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udget\BOR Operating Budget Rollups\FY 2017-2018\"/>
    </mc:Choice>
  </mc:AlternateContent>
  <bookViews>
    <workbookView xWindow="600" yWindow="960" windowWidth="24240" windowHeight="11265"/>
  </bookViews>
  <sheets>
    <sheet name="HESummary" sheetId="51" r:id="rId1"/>
    <sheet name="2Year" sheetId="54" r:id="rId2"/>
    <sheet name="4Year" sheetId="53" r:id="rId3"/>
    <sheet name="2&amp;4Year" sheetId="52" r:id="rId4"/>
    <sheet name="Boards" sheetId="59" r:id="rId5"/>
    <sheet name="Specialized" sheetId="58" r:id="rId6"/>
    <sheet name="BORSummary" sheetId="60" r:id="rId7"/>
    <sheet name="BOR" sheetId="35" r:id="rId8"/>
    <sheet name="LUMCON" sheetId="34" r:id="rId9"/>
    <sheet name="LOSFA" sheetId="33" r:id="rId10"/>
    <sheet name="ULS Summary" sheetId="32" r:id="rId11"/>
    <sheet name="ULSBoard" sheetId="22" r:id="rId12"/>
    <sheet name="Grambling" sheetId="31" r:id="rId13"/>
    <sheet name="LATech" sheetId="30" r:id="rId14"/>
    <sheet name="McNeese" sheetId="24" r:id="rId15"/>
    <sheet name="Nicholls" sheetId="29" r:id="rId16"/>
    <sheet name="NwSU" sheetId="28" r:id="rId17"/>
    <sheet name="SLU" sheetId="27" r:id="rId18"/>
    <sheet name="ULL" sheetId="26" r:id="rId19"/>
    <sheet name="ULM" sheetId="25" r:id="rId20"/>
    <sheet name="UNO" sheetId="23" r:id="rId21"/>
    <sheet name="LSU Summary" sheetId="20" r:id="rId22"/>
    <sheet name="LSU" sheetId="19" r:id="rId23"/>
    <sheet name="LSUA" sheetId="18" r:id="rId24"/>
    <sheet name="LSUS" sheetId="17" r:id="rId25"/>
    <sheet name="LSUE" sheetId="16" r:id="rId26"/>
    <sheet name="HSCS" sheetId="14" r:id="rId27"/>
    <sheet name="HSCNO" sheetId="13" r:id="rId28"/>
    <sheet name="LSUAg" sheetId="12" r:id="rId29"/>
    <sheet name="PBRC" sheetId="11" r:id="rId30"/>
    <sheet name="SUSummary" sheetId="1" r:id="rId31"/>
    <sheet name="SUBoard" sheetId="2" r:id="rId32"/>
    <sheet name="SUBR" sheetId="3" r:id="rId33"/>
    <sheet name="SUNO" sheetId="4" r:id="rId34"/>
    <sheet name="SUSLA" sheetId="5" r:id="rId35"/>
    <sheet name="SULaw" sheetId="6" r:id="rId36"/>
    <sheet name="SUAg" sheetId="7" r:id="rId37"/>
    <sheet name="LCTCSummary" sheetId="36" r:id="rId38"/>
    <sheet name="LCTCBoard" sheetId="37" r:id="rId39"/>
    <sheet name="Online" sheetId="38" r:id="rId40"/>
    <sheet name="BRCC" sheetId="39" r:id="rId41"/>
    <sheet name="BPCC" sheetId="40" r:id="rId42"/>
    <sheet name="Delgado" sheetId="41" r:id="rId43"/>
    <sheet name="CentLATCC" sheetId="42" r:id="rId44"/>
    <sheet name="Fletcher" sheetId="43" r:id="rId45"/>
    <sheet name="LDCC" sheetId="44" r:id="rId46"/>
    <sheet name="Northshore" sheetId="45" r:id="rId47"/>
    <sheet name="Nunez" sheetId="46" r:id="rId48"/>
    <sheet name="RPCC" sheetId="47" r:id="rId49"/>
    <sheet name="SLCC" sheetId="48" r:id="rId50"/>
    <sheet name="Sowela" sheetId="49" r:id="rId51"/>
    <sheet name="LTC" sheetId="50" r:id="rId52"/>
    <sheet name="Sheet1" sheetId="57" r:id="rId53"/>
  </sheets>
  <externalReferences>
    <externalReference r:id="rId54"/>
    <externalReference r:id="rId55"/>
    <externalReference r:id="rId56"/>
    <externalReference r:id="rId57"/>
    <externalReference r:id="rId58"/>
  </externalReferences>
  <definedNames>
    <definedName name="_xlnm.Print_Area" localSheetId="3">'2&amp;4Year'!$A$1:$M$76</definedName>
    <definedName name="_xlnm.Print_Area" localSheetId="1">'2Year'!$A$1:$M$76</definedName>
    <definedName name="_xlnm.Print_Area" localSheetId="2">'4Year'!$A$1:$M$76</definedName>
    <definedName name="_xlnm.Print_Area" localSheetId="7">BOR!$A$1:$M$76</definedName>
    <definedName name="_xlnm.Print_Area" localSheetId="6">BORSummary!$A$1:$M$76</definedName>
    <definedName name="_xlnm.Print_Area" localSheetId="41">BPCC!$A$1:$M$76</definedName>
    <definedName name="_xlnm.Print_Area" localSheetId="40">BRCC!$A$1:$M$76</definedName>
    <definedName name="_xlnm.Print_Area" localSheetId="43">CentLATCC!$A$1:$M$76</definedName>
    <definedName name="_xlnm.Print_Area" localSheetId="42">Delgado!$A$1:$M$76</definedName>
    <definedName name="_xlnm.Print_Area" localSheetId="44">Fletcher!$A$1:$M$76</definedName>
    <definedName name="_xlnm.Print_Area" localSheetId="12">Grambling!$A$1:$M$76</definedName>
    <definedName name="_xlnm.Print_Area" localSheetId="0">HESummary!$A$1:$M$76</definedName>
    <definedName name="_xlnm.Print_Area" localSheetId="27">HSCNO!$A$1:$M$76</definedName>
    <definedName name="_xlnm.Print_Area" localSheetId="26">HSCS!$A$1:$M$76</definedName>
    <definedName name="_xlnm.Print_Area" localSheetId="13">LATech!$A$1:$M$76</definedName>
    <definedName name="_xlnm.Print_Area" localSheetId="38">LCTCBoard!$A$1:$M$76</definedName>
    <definedName name="_xlnm.Print_Area" localSheetId="37">LCTCSummary!$A$1:$M$76</definedName>
    <definedName name="_xlnm.Print_Area" localSheetId="45">LDCC!$A$1:$M$76</definedName>
    <definedName name="_xlnm.Print_Area" localSheetId="9">LOSFA!$A$1:$M$76</definedName>
    <definedName name="_xlnm.Print_Area" localSheetId="22">LSU!$A$1:$M$76</definedName>
    <definedName name="_xlnm.Print_Area" localSheetId="21">'LSU Summary'!$A$1:$M$76</definedName>
    <definedName name="_xlnm.Print_Area" localSheetId="23">LSUA!$A$1:$M$76</definedName>
    <definedName name="_xlnm.Print_Area" localSheetId="28">LSUAg!$A$1:$M$76</definedName>
    <definedName name="_xlnm.Print_Area" localSheetId="25">LSUE!$A$1:$M$76</definedName>
    <definedName name="_xlnm.Print_Area" localSheetId="24">LSUS!$A$1:$M$76</definedName>
    <definedName name="_xlnm.Print_Area" localSheetId="51">LTC!$A$1:$M$76</definedName>
    <definedName name="_xlnm.Print_Area" localSheetId="8">LUMCON!$A$1:$M$76</definedName>
    <definedName name="_xlnm.Print_Area" localSheetId="14">McNeese!$A$1:$M$76</definedName>
    <definedName name="_xlnm.Print_Area" localSheetId="15">Nicholls!$A$1:$M$76</definedName>
    <definedName name="_xlnm.Print_Area" localSheetId="46">Northshore!$A$1:$M$76</definedName>
    <definedName name="_xlnm.Print_Area" localSheetId="47">Nunez!$A$1:$M$76</definedName>
    <definedName name="_xlnm.Print_Area" localSheetId="16">NwSU!$A$1:$M$76</definedName>
    <definedName name="_xlnm.Print_Area" localSheetId="39">Online!$A$1:$M$76</definedName>
    <definedName name="_xlnm.Print_Area" localSheetId="29">PBRC!$A$1:$M$76</definedName>
    <definedName name="_xlnm.Print_Area" localSheetId="48">RPCC!$A$1:$M$76</definedName>
    <definedName name="_xlnm.Print_Area" localSheetId="49">SLCC!$A$1:$M$76</definedName>
    <definedName name="_xlnm.Print_Area" localSheetId="17">SLU!$A$1:$M$76</definedName>
    <definedName name="_xlnm.Print_Area" localSheetId="50">Sowela!$A$1:$M$76</definedName>
    <definedName name="_xlnm.Print_Area" localSheetId="36">SUAg!$A$1:$M$76</definedName>
    <definedName name="_xlnm.Print_Area" localSheetId="31">SUBoard!$A$1:$M$76</definedName>
    <definedName name="_xlnm.Print_Area" localSheetId="32">SUBR!$A$1:$M$76</definedName>
    <definedName name="_xlnm.Print_Area" localSheetId="35">SULaw!$A$1:$M$76</definedName>
    <definedName name="_xlnm.Print_Area" localSheetId="33">SUNO!$A$1:$M$76</definedName>
    <definedName name="_xlnm.Print_Area" localSheetId="34">SUSLA!$A$1:$M$76</definedName>
    <definedName name="_xlnm.Print_Area" localSheetId="30">SUSummary!$A$1:$M$76</definedName>
    <definedName name="_xlnm.Print_Area" localSheetId="18">ULL!$A$1:$M$76</definedName>
    <definedName name="_xlnm.Print_Area" localSheetId="19">ULM!$A$1:$M$76</definedName>
    <definedName name="_xlnm.Print_Area" localSheetId="10">'ULS Summary'!$A$1:$M$76</definedName>
    <definedName name="_xlnm.Print_Area" localSheetId="11">ULSBoard!$A$1:$M$76</definedName>
    <definedName name="_xlnm.Print_Area" localSheetId="20">UNO!$A$1:$M$76</definedName>
  </definedNames>
  <calcPr calcId="162913"/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6" i="1"/>
  <c r="B38" i="1"/>
  <c r="B40" i="1" s="1"/>
  <c r="B42" i="1"/>
  <c r="B43" i="1"/>
  <c r="B44" i="1"/>
  <c r="B45" i="1"/>
  <c r="B47" i="1" s="1"/>
  <c r="B46" i="1"/>
  <c r="B48" i="1"/>
  <c r="B50" i="1"/>
  <c r="B51" i="1"/>
  <c r="B52" i="1"/>
  <c r="B53" i="1"/>
  <c r="B54" i="1"/>
  <c r="B55" i="1"/>
  <c r="B56" i="1" s="1"/>
  <c r="B57" i="1"/>
  <c r="B58" i="1"/>
  <c r="B59" i="1"/>
  <c r="B60" i="1"/>
  <c r="B61" i="1"/>
  <c r="B62" i="1"/>
  <c r="B63" i="1"/>
  <c r="B64" i="1"/>
  <c r="B65" i="1"/>
  <c r="B66" i="1"/>
  <c r="B69" i="1"/>
  <c r="B70" i="1"/>
  <c r="B72" i="1"/>
  <c r="B73" i="1"/>
  <c r="B75" i="1"/>
  <c r="D15" i="2"/>
  <c r="D40" i="2" s="1"/>
  <c r="D76" i="2" s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6" i="1"/>
  <c r="D38" i="1"/>
  <c r="D40" i="1" s="1"/>
  <c r="D42" i="1"/>
  <c r="D43" i="1"/>
  <c r="D44" i="1"/>
  <c r="D45" i="1"/>
  <c r="D46" i="1"/>
  <c r="D48" i="1"/>
  <c r="D50" i="1"/>
  <c r="D51" i="1"/>
  <c r="D52" i="1"/>
  <c r="D53" i="1"/>
  <c r="D54" i="1"/>
  <c r="D55" i="1"/>
  <c r="D57" i="1"/>
  <c r="D58" i="1"/>
  <c r="D59" i="1"/>
  <c r="D60" i="1"/>
  <c r="D61" i="1"/>
  <c r="D62" i="1"/>
  <c r="D63" i="1"/>
  <c r="D64" i="1"/>
  <c r="D65" i="1"/>
  <c r="D66" i="1"/>
  <c r="D69" i="1"/>
  <c r="D70" i="1"/>
  <c r="D72" i="1"/>
  <c r="D73" i="1"/>
  <c r="D75" i="1"/>
  <c r="D74" i="1" l="1"/>
  <c r="D67" i="1"/>
  <c r="D56" i="1"/>
  <c r="D47" i="1"/>
  <c r="B74" i="1"/>
  <c r="B67" i="1"/>
  <c r="B76" i="1" s="1"/>
  <c r="D76" i="1" l="1"/>
  <c r="L75" i="3"/>
  <c r="K75" i="3"/>
  <c r="I75" i="3"/>
  <c r="F75" i="3"/>
  <c r="L73" i="3"/>
  <c r="K73" i="3"/>
  <c r="I73" i="3"/>
  <c r="F73" i="3"/>
  <c r="L72" i="3"/>
  <c r="K72" i="3"/>
  <c r="I72" i="3"/>
  <c r="F72" i="3"/>
  <c r="L70" i="3"/>
  <c r="K70" i="3"/>
  <c r="I70" i="3"/>
  <c r="F70" i="3"/>
  <c r="L69" i="3"/>
  <c r="K69" i="3"/>
  <c r="I69" i="3"/>
  <c r="F69" i="3"/>
  <c r="L66" i="3"/>
  <c r="K66" i="3"/>
  <c r="I66" i="3"/>
  <c r="F66" i="3"/>
  <c r="L65" i="3"/>
  <c r="K65" i="3"/>
  <c r="I65" i="3"/>
  <c r="F65" i="3"/>
  <c r="L64" i="3"/>
  <c r="K64" i="3"/>
  <c r="I64" i="3"/>
  <c r="F64" i="3"/>
  <c r="L63" i="3"/>
  <c r="K63" i="3"/>
  <c r="I63" i="3"/>
  <c r="F63" i="3"/>
  <c r="L62" i="3"/>
  <c r="K62" i="3"/>
  <c r="I62" i="3"/>
  <c r="F62" i="3"/>
  <c r="L61" i="3"/>
  <c r="K61" i="3"/>
  <c r="I61" i="3"/>
  <c r="F61" i="3"/>
  <c r="L60" i="3"/>
  <c r="K60" i="3"/>
  <c r="I60" i="3"/>
  <c r="F60" i="3"/>
  <c r="L59" i="3"/>
  <c r="K59" i="3" s="1"/>
  <c r="I59" i="3"/>
  <c r="F59" i="3"/>
  <c r="L58" i="3"/>
  <c r="K58" i="3"/>
  <c r="I58" i="3"/>
  <c r="F58" i="3"/>
  <c r="L57" i="3"/>
  <c r="K57" i="3"/>
  <c r="I57" i="3"/>
  <c r="F57" i="3"/>
  <c r="L56" i="3"/>
  <c r="K56" i="3"/>
  <c r="I56" i="3"/>
  <c r="L55" i="3"/>
  <c r="K55" i="3" s="1"/>
  <c r="F55" i="3"/>
  <c r="L54" i="3"/>
  <c r="K54" i="3"/>
  <c r="I54" i="3"/>
  <c r="F54" i="3"/>
  <c r="L53" i="3"/>
  <c r="K53" i="3" s="1"/>
  <c r="F53" i="3"/>
  <c r="L52" i="3"/>
  <c r="K52" i="3" s="1"/>
  <c r="F52" i="3"/>
  <c r="L51" i="3"/>
  <c r="K51" i="3" s="1"/>
  <c r="F51" i="3"/>
  <c r="L50" i="3"/>
  <c r="I50" i="3" s="1"/>
  <c r="F50" i="3"/>
  <c r="L48" i="3"/>
  <c r="K48" i="3" s="1"/>
  <c r="F48" i="3"/>
  <c r="L46" i="3"/>
  <c r="K46" i="3"/>
  <c r="I46" i="3"/>
  <c r="F46" i="3"/>
  <c r="L45" i="3"/>
  <c r="K45" i="3" s="1"/>
  <c r="F45" i="3"/>
  <c r="L44" i="3"/>
  <c r="K44" i="3" s="1"/>
  <c r="F44" i="3"/>
  <c r="L43" i="3"/>
  <c r="K43" i="3" s="1"/>
  <c r="F43" i="3"/>
  <c r="L42" i="3"/>
  <c r="K42" i="3" s="1"/>
  <c r="I42" i="3"/>
  <c r="F42" i="3"/>
  <c r="L39" i="3"/>
  <c r="K39" i="3"/>
  <c r="I39" i="3"/>
  <c r="F39" i="3"/>
  <c r="E39" i="3"/>
  <c r="C39" i="3"/>
  <c r="L38" i="3"/>
  <c r="K38" i="3"/>
  <c r="I38" i="3"/>
  <c r="F38" i="3"/>
  <c r="E38" i="3" s="1"/>
  <c r="L36" i="3"/>
  <c r="K36" i="3" s="1"/>
  <c r="I36" i="3"/>
  <c r="F36" i="3"/>
  <c r="C36" i="3" s="1"/>
  <c r="L34" i="3"/>
  <c r="K34" i="3" s="1"/>
  <c r="F34" i="3"/>
  <c r="C34" i="3" s="1"/>
  <c r="L33" i="3"/>
  <c r="K33" i="3" s="1"/>
  <c r="F33" i="3"/>
  <c r="E33" i="3" s="1"/>
  <c r="L32" i="3"/>
  <c r="K32" i="3" s="1"/>
  <c r="F32" i="3"/>
  <c r="C32" i="3" s="1"/>
  <c r="L31" i="3"/>
  <c r="I31" i="3" s="1"/>
  <c r="F31" i="3"/>
  <c r="C31" i="3" s="1"/>
  <c r="L30" i="3"/>
  <c r="K30" i="3" s="1"/>
  <c r="F30" i="3"/>
  <c r="C30" i="3" s="1"/>
  <c r="L29" i="3"/>
  <c r="K29" i="3" s="1"/>
  <c r="I29" i="3"/>
  <c r="F29" i="3"/>
  <c r="E29" i="3" s="1"/>
  <c r="L28" i="3"/>
  <c r="K28" i="3" s="1"/>
  <c r="F28" i="3"/>
  <c r="E28" i="3" s="1"/>
  <c r="L27" i="3"/>
  <c r="K27" i="3"/>
  <c r="I27" i="3"/>
  <c r="F27" i="3"/>
  <c r="C27" i="3" s="1"/>
  <c r="L26" i="3"/>
  <c r="K26" i="3" s="1"/>
  <c r="F26" i="3"/>
  <c r="C26" i="3" s="1"/>
  <c r="L25" i="3"/>
  <c r="K25" i="3"/>
  <c r="I25" i="3"/>
  <c r="F25" i="3"/>
  <c r="E25" i="3" s="1"/>
  <c r="L24" i="3"/>
  <c r="I24" i="3" s="1"/>
  <c r="F24" i="3"/>
  <c r="E24" i="3" s="1"/>
  <c r="L23" i="3"/>
  <c r="K23" i="3"/>
  <c r="I23" i="3"/>
  <c r="F23" i="3"/>
  <c r="C23" i="3" s="1"/>
  <c r="L22" i="3"/>
  <c r="K22" i="3" s="1"/>
  <c r="I22" i="3"/>
  <c r="F22" i="3"/>
  <c r="E22" i="3" s="1"/>
  <c r="L21" i="3"/>
  <c r="I21" i="3" s="1"/>
  <c r="F21" i="3"/>
  <c r="E21" i="3" s="1"/>
  <c r="L20" i="3"/>
  <c r="K20" i="3"/>
  <c r="I20" i="3"/>
  <c r="F20" i="3"/>
  <c r="E20" i="3" s="1"/>
  <c r="L19" i="3"/>
  <c r="I19" i="3" s="1"/>
  <c r="K19" i="3"/>
  <c r="F19" i="3"/>
  <c r="C19" i="3" s="1"/>
  <c r="L18" i="3"/>
  <c r="I18" i="3" s="1"/>
  <c r="F18" i="3"/>
  <c r="E18" i="3" s="1"/>
  <c r="L17" i="3"/>
  <c r="I17" i="3" s="1"/>
  <c r="K17" i="3"/>
  <c r="F17" i="3"/>
  <c r="E17" i="3" s="1"/>
  <c r="L16" i="3"/>
  <c r="K16" i="3" s="1"/>
  <c r="F16" i="3"/>
  <c r="E16" i="3" s="1"/>
  <c r="L14" i="3"/>
  <c r="F14" i="3"/>
  <c r="C14" i="3" s="1"/>
  <c r="L13" i="3"/>
  <c r="F13" i="3"/>
  <c r="E13" i="3" s="1"/>
  <c r="E30" i="3" l="1"/>
  <c r="E34" i="3"/>
  <c r="C16" i="3"/>
  <c r="E27" i="3"/>
  <c r="E32" i="3"/>
  <c r="C38" i="3"/>
  <c r="E31" i="3"/>
  <c r="K18" i="3"/>
  <c r="K21" i="3"/>
  <c r="K24" i="3"/>
  <c r="I28" i="3"/>
  <c r="I16" i="3"/>
  <c r="C20" i="3"/>
  <c r="I30" i="3"/>
  <c r="I33" i="3"/>
  <c r="I44" i="3"/>
  <c r="K50" i="3"/>
  <c r="C22" i="3"/>
  <c r="E23" i="3"/>
  <c r="E26" i="3"/>
  <c r="C28" i="3"/>
  <c r="K31" i="3"/>
  <c r="I32" i="3"/>
  <c r="I52" i="3"/>
  <c r="L67" i="3"/>
  <c r="L47" i="3"/>
  <c r="K47" i="3" s="1"/>
  <c r="I26" i="3"/>
  <c r="I34" i="3"/>
  <c r="I43" i="3"/>
  <c r="I45" i="3"/>
  <c r="I48" i="3"/>
  <c r="I51" i="3"/>
  <c r="I53" i="3"/>
  <c r="I55" i="3"/>
  <c r="E14" i="3"/>
  <c r="E36" i="3"/>
  <c r="E19" i="3"/>
  <c r="C18" i="3"/>
  <c r="C24" i="3"/>
  <c r="C13" i="3"/>
  <c r="C17" i="3"/>
  <c r="C21" i="3"/>
  <c r="C25" i="3"/>
  <c r="C29" i="3"/>
  <c r="C33" i="3"/>
  <c r="F56" i="3"/>
  <c r="E56" i="3" s="1"/>
  <c r="F40" i="3"/>
  <c r="C40" i="3" s="1"/>
  <c r="K13" i="3"/>
  <c r="I13" i="3"/>
  <c r="E42" i="3"/>
  <c r="C42" i="3"/>
  <c r="I47" i="3"/>
  <c r="F47" i="3"/>
  <c r="E54" i="3"/>
  <c r="C54" i="3"/>
  <c r="E58" i="3"/>
  <c r="C58" i="3"/>
  <c r="E60" i="3"/>
  <c r="C60" i="3"/>
  <c r="E62" i="3"/>
  <c r="C62" i="3"/>
  <c r="E64" i="3"/>
  <c r="C64" i="3"/>
  <c r="E66" i="3"/>
  <c r="C66" i="3"/>
  <c r="E44" i="3"/>
  <c r="C44" i="3"/>
  <c r="E70" i="3"/>
  <c r="C70" i="3"/>
  <c r="E73" i="3"/>
  <c r="C73" i="3"/>
  <c r="G44" i="3"/>
  <c r="E48" i="3"/>
  <c r="C48" i="3"/>
  <c r="E46" i="3"/>
  <c r="C46" i="3"/>
  <c r="E51" i="3"/>
  <c r="C51" i="3"/>
  <c r="I67" i="3"/>
  <c r="K67" i="3"/>
  <c r="K14" i="3"/>
  <c r="I14" i="3"/>
  <c r="E43" i="3"/>
  <c r="C43" i="3"/>
  <c r="E53" i="3"/>
  <c r="C53" i="3"/>
  <c r="E55" i="3"/>
  <c r="C55" i="3"/>
  <c r="E57" i="3"/>
  <c r="C57" i="3"/>
  <c r="E59" i="3"/>
  <c r="C59" i="3"/>
  <c r="E61" i="3"/>
  <c r="C61" i="3"/>
  <c r="E63" i="3"/>
  <c r="C63" i="3"/>
  <c r="E65" i="3"/>
  <c r="C65" i="3"/>
  <c r="E69" i="3"/>
  <c r="C69" i="3"/>
  <c r="E72" i="3"/>
  <c r="C72" i="3"/>
  <c r="F74" i="3"/>
  <c r="E45" i="3"/>
  <c r="C45" i="3"/>
  <c r="E75" i="3"/>
  <c r="C75" i="3"/>
  <c r="L15" i="3"/>
  <c r="K15" i="3" s="1"/>
  <c r="E50" i="3"/>
  <c r="C50" i="3"/>
  <c r="E52" i="3"/>
  <c r="C52" i="3"/>
  <c r="L40" i="3"/>
  <c r="L74" i="3"/>
  <c r="F15" i="3"/>
  <c r="E15" i="3" s="1"/>
  <c r="F67" i="3" l="1"/>
  <c r="E67" i="3" s="1"/>
  <c r="C56" i="3"/>
  <c r="E40" i="3"/>
  <c r="C15" i="3"/>
  <c r="K74" i="3"/>
  <c r="L76" i="3"/>
  <c r="M74" i="3" s="1"/>
  <c r="I74" i="3"/>
  <c r="G45" i="3"/>
  <c r="I40" i="3"/>
  <c r="K40" i="3"/>
  <c r="E47" i="3"/>
  <c r="C47" i="3"/>
  <c r="I15" i="3"/>
  <c r="E74" i="3"/>
  <c r="C74" i="3"/>
  <c r="G43" i="3"/>
  <c r="G42" i="3"/>
  <c r="F76" i="3" l="1"/>
  <c r="G74" i="3" s="1"/>
  <c r="C67" i="3"/>
  <c r="G18" i="3"/>
  <c r="G76" i="3"/>
  <c r="G58" i="3"/>
  <c r="G55" i="3"/>
  <c r="G46" i="3"/>
  <c r="G48" i="3"/>
  <c r="G32" i="3"/>
  <c r="G53" i="3"/>
  <c r="M76" i="3"/>
  <c r="I76" i="3"/>
  <c r="M25" i="3"/>
  <c r="M48" i="3"/>
  <c r="M66" i="3"/>
  <c r="M34" i="3"/>
  <c r="M52" i="3"/>
  <c r="M33" i="3"/>
  <c r="M20" i="3"/>
  <c r="M54" i="3"/>
  <c r="M31" i="3"/>
  <c r="M39" i="3"/>
  <c r="M24" i="3"/>
  <c r="M51" i="3"/>
  <c r="M56" i="3"/>
  <c r="M28" i="3"/>
  <c r="M53" i="3"/>
  <c r="M55" i="3"/>
  <c r="M75" i="3"/>
  <c r="M58" i="3"/>
  <c r="M32" i="3"/>
  <c r="M57" i="3"/>
  <c r="M72" i="3"/>
  <c r="M59" i="3"/>
  <c r="M18" i="3"/>
  <c r="M60" i="3"/>
  <c r="M17" i="3"/>
  <c r="M70" i="3"/>
  <c r="M38" i="3"/>
  <c r="M61" i="3"/>
  <c r="M13" i="3"/>
  <c r="M22" i="3"/>
  <c r="M50" i="3"/>
  <c r="M62" i="3"/>
  <c r="M21" i="3"/>
  <c r="M73" i="3"/>
  <c r="M63" i="3"/>
  <c r="M19" i="3"/>
  <c r="M26" i="3"/>
  <c r="M64" i="3"/>
  <c r="M14" i="3"/>
  <c r="M65" i="3"/>
  <c r="M46" i="3"/>
  <c r="M47" i="3"/>
  <c r="M23" i="3"/>
  <c r="M69" i="3"/>
  <c r="M30" i="3"/>
  <c r="M29" i="3"/>
  <c r="M16" i="3"/>
  <c r="M36" i="3"/>
  <c r="M27" i="3"/>
  <c r="M67" i="3"/>
  <c r="K76" i="3"/>
  <c r="M45" i="3"/>
  <c r="M42" i="3"/>
  <c r="M43" i="3"/>
  <c r="M44" i="3"/>
  <c r="M15" i="3"/>
  <c r="M40" i="3"/>
  <c r="L73" i="26"/>
  <c r="L72" i="26"/>
  <c r="L70" i="26"/>
  <c r="L69" i="26"/>
  <c r="L66" i="26"/>
  <c r="L65" i="26"/>
  <c r="L64" i="26"/>
  <c r="L63" i="26"/>
  <c r="L62" i="26"/>
  <c r="L61" i="26"/>
  <c r="L60" i="26"/>
  <c r="L59" i="26"/>
  <c r="L58" i="26"/>
  <c r="L57" i="26"/>
  <c r="L56" i="26"/>
  <c r="L46" i="26"/>
  <c r="L45" i="26"/>
  <c r="M45" i="26" s="1"/>
  <c r="L44" i="26"/>
  <c r="L43" i="26"/>
  <c r="L42" i="26"/>
  <c r="L47" i="26"/>
  <c r="L39" i="26"/>
  <c r="L38" i="26"/>
  <c r="L36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33" i="26"/>
  <c r="L48" i="26"/>
  <c r="L75" i="26"/>
  <c r="L55" i="26"/>
  <c r="L54" i="26"/>
  <c r="L53" i="26"/>
  <c r="L52" i="26"/>
  <c r="L51" i="26"/>
  <c r="L50" i="26"/>
  <c r="M44" i="26"/>
  <c r="M43" i="26"/>
  <c r="M42" i="26"/>
  <c r="L15" i="26"/>
  <c r="F73" i="26"/>
  <c r="F72" i="26"/>
  <c r="F70" i="26"/>
  <c r="F74" i="26" s="1"/>
  <c r="E74" i="26" s="1"/>
  <c r="F69" i="26"/>
  <c r="F66" i="26"/>
  <c r="F65" i="26"/>
  <c r="F64" i="26"/>
  <c r="E64" i="26" s="1"/>
  <c r="F63" i="26"/>
  <c r="F62" i="26"/>
  <c r="F61" i="26"/>
  <c r="F60" i="26"/>
  <c r="E60" i="26" s="1"/>
  <c r="F59" i="26"/>
  <c r="F58" i="26"/>
  <c r="F57" i="26"/>
  <c r="F55" i="26"/>
  <c r="E55" i="26" s="1"/>
  <c r="F53" i="26"/>
  <c r="F52" i="26"/>
  <c r="F51" i="26"/>
  <c r="E51" i="26" s="1"/>
  <c r="F50" i="26"/>
  <c r="E50" i="26" s="1"/>
  <c r="F54" i="26"/>
  <c r="F46" i="26"/>
  <c r="F45" i="26"/>
  <c r="F44" i="26"/>
  <c r="E44" i="26" s="1"/>
  <c r="F43" i="26"/>
  <c r="F42" i="26"/>
  <c r="F39" i="26"/>
  <c r="F38" i="26"/>
  <c r="E38" i="26" s="1"/>
  <c r="F36" i="26"/>
  <c r="F34" i="26"/>
  <c r="F29" i="26"/>
  <c r="F28" i="26"/>
  <c r="E28" i="26" s="1"/>
  <c r="F26" i="26"/>
  <c r="F27" i="26"/>
  <c r="F25" i="26"/>
  <c r="F24" i="26"/>
  <c r="E24" i="26" s="1"/>
  <c r="F23" i="26"/>
  <c r="F22" i="26"/>
  <c r="F21" i="26"/>
  <c r="F20" i="26"/>
  <c r="E20" i="26" s="1"/>
  <c r="F19" i="26"/>
  <c r="F18" i="26"/>
  <c r="F17" i="26"/>
  <c r="F16" i="26"/>
  <c r="E16" i="26" s="1"/>
  <c r="F14" i="26"/>
  <c r="F13" i="26"/>
  <c r="F30" i="26"/>
  <c r="F31" i="26"/>
  <c r="E31" i="26" s="1"/>
  <c r="F32" i="26"/>
  <c r="F33" i="26"/>
  <c r="F48" i="26"/>
  <c r="E48" i="26" s="1"/>
  <c r="F75" i="26"/>
  <c r="E75" i="26" s="1"/>
  <c r="L73" i="27"/>
  <c r="L72" i="27"/>
  <c r="L70" i="27"/>
  <c r="L74" i="27" s="1"/>
  <c r="L69" i="27"/>
  <c r="L66" i="27"/>
  <c r="L65" i="27"/>
  <c r="L64" i="27"/>
  <c r="L63" i="27"/>
  <c r="L62" i="27"/>
  <c r="L61" i="27"/>
  <c r="L60" i="27"/>
  <c r="L59" i="27"/>
  <c r="L58" i="27"/>
  <c r="L57" i="27"/>
  <c r="L56" i="27"/>
  <c r="L46" i="27"/>
  <c r="L45" i="27"/>
  <c r="M45" i="27" s="1"/>
  <c r="L44" i="27"/>
  <c r="L43" i="27"/>
  <c r="L42" i="27"/>
  <c r="L47" i="27"/>
  <c r="L39" i="27"/>
  <c r="L38" i="27"/>
  <c r="L36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48" i="27"/>
  <c r="L75" i="27"/>
  <c r="L55" i="27"/>
  <c r="L54" i="27"/>
  <c r="L53" i="27"/>
  <c r="L52" i="27"/>
  <c r="L51" i="27"/>
  <c r="L50" i="27"/>
  <c r="M44" i="27"/>
  <c r="M43" i="27"/>
  <c r="M42" i="27"/>
  <c r="L15" i="27"/>
  <c r="F73" i="27"/>
  <c r="F72" i="27"/>
  <c r="E72" i="27" s="1"/>
  <c r="F70" i="27"/>
  <c r="F69" i="27"/>
  <c r="F66" i="27"/>
  <c r="F65" i="27"/>
  <c r="C65" i="27" s="1"/>
  <c r="F64" i="27"/>
  <c r="F63" i="27"/>
  <c r="F62" i="27"/>
  <c r="F61" i="27"/>
  <c r="E61" i="27" s="1"/>
  <c r="F60" i="27"/>
  <c r="F59" i="27"/>
  <c r="F58" i="27"/>
  <c r="F57" i="27"/>
  <c r="E57" i="27" s="1"/>
  <c r="F55" i="27"/>
  <c r="F53" i="27"/>
  <c r="F52" i="27"/>
  <c r="F51" i="27"/>
  <c r="F56" i="27" s="1"/>
  <c r="E56" i="27" s="1"/>
  <c r="F50" i="27"/>
  <c r="F54" i="27"/>
  <c r="F46" i="27"/>
  <c r="F45" i="27"/>
  <c r="E45" i="27" s="1"/>
  <c r="F44" i="27"/>
  <c r="F43" i="27"/>
  <c r="F42" i="27"/>
  <c r="F39" i="27"/>
  <c r="F38" i="27"/>
  <c r="F36" i="27"/>
  <c r="F34" i="27"/>
  <c r="F29" i="27"/>
  <c r="E29" i="27" s="1"/>
  <c r="F28" i="27"/>
  <c r="F26" i="27"/>
  <c r="F27" i="27"/>
  <c r="F25" i="27"/>
  <c r="E25" i="27" s="1"/>
  <c r="F24" i="27"/>
  <c r="F23" i="27"/>
  <c r="F22" i="27"/>
  <c r="F21" i="27"/>
  <c r="E21" i="27" s="1"/>
  <c r="F20" i="27"/>
  <c r="F19" i="27"/>
  <c r="F18" i="27"/>
  <c r="F17" i="27"/>
  <c r="E17" i="27" s="1"/>
  <c r="F16" i="27"/>
  <c r="C16" i="27" s="1"/>
  <c r="F14" i="27"/>
  <c r="F13" i="27"/>
  <c r="F30" i="27"/>
  <c r="E30" i="27" s="1"/>
  <c r="F31" i="27"/>
  <c r="F32" i="27"/>
  <c r="F33" i="27"/>
  <c r="F48" i="27"/>
  <c r="E48" i="27" s="1"/>
  <c r="F75" i="27"/>
  <c r="G44" i="27"/>
  <c r="G42" i="27"/>
  <c r="F15" i="27"/>
  <c r="C15" i="27" s="1"/>
  <c r="L73" i="28"/>
  <c r="L72" i="28"/>
  <c r="L70" i="28"/>
  <c r="L69" i="28"/>
  <c r="L66" i="28"/>
  <c r="L65" i="28"/>
  <c r="L64" i="28"/>
  <c r="L63" i="28"/>
  <c r="L61" i="28"/>
  <c r="L60" i="28"/>
  <c r="L59" i="28"/>
  <c r="L58" i="28"/>
  <c r="L57" i="28"/>
  <c r="L56" i="28"/>
  <c r="L62" i="28"/>
  <c r="L46" i="28"/>
  <c r="L45" i="28"/>
  <c r="M45" i="28" s="1"/>
  <c r="L44" i="28"/>
  <c r="L43" i="28"/>
  <c r="L42" i="28"/>
  <c r="L47" i="28"/>
  <c r="L38" i="28"/>
  <c r="L36" i="28"/>
  <c r="L34" i="28"/>
  <c r="L29" i="28"/>
  <c r="L28" i="28"/>
  <c r="L26" i="28"/>
  <c r="L27" i="28"/>
  <c r="L25" i="28"/>
  <c r="L24" i="28"/>
  <c r="L23" i="28"/>
  <c r="L22" i="28"/>
  <c r="L21" i="28"/>
  <c r="L20" i="28"/>
  <c r="L19" i="28"/>
  <c r="L18" i="28"/>
  <c r="L17" i="28"/>
  <c r="L16" i="28"/>
  <c r="L14" i="28"/>
  <c r="L13" i="28"/>
  <c r="L30" i="28"/>
  <c r="L31" i="28"/>
  <c r="L32" i="28"/>
  <c r="L33" i="28"/>
  <c r="L39" i="28"/>
  <c r="L40" i="28" s="1"/>
  <c r="L48" i="28"/>
  <c r="L75" i="28"/>
  <c r="L55" i="28"/>
  <c r="L54" i="28"/>
  <c r="L53" i="28"/>
  <c r="L52" i="28"/>
  <c r="L51" i="28"/>
  <c r="L50" i="28"/>
  <c r="M44" i="28"/>
  <c r="M43" i="28"/>
  <c r="M42" i="28"/>
  <c r="L15" i="28"/>
  <c r="L73" i="31"/>
  <c r="L72" i="31"/>
  <c r="L70" i="31"/>
  <c r="L69" i="31"/>
  <c r="L66" i="31"/>
  <c r="L65" i="31"/>
  <c r="L64" i="31"/>
  <c r="L63" i="31"/>
  <c r="L62" i="31"/>
  <c r="L61" i="31"/>
  <c r="L60" i="31"/>
  <c r="L59" i="31"/>
  <c r="L58" i="31"/>
  <c r="L57" i="31"/>
  <c r="L56" i="31"/>
  <c r="L46" i="31"/>
  <c r="L45" i="31"/>
  <c r="M45" i="31" s="1"/>
  <c r="L44" i="31"/>
  <c r="L43" i="31"/>
  <c r="L42" i="31"/>
  <c r="M42" i="31" s="1"/>
  <c r="L47" i="31"/>
  <c r="L39" i="31"/>
  <c r="L38" i="31"/>
  <c r="L36" i="31"/>
  <c r="L40" i="31" s="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48" i="31"/>
  <c r="L75" i="31"/>
  <c r="L55" i="31"/>
  <c r="L54" i="31"/>
  <c r="L53" i="31"/>
  <c r="L52" i="31"/>
  <c r="L51" i="31"/>
  <c r="L50" i="31"/>
  <c r="M44" i="31"/>
  <c r="M43" i="31"/>
  <c r="L15" i="31"/>
  <c r="F73" i="31"/>
  <c r="F72" i="31"/>
  <c r="F70" i="31"/>
  <c r="E70" i="31" s="1"/>
  <c r="F69" i="31"/>
  <c r="F66" i="31"/>
  <c r="F65" i="31"/>
  <c r="E65" i="31" s="1"/>
  <c r="F64" i="31"/>
  <c r="E64" i="31" s="1"/>
  <c r="F63" i="31"/>
  <c r="F62" i="31"/>
  <c r="F61" i="31"/>
  <c r="E61" i="31" s="1"/>
  <c r="F60" i="31"/>
  <c r="C60" i="31" s="1"/>
  <c r="F59" i="31"/>
  <c r="F58" i="31"/>
  <c r="F57" i="31"/>
  <c r="E57" i="31" s="1"/>
  <c r="F55" i="31"/>
  <c r="E55" i="31" s="1"/>
  <c r="F53" i="31"/>
  <c r="F52" i="31"/>
  <c r="E52" i="31" s="1"/>
  <c r="F51" i="31"/>
  <c r="E51" i="31" s="1"/>
  <c r="F50" i="31"/>
  <c r="E50" i="31" s="1"/>
  <c r="F54" i="31"/>
  <c r="F46" i="31"/>
  <c r="F45" i="31"/>
  <c r="G45" i="31" s="1"/>
  <c r="F44" i="31"/>
  <c r="G44" i="31" s="1"/>
  <c r="F43" i="31"/>
  <c r="G43" i="31" s="1"/>
  <c r="F42" i="31"/>
  <c r="F39" i="31"/>
  <c r="F38" i="31"/>
  <c r="E38" i="31" s="1"/>
  <c r="F36" i="31"/>
  <c r="F34" i="31"/>
  <c r="E34" i="31" s="1"/>
  <c r="F29" i="31"/>
  <c r="E29" i="31" s="1"/>
  <c r="F28" i="31"/>
  <c r="E28" i="31" s="1"/>
  <c r="F26" i="31"/>
  <c r="F27" i="31"/>
  <c r="E27" i="31" s="1"/>
  <c r="F25" i="31"/>
  <c r="E25" i="31" s="1"/>
  <c r="F24" i="31"/>
  <c r="E24" i="31" s="1"/>
  <c r="F23" i="31"/>
  <c r="F22" i="31"/>
  <c r="E22" i="31" s="1"/>
  <c r="F21" i="31"/>
  <c r="E21" i="31" s="1"/>
  <c r="F20" i="31"/>
  <c r="E20" i="31" s="1"/>
  <c r="F19" i="31"/>
  <c r="F18" i="31"/>
  <c r="E18" i="31" s="1"/>
  <c r="F17" i="31"/>
  <c r="E17" i="31" s="1"/>
  <c r="F16" i="31"/>
  <c r="E16" i="31" s="1"/>
  <c r="F14" i="31"/>
  <c r="F13" i="31"/>
  <c r="F30" i="31"/>
  <c r="E30" i="31" s="1"/>
  <c r="F31" i="31"/>
  <c r="E31" i="31" s="1"/>
  <c r="F32" i="31"/>
  <c r="F33" i="31"/>
  <c r="E33" i="31" s="1"/>
  <c r="F48" i="31"/>
  <c r="E48" i="31" s="1"/>
  <c r="F75" i="31"/>
  <c r="E75" i="31" s="1"/>
  <c r="G42" i="31"/>
  <c r="F15" i="31"/>
  <c r="E15" i="31" s="1"/>
  <c r="H73" i="32"/>
  <c r="J73" i="32"/>
  <c r="J73" i="53" s="1"/>
  <c r="H72" i="32"/>
  <c r="H72" i="53" s="1"/>
  <c r="J72" i="32"/>
  <c r="H70" i="32"/>
  <c r="J70" i="32"/>
  <c r="H69" i="32"/>
  <c r="H69" i="53" s="1"/>
  <c r="J69" i="32"/>
  <c r="H66" i="32"/>
  <c r="J66" i="32"/>
  <c r="H65" i="32"/>
  <c r="H65" i="53" s="1"/>
  <c r="J65" i="32"/>
  <c r="J65" i="53" s="1"/>
  <c r="H64" i="32"/>
  <c r="H64" i="53" s="1"/>
  <c r="J64" i="32"/>
  <c r="J64" i="53" s="1"/>
  <c r="H63" i="32"/>
  <c r="J63" i="32"/>
  <c r="J63" i="53" s="1"/>
  <c r="H61" i="32"/>
  <c r="J61" i="32"/>
  <c r="H60" i="32"/>
  <c r="J60" i="32"/>
  <c r="H59" i="32"/>
  <c r="J59" i="32"/>
  <c r="J59" i="53" s="1"/>
  <c r="H58" i="32"/>
  <c r="J58" i="32"/>
  <c r="H57" i="32"/>
  <c r="J57" i="32"/>
  <c r="H55" i="32"/>
  <c r="H53" i="32"/>
  <c r="H53" i="53" s="1"/>
  <c r="H52" i="32"/>
  <c r="H52" i="53" s="1"/>
  <c r="H51" i="32"/>
  <c r="H50" i="32"/>
  <c r="J55" i="32"/>
  <c r="J53" i="32"/>
  <c r="J52" i="32"/>
  <c r="J51" i="32"/>
  <c r="J51" i="53" s="1"/>
  <c r="J50" i="32"/>
  <c r="J54" i="32"/>
  <c r="J54" i="53" s="1"/>
  <c r="H62" i="32"/>
  <c r="J62" i="32"/>
  <c r="J62" i="53" s="1"/>
  <c r="H46" i="32"/>
  <c r="J46" i="32"/>
  <c r="H45" i="32"/>
  <c r="J45" i="32"/>
  <c r="J45" i="53" s="1"/>
  <c r="H44" i="32"/>
  <c r="H44" i="53" s="1"/>
  <c r="J44" i="32"/>
  <c r="J44" i="53" s="1"/>
  <c r="H43" i="32"/>
  <c r="J43" i="32"/>
  <c r="J43" i="53" s="1"/>
  <c r="H42" i="32"/>
  <c r="J42" i="32"/>
  <c r="J42" i="53" s="1"/>
  <c r="H38" i="32"/>
  <c r="J38" i="32"/>
  <c r="H36" i="32"/>
  <c r="J36" i="32"/>
  <c r="H34" i="32"/>
  <c r="H34" i="53" s="1"/>
  <c r="J34" i="32"/>
  <c r="J34" i="53" s="1"/>
  <c r="H29" i="32"/>
  <c r="J29" i="32"/>
  <c r="H28" i="32"/>
  <c r="H28" i="53" s="1"/>
  <c r="J28" i="32"/>
  <c r="H26" i="32"/>
  <c r="H26" i="53" s="1"/>
  <c r="J26" i="32"/>
  <c r="H27" i="32"/>
  <c r="J27" i="32"/>
  <c r="J27" i="53" s="1"/>
  <c r="H25" i="32"/>
  <c r="J25" i="32"/>
  <c r="H24" i="32"/>
  <c r="H24" i="53" s="1"/>
  <c r="J24" i="32"/>
  <c r="J24" i="53" s="1"/>
  <c r="H23" i="32"/>
  <c r="J23" i="32"/>
  <c r="H22" i="32"/>
  <c r="J22" i="32"/>
  <c r="J22" i="53" s="1"/>
  <c r="H21" i="32"/>
  <c r="J21" i="32"/>
  <c r="J21" i="53" s="1"/>
  <c r="H20" i="32"/>
  <c r="J20" i="32"/>
  <c r="J20" i="53" s="1"/>
  <c r="H19" i="32"/>
  <c r="H19" i="53" s="1"/>
  <c r="J19" i="32"/>
  <c r="H18" i="32"/>
  <c r="J18" i="32"/>
  <c r="H17" i="32"/>
  <c r="J17" i="32"/>
  <c r="H16" i="32"/>
  <c r="H16" i="53" s="1"/>
  <c r="J16" i="32"/>
  <c r="J16" i="53" s="1"/>
  <c r="H14" i="32"/>
  <c r="J14" i="32"/>
  <c r="J14" i="53" s="1"/>
  <c r="H13" i="32"/>
  <c r="H13" i="53" s="1"/>
  <c r="J13" i="32"/>
  <c r="J13" i="53" s="1"/>
  <c r="H30" i="32"/>
  <c r="J30" i="32"/>
  <c r="J30" i="53" s="1"/>
  <c r="H31" i="32"/>
  <c r="H31" i="53" s="1"/>
  <c r="J31" i="32"/>
  <c r="J31" i="53" s="1"/>
  <c r="H32" i="32"/>
  <c r="J32" i="32"/>
  <c r="J32" i="53" s="1"/>
  <c r="H48" i="32"/>
  <c r="J48" i="32"/>
  <c r="J48" i="53" s="1"/>
  <c r="H75" i="32"/>
  <c r="H75" i="53" s="1"/>
  <c r="J75" i="32"/>
  <c r="J75" i="53" s="1"/>
  <c r="H54" i="32"/>
  <c r="H54" i="53" s="1"/>
  <c r="H33" i="32"/>
  <c r="H33" i="53" s="1"/>
  <c r="J33" i="32"/>
  <c r="H15" i="32"/>
  <c r="H15" i="53" s="1"/>
  <c r="B73" i="32"/>
  <c r="D73" i="32"/>
  <c r="B72" i="32"/>
  <c r="D72" i="32"/>
  <c r="D72" i="53" s="1"/>
  <c r="B70" i="32"/>
  <c r="B70" i="53" s="1"/>
  <c r="D70" i="32"/>
  <c r="B69" i="32"/>
  <c r="B69" i="53" s="1"/>
  <c r="D69" i="32"/>
  <c r="D69" i="53" s="1"/>
  <c r="B66" i="32"/>
  <c r="D66" i="32"/>
  <c r="D66" i="53" s="1"/>
  <c r="B65" i="32"/>
  <c r="D65" i="32"/>
  <c r="D65" i="53" s="1"/>
  <c r="B64" i="32"/>
  <c r="B64" i="53" s="1"/>
  <c r="D64" i="32"/>
  <c r="B63" i="32"/>
  <c r="D63" i="32"/>
  <c r="B62" i="32"/>
  <c r="D62" i="32"/>
  <c r="D62" i="53" s="1"/>
  <c r="B61" i="32"/>
  <c r="D61" i="32"/>
  <c r="D61" i="53" s="1"/>
  <c r="B60" i="32"/>
  <c r="B60" i="53" s="1"/>
  <c r="D60" i="32"/>
  <c r="B59" i="32"/>
  <c r="D59" i="32"/>
  <c r="D59" i="53" s="1"/>
  <c r="B58" i="32"/>
  <c r="D58" i="32"/>
  <c r="B57" i="32"/>
  <c r="B57" i="53" s="1"/>
  <c r="D57" i="32"/>
  <c r="D57" i="53" s="1"/>
  <c r="B55" i="32"/>
  <c r="D55" i="32"/>
  <c r="D55" i="53" s="1"/>
  <c r="B53" i="32"/>
  <c r="B53" i="53" s="1"/>
  <c r="D53" i="32"/>
  <c r="D53" i="53" s="1"/>
  <c r="B52" i="32"/>
  <c r="D52" i="32"/>
  <c r="B51" i="32"/>
  <c r="D51" i="32"/>
  <c r="D51" i="53" s="1"/>
  <c r="B50" i="32"/>
  <c r="B50" i="53" s="1"/>
  <c r="D50" i="32"/>
  <c r="D50" i="53" s="1"/>
  <c r="B54" i="32"/>
  <c r="D54" i="32"/>
  <c r="D54" i="53" s="1"/>
  <c r="B46" i="32"/>
  <c r="D46" i="32"/>
  <c r="B45" i="32"/>
  <c r="B45" i="53" s="1"/>
  <c r="D45" i="32"/>
  <c r="D45" i="53" s="1"/>
  <c r="B44" i="32"/>
  <c r="D44" i="32"/>
  <c r="D44" i="53" s="1"/>
  <c r="B43" i="32"/>
  <c r="B43" i="53" s="1"/>
  <c r="D43" i="32"/>
  <c r="B42" i="32"/>
  <c r="D42" i="32"/>
  <c r="B38" i="32"/>
  <c r="B38" i="53" s="1"/>
  <c r="D38" i="32"/>
  <c r="D38" i="53" s="1"/>
  <c r="B36" i="32"/>
  <c r="D36" i="32"/>
  <c r="B34" i="32"/>
  <c r="D34" i="32"/>
  <c r="D34" i="53" s="1"/>
  <c r="B29" i="32"/>
  <c r="B29" i="53" s="1"/>
  <c r="D29" i="32"/>
  <c r="D29" i="53" s="1"/>
  <c r="B28" i="32"/>
  <c r="D28" i="32"/>
  <c r="D28" i="53" s="1"/>
  <c r="B26" i="32"/>
  <c r="D26" i="32"/>
  <c r="D26" i="53" s="1"/>
  <c r="B27" i="32"/>
  <c r="B27" i="53" s="1"/>
  <c r="D27" i="32"/>
  <c r="D27" i="53" s="1"/>
  <c r="B25" i="32"/>
  <c r="B25" i="53" s="1"/>
  <c r="D25" i="32"/>
  <c r="B24" i="32"/>
  <c r="D24" i="32"/>
  <c r="D24" i="53" s="1"/>
  <c r="B23" i="32"/>
  <c r="D23" i="32"/>
  <c r="D23" i="53" s="1"/>
  <c r="B22" i="32"/>
  <c r="B22" i="53" s="1"/>
  <c r="D22" i="32"/>
  <c r="B21" i="32"/>
  <c r="B21" i="53" s="1"/>
  <c r="D21" i="32"/>
  <c r="B20" i="32"/>
  <c r="B20" i="53" s="1"/>
  <c r="D20" i="32"/>
  <c r="D20" i="53" s="1"/>
  <c r="B19" i="32"/>
  <c r="B19" i="53" s="1"/>
  <c r="D19" i="32"/>
  <c r="B18" i="32"/>
  <c r="D18" i="32"/>
  <c r="D18" i="53" s="1"/>
  <c r="B17" i="32"/>
  <c r="B17" i="53" s="1"/>
  <c r="D17" i="32"/>
  <c r="D17" i="53" s="1"/>
  <c r="B16" i="32"/>
  <c r="D16" i="32"/>
  <c r="D16" i="53" s="1"/>
  <c r="B14" i="32"/>
  <c r="B14" i="53" s="1"/>
  <c r="D14" i="32"/>
  <c r="D14" i="53" s="1"/>
  <c r="B13" i="32"/>
  <c r="B13" i="53" s="1"/>
  <c r="D13" i="32"/>
  <c r="B30" i="32"/>
  <c r="D30" i="32"/>
  <c r="D30" i="53" s="1"/>
  <c r="B31" i="32"/>
  <c r="D31" i="32"/>
  <c r="B32" i="32"/>
  <c r="B32" i="53" s="1"/>
  <c r="D32" i="32"/>
  <c r="B48" i="32"/>
  <c r="D48" i="32"/>
  <c r="D48" i="53" s="1"/>
  <c r="B75" i="32"/>
  <c r="D75" i="32"/>
  <c r="B33" i="32"/>
  <c r="B33" i="53" s="1"/>
  <c r="D33" i="32"/>
  <c r="D33" i="53" s="1"/>
  <c r="B15" i="32"/>
  <c r="H73" i="53"/>
  <c r="J70" i="53"/>
  <c r="H61" i="53"/>
  <c r="H57" i="53"/>
  <c r="H55" i="53"/>
  <c r="H45" i="53"/>
  <c r="J36" i="53"/>
  <c r="J23" i="53"/>
  <c r="J19" i="53"/>
  <c r="L39" i="54"/>
  <c r="K39" i="54"/>
  <c r="L73" i="24"/>
  <c r="L72" i="24"/>
  <c r="L70" i="24"/>
  <c r="L69" i="24"/>
  <c r="L66" i="24"/>
  <c r="L65" i="24"/>
  <c r="L64" i="24"/>
  <c r="L63" i="24"/>
  <c r="L62" i="24"/>
  <c r="L61" i="24"/>
  <c r="L60" i="24"/>
  <c r="L59" i="24"/>
  <c r="L58" i="24"/>
  <c r="L57" i="24"/>
  <c r="L56" i="24"/>
  <c r="L46" i="24"/>
  <c r="L47" i="24" s="1"/>
  <c r="L45" i="24"/>
  <c r="M45" i="24" s="1"/>
  <c r="L44" i="24"/>
  <c r="M44" i="24" s="1"/>
  <c r="L43" i="24"/>
  <c r="M43" i="24" s="1"/>
  <c r="L42" i="24"/>
  <c r="M42" i="24" s="1"/>
  <c r="L39" i="24"/>
  <c r="L38" i="24"/>
  <c r="L36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33" i="24"/>
  <c r="L48" i="24"/>
  <c r="L75" i="24"/>
  <c r="L55" i="24"/>
  <c r="L54" i="24"/>
  <c r="L53" i="24"/>
  <c r="L52" i="24"/>
  <c r="L51" i="24"/>
  <c r="L50" i="24"/>
  <c r="L15" i="24"/>
  <c r="L73" i="50"/>
  <c r="I73" i="50" s="1"/>
  <c r="L72" i="50"/>
  <c r="L70" i="50"/>
  <c r="L69" i="50"/>
  <c r="I69" i="50" s="1"/>
  <c r="L66" i="50"/>
  <c r="I66" i="50" s="1"/>
  <c r="L65" i="50"/>
  <c r="L64" i="50"/>
  <c r="L63" i="50"/>
  <c r="I63" i="50" s="1"/>
  <c r="L62" i="50"/>
  <c r="L61" i="50"/>
  <c r="L60" i="50"/>
  <c r="I60" i="50" s="1"/>
  <c r="L59" i="50"/>
  <c r="I59" i="50" s="1"/>
  <c r="L58" i="50"/>
  <c r="L57" i="50"/>
  <c r="L56" i="50"/>
  <c r="L46" i="50"/>
  <c r="I46" i="50" s="1"/>
  <c r="L45" i="50"/>
  <c r="M45" i="50" s="1"/>
  <c r="L44" i="50"/>
  <c r="K44" i="50" s="1"/>
  <c r="L43" i="50"/>
  <c r="L42" i="50"/>
  <c r="M42" i="50" s="1"/>
  <c r="L39" i="50"/>
  <c r="L38" i="50"/>
  <c r="K38" i="50" s="1"/>
  <c r="L36" i="50"/>
  <c r="K36" i="50" s="1"/>
  <c r="L34" i="50"/>
  <c r="I34" i="50" s="1"/>
  <c r="L29" i="50"/>
  <c r="L28" i="50"/>
  <c r="I28" i="50" s="1"/>
  <c r="L26" i="50"/>
  <c r="K26" i="50" s="1"/>
  <c r="L27" i="50"/>
  <c r="L25" i="50"/>
  <c r="K25" i="50" s="1"/>
  <c r="L24" i="50"/>
  <c r="L23" i="50"/>
  <c r="K23" i="50" s="1"/>
  <c r="L22" i="50"/>
  <c r="I22" i="50" s="1"/>
  <c r="L21" i="50"/>
  <c r="L20" i="50"/>
  <c r="I20" i="50" s="1"/>
  <c r="L19" i="50"/>
  <c r="K19" i="50" s="1"/>
  <c r="L18" i="50"/>
  <c r="K18" i="50" s="1"/>
  <c r="L17" i="50"/>
  <c r="I17" i="50" s="1"/>
  <c r="L16" i="50"/>
  <c r="L14" i="50"/>
  <c r="I14" i="50" s="1"/>
  <c r="L13" i="50"/>
  <c r="I13" i="50" s="1"/>
  <c r="L30" i="50"/>
  <c r="L31" i="50"/>
  <c r="L32" i="50"/>
  <c r="K32" i="50" s="1"/>
  <c r="L33" i="50"/>
  <c r="K33" i="50" s="1"/>
  <c r="L48" i="50"/>
  <c r="I48" i="50" s="1"/>
  <c r="L75" i="50"/>
  <c r="K75" i="50" s="1"/>
  <c r="F73" i="50"/>
  <c r="E73" i="50" s="1"/>
  <c r="F72" i="50"/>
  <c r="F70" i="50"/>
  <c r="E70" i="50" s="1"/>
  <c r="F69" i="50"/>
  <c r="C69" i="50" s="1"/>
  <c r="F66" i="50"/>
  <c r="E66" i="50" s="1"/>
  <c r="F65" i="50"/>
  <c r="E65" i="50" s="1"/>
  <c r="F64" i="50"/>
  <c r="F63" i="50"/>
  <c r="C63" i="50" s="1"/>
  <c r="F62" i="50"/>
  <c r="E62" i="50" s="1"/>
  <c r="F61" i="50"/>
  <c r="F60" i="50"/>
  <c r="C60" i="50" s="1"/>
  <c r="F59" i="50"/>
  <c r="F58" i="50"/>
  <c r="C58" i="50" s="1"/>
  <c r="F57" i="50"/>
  <c r="E57" i="50" s="1"/>
  <c r="F55" i="50"/>
  <c r="E55" i="50" s="1"/>
  <c r="F53" i="50"/>
  <c r="C53" i="50" s="1"/>
  <c r="F52" i="50"/>
  <c r="E52" i="50" s="1"/>
  <c r="F51" i="50"/>
  <c r="C51" i="50" s="1"/>
  <c r="F50" i="50"/>
  <c r="F54" i="50"/>
  <c r="C54" i="50" s="1"/>
  <c r="F46" i="50"/>
  <c r="C46" i="50" s="1"/>
  <c r="F45" i="50"/>
  <c r="G45" i="50" s="1"/>
  <c r="F44" i="50"/>
  <c r="G44" i="50" s="1"/>
  <c r="F43" i="50"/>
  <c r="G43" i="50" s="1"/>
  <c r="F42" i="50"/>
  <c r="G42" i="50" s="1"/>
  <c r="F39" i="50"/>
  <c r="F38" i="50"/>
  <c r="E38" i="50" s="1"/>
  <c r="F36" i="50"/>
  <c r="C36" i="50" s="1"/>
  <c r="F34" i="50"/>
  <c r="E34" i="50" s="1"/>
  <c r="F29" i="50"/>
  <c r="E29" i="50" s="1"/>
  <c r="F28" i="50"/>
  <c r="C28" i="50" s="1"/>
  <c r="F26" i="50"/>
  <c r="E26" i="50" s="1"/>
  <c r="F27" i="50"/>
  <c r="C27" i="50" s="1"/>
  <c r="F25" i="50"/>
  <c r="E25" i="50" s="1"/>
  <c r="F24" i="50"/>
  <c r="E24" i="50" s="1"/>
  <c r="F23" i="50"/>
  <c r="C23" i="50" s="1"/>
  <c r="F22" i="50"/>
  <c r="E22" i="50" s="1"/>
  <c r="F21" i="50"/>
  <c r="E21" i="50" s="1"/>
  <c r="F20" i="50"/>
  <c r="C20" i="50" s="1"/>
  <c r="F19" i="50"/>
  <c r="F18" i="50"/>
  <c r="E18" i="50" s="1"/>
  <c r="F17" i="50"/>
  <c r="F16" i="50"/>
  <c r="E16" i="50" s="1"/>
  <c r="F14" i="50"/>
  <c r="F13" i="50"/>
  <c r="E13" i="50" s="1"/>
  <c r="F30" i="50"/>
  <c r="E30" i="50" s="1"/>
  <c r="F31" i="50"/>
  <c r="E31" i="50" s="1"/>
  <c r="F32" i="50"/>
  <c r="E32" i="50" s="1"/>
  <c r="F33" i="50"/>
  <c r="F48" i="50"/>
  <c r="C48" i="50" s="1"/>
  <c r="F75" i="50"/>
  <c r="E75" i="50" s="1"/>
  <c r="K72" i="50"/>
  <c r="I72" i="50"/>
  <c r="C72" i="50"/>
  <c r="K70" i="50"/>
  <c r="I70" i="50"/>
  <c r="C70" i="50"/>
  <c r="K69" i="50"/>
  <c r="E69" i="50"/>
  <c r="K66" i="50"/>
  <c r="I62" i="50"/>
  <c r="K61" i="50"/>
  <c r="I61" i="50"/>
  <c r="E61" i="50"/>
  <c r="C61" i="50"/>
  <c r="K60" i="50"/>
  <c r="K58" i="50"/>
  <c r="I58" i="50"/>
  <c r="L55" i="50"/>
  <c r="I55" i="50" s="1"/>
  <c r="K55" i="50"/>
  <c r="L54" i="50"/>
  <c r="K54" i="50" s="1"/>
  <c r="L53" i="50"/>
  <c r="K53" i="50" s="1"/>
  <c r="I53" i="50"/>
  <c r="L52" i="50"/>
  <c r="K52" i="50" s="1"/>
  <c r="L51" i="50"/>
  <c r="I51" i="50" s="1"/>
  <c r="K51" i="50"/>
  <c r="L50" i="50"/>
  <c r="K50" i="50" s="1"/>
  <c r="C50" i="50"/>
  <c r="E48" i="50"/>
  <c r="K45" i="50"/>
  <c r="I45" i="50"/>
  <c r="I43" i="50"/>
  <c r="K39" i="50"/>
  <c r="I39" i="50"/>
  <c r="E39" i="50"/>
  <c r="C39" i="50"/>
  <c r="C33" i="50"/>
  <c r="K31" i="50"/>
  <c r="I31" i="50"/>
  <c r="K30" i="50"/>
  <c r="I30" i="50"/>
  <c r="K28" i="50"/>
  <c r="I27" i="50"/>
  <c r="K22" i="50"/>
  <c r="K21" i="50"/>
  <c r="I21" i="50"/>
  <c r="K20" i="50"/>
  <c r="E19" i="50"/>
  <c r="C19" i="50"/>
  <c r="I18" i="50"/>
  <c r="K17" i="50"/>
  <c r="E17" i="50"/>
  <c r="C17" i="50"/>
  <c r="L15" i="50"/>
  <c r="I15" i="50" s="1"/>
  <c r="F15" i="50"/>
  <c r="K13" i="50"/>
  <c r="L73" i="49"/>
  <c r="L72" i="49"/>
  <c r="L74" i="49" s="1"/>
  <c r="K74" i="49" s="1"/>
  <c r="L70" i="49"/>
  <c r="I70" i="49" s="1"/>
  <c r="L69" i="49"/>
  <c r="K69" i="49" s="1"/>
  <c r="L66" i="49"/>
  <c r="L65" i="49"/>
  <c r="K65" i="49" s="1"/>
  <c r="L64" i="49"/>
  <c r="L63" i="49"/>
  <c r="L62" i="49"/>
  <c r="L61" i="49"/>
  <c r="I61" i="49" s="1"/>
  <c r="L60" i="49"/>
  <c r="K60" i="49" s="1"/>
  <c r="L59" i="49"/>
  <c r="I59" i="49" s="1"/>
  <c r="L58" i="49"/>
  <c r="K58" i="49" s="1"/>
  <c r="L57" i="49"/>
  <c r="K57" i="49" s="1"/>
  <c r="L56" i="49"/>
  <c r="L46" i="49"/>
  <c r="L45" i="49"/>
  <c r="I45" i="49" s="1"/>
  <c r="L44" i="49"/>
  <c r="K44" i="49" s="1"/>
  <c r="L43" i="49"/>
  <c r="K43" i="49" s="1"/>
  <c r="L42" i="49"/>
  <c r="M42" i="49" s="1"/>
  <c r="L39" i="49"/>
  <c r="L38" i="49"/>
  <c r="I38" i="49" s="1"/>
  <c r="L36" i="49"/>
  <c r="K36" i="49" s="1"/>
  <c r="L34" i="49"/>
  <c r="L29" i="49"/>
  <c r="K29" i="49" s="1"/>
  <c r="L28" i="49"/>
  <c r="K28" i="49" s="1"/>
  <c r="L26" i="49"/>
  <c r="L27" i="49"/>
  <c r="I27" i="49" s="1"/>
  <c r="L25" i="49"/>
  <c r="I25" i="49" s="1"/>
  <c r="L24" i="49"/>
  <c r="K24" i="49" s="1"/>
  <c r="L23" i="49"/>
  <c r="L22" i="49"/>
  <c r="L21" i="49"/>
  <c r="L20" i="49"/>
  <c r="K20" i="49" s="1"/>
  <c r="L19" i="49"/>
  <c r="K19" i="49" s="1"/>
  <c r="L18" i="49"/>
  <c r="K18" i="49" s="1"/>
  <c r="L17" i="49"/>
  <c r="I17" i="49" s="1"/>
  <c r="L16" i="49"/>
  <c r="K16" i="49" s="1"/>
  <c r="L14" i="49"/>
  <c r="L13" i="49"/>
  <c r="L30" i="49"/>
  <c r="L31" i="49"/>
  <c r="L32" i="49"/>
  <c r="L33" i="49"/>
  <c r="I33" i="49" s="1"/>
  <c r="L48" i="49"/>
  <c r="K48" i="49" s="1"/>
  <c r="L75" i="49"/>
  <c r="I75" i="49" s="1"/>
  <c r="F73" i="49"/>
  <c r="E73" i="49" s="1"/>
  <c r="F72" i="49"/>
  <c r="C72" i="49" s="1"/>
  <c r="F70" i="49"/>
  <c r="F69" i="49"/>
  <c r="C69" i="49" s="1"/>
  <c r="F66" i="49"/>
  <c r="E66" i="49" s="1"/>
  <c r="F65" i="49"/>
  <c r="E65" i="49" s="1"/>
  <c r="F64" i="49"/>
  <c r="C64" i="49" s="1"/>
  <c r="F63" i="49"/>
  <c r="E63" i="49" s="1"/>
  <c r="F62" i="49"/>
  <c r="C62" i="49" s="1"/>
  <c r="F61" i="49"/>
  <c r="F60" i="49"/>
  <c r="C60" i="49" s="1"/>
  <c r="F59" i="49"/>
  <c r="F58" i="49"/>
  <c r="E58" i="49" s="1"/>
  <c r="F57" i="49"/>
  <c r="E57" i="49" s="1"/>
  <c r="F55" i="49"/>
  <c r="C55" i="49" s="1"/>
  <c r="F53" i="49"/>
  <c r="C53" i="49" s="1"/>
  <c r="F52" i="49"/>
  <c r="C52" i="49" s="1"/>
  <c r="F51" i="49"/>
  <c r="F50" i="49"/>
  <c r="C50" i="49" s="1"/>
  <c r="F54" i="49"/>
  <c r="E54" i="49" s="1"/>
  <c r="F46" i="49"/>
  <c r="E46" i="49" s="1"/>
  <c r="F45" i="49"/>
  <c r="F44" i="49"/>
  <c r="G44" i="49" s="1"/>
  <c r="F43" i="49"/>
  <c r="F42" i="49"/>
  <c r="E42" i="49" s="1"/>
  <c r="F39" i="49"/>
  <c r="F38" i="49"/>
  <c r="F36" i="49"/>
  <c r="C36" i="49" s="1"/>
  <c r="F34" i="49"/>
  <c r="E34" i="49" s="1"/>
  <c r="F29" i="49"/>
  <c r="C29" i="49" s="1"/>
  <c r="F28" i="49"/>
  <c r="C28" i="49" s="1"/>
  <c r="F26" i="49"/>
  <c r="E26" i="49" s="1"/>
  <c r="F27" i="49"/>
  <c r="E27" i="49" s="1"/>
  <c r="F25" i="49"/>
  <c r="C25" i="49" s="1"/>
  <c r="F24" i="49"/>
  <c r="C24" i="49" s="1"/>
  <c r="F23" i="49"/>
  <c r="C23" i="49" s="1"/>
  <c r="F22" i="49"/>
  <c r="C22" i="49" s="1"/>
  <c r="F21" i="49"/>
  <c r="C21" i="49" s="1"/>
  <c r="F20" i="49"/>
  <c r="E20" i="49" s="1"/>
  <c r="F19" i="49"/>
  <c r="E19" i="49" s="1"/>
  <c r="F18" i="49"/>
  <c r="F17" i="49"/>
  <c r="F16" i="49"/>
  <c r="C16" i="49" s="1"/>
  <c r="F14" i="49"/>
  <c r="C14" i="49" s="1"/>
  <c r="F13" i="49"/>
  <c r="E13" i="49" s="1"/>
  <c r="F30" i="49"/>
  <c r="C30" i="49" s="1"/>
  <c r="F31" i="49"/>
  <c r="E31" i="49" s="1"/>
  <c r="F32" i="49"/>
  <c r="C32" i="49" s="1"/>
  <c r="F33" i="49"/>
  <c r="F48" i="49"/>
  <c r="C48" i="49" s="1"/>
  <c r="F75" i="49"/>
  <c r="E75" i="49" s="1"/>
  <c r="K73" i="49"/>
  <c r="I73" i="49"/>
  <c r="K72" i="49"/>
  <c r="I72" i="49"/>
  <c r="E70" i="49"/>
  <c r="C70" i="49"/>
  <c r="K66" i="49"/>
  <c r="I66" i="49"/>
  <c r="K64" i="49"/>
  <c r="I64" i="49"/>
  <c r="E64" i="49"/>
  <c r="K63" i="49"/>
  <c r="I63" i="49"/>
  <c r="K62" i="49"/>
  <c r="I62" i="49"/>
  <c r="E61" i="49"/>
  <c r="C61" i="49"/>
  <c r="I57" i="49"/>
  <c r="K56" i="49"/>
  <c r="I56" i="49"/>
  <c r="L55" i="49"/>
  <c r="K55" i="49" s="1"/>
  <c r="E55" i="49"/>
  <c r="L54" i="49"/>
  <c r="K54" i="49"/>
  <c r="I54" i="49"/>
  <c r="L53" i="49"/>
  <c r="K53" i="49" s="1"/>
  <c r="L52" i="49"/>
  <c r="K52" i="49" s="1"/>
  <c r="I52" i="49"/>
  <c r="L51" i="49"/>
  <c r="K51" i="49" s="1"/>
  <c r="E51" i="49"/>
  <c r="C51" i="49"/>
  <c r="L50" i="49"/>
  <c r="I50" i="49" s="1"/>
  <c r="I48" i="49"/>
  <c r="I46" i="49"/>
  <c r="K45" i="49"/>
  <c r="C45" i="49"/>
  <c r="E44" i="49"/>
  <c r="K42" i="49"/>
  <c r="I42" i="49"/>
  <c r="K39" i="49"/>
  <c r="I39" i="49"/>
  <c r="E39" i="49"/>
  <c r="C39" i="49"/>
  <c r="I36" i="49"/>
  <c r="K34" i="49"/>
  <c r="I34" i="49"/>
  <c r="K32" i="49"/>
  <c r="I32" i="49"/>
  <c r="K30" i="49"/>
  <c r="I30" i="49"/>
  <c r="E28" i="49"/>
  <c r="K26" i="49"/>
  <c r="I26" i="49"/>
  <c r="K25" i="49"/>
  <c r="E25" i="49"/>
  <c r="K23" i="49"/>
  <c r="K21" i="49"/>
  <c r="I21" i="49"/>
  <c r="E21" i="49"/>
  <c r="I18" i="49"/>
  <c r="K17" i="49"/>
  <c r="E17" i="49"/>
  <c r="C17" i="49"/>
  <c r="L15" i="49"/>
  <c r="I15" i="49" s="1"/>
  <c r="K15" i="49"/>
  <c r="F15" i="49"/>
  <c r="C15" i="49" s="1"/>
  <c r="K14" i="49"/>
  <c r="K13" i="49"/>
  <c r="I13" i="49"/>
  <c r="L73" i="48"/>
  <c r="L72" i="48"/>
  <c r="I72" i="48" s="1"/>
  <c r="L70" i="48"/>
  <c r="K70" i="48" s="1"/>
  <c r="L69" i="48"/>
  <c r="K69" i="48" s="1"/>
  <c r="L66" i="48"/>
  <c r="L65" i="48"/>
  <c r="I65" i="48" s="1"/>
  <c r="L64" i="48"/>
  <c r="K64" i="48" s="1"/>
  <c r="L63" i="48"/>
  <c r="L62" i="48"/>
  <c r="L61" i="48"/>
  <c r="I61" i="48" s="1"/>
  <c r="L60" i="48"/>
  <c r="L59" i="48"/>
  <c r="L58" i="48"/>
  <c r="I58" i="48" s="1"/>
  <c r="L57" i="48"/>
  <c r="K57" i="48" s="1"/>
  <c r="L56" i="48"/>
  <c r="K56" i="48" s="1"/>
  <c r="L46" i="48"/>
  <c r="K46" i="48" s="1"/>
  <c r="L45" i="48"/>
  <c r="M45" i="48" s="1"/>
  <c r="L44" i="48"/>
  <c r="K44" i="48" s="1"/>
  <c r="L43" i="48"/>
  <c r="M43" i="48" s="1"/>
  <c r="L42" i="48"/>
  <c r="M42" i="48" s="1"/>
  <c r="L39" i="48"/>
  <c r="L38" i="48"/>
  <c r="L36" i="48"/>
  <c r="K36" i="48" s="1"/>
  <c r="L34" i="48"/>
  <c r="K34" i="48" s="1"/>
  <c r="L29" i="48"/>
  <c r="I29" i="48" s="1"/>
  <c r="L28" i="48"/>
  <c r="K28" i="48" s="1"/>
  <c r="L26" i="48"/>
  <c r="K26" i="48" s="1"/>
  <c r="L27" i="48"/>
  <c r="L25" i="48"/>
  <c r="K25" i="48" s="1"/>
  <c r="L24" i="48"/>
  <c r="K24" i="48" s="1"/>
  <c r="L23" i="48"/>
  <c r="K23" i="48" s="1"/>
  <c r="L22" i="48"/>
  <c r="K22" i="48" s="1"/>
  <c r="L21" i="48"/>
  <c r="K21" i="48" s="1"/>
  <c r="L20" i="48"/>
  <c r="I20" i="48" s="1"/>
  <c r="L19" i="48"/>
  <c r="K19" i="48" s="1"/>
  <c r="L18" i="48"/>
  <c r="L17" i="48"/>
  <c r="K17" i="48" s="1"/>
  <c r="L16" i="48"/>
  <c r="K16" i="48" s="1"/>
  <c r="L14" i="48"/>
  <c r="L13" i="48"/>
  <c r="K13" i="48" s="1"/>
  <c r="L30" i="48"/>
  <c r="K30" i="48" s="1"/>
  <c r="L31" i="48"/>
  <c r="I31" i="48" s="1"/>
  <c r="L32" i="48"/>
  <c r="I32" i="48" s="1"/>
  <c r="L33" i="48"/>
  <c r="L48" i="48"/>
  <c r="I48" i="48" s="1"/>
  <c r="L75" i="48"/>
  <c r="I75" i="48" s="1"/>
  <c r="F73" i="48"/>
  <c r="F72" i="48"/>
  <c r="E72" i="48" s="1"/>
  <c r="F70" i="48"/>
  <c r="E70" i="48" s="1"/>
  <c r="F69" i="48"/>
  <c r="F66" i="48"/>
  <c r="E66" i="48" s="1"/>
  <c r="F65" i="48"/>
  <c r="C65" i="48" s="1"/>
  <c r="F64" i="48"/>
  <c r="E64" i="48" s="1"/>
  <c r="F63" i="48"/>
  <c r="C63" i="48" s="1"/>
  <c r="F62" i="48"/>
  <c r="E62" i="48" s="1"/>
  <c r="F61" i="48"/>
  <c r="E61" i="48" s="1"/>
  <c r="F60" i="48"/>
  <c r="F59" i="48"/>
  <c r="E59" i="48" s="1"/>
  <c r="F58" i="48"/>
  <c r="E58" i="48" s="1"/>
  <c r="F57" i="48"/>
  <c r="C57" i="48" s="1"/>
  <c r="F55" i="48"/>
  <c r="C55" i="48" s="1"/>
  <c r="F53" i="48"/>
  <c r="C53" i="48" s="1"/>
  <c r="F52" i="48"/>
  <c r="E52" i="48" s="1"/>
  <c r="F51" i="48"/>
  <c r="F50" i="48"/>
  <c r="E50" i="48" s="1"/>
  <c r="F54" i="48"/>
  <c r="E54" i="48" s="1"/>
  <c r="F46" i="48"/>
  <c r="C46" i="48" s="1"/>
  <c r="F45" i="48"/>
  <c r="E45" i="48" s="1"/>
  <c r="F44" i="48"/>
  <c r="C44" i="48" s="1"/>
  <c r="F43" i="48"/>
  <c r="G43" i="48" s="1"/>
  <c r="F42" i="48"/>
  <c r="C42" i="48" s="1"/>
  <c r="F39" i="48"/>
  <c r="F38" i="48"/>
  <c r="C38" i="48" s="1"/>
  <c r="F36" i="48"/>
  <c r="E36" i="48" s="1"/>
  <c r="F34" i="48"/>
  <c r="E34" i="48" s="1"/>
  <c r="F29" i="48"/>
  <c r="E29" i="48" s="1"/>
  <c r="F28" i="48"/>
  <c r="E28" i="48" s="1"/>
  <c r="F26" i="48"/>
  <c r="F27" i="48"/>
  <c r="F25" i="48"/>
  <c r="C25" i="48" s="1"/>
  <c r="F24" i="48"/>
  <c r="C24" i="48" s="1"/>
  <c r="F23" i="48"/>
  <c r="E23" i="48" s="1"/>
  <c r="F22" i="48"/>
  <c r="C22" i="48" s="1"/>
  <c r="F21" i="48"/>
  <c r="E21" i="48" s="1"/>
  <c r="F20" i="48"/>
  <c r="E20" i="48" s="1"/>
  <c r="F19" i="48"/>
  <c r="C19" i="48" s="1"/>
  <c r="F18" i="48"/>
  <c r="F17" i="48"/>
  <c r="C17" i="48" s="1"/>
  <c r="F16" i="48"/>
  <c r="E16" i="48" s="1"/>
  <c r="F14" i="48"/>
  <c r="E14" i="48" s="1"/>
  <c r="F13" i="48"/>
  <c r="E13" i="48" s="1"/>
  <c r="F30" i="48"/>
  <c r="C30" i="48" s="1"/>
  <c r="F31" i="48"/>
  <c r="C31" i="48" s="1"/>
  <c r="F32" i="48"/>
  <c r="E32" i="48" s="1"/>
  <c r="F33" i="48"/>
  <c r="F48" i="48"/>
  <c r="E48" i="48" s="1"/>
  <c r="F75" i="48"/>
  <c r="E75" i="48" s="1"/>
  <c r="K75" i="48"/>
  <c r="E73" i="48"/>
  <c r="C73" i="48"/>
  <c r="I70" i="48"/>
  <c r="K66" i="48"/>
  <c r="I64" i="48"/>
  <c r="E63" i="48"/>
  <c r="K62" i="48"/>
  <c r="I62" i="48"/>
  <c r="K59" i="48"/>
  <c r="I59" i="48"/>
  <c r="K58" i="48"/>
  <c r="L55" i="48"/>
  <c r="K55" i="48" s="1"/>
  <c r="L54" i="48"/>
  <c r="K54" i="48" s="1"/>
  <c r="C54" i="48"/>
  <c r="L53" i="48"/>
  <c r="K53" i="48" s="1"/>
  <c r="L52" i="48"/>
  <c r="I52" i="48"/>
  <c r="C52" i="48"/>
  <c r="L51" i="48"/>
  <c r="I51" i="48" s="1"/>
  <c r="L50" i="48"/>
  <c r="I50" i="48" s="1"/>
  <c r="K48" i="48"/>
  <c r="I46" i="48"/>
  <c r="E46" i="48"/>
  <c r="K45" i="48"/>
  <c r="I45" i="48"/>
  <c r="E43" i="48"/>
  <c r="K42" i="48"/>
  <c r="I42" i="48"/>
  <c r="K39" i="48"/>
  <c r="I39" i="48"/>
  <c r="E39" i="48"/>
  <c r="C39" i="48"/>
  <c r="I38" i="48"/>
  <c r="C34" i="48"/>
  <c r="K33" i="48"/>
  <c r="I33" i="48"/>
  <c r="E33" i="48"/>
  <c r="C33" i="48"/>
  <c r="C32" i="48"/>
  <c r="K29" i="48"/>
  <c r="K27" i="48"/>
  <c r="I27" i="48"/>
  <c r="E27" i="48"/>
  <c r="C27" i="48"/>
  <c r="C26" i="48"/>
  <c r="I25" i="48"/>
  <c r="E25" i="48"/>
  <c r="I23" i="48"/>
  <c r="E22" i="48"/>
  <c r="I21" i="48"/>
  <c r="K20" i="48"/>
  <c r="K18" i="48"/>
  <c r="I18" i="48"/>
  <c r="E18" i="48"/>
  <c r="C18" i="48"/>
  <c r="I17" i="48"/>
  <c r="E17" i="48"/>
  <c r="L15" i="48"/>
  <c r="I15" i="48" s="1"/>
  <c r="F15" i="48"/>
  <c r="E15" i="48" s="1"/>
  <c r="K14" i="48"/>
  <c r="I14" i="48"/>
  <c r="C14" i="48"/>
  <c r="L73" i="47"/>
  <c r="K73" i="47" s="1"/>
  <c r="L72" i="47"/>
  <c r="I72" i="47" s="1"/>
  <c r="L70" i="47"/>
  <c r="K70" i="47" s="1"/>
  <c r="L69" i="47"/>
  <c r="I69" i="47" s="1"/>
  <c r="L66" i="47"/>
  <c r="L65" i="47"/>
  <c r="L64" i="47"/>
  <c r="I64" i="47" s="1"/>
  <c r="L63" i="47"/>
  <c r="L62" i="47"/>
  <c r="L61" i="47"/>
  <c r="I61" i="47" s="1"/>
  <c r="L60" i="47"/>
  <c r="I60" i="47" s="1"/>
  <c r="L59" i="47"/>
  <c r="K59" i="47" s="1"/>
  <c r="L58" i="47"/>
  <c r="L57" i="47"/>
  <c r="L56" i="47"/>
  <c r="K56" i="47" s="1"/>
  <c r="L46" i="47"/>
  <c r="L45" i="47"/>
  <c r="K45" i="47" s="1"/>
  <c r="L44" i="47"/>
  <c r="I44" i="47" s="1"/>
  <c r="L43" i="47"/>
  <c r="K43" i="47" s="1"/>
  <c r="L42" i="47"/>
  <c r="M42" i="47" s="1"/>
  <c r="L39" i="47"/>
  <c r="L38" i="47"/>
  <c r="K38" i="47" s="1"/>
  <c r="L36" i="47"/>
  <c r="I36" i="47" s="1"/>
  <c r="L34" i="47"/>
  <c r="I34" i="47" s="1"/>
  <c r="L29" i="47"/>
  <c r="L28" i="47"/>
  <c r="K28" i="47" s="1"/>
  <c r="L26" i="47"/>
  <c r="I26" i="47" s="1"/>
  <c r="L27" i="47"/>
  <c r="K27" i="47" s="1"/>
  <c r="L25" i="47"/>
  <c r="I25" i="47" s="1"/>
  <c r="L24" i="47"/>
  <c r="I24" i="47" s="1"/>
  <c r="L23" i="47"/>
  <c r="K23" i="47" s="1"/>
  <c r="L22" i="47"/>
  <c r="L21" i="47"/>
  <c r="L20" i="47"/>
  <c r="K20" i="47" s="1"/>
  <c r="L19" i="47"/>
  <c r="K19" i="47" s="1"/>
  <c r="L18" i="47"/>
  <c r="I18" i="47" s="1"/>
  <c r="L17" i="47"/>
  <c r="K17" i="47" s="1"/>
  <c r="L16" i="47"/>
  <c r="K16" i="47" s="1"/>
  <c r="L14" i="47"/>
  <c r="L13" i="47"/>
  <c r="I13" i="47" s="1"/>
  <c r="L30" i="47"/>
  <c r="L31" i="47"/>
  <c r="K31" i="47" s="1"/>
  <c r="L32" i="47"/>
  <c r="I32" i="47" s="1"/>
  <c r="L33" i="47"/>
  <c r="I33" i="47" s="1"/>
  <c r="L48" i="47"/>
  <c r="L75" i="47"/>
  <c r="K75" i="47" s="1"/>
  <c r="F73" i="47"/>
  <c r="C73" i="47" s="1"/>
  <c r="F72" i="47"/>
  <c r="E72" i="47" s="1"/>
  <c r="F70" i="47"/>
  <c r="C70" i="47" s="1"/>
  <c r="F69" i="47"/>
  <c r="F66" i="47"/>
  <c r="F65" i="47"/>
  <c r="C65" i="47" s="1"/>
  <c r="F64" i="47"/>
  <c r="E64" i="47" s="1"/>
  <c r="F63" i="47"/>
  <c r="C63" i="47" s="1"/>
  <c r="F62" i="47"/>
  <c r="E62" i="47" s="1"/>
  <c r="F61" i="47"/>
  <c r="C61" i="47" s="1"/>
  <c r="F60" i="47"/>
  <c r="E60" i="47" s="1"/>
  <c r="F59" i="47"/>
  <c r="C59" i="47" s="1"/>
  <c r="F58" i="47"/>
  <c r="F57" i="47"/>
  <c r="C57" i="47" s="1"/>
  <c r="F55" i="47"/>
  <c r="E55" i="47" s="1"/>
  <c r="F53" i="47"/>
  <c r="F52" i="47"/>
  <c r="F51" i="47"/>
  <c r="E51" i="47" s="1"/>
  <c r="F50" i="47"/>
  <c r="E50" i="47" s="1"/>
  <c r="F54" i="47"/>
  <c r="E54" i="47" s="1"/>
  <c r="F46" i="47"/>
  <c r="F45" i="47"/>
  <c r="C45" i="47" s="1"/>
  <c r="F44" i="47"/>
  <c r="G44" i="47" s="1"/>
  <c r="F43" i="47"/>
  <c r="G43" i="47" s="1"/>
  <c r="F42" i="47"/>
  <c r="G42" i="47" s="1"/>
  <c r="F39" i="47"/>
  <c r="F38" i="47"/>
  <c r="C38" i="47" s="1"/>
  <c r="F36" i="47"/>
  <c r="E36" i="47" s="1"/>
  <c r="F34" i="47"/>
  <c r="C34" i="47" s="1"/>
  <c r="F29" i="47"/>
  <c r="E29" i="47" s="1"/>
  <c r="F28" i="47"/>
  <c r="E28" i="47" s="1"/>
  <c r="F26" i="47"/>
  <c r="E26" i="47" s="1"/>
  <c r="F27" i="47"/>
  <c r="E27" i="47" s="1"/>
  <c r="F25" i="47"/>
  <c r="E25" i="47" s="1"/>
  <c r="F24" i="47"/>
  <c r="C24" i="47" s="1"/>
  <c r="F23" i="47"/>
  <c r="F22" i="47"/>
  <c r="C22" i="47" s="1"/>
  <c r="F21" i="47"/>
  <c r="E21" i="47" s="1"/>
  <c r="F20" i="47"/>
  <c r="E20" i="47" s="1"/>
  <c r="F19" i="47"/>
  <c r="F18" i="47"/>
  <c r="C18" i="47" s="1"/>
  <c r="F17" i="47"/>
  <c r="E17" i="47" s="1"/>
  <c r="F16" i="47"/>
  <c r="C16" i="47" s="1"/>
  <c r="F14" i="47"/>
  <c r="F13" i="47"/>
  <c r="C13" i="47" s="1"/>
  <c r="F30" i="47"/>
  <c r="E30" i="47" s="1"/>
  <c r="F31" i="47"/>
  <c r="C31" i="47" s="1"/>
  <c r="F32" i="47"/>
  <c r="F33" i="47"/>
  <c r="F48" i="47"/>
  <c r="E48" i="47" s="1"/>
  <c r="F75" i="47"/>
  <c r="C75" i="47" s="1"/>
  <c r="I73" i="47"/>
  <c r="E73" i="47"/>
  <c r="K69" i="47"/>
  <c r="E69" i="47"/>
  <c r="K66" i="47"/>
  <c r="I66" i="47"/>
  <c r="E66" i="47"/>
  <c r="C66" i="47"/>
  <c r="K65" i="47"/>
  <c r="I65" i="47"/>
  <c r="K64" i="47"/>
  <c r="E63" i="47"/>
  <c r="E61" i="47"/>
  <c r="K60" i="47"/>
  <c r="E59" i="47"/>
  <c r="K58" i="47"/>
  <c r="I58" i="47"/>
  <c r="E58" i="47"/>
  <c r="C58" i="47"/>
  <c r="I57" i="47"/>
  <c r="I56" i="47"/>
  <c r="L55" i="47"/>
  <c r="K55" i="47" s="1"/>
  <c r="L54" i="47"/>
  <c r="K54" i="47" s="1"/>
  <c r="I54" i="47"/>
  <c r="C54" i="47"/>
  <c r="L53" i="47"/>
  <c r="I53" i="47" s="1"/>
  <c r="L52" i="47"/>
  <c r="K52" i="47" s="1"/>
  <c r="I52" i="47"/>
  <c r="E52" i="47"/>
  <c r="C52" i="47"/>
  <c r="L51" i="47"/>
  <c r="K51" i="47" s="1"/>
  <c r="L50" i="47"/>
  <c r="I50" i="47" s="1"/>
  <c r="K48" i="47"/>
  <c r="I48" i="47"/>
  <c r="C46" i="47"/>
  <c r="K44" i="47"/>
  <c r="E43" i="47"/>
  <c r="C43" i="47"/>
  <c r="E42" i="47"/>
  <c r="C42" i="47"/>
  <c r="K39" i="47"/>
  <c r="I39" i="47"/>
  <c r="E39" i="47"/>
  <c r="C39" i="47"/>
  <c r="C36" i="47"/>
  <c r="C33" i="47"/>
  <c r="C32" i="47"/>
  <c r="I31" i="47"/>
  <c r="K30" i="47"/>
  <c r="I30" i="47"/>
  <c r="K29" i="47"/>
  <c r="I29" i="47"/>
  <c r="K26" i="47"/>
  <c r="C26" i="47"/>
  <c r="I23" i="47"/>
  <c r="C23" i="47"/>
  <c r="K21" i="47"/>
  <c r="I21" i="47"/>
  <c r="E19" i="47"/>
  <c r="C19" i="47"/>
  <c r="K18" i="47"/>
  <c r="L15" i="47"/>
  <c r="K15" i="47" s="1"/>
  <c r="I15" i="47"/>
  <c r="F15" i="47"/>
  <c r="C15" i="47" s="1"/>
  <c r="E13" i="47"/>
  <c r="L73" i="46"/>
  <c r="L72" i="46"/>
  <c r="I72" i="46" s="1"/>
  <c r="L70" i="46"/>
  <c r="I70" i="46" s="1"/>
  <c r="L69" i="46"/>
  <c r="L66" i="46"/>
  <c r="K66" i="46" s="1"/>
  <c r="L65" i="46"/>
  <c r="L64" i="46"/>
  <c r="I64" i="46" s="1"/>
  <c r="L63" i="46"/>
  <c r="L62" i="46"/>
  <c r="K62" i="46" s="1"/>
  <c r="L61" i="46"/>
  <c r="K61" i="46" s="1"/>
  <c r="L60" i="46"/>
  <c r="K60" i="46" s="1"/>
  <c r="L59" i="46"/>
  <c r="L58" i="46"/>
  <c r="K58" i="46" s="1"/>
  <c r="L57" i="46"/>
  <c r="K57" i="46" s="1"/>
  <c r="L56" i="46"/>
  <c r="K56" i="46" s="1"/>
  <c r="L46" i="46"/>
  <c r="L45" i="46"/>
  <c r="M45" i="46" s="1"/>
  <c r="L44" i="46"/>
  <c r="M44" i="46" s="1"/>
  <c r="L43" i="46"/>
  <c r="M43" i="46" s="1"/>
  <c r="L42" i="46"/>
  <c r="M42" i="46" s="1"/>
  <c r="L39" i="46"/>
  <c r="L38" i="46"/>
  <c r="I38" i="46" s="1"/>
  <c r="L36" i="46"/>
  <c r="L34" i="46"/>
  <c r="I34" i="46" s="1"/>
  <c r="L29" i="46"/>
  <c r="K29" i="46" s="1"/>
  <c r="L28" i="46"/>
  <c r="I28" i="46" s="1"/>
  <c r="L26" i="46"/>
  <c r="K26" i="46" s="1"/>
  <c r="L27" i="46"/>
  <c r="I27" i="46" s="1"/>
  <c r="L25" i="46"/>
  <c r="L24" i="46"/>
  <c r="K24" i="46" s="1"/>
  <c r="L23" i="46"/>
  <c r="I23" i="46" s="1"/>
  <c r="L22" i="46"/>
  <c r="K22" i="46" s="1"/>
  <c r="L21" i="46"/>
  <c r="K21" i="46" s="1"/>
  <c r="L20" i="46"/>
  <c r="K20" i="46" s="1"/>
  <c r="L19" i="46"/>
  <c r="L18" i="46"/>
  <c r="K18" i="46" s="1"/>
  <c r="L17" i="46"/>
  <c r="K17" i="46" s="1"/>
  <c r="L16" i="46"/>
  <c r="I16" i="46" s="1"/>
  <c r="L14" i="46"/>
  <c r="I14" i="46" s="1"/>
  <c r="L13" i="46"/>
  <c r="L30" i="46"/>
  <c r="K30" i="46" s="1"/>
  <c r="L31" i="46"/>
  <c r="K31" i="46" s="1"/>
  <c r="L32" i="46"/>
  <c r="K32" i="46" s="1"/>
  <c r="L33" i="46"/>
  <c r="I33" i="46" s="1"/>
  <c r="L48" i="46"/>
  <c r="K48" i="46" s="1"/>
  <c r="L75" i="46"/>
  <c r="I75" i="46" s="1"/>
  <c r="F73" i="46"/>
  <c r="F72" i="46"/>
  <c r="F70" i="46"/>
  <c r="F69" i="46"/>
  <c r="F66" i="46"/>
  <c r="E66" i="46" s="1"/>
  <c r="F65" i="46"/>
  <c r="F64" i="46"/>
  <c r="F63" i="46"/>
  <c r="E63" i="46" s="1"/>
  <c r="F62" i="46"/>
  <c r="C62" i="46" s="1"/>
  <c r="F61" i="46"/>
  <c r="F60" i="46"/>
  <c r="F59" i="46"/>
  <c r="E59" i="46" s="1"/>
  <c r="F58" i="46"/>
  <c r="E58" i="46" s="1"/>
  <c r="F57" i="46"/>
  <c r="F55" i="46"/>
  <c r="C55" i="46" s="1"/>
  <c r="F53" i="46"/>
  <c r="C53" i="46" s="1"/>
  <c r="F52" i="46"/>
  <c r="E52" i="46" s="1"/>
  <c r="F51" i="46"/>
  <c r="F50" i="46"/>
  <c r="E50" i="46" s="1"/>
  <c r="F54" i="46"/>
  <c r="C54" i="46" s="1"/>
  <c r="F46" i="46"/>
  <c r="F45" i="46"/>
  <c r="G45" i="46" s="1"/>
  <c r="F44" i="46"/>
  <c r="C44" i="46" s="1"/>
  <c r="F43" i="46"/>
  <c r="G43" i="46" s="1"/>
  <c r="F42" i="46"/>
  <c r="C42" i="46" s="1"/>
  <c r="F39" i="46"/>
  <c r="F38" i="46"/>
  <c r="F36" i="46"/>
  <c r="C36" i="46" s="1"/>
  <c r="F34" i="46"/>
  <c r="C34" i="46" s="1"/>
  <c r="F29" i="46"/>
  <c r="F28" i="46"/>
  <c r="E28" i="46" s="1"/>
  <c r="F26" i="46"/>
  <c r="C26" i="46" s="1"/>
  <c r="F27" i="46"/>
  <c r="E27" i="46" s="1"/>
  <c r="F25" i="46"/>
  <c r="C25" i="46" s="1"/>
  <c r="F24" i="46"/>
  <c r="E24" i="46" s="1"/>
  <c r="F23" i="46"/>
  <c r="E23" i="46" s="1"/>
  <c r="F22" i="46"/>
  <c r="E22" i="46" s="1"/>
  <c r="F21" i="46"/>
  <c r="F20" i="46"/>
  <c r="E20" i="46" s="1"/>
  <c r="F19" i="46"/>
  <c r="C19" i="46" s="1"/>
  <c r="F18" i="46"/>
  <c r="E18" i="46" s="1"/>
  <c r="F17" i="46"/>
  <c r="C17" i="46" s="1"/>
  <c r="F16" i="46"/>
  <c r="E16" i="46" s="1"/>
  <c r="F14" i="46"/>
  <c r="E14" i="46" s="1"/>
  <c r="F13" i="46"/>
  <c r="E13" i="46" s="1"/>
  <c r="F30" i="46"/>
  <c r="E30" i="46" s="1"/>
  <c r="F31" i="46"/>
  <c r="F32" i="46"/>
  <c r="E32" i="46" s="1"/>
  <c r="F33" i="46"/>
  <c r="C33" i="46" s="1"/>
  <c r="F48" i="46"/>
  <c r="F75" i="46"/>
  <c r="C75" i="46" s="1"/>
  <c r="K75" i="46"/>
  <c r="I73" i="46"/>
  <c r="C72" i="46"/>
  <c r="E70" i="46"/>
  <c r="C70" i="46"/>
  <c r="K69" i="46"/>
  <c r="I69" i="46"/>
  <c r="I66" i="46"/>
  <c r="K64" i="46"/>
  <c r="C64" i="46"/>
  <c r="E61" i="46"/>
  <c r="C61" i="46"/>
  <c r="I60" i="46"/>
  <c r="K59" i="46"/>
  <c r="I59" i="46"/>
  <c r="I58" i="46"/>
  <c r="L55" i="46"/>
  <c r="K55" i="46"/>
  <c r="L54" i="46"/>
  <c r="L53" i="46"/>
  <c r="I53" i="46" s="1"/>
  <c r="K53" i="46"/>
  <c r="L52" i="46"/>
  <c r="K52" i="46" s="1"/>
  <c r="L51" i="46"/>
  <c r="K51" i="46"/>
  <c r="I51" i="46"/>
  <c r="E51" i="46"/>
  <c r="C51" i="46"/>
  <c r="L50" i="46"/>
  <c r="K50" i="46" s="1"/>
  <c r="C50" i="46"/>
  <c r="E48" i="46"/>
  <c r="K46" i="46"/>
  <c r="I46" i="46"/>
  <c r="E46" i="46"/>
  <c r="C45" i="46"/>
  <c r="E44" i="46"/>
  <c r="K43" i="46"/>
  <c r="I43" i="46"/>
  <c r="K42" i="46"/>
  <c r="I42" i="46"/>
  <c r="K39" i="46"/>
  <c r="I39" i="46"/>
  <c r="E39" i="46"/>
  <c r="C39" i="46"/>
  <c r="K36" i="46"/>
  <c r="I36" i="46"/>
  <c r="K33" i="46"/>
  <c r="E33" i="46"/>
  <c r="I32" i="46"/>
  <c r="E31" i="46"/>
  <c r="C31" i="46"/>
  <c r="C30" i="46"/>
  <c r="I29" i="46"/>
  <c r="E29" i="46"/>
  <c r="K27" i="46"/>
  <c r="I26" i="46"/>
  <c r="E25" i="46"/>
  <c r="K23" i="46"/>
  <c r="I22" i="46"/>
  <c r="E21" i="46"/>
  <c r="I20" i="46"/>
  <c r="C20" i="46"/>
  <c r="I19" i="46"/>
  <c r="I18" i="46"/>
  <c r="E17" i="46"/>
  <c r="L15" i="46"/>
  <c r="K15" i="46" s="1"/>
  <c r="F15" i="46"/>
  <c r="E15" i="46" s="1"/>
  <c r="K14" i="46"/>
  <c r="K13" i="46"/>
  <c r="I13" i="46"/>
  <c r="C13" i="46"/>
  <c r="L73" i="45"/>
  <c r="I73" i="45" s="1"/>
  <c r="L72" i="45"/>
  <c r="K72" i="45" s="1"/>
  <c r="L70" i="45"/>
  <c r="K70" i="45" s="1"/>
  <c r="L69" i="45"/>
  <c r="K69" i="45" s="1"/>
  <c r="L66" i="45"/>
  <c r="L65" i="45"/>
  <c r="K65" i="45" s="1"/>
  <c r="L64" i="45"/>
  <c r="L63" i="45"/>
  <c r="I63" i="45" s="1"/>
  <c r="L62" i="45"/>
  <c r="K62" i="45" s="1"/>
  <c r="L61" i="45"/>
  <c r="L60" i="45"/>
  <c r="I60" i="45" s="1"/>
  <c r="L59" i="45"/>
  <c r="K59" i="45" s="1"/>
  <c r="L58" i="45"/>
  <c r="I58" i="45" s="1"/>
  <c r="L57" i="45"/>
  <c r="I57" i="45" s="1"/>
  <c r="L56" i="45"/>
  <c r="L46" i="45"/>
  <c r="L45" i="45"/>
  <c r="M45" i="45" s="1"/>
  <c r="L44" i="45"/>
  <c r="M44" i="45" s="1"/>
  <c r="L43" i="45"/>
  <c r="M43" i="45" s="1"/>
  <c r="L42" i="45"/>
  <c r="M42" i="45" s="1"/>
  <c r="L39" i="45"/>
  <c r="L38" i="45"/>
  <c r="L36" i="45"/>
  <c r="L34" i="45"/>
  <c r="L29" i="45"/>
  <c r="I29" i="45" s="1"/>
  <c r="L28" i="45"/>
  <c r="L26" i="45"/>
  <c r="L27" i="45"/>
  <c r="K27" i="45" s="1"/>
  <c r="L25" i="45"/>
  <c r="K25" i="45" s="1"/>
  <c r="L24" i="45"/>
  <c r="K24" i="45" s="1"/>
  <c r="L23" i="45"/>
  <c r="K23" i="45" s="1"/>
  <c r="L22" i="45"/>
  <c r="I22" i="45" s="1"/>
  <c r="L21" i="45"/>
  <c r="K21" i="45" s="1"/>
  <c r="L20" i="45"/>
  <c r="L19" i="45"/>
  <c r="I19" i="45" s="1"/>
  <c r="L18" i="45"/>
  <c r="L17" i="45"/>
  <c r="I17" i="45" s="1"/>
  <c r="L16" i="45"/>
  <c r="I16" i="45" s="1"/>
  <c r="L14" i="45"/>
  <c r="I14" i="45" s="1"/>
  <c r="L13" i="45"/>
  <c r="I13" i="45" s="1"/>
  <c r="L30" i="45"/>
  <c r="K30" i="45" s="1"/>
  <c r="L31" i="45"/>
  <c r="L32" i="45"/>
  <c r="I32" i="45" s="1"/>
  <c r="L33" i="45"/>
  <c r="K33" i="45" s="1"/>
  <c r="L48" i="45"/>
  <c r="K48" i="45" s="1"/>
  <c r="L75" i="45"/>
  <c r="K75" i="45" s="1"/>
  <c r="F73" i="45"/>
  <c r="E73" i="45" s="1"/>
  <c r="F72" i="45"/>
  <c r="E72" i="45" s="1"/>
  <c r="F70" i="45"/>
  <c r="F69" i="45"/>
  <c r="F66" i="45"/>
  <c r="E66" i="45" s="1"/>
  <c r="F65" i="45"/>
  <c r="F64" i="45"/>
  <c r="E64" i="45" s="1"/>
  <c r="F63" i="45"/>
  <c r="F62" i="45"/>
  <c r="C62" i="45" s="1"/>
  <c r="F61" i="45"/>
  <c r="E61" i="45" s="1"/>
  <c r="F60" i="45"/>
  <c r="F59" i="45"/>
  <c r="C59" i="45" s="1"/>
  <c r="F58" i="45"/>
  <c r="E58" i="45" s="1"/>
  <c r="F57" i="45"/>
  <c r="F55" i="45"/>
  <c r="E55" i="45" s="1"/>
  <c r="F53" i="45"/>
  <c r="F52" i="45"/>
  <c r="E52" i="45" s="1"/>
  <c r="F51" i="45"/>
  <c r="E51" i="45" s="1"/>
  <c r="F50" i="45"/>
  <c r="E50" i="45" s="1"/>
  <c r="F54" i="45"/>
  <c r="E54" i="45" s="1"/>
  <c r="F46" i="45"/>
  <c r="C46" i="45" s="1"/>
  <c r="F45" i="45"/>
  <c r="E45" i="45" s="1"/>
  <c r="F44" i="45"/>
  <c r="G44" i="45" s="1"/>
  <c r="F43" i="45"/>
  <c r="G43" i="45" s="1"/>
  <c r="F42" i="45"/>
  <c r="C42" i="45" s="1"/>
  <c r="F39" i="45"/>
  <c r="F38" i="45"/>
  <c r="C38" i="45" s="1"/>
  <c r="F36" i="45"/>
  <c r="C36" i="45" s="1"/>
  <c r="F34" i="45"/>
  <c r="E34" i="45" s="1"/>
  <c r="F29" i="45"/>
  <c r="E29" i="45" s="1"/>
  <c r="F28" i="45"/>
  <c r="F26" i="45"/>
  <c r="E26" i="45" s="1"/>
  <c r="F27" i="45"/>
  <c r="E27" i="45" s="1"/>
  <c r="F25" i="45"/>
  <c r="E25" i="45" s="1"/>
  <c r="F24" i="45"/>
  <c r="C24" i="45" s="1"/>
  <c r="F23" i="45"/>
  <c r="E23" i="45" s="1"/>
  <c r="F22" i="45"/>
  <c r="E22" i="45" s="1"/>
  <c r="F21" i="45"/>
  <c r="C21" i="45" s="1"/>
  <c r="F20" i="45"/>
  <c r="F19" i="45"/>
  <c r="F18" i="45"/>
  <c r="C18" i="45" s="1"/>
  <c r="F17" i="45"/>
  <c r="E17" i="45" s="1"/>
  <c r="F16" i="45"/>
  <c r="C16" i="45" s="1"/>
  <c r="F14" i="45"/>
  <c r="E14" i="45" s="1"/>
  <c r="F13" i="45"/>
  <c r="E13" i="45" s="1"/>
  <c r="F30" i="45"/>
  <c r="C30" i="45" s="1"/>
  <c r="F31" i="45"/>
  <c r="F32" i="45"/>
  <c r="C32" i="45" s="1"/>
  <c r="F33" i="45"/>
  <c r="C33" i="45" s="1"/>
  <c r="F48" i="45"/>
  <c r="E48" i="45" s="1"/>
  <c r="F75" i="45"/>
  <c r="C72" i="45"/>
  <c r="E70" i="45"/>
  <c r="C70" i="45"/>
  <c r="E69" i="45"/>
  <c r="C69" i="45"/>
  <c r="K66" i="45"/>
  <c r="I66" i="45"/>
  <c r="K64" i="45"/>
  <c r="I64" i="45"/>
  <c r="E63" i="45"/>
  <c r="C63" i="45"/>
  <c r="E60" i="45"/>
  <c r="C60" i="45"/>
  <c r="K58" i="45"/>
  <c r="K57" i="45"/>
  <c r="K56" i="45"/>
  <c r="I56" i="45"/>
  <c r="L55" i="45"/>
  <c r="I55" i="45"/>
  <c r="L54" i="45"/>
  <c r="I54" i="45" s="1"/>
  <c r="L53" i="45"/>
  <c r="I53" i="45"/>
  <c r="E53" i="45"/>
  <c r="C53" i="45"/>
  <c r="L52" i="45"/>
  <c r="I52" i="45" s="1"/>
  <c r="K52" i="45"/>
  <c r="L51" i="45"/>
  <c r="K51" i="45" s="1"/>
  <c r="L50" i="45"/>
  <c r="K50" i="45" s="1"/>
  <c r="C50" i="45"/>
  <c r="K44" i="45"/>
  <c r="I44" i="45"/>
  <c r="E44" i="45"/>
  <c r="C44" i="45"/>
  <c r="I43" i="45"/>
  <c r="E43" i="45"/>
  <c r="C43" i="45"/>
  <c r="K39" i="45"/>
  <c r="I39" i="45"/>
  <c r="E39" i="45"/>
  <c r="C39" i="45"/>
  <c r="K38" i="45"/>
  <c r="I38" i="45"/>
  <c r="C34" i="45"/>
  <c r="K32" i="45"/>
  <c r="K31" i="45"/>
  <c r="I31" i="45"/>
  <c r="E31" i="45"/>
  <c r="C31" i="45"/>
  <c r="K29" i="45"/>
  <c r="K28" i="45"/>
  <c r="I28" i="45"/>
  <c r="E28" i="45"/>
  <c r="C28" i="45"/>
  <c r="K26" i="45"/>
  <c r="I26" i="45"/>
  <c r="C26" i="45"/>
  <c r="C23" i="45"/>
  <c r="I21" i="45"/>
  <c r="K20" i="45"/>
  <c r="I20" i="45"/>
  <c r="E20" i="45"/>
  <c r="C20" i="45"/>
  <c r="K19" i="45"/>
  <c r="E19" i="45"/>
  <c r="C19" i="45"/>
  <c r="K17" i="45"/>
  <c r="K16" i="45"/>
  <c r="L15" i="45"/>
  <c r="K15" i="45"/>
  <c r="I15" i="45"/>
  <c r="F15" i="45"/>
  <c r="C15" i="45" s="1"/>
  <c r="L73" i="44"/>
  <c r="L72" i="44"/>
  <c r="K72" i="44" s="1"/>
  <c r="L70" i="44"/>
  <c r="I70" i="44" s="1"/>
  <c r="L69" i="44"/>
  <c r="L66" i="44"/>
  <c r="L65" i="44"/>
  <c r="I65" i="44" s="1"/>
  <c r="L64" i="44"/>
  <c r="K64" i="44" s="1"/>
  <c r="L63" i="44"/>
  <c r="I63" i="44" s="1"/>
  <c r="L62" i="44"/>
  <c r="I62" i="44" s="1"/>
  <c r="L61" i="44"/>
  <c r="K61" i="44" s="1"/>
  <c r="L60" i="44"/>
  <c r="I60" i="44" s="1"/>
  <c r="L59" i="44"/>
  <c r="K59" i="44" s="1"/>
  <c r="L58" i="44"/>
  <c r="L57" i="44"/>
  <c r="L56" i="44"/>
  <c r="K56" i="44" s="1"/>
  <c r="L46" i="44"/>
  <c r="L45" i="44"/>
  <c r="M45" i="44" s="1"/>
  <c r="L44" i="44"/>
  <c r="M44" i="44" s="1"/>
  <c r="L43" i="44"/>
  <c r="I43" i="44" s="1"/>
  <c r="L42" i="44"/>
  <c r="M42" i="44" s="1"/>
  <c r="L39" i="44"/>
  <c r="L38" i="44"/>
  <c r="I38" i="44" s="1"/>
  <c r="L36" i="44"/>
  <c r="L34" i="44"/>
  <c r="L29" i="44"/>
  <c r="I29" i="44" s="1"/>
  <c r="L28" i="44"/>
  <c r="K28" i="44" s="1"/>
  <c r="L26" i="44"/>
  <c r="I26" i="44" s="1"/>
  <c r="L27" i="44"/>
  <c r="L25" i="44"/>
  <c r="L24" i="44"/>
  <c r="I24" i="44" s="1"/>
  <c r="L23" i="44"/>
  <c r="I23" i="44" s="1"/>
  <c r="L22" i="44"/>
  <c r="K22" i="44" s="1"/>
  <c r="L21" i="44"/>
  <c r="L20" i="44"/>
  <c r="K20" i="44" s="1"/>
  <c r="L19" i="44"/>
  <c r="I19" i="44" s="1"/>
  <c r="L18" i="44"/>
  <c r="L17" i="44"/>
  <c r="L16" i="44"/>
  <c r="I16" i="44" s="1"/>
  <c r="L14" i="44"/>
  <c r="L13" i="44"/>
  <c r="K13" i="44" s="1"/>
  <c r="L30" i="44"/>
  <c r="K30" i="44" s="1"/>
  <c r="L31" i="44"/>
  <c r="K31" i="44" s="1"/>
  <c r="L32" i="44"/>
  <c r="I32" i="44" s="1"/>
  <c r="L33" i="44"/>
  <c r="I33" i="44" s="1"/>
  <c r="L48" i="44"/>
  <c r="L75" i="44"/>
  <c r="F73" i="44"/>
  <c r="C73" i="44" s="1"/>
  <c r="F72" i="44"/>
  <c r="E72" i="44" s="1"/>
  <c r="F70" i="44"/>
  <c r="E70" i="44" s="1"/>
  <c r="F69" i="44"/>
  <c r="C69" i="44" s="1"/>
  <c r="F66" i="44"/>
  <c r="E66" i="44" s="1"/>
  <c r="F65" i="44"/>
  <c r="E65" i="44" s="1"/>
  <c r="F64" i="44"/>
  <c r="F63" i="44"/>
  <c r="E63" i="44" s="1"/>
  <c r="F62" i="44"/>
  <c r="C62" i="44" s="1"/>
  <c r="F61" i="44"/>
  <c r="E61" i="44" s="1"/>
  <c r="F60" i="44"/>
  <c r="C60" i="44" s="1"/>
  <c r="F59" i="44"/>
  <c r="F58" i="44"/>
  <c r="C58" i="44" s="1"/>
  <c r="F57" i="44"/>
  <c r="E57" i="44" s="1"/>
  <c r="F55" i="44"/>
  <c r="E55" i="44" s="1"/>
  <c r="F53" i="44"/>
  <c r="C53" i="44" s="1"/>
  <c r="F52" i="44"/>
  <c r="C52" i="44" s="1"/>
  <c r="F51" i="44"/>
  <c r="F50" i="44"/>
  <c r="E50" i="44" s="1"/>
  <c r="F54" i="44"/>
  <c r="C54" i="44" s="1"/>
  <c r="F46" i="44"/>
  <c r="C46" i="44" s="1"/>
  <c r="F45" i="44"/>
  <c r="G45" i="44" s="1"/>
  <c r="F44" i="44"/>
  <c r="G44" i="44" s="1"/>
  <c r="F43" i="44"/>
  <c r="C43" i="44" s="1"/>
  <c r="F42" i="44"/>
  <c r="G42" i="44" s="1"/>
  <c r="F39" i="44"/>
  <c r="F38" i="44"/>
  <c r="F36" i="44"/>
  <c r="C36" i="44" s="1"/>
  <c r="F34" i="44"/>
  <c r="C34" i="44" s="1"/>
  <c r="F29" i="44"/>
  <c r="E29" i="44" s="1"/>
  <c r="F28" i="44"/>
  <c r="E28" i="44" s="1"/>
  <c r="F26" i="44"/>
  <c r="E26" i="44" s="1"/>
  <c r="F27" i="44"/>
  <c r="C27" i="44" s="1"/>
  <c r="F25" i="44"/>
  <c r="E25" i="44" s="1"/>
  <c r="F24" i="44"/>
  <c r="C24" i="44" s="1"/>
  <c r="F23" i="44"/>
  <c r="C23" i="44" s="1"/>
  <c r="F22" i="44"/>
  <c r="E22" i="44" s="1"/>
  <c r="F21" i="44"/>
  <c r="E21" i="44" s="1"/>
  <c r="F20" i="44"/>
  <c r="E20" i="44" s="1"/>
  <c r="F19" i="44"/>
  <c r="E19" i="44" s="1"/>
  <c r="F18" i="44"/>
  <c r="C18" i="44" s="1"/>
  <c r="F17" i="44"/>
  <c r="C17" i="44" s="1"/>
  <c r="F16" i="44"/>
  <c r="C16" i="44" s="1"/>
  <c r="F14" i="44"/>
  <c r="F13" i="44"/>
  <c r="C13" i="44" s="1"/>
  <c r="F30" i="44"/>
  <c r="E30" i="44" s="1"/>
  <c r="F31" i="44"/>
  <c r="C31" i="44" s="1"/>
  <c r="F32" i="44"/>
  <c r="E32" i="44" s="1"/>
  <c r="F33" i="44"/>
  <c r="C33" i="44" s="1"/>
  <c r="F48" i="44"/>
  <c r="C48" i="44" s="1"/>
  <c r="F75" i="44"/>
  <c r="E75" i="44" s="1"/>
  <c r="I73" i="44"/>
  <c r="K70" i="44"/>
  <c r="K69" i="44"/>
  <c r="I69" i="44"/>
  <c r="E69" i="44"/>
  <c r="K66" i="44"/>
  <c r="I66" i="44"/>
  <c r="I64" i="44"/>
  <c r="E60" i="44"/>
  <c r="K58" i="44"/>
  <c r="I58" i="44"/>
  <c r="K57" i="44"/>
  <c r="I56" i="44"/>
  <c r="L55" i="44"/>
  <c r="I55" i="44" s="1"/>
  <c r="K55" i="44"/>
  <c r="L54" i="44"/>
  <c r="K54" i="44"/>
  <c r="I54" i="44"/>
  <c r="L53" i="44"/>
  <c r="K53" i="44" s="1"/>
  <c r="L52" i="44"/>
  <c r="K52" i="44" s="1"/>
  <c r="L51" i="44"/>
  <c r="I51" i="44" s="1"/>
  <c r="L50" i="44"/>
  <c r="I50" i="44" s="1"/>
  <c r="C50" i="44"/>
  <c r="I48" i="44"/>
  <c r="K43" i="44"/>
  <c r="K42" i="44"/>
  <c r="I42" i="44"/>
  <c r="K39" i="44"/>
  <c r="I39" i="44"/>
  <c r="E39" i="44"/>
  <c r="C39" i="44"/>
  <c r="E38" i="44"/>
  <c r="K34" i="44"/>
  <c r="I34" i="44"/>
  <c r="K33" i="44"/>
  <c r="I30" i="44"/>
  <c r="K29" i="44"/>
  <c r="K27" i="44"/>
  <c r="I27" i="44"/>
  <c r="K26" i="44"/>
  <c r="K25" i="44"/>
  <c r="I25" i="44"/>
  <c r="K23" i="44"/>
  <c r="I22" i="44"/>
  <c r="K21" i="44"/>
  <c r="I21" i="44"/>
  <c r="K19" i="44"/>
  <c r="K18" i="44"/>
  <c r="K17" i="44"/>
  <c r="I17" i="44"/>
  <c r="L15" i="44"/>
  <c r="I15" i="44" s="1"/>
  <c r="K15" i="44"/>
  <c r="F15" i="44"/>
  <c r="I13" i="44"/>
  <c r="L73" i="43"/>
  <c r="K73" i="43" s="1"/>
  <c r="L72" i="43"/>
  <c r="L70" i="43"/>
  <c r="L74" i="43" s="1"/>
  <c r="L69" i="43"/>
  <c r="L66" i="43"/>
  <c r="I66" i="43" s="1"/>
  <c r="L65" i="43"/>
  <c r="K65" i="43" s="1"/>
  <c r="L64" i="43"/>
  <c r="K64" i="43" s="1"/>
  <c r="L63" i="43"/>
  <c r="K63" i="43" s="1"/>
  <c r="L62" i="43"/>
  <c r="L61" i="43"/>
  <c r="I61" i="43" s="1"/>
  <c r="L60" i="43"/>
  <c r="L59" i="43"/>
  <c r="I59" i="43" s="1"/>
  <c r="L58" i="43"/>
  <c r="I58" i="43" s="1"/>
  <c r="L57" i="43"/>
  <c r="K57" i="43" s="1"/>
  <c r="L56" i="43"/>
  <c r="I56" i="43" s="1"/>
  <c r="L46" i="43"/>
  <c r="L45" i="43"/>
  <c r="L44" i="43"/>
  <c r="M44" i="43" s="1"/>
  <c r="L43" i="43"/>
  <c r="M43" i="43" s="1"/>
  <c r="L42" i="43"/>
  <c r="I42" i="43" s="1"/>
  <c r="L39" i="43"/>
  <c r="L38" i="43"/>
  <c r="I38" i="43" s="1"/>
  <c r="L36" i="43"/>
  <c r="L34" i="43"/>
  <c r="L29" i="43"/>
  <c r="L28" i="43"/>
  <c r="I28" i="43" s="1"/>
  <c r="L26" i="43"/>
  <c r="I26" i="43" s="1"/>
  <c r="L27" i="43"/>
  <c r="L25" i="43"/>
  <c r="L24" i="43"/>
  <c r="I24" i="43" s="1"/>
  <c r="L23" i="43"/>
  <c r="L22" i="43"/>
  <c r="K22" i="43" s="1"/>
  <c r="L21" i="43"/>
  <c r="L20" i="43"/>
  <c r="I20" i="43" s="1"/>
  <c r="L19" i="43"/>
  <c r="K19" i="43" s="1"/>
  <c r="L18" i="43"/>
  <c r="L17" i="43"/>
  <c r="K17" i="43" s="1"/>
  <c r="L16" i="43"/>
  <c r="I16" i="43" s="1"/>
  <c r="L14" i="43"/>
  <c r="L13" i="43"/>
  <c r="K13" i="43" s="1"/>
  <c r="L30" i="43"/>
  <c r="L31" i="43"/>
  <c r="L32" i="43"/>
  <c r="L33" i="43"/>
  <c r="K33" i="43" s="1"/>
  <c r="L48" i="43"/>
  <c r="K48" i="43" s="1"/>
  <c r="L75" i="43"/>
  <c r="K75" i="43" s="1"/>
  <c r="F73" i="43"/>
  <c r="F72" i="43"/>
  <c r="E72" i="43" s="1"/>
  <c r="F70" i="43"/>
  <c r="E70" i="43" s="1"/>
  <c r="F69" i="43"/>
  <c r="E69" i="43" s="1"/>
  <c r="F66" i="43"/>
  <c r="E66" i="43" s="1"/>
  <c r="F65" i="43"/>
  <c r="E65" i="43" s="1"/>
  <c r="F64" i="43"/>
  <c r="E64" i="43" s="1"/>
  <c r="F63" i="43"/>
  <c r="C63" i="43" s="1"/>
  <c r="F62" i="43"/>
  <c r="E62" i="43" s="1"/>
  <c r="F61" i="43"/>
  <c r="E61" i="43" s="1"/>
  <c r="F60" i="43"/>
  <c r="E60" i="43" s="1"/>
  <c r="F59" i="43"/>
  <c r="E59" i="43" s="1"/>
  <c r="F58" i="43"/>
  <c r="E58" i="43" s="1"/>
  <c r="F57" i="43"/>
  <c r="C57" i="43" s="1"/>
  <c r="F55" i="43"/>
  <c r="F53" i="43"/>
  <c r="C53" i="43" s="1"/>
  <c r="F52" i="43"/>
  <c r="F51" i="43"/>
  <c r="E51" i="43" s="1"/>
  <c r="F50" i="43"/>
  <c r="F54" i="43"/>
  <c r="E54" i="43" s="1"/>
  <c r="F46" i="43"/>
  <c r="C46" i="43" s="1"/>
  <c r="F45" i="43"/>
  <c r="G45" i="43" s="1"/>
  <c r="F44" i="43"/>
  <c r="C44" i="43" s="1"/>
  <c r="F43" i="43"/>
  <c r="G43" i="43" s="1"/>
  <c r="F42" i="43"/>
  <c r="C42" i="43" s="1"/>
  <c r="F39" i="43"/>
  <c r="F38" i="43"/>
  <c r="F36" i="43"/>
  <c r="C36" i="43" s="1"/>
  <c r="F34" i="43"/>
  <c r="F29" i="43"/>
  <c r="C29" i="43" s="1"/>
  <c r="F28" i="43"/>
  <c r="F26" i="43"/>
  <c r="F27" i="43"/>
  <c r="F25" i="43"/>
  <c r="E25" i="43" s="1"/>
  <c r="F24" i="43"/>
  <c r="F23" i="43"/>
  <c r="E23" i="43" s="1"/>
  <c r="F22" i="43"/>
  <c r="C22" i="43" s="1"/>
  <c r="F21" i="43"/>
  <c r="C21" i="43" s="1"/>
  <c r="F20" i="43"/>
  <c r="F19" i="43"/>
  <c r="F18" i="43"/>
  <c r="F17" i="43"/>
  <c r="C17" i="43" s="1"/>
  <c r="F16" i="43"/>
  <c r="F14" i="43"/>
  <c r="E14" i="43" s="1"/>
  <c r="F13" i="43"/>
  <c r="C13" i="43" s="1"/>
  <c r="F30" i="43"/>
  <c r="E30" i="43" s="1"/>
  <c r="F31" i="43"/>
  <c r="F32" i="43"/>
  <c r="C32" i="43" s="1"/>
  <c r="F33" i="43"/>
  <c r="F48" i="43"/>
  <c r="E48" i="43" s="1"/>
  <c r="F75" i="43"/>
  <c r="E75" i="43"/>
  <c r="C75" i="43"/>
  <c r="I73" i="43"/>
  <c r="E73" i="43"/>
  <c r="C73" i="43"/>
  <c r="K72" i="43"/>
  <c r="I72" i="43"/>
  <c r="K70" i="43"/>
  <c r="K69" i="43"/>
  <c r="I69" i="43"/>
  <c r="I63" i="43"/>
  <c r="E63" i="43"/>
  <c r="K62" i="43"/>
  <c r="I62" i="43"/>
  <c r="K60" i="43"/>
  <c r="I60" i="43"/>
  <c r="K59" i="43"/>
  <c r="C59" i="43"/>
  <c r="K56" i="43"/>
  <c r="L55" i="43"/>
  <c r="K55" i="43" s="1"/>
  <c r="E55" i="43"/>
  <c r="C55" i="43"/>
  <c r="L54" i="43"/>
  <c r="I54" i="43" s="1"/>
  <c r="K54" i="43"/>
  <c r="L53" i="43"/>
  <c r="E53" i="43"/>
  <c r="L52" i="43"/>
  <c r="K52" i="43" s="1"/>
  <c r="C52" i="43"/>
  <c r="L51" i="43"/>
  <c r="L50" i="43"/>
  <c r="I50" i="43" s="1"/>
  <c r="C50" i="43"/>
  <c r="K46" i="43"/>
  <c r="I46" i="43"/>
  <c r="K45" i="43"/>
  <c r="I44" i="43"/>
  <c r="K39" i="43"/>
  <c r="I39" i="43"/>
  <c r="E39" i="43"/>
  <c r="C39" i="43"/>
  <c r="E38" i="43"/>
  <c r="C38" i="43"/>
  <c r="K36" i="43"/>
  <c r="I36" i="43"/>
  <c r="K34" i="43"/>
  <c r="I34" i="43"/>
  <c r="E34" i="43"/>
  <c r="C34" i="43"/>
  <c r="E33" i="43"/>
  <c r="C33" i="43"/>
  <c r="I32" i="43"/>
  <c r="K31" i="43"/>
  <c r="K30" i="43"/>
  <c r="I30" i="43"/>
  <c r="K29" i="43"/>
  <c r="I29" i="43"/>
  <c r="E28" i="43"/>
  <c r="C28" i="43"/>
  <c r="K27" i="43"/>
  <c r="I27" i="43"/>
  <c r="E27" i="43"/>
  <c r="C27" i="43"/>
  <c r="C26" i="43"/>
  <c r="E24" i="43"/>
  <c r="C24" i="43"/>
  <c r="K23" i="43"/>
  <c r="I23" i="43"/>
  <c r="E22" i="43"/>
  <c r="K21" i="43"/>
  <c r="I21" i="43"/>
  <c r="E20" i="43"/>
  <c r="C20" i="43"/>
  <c r="K18" i="43"/>
  <c r="I18" i="43"/>
  <c r="E18" i="43"/>
  <c r="C18" i="43"/>
  <c r="E16" i="43"/>
  <c r="C16" i="43"/>
  <c r="L15" i="43"/>
  <c r="K15" i="43" s="1"/>
  <c r="F15" i="43"/>
  <c r="E15" i="43" s="1"/>
  <c r="K14" i="43"/>
  <c r="I14" i="43"/>
  <c r="I13" i="43"/>
  <c r="E13" i="43"/>
  <c r="L73" i="42"/>
  <c r="L72" i="42"/>
  <c r="I72" i="42" s="1"/>
  <c r="L70" i="42"/>
  <c r="K70" i="42" s="1"/>
  <c r="L69" i="42"/>
  <c r="K69" i="42" s="1"/>
  <c r="L66" i="42"/>
  <c r="L65" i="42"/>
  <c r="L64" i="42"/>
  <c r="L63" i="42"/>
  <c r="K63" i="42" s="1"/>
  <c r="L62" i="42"/>
  <c r="L61" i="42"/>
  <c r="K61" i="42" s="1"/>
  <c r="L60" i="42"/>
  <c r="I60" i="42" s="1"/>
  <c r="L59" i="42"/>
  <c r="K59" i="42" s="1"/>
  <c r="L58" i="42"/>
  <c r="I58" i="42" s="1"/>
  <c r="L57" i="42"/>
  <c r="L56" i="42"/>
  <c r="L46" i="42"/>
  <c r="I46" i="42" s="1"/>
  <c r="L45" i="42"/>
  <c r="M45" i="42" s="1"/>
  <c r="L44" i="42"/>
  <c r="K44" i="42" s="1"/>
  <c r="L43" i="42"/>
  <c r="M43" i="42" s="1"/>
  <c r="L42" i="42"/>
  <c r="M42" i="42" s="1"/>
  <c r="L39" i="42"/>
  <c r="L38" i="42"/>
  <c r="I38" i="42" s="1"/>
  <c r="L36" i="42"/>
  <c r="L34" i="42"/>
  <c r="I34" i="42" s="1"/>
  <c r="L29" i="42"/>
  <c r="L28" i="42"/>
  <c r="K28" i="42" s="1"/>
  <c r="L26" i="42"/>
  <c r="I26" i="42" s="1"/>
  <c r="L27" i="42"/>
  <c r="K27" i="42" s="1"/>
  <c r="L25" i="42"/>
  <c r="I25" i="42" s="1"/>
  <c r="L24" i="42"/>
  <c r="K24" i="42" s="1"/>
  <c r="L23" i="42"/>
  <c r="L22" i="42"/>
  <c r="I22" i="42" s="1"/>
  <c r="L21" i="42"/>
  <c r="L20" i="42"/>
  <c r="K20" i="42" s="1"/>
  <c r="L19" i="42"/>
  <c r="I19" i="42" s="1"/>
  <c r="L18" i="42"/>
  <c r="I18" i="42" s="1"/>
  <c r="L17" i="42"/>
  <c r="I17" i="42" s="1"/>
  <c r="L16" i="42"/>
  <c r="L14" i="42"/>
  <c r="L13" i="42"/>
  <c r="K13" i="42" s="1"/>
  <c r="L30" i="42"/>
  <c r="K30" i="42" s="1"/>
  <c r="L31" i="42"/>
  <c r="K31" i="42" s="1"/>
  <c r="L32" i="42"/>
  <c r="K32" i="42" s="1"/>
  <c r="L33" i="42"/>
  <c r="K33" i="42" s="1"/>
  <c r="L48" i="42"/>
  <c r="L75" i="42"/>
  <c r="F73" i="42"/>
  <c r="C73" i="42" s="1"/>
  <c r="F72" i="42"/>
  <c r="E72" i="42" s="1"/>
  <c r="F70" i="42"/>
  <c r="E70" i="42" s="1"/>
  <c r="F69" i="42"/>
  <c r="F66" i="42"/>
  <c r="E66" i="42" s="1"/>
  <c r="F65" i="42"/>
  <c r="F64" i="42"/>
  <c r="C64" i="42" s="1"/>
  <c r="F63" i="42"/>
  <c r="E63" i="42" s="1"/>
  <c r="F62" i="42"/>
  <c r="E62" i="42" s="1"/>
  <c r="F61" i="42"/>
  <c r="E61" i="42" s="1"/>
  <c r="F60" i="42"/>
  <c r="C60" i="42" s="1"/>
  <c r="F59" i="42"/>
  <c r="E59" i="42" s="1"/>
  <c r="F58" i="42"/>
  <c r="E58" i="42" s="1"/>
  <c r="F57" i="42"/>
  <c r="F55" i="42"/>
  <c r="E55" i="42" s="1"/>
  <c r="F53" i="42"/>
  <c r="E53" i="42" s="1"/>
  <c r="F52" i="42"/>
  <c r="E52" i="42" s="1"/>
  <c r="F51" i="42"/>
  <c r="C51" i="42" s="1"/>
  <c r="F50" i="42"/>
  <c r="E50" i="42" s="1"/>
  <c r="F54" i="42"/>
  <c r="C54" i="42" s="1"/>
  <c r="F46" i="42"/>
  <c r="F45" i="42"/>
  <c r="G45" i="42" s="1"/>
  <c r="F44" i="42"/>
  <c r="C44" i="42" s="1"/>
  <c r="F43" i="42"/>
  <c r="G43" i="42" s="1"/>
  <c r="F42" i="42"/>
  <c r="F39" i="42"/>
  <c r="F38" i="42"/>
  <c r="F36" i="42"/>
  <c r="E36" i="42" s="1"/>
  <c r="F34" i="42"/>
  <c r="C34" i="42" s="1"/>
  <c r="F29" i="42"/>
  <c r="C29" i="42" s="1"/>
  <c r="F28" i="42"/>
  <c r="C28" i="42" s="1"/>
  <c r="F26" i="42"/>
  <c r="F27" i="42"/>
  <c r="C27" i="42" s="1"/>
  <c r="F25" i="42"/>
  <c r="F24" i="42"/>
  <c r="F23" i="42"/>
  <c r="F22" i="42"/>
  <c r="E22" i="42" s="1"/>
  <c r="F21" i="42"/>
  <c r="C21" i="42" s="1"/>
  <c r="F20" i="42"/>
  <c r="E20" i="42" s="1"/>
  <c r="F19" i="42"/>
  <c r="C19" i="42" s="1"/>
  <c r="F18" i="42"/>
  <c r="F17" i="42"/>
  <c r="F16" i="42"/>
  <c r="F14" i="42"/>
  <c r="E14" i="42" s="1"/>
  <c r="F13" i="42"/>
  <c r="E13" i="42" s="1"/>
  <c r="F30" i="42"/>
  <c r="E30" i="42" s="1"/>
  <c r="F31" i="42"/>
  <c r="C31" i="42" s="1"/>
  <c r="F32" i="42"/>
  <c r="E32" i="42" s="1"/>
  <c r="F33" i="42"/>
  <c r="C33" i="42" s="1"/>
  <c r="F48" i="42"/>
  <c r="C48" i="42" s="1"/>
  <c r="F75" i="42"/>
  <c r="C75" i="42" s="1"/>
  <c r="K75" i="42"/>
  <c r="K73" i="42"/>
  <c r="E73" i="42"/>
  <c r="E69" i="42"/>
  <c r="C69" i="42"/>
  <c r="C66" i="42"/>
  <c r="K65" i="42"/>
  <c r="I65" i="42"/>
  <c r="I64" i="42"/>
  <c r="K62" i="42"/>
  <c r="I62" i="42"/>
  <c r="I61" i="42"/>
  <c r="K60" i="42"/>
  <c r="K57" i="42"/>
  <c r="I57" i="42"/>
  <c r="L55" i="42"/>
  <c r="K55" i="42"/>
  <c r="L54" i="42"/>
  <c r="I54" i="42" s="1"/>
  <c r="E54" i="42"/>
  <c r="L53" i="42"/>
  <c r="K53" i="42"/>
  <c r="I53" i="42"/>
  <c r="L52" i="42"/>
  <c r="I52" i="42" s="1"/>
  <c r="L51" i="42"/>
  <c r="K51" i="42" s="1"/>
  <c r="E51" i="42"/>
  <c r="L50" i="42"/>
  <c r="I50" i="42" s="1"/>
  <c r="K50" i="42"/>
  <c r="E46" i="42"/>
  <c r="C46" i="42"/>
  <c r="I44" i="42"/>
  <c r="K43" i="42"/>
  <c r="E43" i="42"/>
  <c r="C43" i="42"/>
  <c r="E42" i="42"/>
  <c r="K39" i="42"/>
  <c r="I39" i="42"/>
  <c r="E39" i="42"/>
  <c r="C39" i="42"/>
  <c r="K36" i="42"/>
  <c r="I36" i="42"/>
  <c r="K34" i="42"/>
  <c r="E33" i="42"/>
  <c r="C32" i="42"/>
  <c r="I31" i="42"/>
  <c r="I29" i="42"/>
  <c r="E28" i="42"/>
  <c r="E27" i="42"/>
  <c r="K26" i="42"/>
  <c r="C26" i="42"/>
  <c r="K25" i="42"/>
  <c r="K23" i="42"/>
  <c r="I23" i="42"/>
  <c r="E23" i="42"/>
  <c r="C23" i="42"/>
  <c r="E19" i="42"/>
  <c r="K17" i="42"/>
  <c r="L15" i="42"/>
  <c r="I15" i="42" s="1"/>
  <c r="F15" i="42"/>
  <c r="E15" i="42" s="1"/>
  <c r="K14" i="42"/>
  <c r="I14" i="42"/>
  <c r="C14" i="42"/>
  <c r="L73" i="41"/>
  <c r="K73" i="41" s="1"/>
  <c r="L72" i="41"/>
  <c r="L70" i="41"/>
  <c r="I70" i="41" s="1"/>
  <c r="L69" i="41"/>
  <c r="K69" i="41" s="1"/>
  <c r="L74" i="41"/>
  <c r="K74" i="41" s="1"/>
  <c r="L66" i="41"/>
  <c r="K66" i="41" s="1"/>
  <c r="L65" i="41"/>
  <c r="I65" i="41" s="1"/>
  <c r="L64" i="41"/>
  <c r="L63" i="41"/>
  <c r="K63" i="41" s="1"/>
  <c r="L62" i="41"/>
  <c r="L61" i="41"/>
  <c r="L60" i="41"/>
  <c r="K60" i="41" s="1"/>
  <c r="L59" i="41"/>
  <c r="L58" i="41"/>
  <c r="K58" i="41" s="1"/>
  <c r="L57" i="41"/>
  <c r="K57" i="41" s="1"/>
  <c r="L56" i="41"/>
  <c r="L46" i="41"/>
  <c r="L45" i="41"/>
  <c r="M45" i="41" s="1"/>
  <c r="L44" i="41"/>
  <c r="K44" i="41" s="1"/>
  <c r="L43" i="41"/>
  <c r="I43" i="41" s="1"/>
  <c r="L42" i="41"/>
  <c r="M42" i="41" s="1"/>
  <c r="L39" i="41"/>
  <c r="L38" i="41"/>
  <c r="I38" i="41" s="1"/>
  <c r="L36" i="41"/>
  <c r="L34" i="41"/>
  <c r="K34" i="41" s="1"/>
  <c r="L29" i="41"/>
  <c r="K29" i="41" s="1"/>
  <c r="L28" i="41"/>
  <c r="I28" i="41" s="1"/>
  <c r="L26" i="41"/>
  <c r="L27" i="41"/>
  <c r="L25" i="41"/>
  <c r="K25" i="41" s="1"/>
  <c r="L24" i="41"/>
  <c r="I24" i="41" s="1"/>
  <c r="L23" i="41"/>
  <c r="L22" i="41"/>
  <c r="L21" i="41"/>
  <c r="K21" i="41" s="1"/>
  <c r="L20" i="41"/>
  <c r="K20" i="41" s="1"/>
  <c r="L19" i="41"/>
  <c r="L18" i="41"/>
  <c r="L17" i="41"/>
  <c r="I17" i="41" s="1"/>
  <c r="L16" i="41"/>
  <c r="K16" i="41" s="1"/>
  <c r="L14" i="41"/>
  <c r="I14" i="41" s="1"/>
  <c r="L13" i="41"/>
  <c r="K13" i="41" s="1"/>
  <c r="L30" i="41"/>
  <c r="L31" i="41"/>
  <c r="L32" i="41"/>
  <c r="L33" i="41"/>
  <c r="K33" i="41" s="1"/>
  <c r="L48" i="41"/>
  <c r="K48" i="41" s="1"/>
  <c r="L75" i="41"/>
  <c r="K75" i="41" s="1"/>
  <c r="F73" i="41"/>
  <c r="F72" i="41"/>
  <c r="E72" i="41" s="1"/>
  <c r="F70" i="41"/>
  <c r="E70" i="41" s="1"/>
  <c r="F69" i="41"/>
  <c r="E69" i="41" s="1"/>
  <c r="F66" i="41"/>
  <c r="F65" i="41"/>
  <c r="E65" i="41" s="1"/>
  <c r="F64" i="41"/>
  <c r="E64" i="41" s="1"/>
  <c r="F63" i="41"/>
  <c r="E63" i="41" s="1"/>
  <c r="F62" i="41"/>
  <c r="E62" i="41" s="1"/>
  <c r="F61" i="41"/>
  <c r="F60" i="41"/>
  <c r="E60" i="41" s="1"/>
  <c r="F59" i="41"/>
  <c r="C59" i="41" s="1"/>
  <c r="F58" i="41"/>
  <c r="F57" i="41"/>
  <c r="F55" i="41"/>
  <c r="F53" i="41"/>
  <c r="F52" i="41"/>
  <c r="C52" i="41" s="1"/>
  <c r="F51" i="41"/>
  <c r="F50" i="41"/>
  <c r="E50" i="41" s="1"/>
  <c r="F54" i="41"/>
  <c r="E54" i="41" s="1"/>
  <c r="F46" i="41"/>
  <c r="F45" i="41"/>
  <c r="C45" i="41" s="1"/>
  <c r="F44" i="41"/>
  <c r="G44" i="41" s="1"/>
  <c r="F43" i="41"/>
  <c r="G43" i="41" s="1"/>
  <c r="F42" i="41"/>
  <c r="G42" i="41" s="1"/>
  <c r="F39" i="41"/>
  <c r="F38" i="41"/>
  <c r="C38" i="41" s="1"/>
  <c r="F36" i="41"/>
  <c r="E36" i="41" s="1"/>
  <c r="F34" i="41"/>
  <c r="C34" i="41" s="1"/>
  <c r="F29" i="41"/>
  <c r="E29" i="41" s="1"/>
  <c r="F28" i="41"/>
  <c r="C28" i="41" s="1"/>
  <c r="F26" i="41"/>
  <c r="C26" i="41" s="1"/>
  <c r="F27" i="41"/>
  <c r="E27" i="41" s="1"/>
  <c r="F25" i="41"/>
  <c r="E25" i="41" s="1"/>
  <c r="F24" i="41"/>
  <c r="C24" i="41" s="1"/>
  <c r="F23" i="41"/>
  <c r="C23" i="41" s="1"/>
  <c r="F22" i="41"/>
  <c r="C22" i="41" s="1"/>
  <c r="F21" i="41"/>
  <c r="E21" i="41" s="1"/>
  <c r="F20" i="41"/>
  <c r="C20" i="41" s="1"/>
  <c r="F19" i="41"/>
  <c r="E19" i="41" s="1"/>
  <c r="F18" i="41"/>
  <c r="C18" i="41" s="1"/>
  <c r="F17" i="41"/>
  <c r="E17" i="41" s="1"/>
  <c r="F16" i="41"/>
  <c r="C16" i="41" s="1"/>
  <c r="F14" i="41"/>
  <c r="E14" i="41" s="1"/>
  <c r="F13" i="41"/>
  <c r="F30" i="41"/>
  <c r="C30" i="41" s="1"/>
  <c r="F31" i="41"/>
  <c r="C31" i="41" s="1"/>
  <c r="F32" i="41"/>
  <c r="C32" i="41" s="1"/>
  <c r="F33" i="41"/>
  <c r="C33" i="41" s="1"/>
  <c r="F48" i="41"/>
  <c r="F75" i="41"/>
  <c r="C75" i="41" s="1"/>
  <c r="E73" i="41"/>
  <c r="K72" i="41"/>
  <c r="I72" i="41"/>
  <c r="K70" i="41"/>
  <c r="C70" i="41"/>
  <c r="E66" i="41"/>
  <c r="C66" i="41"/>
  <c r="K65" i="41"/>
  <c r="C65" i="41"/>
  <c r="K64" i="41"/>
  <c r="I64" i="41"/>
  <c r="K62" i="41"/>
  <c r="I62" i="41"/>
  <c r="K61" i="41"/>
  <c r="I61" i="41"/>
  <c r="I58" i="41"/>
  <c r="E58" i="41"/>
  <c r="C58" i="41"/>
  <c r="K56" i="41"/>
  <c r="I56" i="41"/>
  <c r="L55" i="41"/>
  <c r="K55" i="41" s="1"/>
  <c r="E55" i="41"/>
  <c r="L54" i="41"/>
  <c r="L53" i="41"/>
  <c r="K53" i="41" s="1"/>
  <c r="L52" i="41"/>
  <c r="L51" i="41"/>
  <c r="K51" i="41" s="1"/>
  <c r="I51" i="41"/>
  <c r="L50" i="41"/>
  <c r="I50" i="41" s="1"/>
  <c r="K50" i="41"/>
  <c r="C46" i="41"/>
  <c r="K45" i="41"/>
  <c r="I45" i="41"/>
  <c r="E42" i="41"/>
  <c r="K39" i="41"/>
  <c r="I39" i="41"/>
  <c r="E39" i="41"/>
  <c r="C39" i="41"/>
  <c r="K32" i="41"/>
  <c r="I32" i="41"/>
  <c r="E31" i="41"/>
  <c r="K30" i="41"/>
  <c r="I30" i="41"/>
  <c r="E28" i="41"/>
  <c r="K26" i="41"/>
  <c r="I26" i="41"/>
  <c r="E26" i="41"/>
  <c r="K23" i="41"/>
  <c r="E20" i="41"/>
  <c r="K19" i="41"/>
  <c r="I19" i="41"/>
  <c r="K17" i="41"/>
  <c r="L15" i="41"/>
  <c r="K15" i="41" s="1"/>
  <c r="F15" i="41"/>
  <c r="E15" i="41" s="1"/>
  <c r="K14" i="41"/>
  <c r="E13" i="41"/>
  <c r="C13" i="41"/>
  <c r="L73" i="40"/>
  <c r="K73" i="40" s="1"/>
  <c r="L72" i="40"/>
  <c r="I72" i="40" s="1"/>
  <c r="L70" i="40"/>
  <c r="K70" i="40" s="1"/>
  <c r="L69" i="40"/>
  <c r="L66" i="40"/>
  <c r="I66" i="40" s="1"/>
  <c r="L65" i="40"/>
  <c r="L64" i="40"/>
  <c r="I64" i="40" s="1"/>
  <c r="L63" i="40"/>
  <c r="L62" i="40"/>
  <c r="I62" i="40" s="1"/>
  <c r="L61" i="40"/>
  <c r="K61" i="40" s="1"/>
  <c r="L60" i="40"/>
  <c r="L59" i="40"/>
  <c r="L58" i="40"/>
  <c r="L57" i="40"/>
  <c r="K57" i="40" s="1"/>
  <c r="L56" i="40"/>
  <c r="K56" i="40" s="1"/>
  <c r="L46" i="40"/>
  <c r="K46" i="40" s="1"/>
  <c r="L45" i="40"/>
  <c r="I45" i="40" s="1"/>
  <c r="L44" i="40"/>
  <c r="K44" i="40" s="1"/>
  <c r="L43" i="40"/>
  <c r="L42" i="40"/>
  <c r="M42" i="40" s="1"/>
  <c r="L39" i="40"/>
  <c r="L38" i="40"/>
  <c r="I38" i="40" s="1"/>
  <c r="L36" i="40"/>
  <c r="L34" i="40"/>
  <c r="I34" i="40" s="1"/>
  <c r="L29" i="40"/>
  <c r="K29" i="40" s="1"/>
  <c r="L28" i="40"/>
  <c r="I28" i="40" s="1"/>
  <c r="L26" i="40"/>
  <c r="L27" i="40"/>
  <c r="L25" i="40"/>
  <c r="K25" i="40" s="1"/>
  <c r="L24" i="40"/>
  <c r="I24" i="40" s="1"/>
  <c r="L23" i="40"/>
  <c r="K23" i="40" s="1"/>
  <c r="L22" i="40"/>
  <c r="I22" i="40" s="1"/>
  <c r="L21" i="40"/>
  <c r="K21" i="40" s="1"/>
  <c r="L20" i="40"/>
  <c r="K20" i="40" s="1"/>
  <c r="L19" i="40"/>
  <c r="L18" i="40"/>
  <c r="L17" i="40"/>
  <c r="K17" i="40" s="1"/>
  <c r="L16" i="40"/>
  <c r="I16" i="40" s="1"/>
  <c r="L14" i="40"/>
  <c r="I14" i="40" s="1"/>
  <c r="L13" i="40"/>
  <c r="I13" i="40" s="1"/>
  <c r="L30" i="40"/>
  <c r="K30" i="40" s="1"/>
  <c r="L31" i="40"/>
  <c r="I31" i="40" s="1"/>
  <c r="L32" i="40"/>
  <c r="L33" i="40"/>
  <c r="L48" i="40"/>
  <c r="L75" i="40"/>
  <c r="F73" i="40"/>
  <c r="C73" i="40" s="1"/>
  <c r="F72" i="40"/>
  <c r="F70" i="40"/>
  <c r="E70" i="40" s="1"/>
  <c r="F69" i="40"/>
  <c r="F66" i="40"/>
  <c r="C66" i="40" s="1"/>
  <c r="F65" i="40"/>
  <c r="C65" i="40" s="1"/>
  <c r="F64" i="40"/>
  <c r="F63" i="40"/>
  <c r="C63" i="40" s="1"/>
  <c r="F62" i="40"/>
  <c r="E62" i="40" s="1"/>
  <c r="F61" i="40"/>
  <c r="F60" i="40"/>
  <c r="E60" i="40" s="1"/>
  <c r="F59" i="40"/>
  <c r="F58" i="40"/>
  <c r="C58" i="40" s="1"/>
  <c r="F57" i="40"/>
  <c r="C57" i="40" s="1"/>
  <c r="F55" i="40"/>
  <c r="E55" i="40" s="1"/>
  <c r="F53" i="40"/>
  <c r="C53" i="40" s="1"/>
  <c r="F52" i="40"/>
  <c r="E52" i="40" s="1"/>
  <c r="F51" i="40"/>
  <c r="F50" i="40"/>
  <c r="C50" i="40" s="1"/>
  <c r="F54" i="40"/>
  <c r="F46" i="40"/>
  <c r="F45" i="40"/>
  <c r="E45" i="40" s="1"/>
  <c r="F44" i="40"/>
  <c r="G44" i="40" s="1"/>
  <c r="F43" i="40"/>
  <c r="G43" i="40" s="1"/>
  <c r="F42" i="40"/>
  <c r="G42" i="40" s="1"/>
  <c r="F39" i="40"/>
  <c r="F38" i="40"/>
  <c r="E38" i="40" s="1"/>
  <c r="F36" i="40"/>
  <c r="F34" i="40"/>
  <c r="E34" i="40" s="1"/>
  <c r="F29" i="40"/>
  <c r="E29" i="40" s="1"/>
  <c r="F28" i="40"/>
  <c r="E28" i="40" s="1"/>
  <c r="F26" i="40"/>
  <c r="F27" i="40"/>
  <c r="E27" i="40" s="1"/>
  <c r="F25" i="40"/>
  <c r="F24" i="40"/>
  <c r="E24" i="40" s="1"/>
  <c r="F23" i="40"/>
  <c r="F22" i="40"/>
  <c r="F21" i="40"/>
  <c r="F20" i="40"/>
  <c r="E20" i="40" s="1"/>
  <c r="F19" i="40"/>
  <c r="E19" i="40" s="1"/>
  <c r="F18" i="40"/>
  <c r="E18" i="40" s="1"/>
  <c r="F17" i="40"/>
  <c r="F16" i="40"/>
  <c r="E16" i="40" s="1"/>
  <c r="F14" i="40"/>
  <c r="F13" i="40"/>
  <c r="C13" i="40" s="1"/>
  <c r="F30" i="40"/>
  <c r="F31" i="40"/>
  <c r="E31" i="40" s="1"/>
  <c r="F32" i="40"/>
  <c r="F33" i="40"/>
  <c r="E33" i="40" s="1"/>
  <c r="F48" i="40"/>
  <c r="F75" i="40"/>
  <c r="C75" i="40" s="1"/>
  <c r="E72" i="40"/>
  <c r="C72" i="40"/>
  <c r="K69" i="40"/>
  <c r="I69" i="40"/>
  <c r="E69" i="40"/>
  <c r="C69" i="40"/>
  <c r="K66" i="40"/>
  <c r="K65" i="40"/>
  <c r="I65" i="40"/>
  <c r="E65" i="40"/>
  <c r="K63" i="40"/>
  <c r="I63" i="40"/>
  <c r="E61" i="40"/>
  <c r="C61" i="40"/>
  <c r="K59" i="40"/>
  <c r="I59" i="40"/>
  <c r="E59" i="40"/>
  <c r="K58" i="40"/>
  <c r="I58" i="40"/>
  <c r="E57" i="40"/>
  <c r="L55" i="40"/>
  <c r="K55" i="40" s="1"/>
  <c r="I55" i="40"/>
  <c r="L54" i="40"/>
  <c r="K54" i="40" s="1"/>
  <c r="E54" i="40"/>
  <c r="C54" i="40"/>
  <c r="L53" i="40"/>
  <c r="K53" i="40" s="1"/>
  <c r="L52" i="40"/>
  <c r="K52" i="40" s="1"/>
  <c r="L51" i="40"/>
  <c r="K51" i="40" s="1"/>
  <c r="E51" i="40"/>
  <c r="C51" i="40"/>
  <c r="L50" i="40"/>
  <c r="K50" i="40" s="1"/>
  <c r="I48" i="40"/>
  <c r="E48" i="40"/>
  <c r="C48" i="40"/>
  <c r="K43" i="40"/>
  <c r="C43" i="40"/>
  <c r="K42" i="40"/>
  <c r="I42" i="40"/>
  <c r="K39" i="40"/>
  <c r="I39" i="40"/>
  <c r="E39" i="40"/>
  <c r="C39" i="40"/>
  <c r="C36" i="40"/>
  <c r="K33" i="40"/>
  <c r="I33" i="40"/>
  <c r="E32" i="40"/>
  <c r="C32" i="40"/>
  <c r="K31" i="40"/>
  <c r="E30" i="40"/>
  <c r="C30" i="40"/>
  <c r="I29" i="40"/>
  <c r="K28" i="40"/>
  <c r="K27" i="40"/>
  <c r="I27" i="40"/>
  <c r="E26" i="40"/>
  <c r="C26" i="40"/>
  <c r="E25" i="40"/>
  <c r="C25" i="40"/>
  <c r="K24" i="40"/>
  <c r="C23" i="40"/>
  <c r="I21" i="40"/>
  <c r="E21" i="40"/>
  <c r="C21" i="40"/>
  <c r="K19" i="40"/>
  <c r="I19" i="40"/>
  <c r="C19" i="40"/>
  <c r="K18" i="40"/>
  <c r="I18" i="40"/>
  <c r="E17" i="40"/>
  <c r="C17" i="40"/>
  <c r="K16" i="40"/>
  <c r="L15" i="40"/>
  <c r="K15" i="40" s="1"/>
  <c r="F15" i="40"/>
  <c r="E15" i="40" s="1"/>
  <c r="E13" i="40"/>
  <c r="L73" i="39"/>
  <c r="L72" i="39"/>
  <c r="K72" i="39" s="1"/>
  <c r="L70" i="39"/>
  <c r="K70" i="39" s="1"/>
  <c r="L69" i="39"/>
  <c r="I69" i="39" s="1"/>
  <c r="L66" i="39"/>
  <c r="K66" i="39" s="1"/>
  <c r="L65" i="39"/>
  <c r="L64" i="39"/>
  <c r="L63" i="39"/>
  <c r="K63" i="39" s="1"/>
  <c r="L62" i="39"/>
  <c r="K62" i="39" s="1"/>
  <c r="L61" i="39"/>
  <c r="L60" i="39"/>
  <c r="I60" i="39" s="1"/>
  <c r="L59" i="39"/>
  <c r="K59" i="39" s="1"/>
  <c r="L58" i="39"/>
  <c r="I58" i="39" s="1"/>
  <c r="L57" i="39"/>
  <c r="L56" i="39"/>
  <c r="L46" i="39"/>
  <c r="L47" i="39" s="1"/>
  <c r="I47" i="39" s="1"/>
  <c r="L45" i="39"/>
  <c r="M45" i="39" s="1"/>
  <c r="L44" i="39"/>
  <c r="M44" i="39" s="1"/>
  <c r="L43" i="39"/>
  <c r="M43" i="39" s="1"/>
  <c r="L42" i="39"/>
  <c r="I42" i="39" s="1"/>
  <c r="L39" i="39"/>
  <c r="L38" i="39"/>
  <c r="L36" i="39"/>
  <c r="L34" i="39"/>
  <c r="K34" i="39" s="1"/>
  <c r="L29" i="39"/>
  <c r="L28" i="39"/>
  <c r="K28" i="39" s="1"/>
  <c r="L26" i="39"/>
  <c r="K26" i="39" s="1"/>
  <c r="L27" i="39"/>
  <c r="L25" i="39"/>
  <c r="L24" i="39"/>
  <c r="L23" i="39"/>
  <c r="I23" i="39" s="1"/>
  <c r="L22" i="39"/>
  <c r="K22" i="39" s="1"/>
  <c r="L21" i="39"/>
  <c r="L20" i="39"/>
  <c r="K20" i="39" s="1"/>
  <c r="L19" i="39"/>
  <c r="K19" i="39" s="1"/>
  <c r="L18" i="39"/>
  <c r="L17" i="39"/>
  <c r="L16" i="39"/>
  <c r="L14" i="39"/>
  <c r="K14" i="39" s="1"/>
  <c r="L13" i="39"/>
  <c r="K13" i="39" s="1"/>
  <c r="L30" i="39"/>
  <c r="L31" i="39"/>
  <c r="K31" i="39" s="1"/>
  <c r="L32" i="39"/>
  <c r="I32" i="39" s="1"/>
  <c r="L33" i="39"/>
  <c r="K33" i="39" s="1"/>
  <c r="L48" i="39"/>
  <c r="L75" i="39"/>
  <c r="F73" i="39"/>
  <c r="F72" i="39"/>
  <c r="C72" i="39" s="1"/>
  <c r="F70" i="39"/>
  <c r="E70" i="39" s="1"/>
  <c r="F69" i="39"/>
  <c r="E69" i="39" s="1"/>
  <c r="F66" i="39"/>
  <c r="C66" i="39" s="1"/>
  <c r="F65" i="39"/>
  <c r="F64" i="39"/>
  <c r="C64" i="39" s="1"/>
  <c r="F63" i="39"/>
  <c r="C63" i="39" s="1"/>
  <c r="F62" i="39"/>
  <c r="C62" i="39" s="1"/>
  <c r="F61" i="39"/>
  <c r="F60" i="39"/>
  <c r="E60" i="39" s="1"/>
  <c r="F59" i="39"/>
  <c r="E59" i="39" s="1"/>
  <c r="F58" i="39"/>
  <c r="C58" i="39" s="1"/>
  <c r="F57" i="39"/>
  <c r="F55" i="39"/>
  <c r="C55" i="39" s="1"/>
  <c r="F53" i="39"/>
  <c r="E53" i="39" s="1"/>
  <c r="F52" i="39"/>
  <c r="F51" i="39"/>
  <c r="E51" i="39" s="1"/>
  <c r="F50" i="39"/>
  <c r="E50" i="39" s="1"/>
  <c r="F54" i="39"/>
  <c r="F46" i="39"/>
  <c r="C46" i="39" s="1"/>
  <c r="F45" i="39"/>
  <c r="E45" i="39" s="1"/>
  <c r="F44" i="39"/>
  <c r="C44" i="39" s="1"/>
  <c r="F43" i="39"/>
  <c r="F42" i="39"/>
  <c r="G42" i="39" s="1"/>
  <c r="F39" i="39"/>
  <c r="F38" i="39"/>
  <c r="E38" i="39" s="1"/>
  <c r="F36" i="39"/>
  <c r="C36" i="39" s="1"/>
  <c r="F34" i="39"/>
  <c r="E34" i="39" s="1"/>
  <c r="F29" i="39"/>
  <c r="F28" i="39"/>
  <c r="E28" i="39" s="1"/>
  <c r="F26" i="39"/>
  <c r="F27" i="39"/>
  <c r="C27" i="39" s="1"/>
  <c r="F25" i="39"/>
  <c r="C25" i="39" s="1"/>
  <c r="F24" i="39"/>
  <c r="E24" i="39" s="1"/>
  <c r="F23" i="39"/>
  <c r="E23" i="39" s="1"/>
  <c r="F22" i="39"/>
  <c r="E22" i="39" s="1"/>
  <c r="F21" i="39"/>
  <c r="F20" i="39"/>
  <c r="E20" i="39" s="1"/>
  <c r="F19" i="39"/>
  <c r="C19" i="39" s="1"/>
  <c r="F18" i="39"/>
  <c r="E18" i="39" s="1"/>
  <c r="F17" i="39"/>
  <c r="C17" i="39" s="1"/>
  <c r="F16" i="39"/>
  <c r="E16" i="39" s="1"/>
  <c r="F14" i="39"/>
  <c r="E14" i="39" s="1"/>
  <c r="F13" i="39"/>
  <c r="E13" i="39" s="1"/>
  <c r="F30" i="39"/>
  <c r="E30" i="39" s="1"/>
  <c r="F31" i="39"/>
  <c r="E31" i="39" s="1"/>
  <c r="F32" i="39"/>
  <c r="E32" i="39" s="1"/>
  <c r="F33" i="39"/>
  <c r="C33" i="39" s="1"/>
  <c r="F48" i="39"/>
  <c r="E48" i="39" s="1"/>
  <c r="F75" i="39"/>
  <c r="E75" i="39" s="1"/>
  <c r="I73" i="39"/>
  <c r="E73" i="39"/>
  <c r="C73" i="39"/>
  <c r="C70" i="39"/>
  <c r="K65" i="39"/>
  <c r="K64" i="39"/>
  <c r="I64" i="39"/>
  <c r="E64" i="39"/>
  <c r="I63" i="39"/>
  <c r="E63" i="39"/>
  <c r="I61" i="39"/>
  <c r="E61" i="39"/>
  <c r="C61" i="39"/>
  <c r="K60" i="39"/>
  <c r="C59" i="39"/>
  <c r="K56" i="39"/>
  <c r="I56" i="39"/>
  <c r="L55" i="39"/>
  <c r="K55" i="39" s="1"/>
  <c r="L54" i="39"/>
  <c r="I54" i="39" s="1"/>
  <c r="E54" i="39"/>
  <c r="L53" i="39"/>
  <c r="I53" i="39" s="1"/>
  <c r="L52" i="39"/>
  <c r="K52" i="39" s="1"/>
  <c r="C52" i="39"/>
  <c r="L51" i="39"/>
  <c r="K51" i="39" s="1"/>
  <c r="L50" i="39"/>
  <c r="K50" i="39" s="1"/>
  <c r="K48" i="39"/>
  <c r="I48" i="39"/>
  <c r="I46" i="39"/>
  <c r="E46" i="39"/>
  <c r="K44" i="39"/>
  <c r="I44" i="39"/>
  <c r="I43" i="39"/>
  <c r="K42" i="39"/>
  <c r="E42" i="39"/>
  <c r="K39" i="39"/>
  <c r="I39" i="39"/>
  <c r="E39" i="39"/>
  <c r="C39" i="39"/>
  <c r="K38" i="39"/>
  <c r="I38" i="39"/>
  <c r="K36" i="39"/>
  <c r="I36" i="39"/>
  <c r="E36" i="39"/>
  <c r="E33" i="39"/>
  <c r="I31" i="39"/>
  <c r="K30" i="39"/>
  <c r="I30" i="39"/>
  <c r="K29" i="39"/>
  <c r="I29" i="39"/>
  <c r="E29" i="39"/>
  <c r="I28" i="39"/>
  <c r="E26" i="39"/>
  <c r="C26" i="39"/>
  <c r="K25" i="39"/>
  <c r="I25" i="39"/>
  <c r="E25" i="39"/>
  <c r="K24" i="39"/>
  <c r="I24" i="39"/>
  <c r="K23" i="39"/>
  <c r="K21" i="39"/>
  <c r="I21" i="39"/>
  <c r="E21" i="39"/>
  <c r="I20" i="39"/>
  <c r="K17" i="39"/>
  <c r="I17" i="39"/>
  <c r="E17" i="39"/>
  <c r="K16" i="39"/>
  <c r="I16" i="39"/>
  <c r="L15" i="39"/>
  <c r="K15" i="39" s="1"/>
  <c r="F15" i="39"/>
  <c r="E15" i="39"/>
  <c r="C15" i="39"/>
  <c r="I14" i="39"/>
  <c r="L73" i="38"/>
  <c r="L72" i="38"/>
  <c r="L70" i="38"/>
  <c r="I70" i="38" s="1"/>
  <c r="L69" i="38"/>
  <c r="L66" i="38"/>
  <c r="L65" i="38"/>
  <c r="L64" i="38"/>
  <c r="L63" i="38"/>
  <c r="K63" i="38" s="1"/>
  <c r="L62" i="38"/>
  <c r="L61" i="38"/>
  <c r="I61" i="38" s="1"/>
  <c r="L60" i="38"/>
  <c r="L59" i="38"/>
  <c r="L58" i="38"/>
  <c r="L57" i="38"/>
  <c r="L56" i="38"/>
  <c r="L46" i="38"/>
  <c r="L45" i="38"/>
  <c r="K45" i="38" s="1"/>
  <c r="L44" i="38"/>
  <c r="L43" i="38"/>
  <c r="L42" i="38"/>
  <c r="L39" i="38"/>
  <c r="L38" i="38"/>
  <c r="L36" i="38"/>
  <c r="I36" i="38" s="1"/>
  <c r="L34" i="38"/>
  <c r="L29" i="38"/>
  <c r="L28" i="38"/>
  <c r="L26" i="38"/>
  <c r="L27" i="38"/>
  <c r="L25" i="38"/>
  <c r="L24" i="38"/>
  <c r="L23" i="38"/>
  <c r="I23" i="38" s="1"/>
  <c r="L22" i="38"/>
  <c r="K22" i="38" s="1"/>
  <c r="L21" i="38"/>
  <c r="L20" i="38"/>
  <c r="L19" i="38"/>
  <c r="I19" i="38" s="1"/>
  <c r="L18" i="38"/>
  <c r="K18" i="38" s="1"/>
  <c r="L17" i="38"/>
  <c r="L16" i="38"/>
  <c r="K16" i="38" s="1"/>
  <c r="L14" i="38"/>
  <c r="I14" i="38" s="1"/>
  <c r="L13" i="38"/>
  <c r="L30" i="38"/>
  <c r="L31" i="38"/>
  <c r="L32" i="38"/>
  <c r="I32" i="38" s="1"/>
  <c r="L33" i="38"/>
  <c r="I33" i="38" s="1"/>
  <c r="L48" i="38"/>
  <c r="L75" i="38"/>
  <c r="J15" i="38"/>
  <c r="J40" i="38" s="1"/>
  <c r="J76" i="38" s="1"/>
  <c r="F73" i="38"/>
  <c r="E73" i="38" s="1"/>
  <c r="F72" i="38"/>
  <c r="E72" i="38" s="1"/>
  <c r="F70" i="38"/>
  <c r="E70" i="38" s="1"/>
  <c r="F69" i="38"/>
  <c r="E69" i="38" s="1"/>
  <c r="F66" i="38"/>
  <c r="E66" i="38" s="1"/>
  <c r="F65" i="38"/>
  <c r="F64" i="38"/>
  <c r="F63" i="38"/>
  <c r="F62" i="38"/>
  <c r="E62" i="38" s="1"/>
  <c r="F61" i="38"/>
  <c r="E61" i="38" s="1"/>
  <c r="F60" i="38"/>
  <c r="E60" i="38" s="1"/>
  <c r="F59" i="38"/>
  <c r="F58" i="38"/>
  <c r="E58" i="38" s="1"/>
  <c r="F57" i="38"/>
  <c r="F55" i="38"/>
  <c r="F53" i="38"/>
  <c r="C53" i="38" s="1"/>
  <c r="F52" i="38"/>
  <c r="E52" i="38" s="1"/>
  <c r="F51" i="38"/>
  <c r="F50" i="38"/>
  <c r="F54" i="38"/>
  <c r="F46" i="38"/>
  <c r="E46" i="38" s="1"/>
  <c r="F45" i="38"/>
  <c r="F44" i="38"/>
  <c r="F43" i="38"/>
  <c r="F42" i="38"/>
  <c r="F39" i="38"/>
  <c r="F38" i="38"/>
  <c r="F36" i="38"/>
  <c r="F34" i="38"/>
  <c r="E34" i="38" s="1"/>
  <c r="F29" i="38"/>
  <c r="E29" i="38" s="1"/>
  <c r="F28" i="38"/>
  <c r="F26" i="38"/>
  <c r="F27" i="38"/>
  <c r="E27" i="38" s="1"/>
  <c r="F25" i="38"/>
  <c r="F24" i="38"/>
  <c r="F23" i="38"/>
  <c r="F22" i="38"/>
  <c r="E22" i="38" s="1"/>
  <c r="F21" i="38"/>
  <c r="E21" i="38" s="1"/>
  <c r="F20" i="38"/>
  <c r="F19" i="38"/>
  <c r="E19" i="38" s="1"/>
  <c r="F18" i="38"/>
  <c r="E18" i="38" s="1"/>
  <c r="F17" i="38"/>
  <c r="F16" i="38"/>
  <c r="F14" i="38"/>
  <c r="F13" i="38"/>
  <c r="E13" i="38" s="1"/>
  <c r="F30" i="38"/>
  <c r="F31" i="38"/>
  <c r="F32" i="38"/>
  <c r="E32" i="38" s="1"/>
  <c r="F33" i="38"/>
  <c r="E33" i="38" s="1"/>
  <c r="F48" i="38"/>
  <c r="F75" i="38"/>
  <c r="C75" i="38" s="1"/>
  <c r="E75" i="38"/>
  <c r="I73" i="38"/>
  <c r="I72" i="38"/>
  <c r="K70" i="38"/>
  <c r="K69" i="38"/>
  <c r="I69" i="38"/>
  <c r="K66" i="38"/>
  <c r="I66" i="38"/>
  <c r="C65" i="38"/>
  <c r="K64" i="38"/>
  <c r="I64" i="38"/>
  <c r="E64" i="38"/>
  <c r="C64" i="38"/>
  <c r="E63" i="38"/>
  <c r="C63" i="38"/>
  <c r="K60" i="38"/>
  <c r="I60" i="38"/>
  <c r="K59" i="38"/>
  <c r="I59" i="38"/>
  <c r="E59" i="38"/>
  <c r="C59" i="38"/>
  <c r="K58" i="38"/>
  <c r="I58" i="38"/>
  <c r="C57" i="38"/>
  <c r="K56" i="38"/>
  <c r="I56" i="38"/>
  <c r="L55" i="38"/>
  <c r="K55" i="38" s="1"/>
  <c r="E55" i="38"/>
  <c r="C55" i="38"/>
  <c r="L54" i="38"/>
  <c r="K54" i="38" s="1"/>
  <c r="E54" i="38"/>
  <c r="C54" i="38"/>
  <c r="L53" i="38"/>
  <c r="K53" i="38" s="1"/>
  <c r="I53" i="38"/>
  <c r="E53" i="38"/>
  <c r="L52" i="38"/>
  <c r="K52" i="38" s="1"/>
  <c r="I52" i="38"/>
  <c r="L51" i="38"/>
  <c r="K51" i="38" s="1"/>
  <c r="I51" i="38"/>
  <c r="L50" i="38"/>
  <c r="K50" i="38" s="1"/>
  <c r="C50" i="38"/>
  <c r="E48" i="38"/>
  <c r="I46" i="38"/>
  <c r="E45" i="38"/>
  <c r="C45" i="38"/>
  <c r="K44" i="38"/>
  <c r="I44" i="38"/>
  <c r="K43" i="38"/>
  <c r="I43" i="38"/>
  <c r="E43" i="38"/>
  <c r="C43" i="38"/>
  <c r="K42" i="38"/>
  <c r="K39" i="38"/>
  <c r="I39" i="38"/>
  <c r="E39" i="38"/>
  <c r="C39" i="38"/>
  <c r="K38" i="38"/>
  <c r="E38" i="38"/>
  <c r="C38" i="38"/>
  <c r="K36" i="38"/>
  <c r="E36" i="38"/>
  <c r="C36" i="38"/>
  <c r="K33" i="38"/>
  <c r="K32" i="38"/>
  <c r="C32" i="38"/>
  <c r="K31" i="38"/>
  <c r="I31" i="38"/>
  <c r="K30" i="38"/>
  <c r="I30" i="38"/>
  <c r="E30" i="38"/>
  <c r="C30" i="38"/>
  <c r="K29" i="38"/>
  <c r="I29" i="38"/>
  <c r="K28" i="38"/>
  <c r="I28" i="38"/>
  <c r="E28" i="38"/>
  <c r="C28" i="38"/>
  <c r="I27" i="38"/>
  <c r="K26" i="38"/>
  <c r="I26" i="38"/>
  <c r="C26" i="38"/>
  <c r="K25" i="38"/>
  <c r="I25" i="38"/>
  <c r="E25" i="38"/>
  <c r="C25" i="38"/>
  <c r="K24" i="38"/>
  <c r="I24" i="38"/>
  <c r="E24" i="38"/>
  <c r="C24" i="38"/>
  <c r="E23" i="38"/>
  <c r="C23" i="38"/>
  <c r="K21" i="38"/>
  <c r="I21" i="38"/>
  <c r="K20" i="38"/>
  <c r="I20" i="38"/>
  <c r="E20" i="38"/>
  <c r="C20" i="38"/>
  <c r="K19" i="38"/>
  <c r="C18" i="38"/>
  <c r="K17" i="38"/>
  <c r="I17" i="38"/>
  <c r="E17" i="38"/>
  <c r="C17" i="38"/>
  <c r="I16" i="38"/>
  <c r="E16" i="38"/>
  <c r="C16" i="38"/>
  <c r="L15" i="38"/>
  <c r="K15" i="38" s="1"/>
  <c r="F15" i="38"/>
  <c r="E15" i="38" s="1"/>
  <c r="K14" i="38"/>
  <c r="E14" i="38"/>
  <c r="C14" i="38"/>
  <c r="K13" i="38"/>
  <c r="L73" i="37"/>
  <c r="L72" i="37"/>
  <c r="L70" i="37"/>
  <c r="L69" i="37"/>
  <c r="L66" i="37"/>
  <c r="K66" i="37" s="1"/>
  <c r="L65" i="37"/>
  <c r="I65" i="37" s="1"/>
  <c r="L64" i="37"/>
  <c r="K64" i="37" s="1"/>
  <c r="L63" i="37"/>
  <c r="I63" i="37" s="1"/>
  <c r="L62" i="37"/>
  <c r="L61" i="37"/>
  <c r="L60" i="37"/>
  <c r="L59" i="37"/>
  <c r="L58" i="37"/>
  <c r="L57" i="37"/>
  <c r="K57" i="37" s="1"/>
  <c r="L56" i="37"/>
  <c r="K56" i="37" s="1"/>
  <c r="L46" i="37"/>
  <c r="I46" i="37" s="1"/>
  <c r="L45" i="37"/>
  <c r="M45" i="37" s="1"/>
  <c r="L44" i="37"/>
  <c r="M44" i="37" s="1"/>
  <c r="L43" i="37"/>
  <c r="L42" i="37"/>
  <c r="L39" i="37"/>
  <c r="L38" i="37"/>
  <c r="L36" i="37"/>
  <c r="K36" i="37" s="1"/>
  <c r="L34" i="37"/>
  <c r="L29" i="37"/>
  <c r="L28" i="37"/>
  <c r="L26" i="37"/>
  <c r="I26" i="37" s="1"/>
  <c r="L27" i="37"/>
  <c r="I27" i="37" s="1"/>
  <c r="L25" i="37"/>
  <c r="L24" i="37"/>
  <c r="L23" i="37"/>
  <c r="K23" i="37" s="1"/>
  <c r="L22" i="37"/>
  <c r="I22" i="37" s="1"/>
  <c r="L21" i="37"/>
  <c r="K21" i="37" s="1"/>
  <c r="L20" i="37"/>
  <c r="L19" i="37"/>
  <c r="K19" i="37" s="1"/>
  <c r="L18" i="37"/>
  <c r="K18" i="37" s="1"/>
  <c r="L17" i="37"/>
  <c r="L16" i="37"/>
  <c r="K16" i="37" s="1"/>
  <c r="L14" i="37"/>
  <c r="K14" i="37" s="1"/>
  <c r="L13" i="37"/>
  <c r="L30" i="37"/>
  <c r="I30" i="37" s="1"/>
  <c r="L31" i="37"/>
  <c r="L32" i="37"/>
  <c r="I32" i="37" s="1"/>
  <c r="L33" i="37"/>
  <c r="K33" i="37" s="1"/>
  <c r="L48" i="37"/>
  <c r="L75" i="37"/>
  <c r="K75" i="37" s="1"/>
  <c r="F73" i="37"/>
  <c r="F72" i="37"/>
  <c r="F70" i="37"/>
  <c r="E70" i="37" s="1"/>
  <c r="F69" i="37"/>
  <c r="E69" i="37" s="1"/>
  <c r="F66" i="37"/>
  <c r="E66" i="37" s="1"/>
  <c r="F65" i="37"/>
  <c r="F64" i="37"/>
  <c r="E64" i="37" s="1"/>
  <c r="F63" i="37"/>
  <c r="F62" i="37"/>
  <c r="F61" i="37"/>
  <c r="E61" i="37" s="1"/>
  <c r="F60" i="37"/>
  <c r="E60" i="37" s="1"/>
  <c r="F59" i="37"/>
  <c r="E59" i="37" s="1"/>
  <c r="F58" i="37"/>
  <c r="E58" i="37" s="1"/>
  <c r="F57" i="37"/>
  <c r="C57" i="37" s="1"/>
  <c r="F55" i="37"/>
  <c r="E55" i="37" s="1"/>
  <c r="F53" i="37"/>
  <c r="E53" i="37" s="1"/>
  <c r="F52" i="37"/>
  <c r="C52" i="37" s="1"/>
  <c r="F51" i="37"/>
  <c r="F50" i="37"/>
  <c r="E50" i="37" s="1"/>
  <c r="F54" i="37"/>
  <c r="E54" i="37" s="1"/>
  <c r="F46" i="37"/>
  <c r="C46" i="37" s="1"/>
  <c r="F45" i="37"/>
  <c r="E45" i="37" s="1"/>
  <c r="F44" i="37"/>
  <c r="E44" i="37" s="1"/>
  <c r="F43" i="37"/>
  <c r="G43" i="37" s="1"/>
  <c r="F42" i="37"/>
  <c r="F39" i="37"/>
  <c r="F38" i="37"/>
  <c r="F36" i="37"/>
  <c r="C36" i="37" s="1"/>
  <c r="F34" i="37"/>
  <c r="E34" i="37" s="1"/>
  <c r="F29" i="37"/>
  <c r="F28" i="37"/>
  <c r="E28" i="37" s="1"/>
  <c r="F26" i="37"/>
  <c r="E26" i="37" s="1"/>
  <c r="F27" i="37"/>
  <c r="F25" i="37"/>
  <c r="E25" i="37" s="1"/>
  <c r="F24" i="37"/>
  <c r="F23" i="37"/>
  <c r="E23" i="37" s="1"/>
  <c r="F22" i="37"/>
  <c r="E22" i="37" s="1"/>
  <c r="F21" i="37"/>
  <c r="E21" i="37" s="1"/>
  <c r="F20" i="37"/>
  <c r="E20" i="37" s="1"/>
  <c r="F19" i="37"/>
  <c r="F18" i="37"/>
  <c r="E18" i="37" s="1"/>
  <c r="F17" i="37"/>
  <c r="F16" i="37"/>
  <c r="F14" i="37"/>
  <c r="E14" i="37" s="1"/>
  <c r="F13" i="37"/>
  <c r="E13" i="37" s="1"/>
  <c r="F30" i="37"/>
  <c r="F31" i="37"/>
  <c r="E31" i="37" s="1"/>
  <c r="F32" i="37"/>
  <c r="E32" i="37" s="1"/>
  <c r="F33" i="37"/>
  <c r="E33" i="37" s="1"/>
  <c r="F48" i="37"/>
  <c r="F75" i="37"/>
  <c r="E75" i="37" s="1"/>
  <c r="I75" i="37"/>
  <c r="E73" i="37"/>
  <c r="C73" i="37"/>
  <c r="K72" i="37"/>
  <c r="I72" i="37"/>
  <c r="K70" i="37"/>
  <c r="K65" i="37"/>
  <c r="I64" i="37"/>
  <c r="K63" i="37"/>
  <c r="E63" i="37"/>
  <c r="C63" i="37"/>
  <c r="K62" i="37"/>
  <c r="I62" i="37"/>
  <c r="C61" i="37"/>
  <c r="K60" i="37"/>
  <c r="I60" i="37"/>
  <c r="I57" i="37"/>
  <c r="L55" i="37"/>
  <c r="K55" i="37"/>
  <c r="I55" i="37"/>
  <c r="L54" i="37"/>
  <c r="K54" i="37"/>
  <c r="I54" i="37"/>
  <c r="L53" i="37"/>
  <c r="L52" i="37"/>
  <c r="I52" i="37"/>
  <c r="L51" i="37"/>
  <c r="K51" i="37" s="1"/>
  <c r="E51" i="37"/>
  <c r="C51" i="37"/>
  <c r="L50" i="37"/>
  <c r="I50" i="37"/>
  <c r="K48" i="37"/>
  <c r="I48" i="37"/>
  <c r="E48" i="37"/>
  <c r="K45" i="37"/>
  <c r="I45" i="37"/>
  <c r="K44" i="37"/>
  <c r="I44" i="37"/>
  <c r="E43" i="37"/>
  <c r="C43" i="37"/>
  <c r="K39" i="37"/>
  <c r="I39" i="37"/>
  <c r="E39" i="37"/>
  <c r="C39" i="37"/>
  <c r="K38" i="37"/>
  <c r="I38" i="37"/>
  <c r="I33" i="37"/>
  <c r="C32" i="37"/>
  <c r="K29" i="37"/>
  <c r="I29" i="37"/>
  <c r="K28" i="37"/>
  <c r="K27" i="37"/>
  <c r="E27" i="37"/>
  <c r="C27" i="37"/>
  <c r="C26" i="37"/>
  <c r="K25" i="37"/>
  <c r="I25" i="37"/>
  <c r="K24" i="37"/>
  <c r="I24" i="37"/>
  <c r="E19" i="37"/>
  <c r="C19" i="37"/>
  <c r="K17" i="37"/>
  <c r="I17" i="37"/>
  <c r="E17" i="37"/>
  <c r="I16" i="37"/>
  <c r="L15" i="37"/>
  <c r="K15" i="37" s="1"/>
  <c r="F15" i="37"/>
  <c r="C15" i="37" s="1"/>
  <c r="C14" i="37"/>
  <c r="L73" i="7"/>
  <c r="L72" i="7"/>
  <c r="L70" i="7"/>
  <c r="L69" i="7"/>
  <c r="L66" i="7"/>
  <c r="L65" i="7"/>
  <c r="I65" i="7" s="1"/>
  <c r="L64" i="7"/>
  <c r="K64" i="7" s="1"/>
  <c r="L63" i="7"/>
  <c r="L62" i="7"/>
  <c r="L61" i="7"/>
  <c r="L60" i="7"/>
  <c r="L59" i="7"/>
  <c r="L58" i="7"/>
  <c r="I58" i="7" s="1"/>
  <c r="L57" i="7"/>
  <c r="K57" i="7" s="1"/>
  <c r="L56" i="7"/>
  <c r="I56" i="7" s="1"/>
  <c r="L46" i="7"/>
  <c r="L45" i="7"/>
  <c r="L44" i="7"/>
  <c r="L43" i="7"/>
  <c r="L42" i="7"/>
  <c r="L47" i="7"/>
  <c r="L39" i="7"/>
  <c r="L38" i="7"/>
  <c r="L36" i="7"/>
  <c r="L34" i="7"/>
  <c r="L29" i="7"/>
  <c r="L28" i="7"/>
  <c r="L26" i="7"/>
  <c r="L27" i="7"/>
  <c r="K27" i="7" s="1"/>
  <c r="L25" i="7"/>
  <c r="L24" i="7"/>
  <c r="L23" i="7"/>
  <c r="L22" i="7"/>
  <c r="L21" i="7"/>
  <c r="L20" i="7"/>
  <c r="L19" i="7"/>
  <c r="K19" i="7" s="1"/>
  <c r="L18" i="7"/>
  <c r="K18" i="7" s="1"/>
  <c r="L17" i="7"/>
  <c r="L16" i="7"/>
  <c r="L14" i="7"/>
  <c r="L13" i="7"/>
  <c r="K13" i="7" s="1"/>
  <c r="L30" i="7"/>
  <c r="K30" i="7" s="1"/>
  <c r="L31" i="7"/>
  <c r="L32" i="7"/>
  <c r="L33" i="7"/>
  <c r="L40" i="7" s="1"/>
  <c r="K40" i="7" s="1"/>
  <c r="L48" i="7"/>
  <c r="L75" i="7"/>
  <c r="J15" i="7"/>
  <c r="J40" i="7" s="1"/>
  <c r="J76" i="7" s="1"/>
  <c r="F73" i="7"/>
  <c r="F72" i="7"/>
  <c r="F70" i="7"/>
  <c r="E70" i="7" s="1"/>
  <c r="F69" i="7"/>
  <c r="F66" i="7"/>
  <c r="E66" i="7" s="1"/>
  <c r="F65" i="7"/>
  <c r="F64" i="7"/>
  <c r="C64" i="7" s="1"/>
  <c r="F63" i="7"/>
  <c r="F62" i="7"/>
  <c r="F61" i="7"/>
  <c r="E61" i="7" s="1"/>
  <c r="F60" i="7"/>
  <c r="E60" i="7" s="1"/>
  <c r="F59" i="7"/>
  <c r="E59" i="7" s="1"/>
  <c r="F58" i="7"/>
  <c r="E58" i="7" s="1"/>
  <c r="F57" i="7"/>
  <c r="F55" i="7"/>
  <c r="C55" i="7" s="1"/>
  <c r="F53" i="7"/>
  <c r="F52" i="7"/>
  <c r="E52" i="7" s="1"/>
  <c r="F51" i="7"/>
  <c r="F50" i="7"/>
  <c r="C50" i="7" s="1"/>
  <c r="F54" i="7"/>
  <c r="F46" i="7"/>
  <c r="F45" i="7"/>
  <c r="F44" i="7"/>
  <c r="C44" i="7" s="1"/>
  <c r="F43" i="7"/>
  <c r="F42" i="7"/>
  <c r="F39" i="7"/>
  <c r="F38" i="7"/>
  <c r="E38" i="7" s="1"/>
  <c r="F36" i="7"/>
  <c r="F34" i="7"/>
  <c r="F29" i="7"/>
  <c r="F28" i="7"/>
  <c r="C28" i="7" s="1"/>
  <c r="F26" i="7"/>
  <c r="F27" i="7"/>
  <c r="F25" i="7"/>
  <c r="F24" i="7"/>
  <c r="C24" i="7" s="1"/>
  <c r="F23" i="7"/>
  <c r="F22" i="7"/>
  <c r="F21" i="7"/>
  <c r="F20" i="7"/>
  <c r="C20" i="7" s="1"/>
  <c r="F19" i="7"/>
  <c r="F18" i="7"/>
  <c r="F17" i="7"/>
  <c r="F16" i="7"/>
  <c r="E16" i="7" s="1"/>
  <c r="F14" i="7"/>
  <c r="F13" i="7"/>
  <c r="F30" i="7"/>
  <c r="C30" i="7" s="1"/>
  <c r="F31" i="7"/>
  <c r="F32" i="7"/>
  <c r="F33" i="7"/>
  <c r="E33" i="7" s="1"/>
  <c r="F48" i="7"/>
  <c r="C48" i="7" s="1"/>
  <c r="F75" i="7"/>
  <c r="E75" i="7" s="1"/>
  <c r="D15" i="7"/>
  <c r="D40" i="7"/>
  <c r="D76" i="7" s="1"/>
  <c r="K75" i="7"/>
  <c r="I75" i="7"/>
  <c r="K73" i="7"/>
  <c r="I73" i="7"/>
  <c r="E73" i="7"/>
  <c r="C73" i="7"/>
  <c r="K72" i="7"/>
  <c r="I72" i="7"/>
  <c r="E72" i="7"/>
  <c r="C72" i="7"/>
  <c r="I70" i="7"/>
  <c r="K69" i="7"/>
  <c r="I69" i="7"/>
  <c r="E69" i="7"/>
  <c r="C69" i="7"/>
  <c r="I66" i="7"/>
  <c r="C66" i="7"/>
  <c r="K65" i="7"/>
  <c r="E65" i="7"/>
  <c r="C65" i="7"/>
  <c r="E64" i="7"/>
  <c r="K63" i="7"/>
  <c r="I63" i="7"/>
  <c r="E63" i="7"/>
  <c r="C63" i="7"/>
  <c r="K62" i="7"/>
  <c r="I62" i="7"/>
  <c r="E62" i="7"/>
  <c r="C62" i="7"/>
  <c r="K61" i="7"/>
  <c r="C60" i="7"/>
  <c r="K59" i="7"/>
  <c r="I59" i="7"/>
  <c r="K58" i="7"/>
  <c r="C58" i="7"/>
  <c r="E57" i="7"/>
  <c r="C57" i="7"/>
  <c r="L55" i="7"/>
  <c r="K55" i="7" s="1"/>
  <c r="I55" i="7"/>
  <c r="L54" i="7"/>
  <c r="K54" i="7"/>
  <c r="I54" i="7"/>
  <c r="L53" i="7"/>
  <c r="I53" i="7"/>
  <c r="E53" i="7"/>
  <c r="C53" i="7"/>
  <c r="L52" i="7"/>
  <c r="K52" i="7"/>
  <c r="I52" i="7"/>
  <c r="C52" i="7"/>
  <c r="L51" i="7"/>
  <c r="K51" i="7"/>
  <c r="I51" i="7"/>
  <c r="E51" i="7"/>
  <c r="L50" i="7"/>
  <c r="K50" i="7"/>
  <c r="I50" i="7"/>
  <c r="E50" i="7"/>
  <c r="K48" i="7"/>
  <c r="I48" i="7"/>
  <c r="E48" i="7"/>
  <c r="K47" i="7"/>
  <c r="I47" i="7"/>
  <c r="K46" i="7"/>
  <c r="I46" i="7"/>
  <c r="C46" i="7"/>
  <c r="K45" i="7"/>
  <c r="E45" i="7"/>
  <c r="C45" i="7"/>
  <c r="K44" i="7"/>
  <c r="K43" i="7"/>
  <c r="I43" i="7"/>
  <c r="E43" i="7"/>
  <c r="K42" i="7"/>
  <c r="I42" i="7"/>
  <c r="E42" i="7"/>
  <c r="C42" i="7"/>
  <c r="K39" i="7"/>
  <c r="I39" i="7"/>
  <c r="E39" i="7"/>
  <c r="C39" i="7"/>
  <c r="K38" i="7"/>
  <c r="I38" i="7"/>
  <c r="K36" i="7"/>
  <c r="I36" i="7"/>
  <c r="C36" i="7"/>
  <c r="K34" i="7"/>
  <c r="I34" i="7"/>
  <c r="E34" i="7"/>
  <c r="C34" i="7"/>
  <c r="I32" i="7"/>
  <c r="E32" i="7"/>
  <c r="C32" i="7"/>
  <c r="K31" i="7"/>
  <c r="I31" i="7"/>
  <c r="I30" i="7"/>
  <c r="E30" i="7"/>
  <c r="I29" i="7"/>
  <c r="C29" i="7"/>
  <c r="K28" i="7"/>
  <c r="I28" i="7"/>
  <c r="K26" i="7"/>
  <c r="I26" i="7"/>
  <c r="E26" i="7"/>
  <c r="C26" i="7"/>
  <c r="K24" i="7"/>
  <c r="I24" i="7"/>
  <c r="E24" i="7"/>
  <c r="K23" i="7"/>
  <c r="I23" i="7"/>
  <c r="C23" i="7"/>
  <c r="K22" i="7"/>
  <c r="I22" i="7"/>
  <c r="E22" i="7"/>
  <c r="C22" i="7"/>
  <c r="K21" i="7"/>
  <c r="I21" i="7"/>
  <c r="C21" i="7"/>
  <c r="K20" i="7"/>
  <c r="I20" i="7"/>
  <c r="I19" i="7"/>
  <c r="E19" i="7"/>
  <c r="C19" i="7"/>
  <c r="E18" i="7"/>
  <c r="K16" i="7"/>
  <c r="I16" i="7"/>
  <c r="L15" i="7"/>
  <c r="I15" i="7" s="1"/>
  <c r="K15" i="7"/>
  <c r="F15" i="7"/>
  <c r="E15" i="7" s="1"/>
  <c r="K14" i="7"/>
  <c r="I14" i="7"/>
  <c r="E14" i="7"/>
  <c r="C14" i="7"/>
  <c r="E13" i="7"/>
  <c r="C13" i="7"/>
  <c r="L73" i="6"/>
  <c r="L72" i="6"/>
  <c r="L70" i="6"/>
  <c r="K70" i="6" s="1"/>
  <c r="L69" i="6"/>
  <c r="K69" i="6" s="1"/>
  <c r="L66" i="6"/>
  <c r="L65" i="6"/>
  <c r="K65" i="6" s="1"/>
  <c r="L64" i="6"/>
  <c r="K64" i="6" s="1"/>
  <c r="L63" i="6"/>
  <c r="L62" i="6"/>
  <c r="L61" i="6"/>
  <c r="K61" i="6" s="1"/>
  <c r="L60" i="6"/>
  <c r="K60" i="6" s="1"/>
  <c r="L59" i="6"/>
  <c r="K59" i="6" s="1"/>
  <c r="L58" i="6"/>
  <c r="L57" i="6"/>
  <c r="K57" i="6" s="1"/>
  <c r="L56" i="6"/>
  <c r="I56" i="6" s="1"/>
  <c r="L46" i="6"/>
  <c r="L45" i="6"/>
  <c r="M45" i="6" s="1"/>
  <c r="L44" i="6"/>
  <c r="L43" i="6"/>
  <c r="I43" i="6" s="1"/>
  <c r="L42" i="6"/>
  <c r="M42" i="6" s="1"/>
  <c r="L39" i="6"/>
  <c r="L38" i="6"/>
  <c r="L36" i="6"/>
  <c r="L34" i="6"/>
  <c r="K34" i="6" s="1"/>
  <c r="L29" i="6"/>
  <c r="I29" i="6" s="1"/>
  <c r="L28" i="6"/>
  <c r="K28" i="6" s="1"/>
  <c r="L26" i="6"/>
  <c r="K26" i="6" s="1"/>
  <c r="L27" i="6"/>
  <c r="K27" i="6" s="1"/>
  <c r="L25" i="6"/>
  <c r="I25" i="6" s="1"/>
  <c r="L24" i="6"/>
  <c r="I24" i="6" s="1"/>
  <c r="L23" i="6"/>
  <c r="L22" i="6"/>
  <c r="K22" i="6" s="1"/>
  <c r="L21" i="6"/>
  <c r="L20" i="6"/>
  <c r="K20" i="6" s="1"/>
  <c r="L19" i="6"/>
  <c r="I19" i="6" s="1"/>
  <c r="L18" i="6"/>
  <c r="K18" i="6" s="1"/>
  <c r="L17" i="6"/>
  <c r="K17" i="6" s="1"/>
  <c r="L16" i="6"/>
  <c r="K16" i="6" s="1"/>
  <c r="L14" i="6"/>
  <c r="L13" i="6"/>
  <c r="L30" i="6"/>
  <c r="L31" i="6"/>
  <c r="K31" i="6" s="1"/>
  <c r="L32" i="6"/>
  <c r="K32" i="6" s="1"/>
  <c r="L33" i="6"/>
  <c r="I33" i="6" s="1"/>
  <c r="L48" i="6"/>
  <c r="L75" i="6"/>
  <c r="F73" i="6"/>
  <c r="F72" i="6"/>
  <c r="E72" i="6" s="1"/>
  <c r="F70" i="6"/>
  <c r="C70" i="6" s="1"/>
  <c r="F69" i="6"/>
  <c r="E69" i="6" s="1"/>
  <c r="F66" i="6"/>
  <c r="C66" i="6" s="1"/>
  <c r="F65" i="6"/>
  <c r="F64" i="6"/>
  <c r="F63" i="6"/>
  <c r="E63" i="6" s="1"/>
  <c r="F62" i="6"/>
  <c r="E62" i="6" s="1"/>
  <c r="F61" i="6"/>
  <c r="F60" i="6"/>
  <c r="E60" i="6" s="1"/>
  <c r="F59" i="6"/>
  <c r="E59" i="6" s="1"/>
  <c r="F58" i="6"/>
  <c r="F57" i="6"/>
  <c r="C57" i="6" s="1"/>
  <c r="F55" i="6"/>
  <c r="E55" i="6" s="1"/>
  <c r="F53" i="6"/>
  <c r="F52" i="6"/>
  <c r="E52" i="6" s="1"/>
  <c r="F51" i="6"/>
  <c r="E51" i="6" s="1"/>
  <c r="F50" i="6"/>
  <c r="E50" i="6" s="1"/>
  <c r="F54" i="6"/>
  <c r="E54" i="6" s="1"/>
  <c r="F46" i="6"/>
  <c r="C46" i="6" s="1"/>
  <c r="F45" i="6"/>
  <c r="F44" i="6"/>
  <c r="E44" i="6" s="1"/>
  <c r="F43" i="6"/>
  <c r="G43" i="6" s="1"/>
  <c r="F42" i="6"/>
  <c r="G42" i="6" s="1"/>
  <c r="F39" i="6"/>
  <c r="F38" i="6"/>
  <c r="E38" i="6" s="1"/>
  <c r="F36" i="6"/>
  <c r="C36" i="6" s="1"/>
  <c r="F34" i="6"/>
  <c r="F29" i="6"/>
  <c r="C29" i="6" s="1"/>
  <c r="F28" i="6"/>
  <c r="E28" i="6" s="1"/>
  <c r="F26" i="6"/>
  <c r="E26" i="6" s="1"/>
  <c r="F27" i="6"/>
  <c r="C27" i="6" s="1"/>
  <c r="F25" i="6"/>
  <c r="E25" i="6" s="1"/>
  <c r="F24" i="6"/>
  <c r="E24" i="6" s="1"/>
  <c r="F23" i="6"/>
  <c r="C23" i="6" s="1"/>
  <c r="F22" i="6"/>
  <c r="F21" i="6"/>
  <c r="F20" i="6"/>
  <c r="E20" i="6" s="1"/>
  <c r="F19" i="6"/>
  <c r="E19" i="6" s="1"/>
  <c r="F18" i="6"/>
  <c r="E18" i="6" s="1"/>
  <c r="F17" i="6"/>
  <c r="E17" i="6" s="1"/>
  <c r="F16" i="6"/>
  <c r="E16" i="6" s="1"/>
  <c r="F14" i="6"/>
  <c r="C14" i="6" s="1"/>
  <c r="F13" i="6"/>
  <c r="E13" i="6" s="1"/>
  <c r="F30" i="6"/>
  <c r="F31" i="6"/>
  <c r="E31" i="6" s="1"/>
  <c r="F32" i="6"/>
  <c r="C32" i="6" s="1"/>
  <c r="F33" i="6"/>
  <c r="E33" i="6" s="1"/>
  <c r="F48" i="6"/>
  <c r="F75" i="6"/>
  <c r="E75" i="6" s="1"/>
  <c r="K73" i="6"/>
  <c r="K66" i="6"/>
  <c r="I66" i="6"/>
  <c r="I65" i="6"/>
  <c r="E65" i="6"/>
  <c r="C65" i="6"/>
  <c r="I63" i="6"/>
  <c r="K62" i="6"/>
  <c r="I61" i="6"/>
  <c r="E61" i="6"/>
  <c r="C61" i="6"/>
  <c r="K58" i="6"/>
  <c r="I58" i="6"/>
  <c r="I57" i="6"/>
  <c r="L55" i="6"/>
  <c r="L54" i="6"/>
  <c r="K54" i="6" s="1"/>
  <c r="L53" i="6"/>
  <c r="I53" i="6" s="1"/>
  <c r="L52" i="6"/>
  <c r="K52" i="6" s="1"/>
  <c r="L51" i="6"/>
  <c r="I51" i="6" s="1"/>
  <c r="C51" i="6"/>
  <c r="L50" i="6"/>
  <c r="K50" i="6" s="1"/>
  <c r="E48" i="6"/>
  <c r="C48" i="6"/>
  <c r="K39" i="6"/>
  <c r="I39" i="6"/>
  <c r="E39" i="6"/>
  <c r="C39" i="6"/>
  <c r="K33" i="6"/>
  <c r="K30" i="6"/>
  <c r="I30" i="6"/>
  <c r="K29" i="6"/>
  <c r="I26" i="6"/>
  <c r="I23" i="6"/>
  <c r="I22" i="6"/>
  <c r="K21" i="6"/>
  <c r="I21" i="6"/>
  <c r="I20" i="6"/>
  <c r="K19" i="6"/>
  <c r="I16" i="6"/>
  <c r="C16" i="6"/>
  <c r="L15" i="6"/>
  <c r="I15" i="6" s="1"/>
  <c r="F15" i="6"/>
  <c r="E15" i="6" s="1"/>
  <c r="K14" i="6"/>
  <c r="I13" i="6"/>
  <c r="L73" i="5"/>
  <c r="L72" i="5"/>
  <c r="L70" i="5"/>
  <c r="L69" i="5"/>
  <c r="L66" i="5"/>
  <c r="K66" i="5" s="1"/>
  <c r="L65" i="5"/>
  <c r="K65" i="5" s="1"/>
  <c r="L64" i="5"/>
  <c r="I64" i="5" s="1"/>
  <c r="L63" i="5"/>
  <c r="K63" i="5" s="1"/>
  <c r="L62" i="5"/>
  <c r="L61" i="5"/>
  <c r="L60" i="5"/>
  <c r="L59" i="5"/>
  <c r="L58" i="5"/>
  <c r="I58" i="5" s="1"/>
  <c r="L57" i="5"/>
  <c r="K57" i="5" s="1"/>
  <c r="L56" i="5"/>
  <c r="I56" i="5" s="1"/>
  <c r="L46" i="5"/>
  <c r="I46" i="5" s="1"/>
  <c r="L45" i="5"/>
  <c r="L44" i="5"/>
  <c r="L43" i="5"/>
  <c r="M43" i="5" s="1"/>
  <c r="L42" i="5"/>
  <c r="M42" i="5" s="1"/>
  <c r="L39" i="5"/>
  <c r="L38" i="5"/>
  <c r="K38" i="5" s="1"/>
  <c r="L36" i="5"/>
  <c r="L34" i="5"/>
  <c r="I34" i="5" s="1"/>
  <c r="L29" i="5"/>
  <c r="L28" i="5"/>
  <c r="L26" i="5"/>
  <c r="K26" i="5" s="1"/>
  <c r="L27" i="5"/>
  <c r="L25" i="5"/>
  <c r="I25" i="5" s="1"/>
  <c r="L24" i="5"/>
  <c r="K24" i="5" s="1"/>
  <c r="L23" i="5"/>
  <c r="L22" i="5"/>
  <c r="L21" i="5"/>
  <c r="K21" i="5" s="1"/>
  <c r="L20" i="5"/>
  <c r="L19" i="5"/>
  <c r="I19" i="5" s="1"/>
  <c r="L18" i="5"/>
  <c r="L17" i="5"/>
  <c r="K17" i="5" s="1"/>
  <c r="L16" i="5"/>
  <c r="K16" i="5" s="1"/>
  <c r="L14" i="5"/>
  <c r="L13" i="5"/>
  <c r="K13" i="5" s="1"/>
  <c r="L30" i="5"/>
  <c r="K30" i="5" s="1"/>
  <c r="L31" i="5"/>
  <c r="L32" i="5"/>
  <c r="K32" i="5" s="1"/>
  <c r="L33" i="5"/>
  <c r="K33" i="5" s="1"/>
  <c r="L48" i="5"/>
  <c r="I48" i="5" s="1"/>
  <c r="L75" i="5"/>
  <c r="K75" i="5" s="1"/>
  <c r="F73" i="5"/>
  <c r="F72" i="5"/>
  <c r="E72" i="5" s="1"/>
  <c r="F70" i="5"/>
  <c r="E70" i="5" s="1"/>
  <c r="F69" i="5"/>
  <c r="C69" i="5" s="1"/>
  <c r="F66" i="5"/>
  <c r="C66" i="5" s="1"/>
  <c r="F65" i="5"/>
  <c r="F64" i="5"/>
  <c r="F63" i="5"/>
  <c r="C63" i="5" s="1"/>
  <c r="F62" i="5"/>
  <c r="E62" i="5" s="1"/>
  <c r="F61" i="5"/>
  <c r="E61" i="5" s="1"/>
  <c r="F60" i="5"/>
  <c r="C60" i="5" s="1"/>
  <c r="F59" i="5"/>
  <c r="C59" i="5" s="1"/>
  <c r="F58" i="5"/>
  <c r="F57" i="5"/>
  <c r="F55" i="5"/>
  <c r="F53" i="5"/>
  <c r="F52" i="5"/>
  <c r="E52" i="5" s="1"/>
  <c r="F51" i="5"/>
  <c r="E51" i="5" s="1"/>
  <c r="F50" i="5"/>
  <c r="C50" i="5" s="1"/>
  <c r="F54" i="5"/>
  <c r="F46" i="5"/>
  <c r="F45" i="5"/>
  <c r="F44" i="5"/>
  <c r="C44" i="5" s="1"/>
  <c r="F43" i="5"/>
  <c r="E43" i="5" s="1"/>
  <c r="F42" i="5"/>
  <c r="G42" i="5" s="1"/>
  <c r="F39" i="5"/>
  <c r="C39" i="5" s="1"/>
  <c r="F38" i="5"/>
  <c r="F36" i="5"/>
  <c r="F34" i="5"/>
  <c r="F29" i="5"/>
  <c r="C29" i="5" s="1"/>
  <c r="F28" i="5"/>
  <c r="E28" i="5" s="1"/>
  <c r="F26" i="5"/>
  <c r="E26" i="5" s="1"/>
  <c r="F27" i="5"/>
  <c r="C27" i="5" s="1"/>
  <c r="F25" i="5"/>
  <c r="E25" i="5" s="1"/>
  <c r="F24" i="5"/>
  <c r="F23" i="5"/>
  <c r="F22" i="5"/>
  <c r="F21" i="5"/>
  <c r="E21" i="5" s="1"/>
  <c r="F20" i="5"/>
  <c r="C20" i="5" s="1"/>
  <c r="F19" i="5"/>
  <c r="E19" i="5" s="1"/>
  <c r="F18" i="5"/>
  <c r="F17" i="5"/>
  <c r="E17" i="5" s="1"/>
  <c r="F16" i="5"/>
  <c r="F14" i="5"/>
  <c r="F13" i="5"/>
  <c r="C13" i="5" s="1"/>
  <c r="F30" i="5"/>
  <c r="F31" i="5"/>
  <c r="C31" i="5" s="1"/>
  <c r="F32" i="5"/>
  <c r="E32" i="5" s="1"/>
  <c r="F33" i="5"/>
  <c r="E33" i="5" s="1"/>
  <c r="F48" i="5"/>
  <c r="F75" i="5"/>
  <c r="I73" i="5"/>
  <c r="E69" i="5"/>
  <c r="C61" i="5"/>
  <c r="K59" i="5"/>
  <c r="I59" i="5"/>
  <c r="E59" i="5"/>
  <c r="K58" i="5"/>
  <c r="C58" i="5"/>
  <c r="L55" i="5"/>
  <c r="K55" i="5"/>
  <c r="I55" i="5"/>
  <c r="L54" i="5"/>
  <c r="K54" i="5"/>
  <c r="I54" i="5"/>
  <c r="E54" i="5"/>
  <c r="C54" i="5"/>
  <c r="L53" i="5"/>
  <c r="K53" i="5"/>
  <c r="I53" i="5"/>
  <c r="L52" i="5"/>
  <c r="K52" i="5"/>
  <c r="I52" i="5"/>
  <c r="L51" i="5"/>
  <c r="K51" i="5"/>
  <c r="I51" i="5"/>
  <c r="L50" i="5"/>
  <c r="K43" i="5"/>
  <c r="I43" i="5"/>
  <c r="C43" i="5"/>
  <c r="I42" i="5"/>
  <c r="K39" i="5"/>
  <c r="I39" i="5"/>
  <c r="E39" i="5"/>
  <c r="I33" i="5"/>
  <c r="I32" i="5"/>
  <c r="K31" i="5"/>
  <c r="I31" i="5"/>
  <c r="K28" i="5"/>
  <c r="I28" i="5"/>
  <c r="K27" i="5"/>
  <c r="I27" i="5"/>
  <c r="K25" i="5"/>
  <c r="K20" i="5"/>
  <c r="I20" i="5"/>
  <c r="K19" i="5"/>
  <c r="C19" i="5"/>
  <c r="K18" i="5"/>
  <c r="I18" i="5"/>
  <c r="L15" i="5"/>
  <c r="F15" i="5"/>
  <c r="L73" i="4"/>
  <c r="L74" i="4" s="1"/>
  <c r="L72" i="4"/>
  <c r="L70" i="4"/>
  <c r="L69" i="4"/>
  <c r="I69" i="4" s="1"/>
  <c r="L66" i="4"/>
  <c r="L65" i="4"/>
  <c r="I65" i="4" s="1"/>
  <c r="L64" i="4"/>
  <c r="K64" i="4" s="1"/>
  <c r="L63" i="4"/>
  <c r="L62" i="4"/>
  <c r="L61" i="4"/>
  <c r="K61" i="4" s="1"/>
  <c r="L60" i="4"/>
  <c r="I60" i="4" s="1"/>
  <c r="L59" i="4"/>
  <c r="I59" i="4" s="1"/>
  <c r="L58" i="4"/>
  <c r="K58" i="4" s="1"/>
  <c r="L57" i="4"/>
  <c r="L56" i="4"/>
  <c r="K56" i="4" s="1"/>
  <c r="L46" i="4"/>
  <c r="I46" i="4" s="1"/>
  <c r="L45" i="4"/>
  <c r="M45" i="4" s="1"/>
  <c r="L44" i="4"/>
  <c r="M44" i="4" s="1"/>
  <c r="L43" i="4"/>
  <c r="M43" i="4" s="1"/>
  <c r="L42" i="4"/>
  <c r="I42" i="4" s="1"/>
  <c r="L47" i="4"/>
  <c r="K47" i="4" s="1"/>
  <c r="L39" i="4"/>
  <c r="L38" i="4"/>
  <c r="L36" i="4"/>
  <c r="K36" i="4" s="1"/>
  <c r="L34" i="4"/>
  <c r="L29" i="4"/>
  <c r="K29" i="4" s="1"/>
  <c r="L28" i="4"/>
  <c r="K28" i="4" s="1"/>
  <c r="L26" i="4"/>
  <c r="I26" i="4" s="1"/>
  <c r="L27" i="4"/>
  <c r="I27" i="4" s="1"/>
  <c r="L25" i="4"/>
  <c r="L24" i="4"/>
  <c r="I24" i="4" s="1"/>
  <c r="L23" i="4"/>
  <c r="L22" i="4"/>
  <c r="K22" i="4" s="1"/>
  <c r="L21" i="4"/>
  <c r="K21" i="4" s="1"/>
  <c r="L20" i="4"/>
  <c r="L19" i="4"/>
  <c r="K19" i="4" s="1"/>
  <c r="L18" i="4"/>
  <c r="L17" i="4"/>
  <c r="L16" i="4"/>
  <c r="I16" i="4" s="1"/>
  <c r="L14" i="4"/>
  <c r="I14" i="4" s="1"/>
  <c r="L13" i="4"/>
  <c r="K13" i="4" s="1"/>
  <c r="L30" i="4"/>
  <c r="I30" i="4" s="1"/>
  <c r="L31" i="4"/>
  <c r="I31" i="4" s="1"/>
  <c r="L32" i="4"/>
  <c r="K32" i="4" s="1"/>
  <c r="L33" i="4"/>
  <c r="I33" i="4" s="1"/>
  <c r="L48" i="4"/>
  <c r="K48" i="4" s="1"/>
  <c r="L75" i="4"/>
  <c r="F73" i="4"/>
  <c r="E73" i="4" s="1"/>
  <c r="F72" i="4"/>
  <c r="E72" i="4" s="1"/>
  <c r="F70" i="4"/>
  <c r="F69" i="4"/>
  <c r="C69" i="4" s="1"/>
  <c r="F66" i="4"/>
  <c r="E66" i="4" s="1"/>
  <c r="F65" i="4"/>
  <c r="E65" i="4" s="1"/>
  <c r="F64" i="4"/>
  <c r="C64" i="4" s="1"/>
  <c r="F63" i="4"/>
  <c r="E63" i="4" s="1"/>
  <c r="F62" i="4"/>
  <c r="E62" i="4" s="1"/>
  <c r="F61" i="4"/>
  <c r="F60" i="4"/>
  <c r="E60" i="4" s="1"/>
  <c r="F59" i="4"/>
  <c r="E59" i="4" s="1"/>
  <c r="F58" i="4"/>
  <c r="E58" i="4" s="1"/>
  <c r="F57" i="4"/>
  <c r="E57" i="4" s="1"/>
  <c r="F55" i="4"/>
  <c r="C55" i="4" s="1"/>
  <c r="F53" i="4"/>
  <c r="C53" i="4" s="1"/>
  <c r="F52" i="4"/>
  <c r="C52" i="4" s="1"/>
  <c r="F51" i="4"/>
  <c r="E51" i="4" s="1"/>
  <c r="F50" i="4"/>
  <c r="C50" i="4" s="1"/>
  <c r="F54" i="4"/>
  <c r="E54" i="4" s="1"/>
  <c r="F46" i="4"/>
  <c r="E46" i="4" s="1"/>
  <c r="F45" i="4"/>
  <c r="E45" i="4" s="1"/>
  <c r="F44" i="4"/>
  <c r="E44" i="4" s="1"/>
  <c r="F43" i="4"/>
  <c r="G43" i="4" s="1"/>
  <c r="F42" i="4"/>
  <c r="C42" i="4" s="1"/>
  <c r="F39" i="4"/>
  <c r="F38" i="4"/>
  <c r="E38" i="4" s="1"/>
  <c r="F36" i="4"/>
  <c r="E36" i="4" s="1"/>
  <c r="F34" i="4"/>
  <c r="E34" i="4" s="1"/>
  <c r="F29" i="4"/>
  <c r="E29" i="4" s="1"/>
  <c r="F28" i="4"/>
  <c r="E28" i="4" s="1"/>
  <c r="F26" i="4"/>
  <c r="E26" i="4" s="1"/>
  <c r="F27" i="4"/>
  <c r="E27" i="4" s="1"/>
  <c r="F25" i="4"/>
  <c r="C25" i="4" s="1"/>
  <c r="F24" i="4"/>
  <c r="E24" i="4" s="1"/>
  <c r="F23" i="4"/>
  <c r="E23" i="4" s="1"/>
  <c r="F22" i="4"/>
  <c r="C22" i="4" s="1"/>
  <c r="F21" i="4"/>
  <c r="E21" i="4" s="1"/>
  <c r="F20" i="4"/>
  <c r="E20" i="4" s="1"/>
  <c r="F19" i="4"/>
  <c r="C19" i="4" s="1"/>
  <c r="F18" i="4"/>
  <c r="E18" i="4" s="1"/>
  <c r="F17" i="4"/>
  <c r="C17" i="4" s="1"/>
  <c r="F16" i="4"/>
  <c r="E16" i="4" s="1"/>
  <c r="F14" i="4"/>
  <c r="E14" i="4" s="1"/>
  <c r="F13" i="4"/>
  <c r="E13" i="4" s="1"/>
  <c r="F30" i="4"/>
  <c r="C30" i="4" s="1"/>
  <c r="F31" i="4"/>
  <c r="E31" i="4" s="1"/>
  <c r="F32" i="4"/>
  <c r="E32" i="4" s="1"/>
  <c r="F33" i="4"/>
  <c r="E33" i="4" s="1"/>
  <c r="F48" i="4"/>
  <c r="C48" i="4" s="1"/>
  <c r="F75" i="4"/>
  <c r="E75" i="4" s="1"/>
  <c r="K75" i="4"/>
  <c r="I75" i="4"/>
  <c r="K72" i="4"/>
  <c r="I72" i="4"/>
  <c r="K70" i="4"/>
  <c r="I70" i="4"/>
  <c r="E69" i="4"/>
  <c r="K65" i="4"/>
  <c r="K63" i="4"/>
  <c r="I63" i="4"/>
  <c r="C63" i="4"/>
  <c r="K62" i="4"/>
  <c r="I62" i="4"/>
  <c r="I61" i="4"/>
  <c r="K60" i="4"/>
  <c r="K59" i="4"/>
  <c r="I57" i="4"/>
  <c r="L55" i="4"/>
  <c r="K55" i="4" s="1"/>
  <c r="L54" i="4"/>
  <c r="L53" i="4"/>
  <c r="I53" i="4"/>
  <c r="L52" i="4"/>
  <c r="I52" i="4" s="1"/>
  <c r="L51" i="4"/>
  <c r="K51" i="4" s="1"/>
  <c r="L50" i="4"/>
  <c r="I50" i="4" s="1"/>
  <c r="I48" i="4"/>
  <c r="K46" i="4"/>
  <c r="I45" i="4"/>
  <c r="K42" i="4"/>
  <c r="K39" i="4"/>
  <c r="I39" i="4"/>
  <c r="E39" i="4"/>
  <c r="C39" i="4"/>
  <c r="K38" i="4"/>
  <c r="I38" i="4"/>
  <c r="I36" i="4"/>
  <c r="K34" i="4"/>
  <c r="I34" i="4"/>
  <c r="K31" i="4"/>
  <c r="K30" i="4"/>
  <c r="I29" i="4"/>
  <c r="C26" i="4"/>
  <c r="I25" i="4"/>
  <c r="K24" i="4"/>
  <c r="K23" i="4"/>
  <c r="I23" i="4"/>
  <c r="K20" i="4"/>
  <c r="I20" i="4"/>
  <c r="I19" i="4"/>
  <c r="K16" i="4"/>
  <c r="L15" i="4"/>
  <c r="I15" i="4" s="1"/>
  <c r="F15" i="4"/>
  <c r="E15" i="4" s="1"/>
  <c r="K14" i="4"/>
  <c r="I13" i="4"/>
  <c r="C13" i="4"/>
  <c r="L73" i="2"/>
  <c r="K73" i="2" s="1"/>
  <c r="L72" i="2"/>
  <c r="L70" i="2"/>
  <c r="L69" i="2"/>
  <c r="L66" i="2"/>
  <c r="L65" i="2"/>
  <c r="L64" i="2"/>
  <c r="L63" i="2"/>
  <c r="I63" i="2" s="1"/>
  <c r="L62" i="2"/>
  <c r="K62" i="2" s="1"/>
  <c r="L61" i="2"/>
  <c r="L60" i="2"/>
  <c r="L59" i="2"/>
  <c r="I59" i="2" s="1"/>
  <c r="L58" i="2"/>
  <c r="L57" i="2"/>
  <c r="L56" i="2"/>
  <c r="L46" i="2"/>
  <c r="L45" i="2"/>
  <c r="L44" i="2"/>
  <c r="I44" i="2" s="1"/>
  <c r="L43" i="2"/>
  <c r="L42" i="2"/>
  <c r="L39" i="2"/>
  <c r="L38" i="2"/>
  <c r="L36" i="2"/>
  <c r="I36" i="2" s="1"/>
  <c r="L34" i="2"/>
  <c r="L29" i="2"/>
  <c r="L28" i="2"/>
  <c r="L26" i="2"/>
  <c r="L27" i="2"/>
  <c r="L25" i="2"/>
  <c r="L24" i="2"/>
  <c r="K24" i="2" s="1"/>
  <c r="L23" i="2"/>
  <c r="L22" i="2"/>
  <c r="L21" i="2"/>
  <c r="I21" i="2" s="1"/>
  <c r="L20" i="2"/>
  <c r="L19" i="2"/>
  <c r="L18" i="2"/>
  <c r="L17" i="2"/>
  <c r="L16" i="2"/>
  <c r="L14" i="2"/>
  <c r="L13" i="2"/>
  <c r="L30" i="2"/>
  <c r="L31" i="2"/>
  <c r="K31" i="2" s="1"/>
  <c r="L32" i="2"/>
  <c r="L33" i="2"/>
  <c r="L48" i="2"/>
  <c r="L75" i="2"/>
  <c r="J15" i="2"/>
  <c r="J40" i="2" s="1"/>
  <c r="J76" i="2" s="1"/>
  <c r="F73" i="2"/>
  <c r="C73" i="2" s="1"/>
  <c r="F72" i="2"/>
  <c r="E72" i="2" s="1"/>
  <c r="F70" i="2"/>
  <c r="C70" i="2" s="1"/>
  <c r="F69" i="2"/>
  <c r="F66" i="2"/>
  <c r="C66" i="2" s="1"/>
  <c r="F65" i="2"/>
  <c r="E65" i="2" s="1"/>
  <c r="F64" i="2"/>
  <c r="F63" i="2"/>
  <c r="E63" i="2" s="1"/>
  <c r="F62" i="2"/>
  <c r="E62" i="2" s="1"/>
  <c r="F61" i="2"/>
  <c r="E61" i="2" s="1"/>
  <c r="F60" i="2"/>
  <c r="F59" i="2"/>
  <c r="C59" i="2" s="1"/>
  <c r="F58" i="2"/>
  <c r="E58" i="2" s="1"/>
  <c r="F57" i="2"/>
  <c r="E57" i="2" s="1"/>
  <c r="F55" i="2"/>
  <c r="F53" i="2"/>
  <c r="E53" i="2" s="1"/>
  <c r="F52" i="2"/>
  <c r="C52" i="2" s="1"/>
  <c r="F51" i="2"/>
  <c r="E51" i="2" s="1"/>
  <c r="F50" i="2"/>
  <c r="C50" i="2" s="1"/>
  <c r="F54" i="2"/>
  <c r="E54" i="2" s="1"/>
  <c r="F46" i="2"/>
  <c r="C46" i="2" s="1"/>
  <c r="F45" i="2"/>
  <c r="E45" i="2" s="1"/>
  <c r="F44" i="2"/>
  <c r="E44" i="2" s="1"/>
  <c r="F43" i="2"/>
  <c r="E43" i="2" s="1"/>
  <c r="F42" i="2"/>
  <c r="C42" i="2" s="1"/>
  <c r="F39" i="2"/>
  <c r="F38" i="2"/>
  <c r="C38" i="2" s="1"/>
  <c r="F36" i="2"/>
  <c r="C36" i="2" s="1"/>
  <c r="F34" i="2"/>
  <c r="E34" i="2" s="1"/>
  <c r="F29" i="2"/>
  <c r="E29" i="2" s="1"/>
  <c r="F28" i="2"/>
  <c r="C28" i="2" s="1"/>
  <c r="F26" i="2"/>
  <c r="C26" i="2" s="1"/>
  <c r="F27" i="2"/>
  <c r="C27" i="2" s="1"/>
  <c r="F25" i="2"/>
  <c r="E25" i="2" s="1"/>
  <c r="F24" i="2"/>
  <c r="C24" i="2" s="1"/>
  <c r="F23" i="2"/>
  <c r="C23" i="2" s="1"/>
  <c r="F22" i="2"/>
  <c r="E22" i="2" s="1"/>
  <c r="F21" i="2"/>
  <c r="E21" i="2" s="1"/>
  <c r="F20" i="2"/>
  <c r="E20" i="2" s="1"/>
  <c r="F19" i="2"/>
  <c r="E19" i="2" s="1"/>
  <c r="F18" i="2"/>
  <c r="E18" i="2" s="1"/>
  <c r="F17" i="2"/>
  <c r="E17" i="2" s="1"/>
  <c r="F16" i="2"/>
  <c r="C16" i="2" s="1"/>
  <c r="F14" i="2"/>
  <c r="F13" i="2"/>
  <c r="E13" i="2" s="1"/>
  <c r="F30" i="2"/>
  <c r="F31" i="2"/>
  <c r="E31" i="2" s="1"/>
  <c r="F32" i="2"/>
  <c r="C32" i="2" s="1"/>
  <c r="F33" i="2"/>
  <c r="E33" i="2" s="1"/>
  <c r="F48" i="2"/>
  <c r="E48" i="2" s="1"/>
  <c r="F75" i="2"/>
  <c r="K70" i="2"/>
  <c r="I70" i="2"/>
  <c r="E70" i="2"/>
  <c r="K69" i="2"/>
  <c r="I69" i="2"/>
  <c r="K65" i="2"/>
  <c r="I65" i="2"/>
  <c r="K64" i="2"/>
  <c r="I64" i="2"/>
  <c r="K63" i="2"/>
  <c r="K61" i="2"/>
  <c r="I61" i="2"/>
  <c r="K60" i="2"/>
  <c r="I60" i="2"/>
  <c r="E59" i="2"/>
  <c r="K58" i="2"/>
  <c r="K57" i="2"/>
  <c r="I57" i="2"/>
  <c r="K56" i="2"/>
  <c r="I56" i="2"/>
  <c r="L55" i="2"/>
  <c r="K55" i="2"/>
  <c r="I55" i="2"/>
  <c r="L54" i="2"/>
  <c r="C54" i="2"/>
  <c r="L53" i="2"/>
  <c r="I53" i="2" s="1"/>
  <c r="L52" i="2"/>
  <c r="K52" i="2"/>
  <c r="I52" i="2"/>
  <c r="L51" i="2"/>
  <c r="K51" i="2"/>
  <c r="I51" i="2"/>
  <c r="L50" i="2"/>
  <c r="K50" i="2"/>
  <c r="K48" i="2"/>
  <c r="I48" i="2"/>
  <c r="K45" i="2"/>
  <c r="I45" i="2"/>
  <c r="K44" i="2"/>
  <c r="K43" i="2"/>
  <c r="I43" i="2"/>
  <c r="C43" i="2"/>
  <c r="I42" i="2"/>
  <c r="K39" i="2"/>
  <c r="I39" i="2"/>
  <c r="E39" i="2"/>
  <c r="C39" i="2"/>
  <c r="K36" i="2"/>
  <c r="K34" i="2"/>
  <c r="I34" i="2"/>
  <c r="K33" i="2"/>
  <c r="I33" i="2"/>
  <c r="I32" i="2"/>
  <c r="I30" i="2"/>
  <c r="K29" i="2"/>
  <c r="C29" i="2"/>
  <c r="I28" i="2"/>
  <c r="K27" i="2"/>
  <c r="I27" i="2"/>
  <c r="K26" i="2"/>
  <c r="I26" i="2"/>
  <c r="K25" i="2"/>
  <c r="I25" i="2"/>
  <c r="I24" i="2"/>
  <c r="K22" i="2"/>
  <c r="I22" i="2"/>
  <c r="K21" i="2"/>
  <c r="C21" i="2"/>
  <c r="K19" i="2"/>
  <c r="I19" i="2"/>
  <c r="K18" i="2"/>
  <c r="I18" i="2"/>
  <c r="K17" i="2"/>
  <c r="I17" i="2"/>
  <c r="K16" i="2"/>
  <c r="I16" i="2"/>
  <c r="L15" i="2"/>
  <c r="K15" i="2"/>
  <c r="I15" i="2"/>
  <c r="F15" i="2"/>
  <c r="K13" i="2"/>
  <c r="I13" i="2"/>
  <c r="L73" i="11"/>
  <c r="L72" i="11"/>
  <c r="L70" i="11"/>
  <c r="K70" i="11" s="1"/>
  <c r="L69" i="11"/>
  <c r="K69" i="11" s="1"/>
  <c r="L66" i="11"/>
  <c r="K66" i="11" s="1"/>
  <c r="L65" i="11"/>
  <c r="L64" i="11"/>
  <c r="L63" i="11"/>
  <c r="K63" i="11" s="1"/>
  <c r="L62" i="11"/>
  <c r="L61" i="11"/>
  <c r="L60" i="11"/>
  <c r="K60" i="11" s="1"/>
  <c r="L59" i="11"/>
  <c r="K59" i="11" s="1"/>
  <c r="L58" i="11"/>
  <c r="I58" i="11" s="1"/>
  <c r="L57" i="11"/>
  <c r="L56" i="11"/>
  <c r="L46" i="11"/>
  <c r="L45" i="11"/>
  <c r="M45" i="11" s="1"/>
  <c r="L44" i="11"/>
  <c r="M44" i="11" s="1"/>
  <c r="L43" i="11"/>
  <c r="M43" i="11" s="1"/>
  <c r="L42" i="11"/>
  <c r="M42" i="11" s="1"/>
  <c r="L39" i="11"/>
  <c r="L38" i="11"/>
  <c r="L36" i="11"/>
  <c r="K36" i="11" s="1"/>
  <c r="L34" i="11"/>
  <c r="K34" i="11" s="1"/>
  <c r="L29" i="11"/>
  <c r="I29" i="11" s="1"/>
  <c r="L28" i="11"/>
  <c r="K28" i="11" s="1"/>
  <c r="L26" i="11"/>
  <c r="I26" i="11" s="1"/>
  <c r="L27" i="11"/>
  <c r="I27" i="11" s="1"/>
  <c r="L25" i="11"/>
  <c r="K25" i="11" s="1"/>
  <c r="L24" i="11"/>
  <c r="I24" i="11" s="1"/>
  <c r="L23" i="11"/>
  <c r="L22" i="11"/>
  <c r="L21" i="11"/>
  <c r="K21" i="11" s="1"/>
  <c r="L20" i="11"/>
  <c r="L19" i="11"/>
  <c r="I19" i="11" s="1"/>
  <c r="L18" i="11"/>
  <c r="K18" i="11" s="1"/>
  <c r="L17" i="11"/>
  <c r="I17" i="11" s="1"/>
  <c r="L16" i="11"/>
  <c r="I16" i="11" s="1"/>
  <c r="L14" i="11"/>
  <c r="K14" i="11" s="1"/>
  <c r="L13" i="11"/>
  <c r="I13" i="11" s="1"/>
  <c r="L30" i="11"/>
  <c r="I30" i="11" s="1"/>
  <c r="L31" i="11"/>
  <c r="L32" i="11"/>
  <c r="K32" i="11" s="1"/>
  <c r="L33" i="11"/>
  <c r="K33" i="11" s="1"/>
  <c r="L48" i="11"/>
  <c r="L75" i="11"/>
  <c r="F73" i="11"/>
  <c r="E73" i="11" s="1"/>
  <c r="F72" i="11"/>
  <c r="E72" i="11" s="1"/>
  <c r="F70" i="11"/>
  <c r="F69" i="11"/>
  <c r="E69" i="11" s="1"/>
  <c r="F66" i="11"/>
  <c r="E66" i="11" s="1"/>
  <c r="F65" i="11"/>
  <c r="E65" i="11" s="1"/>
  <c r="F64" i="11"/>
  <c r="E64" i="11" s="1"/>
  <c r="F63" i="11"/>
  <c r="E63" i="11" s="1"/>
  <c r="F62" i="11"/>
  <c r="E62" i="11" s="1"/>
  <c r="F61" i="11"/>
  <c r="F60" i="11"/>
  <c r="E60" i="11" s="1"/>
  <c r="F59" i="11"/>
  <c r="E59" i="11" s="1"/>
  <c r="F58" i="11"/>
  <c r="E58" i="11" s="1"/>
  <c r="F57" i="11"/>
  <c r="E57" i="11" s="1"/>
  <c r="F55" i="11"/>
  <c r="F53" i="11"/>
  <c r="E53" i="11" s="1"/>
  <c r="F52" i="11"/>
  <c r="C52" i="11" s="1"/>
  <c r="F51" i="11"/>
  <c r="F50" i="11"/>
  <c r="C50" i="11" s="1"/>
  <c r="F54" i="11"/>
  <c r="C54" i="11" s="1"/>
  <c r="F46" i="11"/>
  <c r="F45" i="11"/>
  <c r="C45" i="11" s="1"/>
  <c r="F44" i="11"/>
  <c r="G44" i="11" s="1"/>
  <c r="F43" i="11"/>
  <c r="C43" i="11" s="1"/>
  <c r="F42" i="11"/>
  <c r="C42" i="11" s="1"/>
  <c r="F39" i="11"/>
  <c r="F38" i="11"/>
  <c r="C38" i="11" s="1"/>
  <c r="F36" i="11"/>
  <c r="E36" i="11" s="1"/>
  <c r="F34" i="11"/>
  <c r="E34" i="11" s="1"/>
  <c r="F29" i="11"/>
  <c r="E29" i="11" s="1"/>
  <c r="F28" i="11"/>
  <c r="C28" i="11" s="1"/>
  <c r="F26" i="11"/>
  <c r="E26" i="11" s="1"/>
  <c r="F27" i="11"/>
  <c r="E27" i="11" s="1"/>
  <c r="F25" i="11"/>
  <c r="E25" i="11" s="1"/>
  <c r="F24" i="11"/>
  <c r="C24" i="11" s="1"/>
  <c r="F23" i="11"/>
  <c r="C23" i="11" s="1"/>
  <c r="F22" i="11"/>
  <c r="E22" i="11" s="1"/>
  <c r="F21" i="11"/>
  <c r="E21" i="11" s="1"/>
  <c r="F20" i="11"/>
  <c r="C20" i="11" s="1"/>
  <c r="F19" i="11"/>
  <c r="C19" i="11" s="1"/>
  <c r="F18" i="11"/>
  <c r="E18" i="11" s="1"/>
  <c r="F17" i="11"/>
  <c r="E17" i="11" s="1"/>
  <c r="F16" i="11"/>
  <c r="C16" i="11" s="1"/>
  <c r="F14" i="11"/>
  <c r="E14" i="11" s="1"/>
  <c r="F13" i="11"/>
  <c r="E13" i="11" s="1"/>
  <c r="F30" i="11"/>
  <c r="C30" i="11" s="1"/>
  <c r="F31" i="11"/>
  <c r="C31" i="11" s="1"/>
  <c r="F32" i="11"/>
  <c r="E32" i="11" s="1"/>
  <c r="F33" i="11"/>
  <c r="C33" i="11" s="1"/>
  <c r="F48" i="11"/>
  <c r="E48" i="11" s="1"/>
  <c r="F75" i="11"/>
  <c r="K75" i="11"/>
  <c r="I75" i="11"/>
  <c r="I73" i="11"/>
  <c r="K72" i="11"/>
  <c r="I72" i="11"/>
  <c r="K65" i="11"/>
  <c r="I65" i="11"/>
  <c r="K64" i="11"/>
  <c r="I64" i="11"/>
  <c r="K62" i="11"/>
  <c r="I62" i="11"/>
  <c r="K61" i="11"/>
  <c r="I61" i="11"/>
  <c r="I59" i="11"/>
  <c r="K57" i="11"/>
  <c r="I57" i="11"/>
  <c r="K56" i="11"/>
  <c r="I56" i="11"/>
  <c r="L55" i="11"/>
  <c r="K55" i="11"/>
  <c r="I55" i="11"/>
  <c r="L54" i="11"/>
  <c r="I54" i="11" s="1"/>
  <c r="L53" i="11"/>
  <c r="K53" i="11" s="1"/>
  <c r="L52" i="11"/>
  <c r="I52" i="11" s="1"/>
  <c r="L51" i="11"/>
  <c r="K51" i="11" s="1"/>
  <c r="L50" i="11"/>
  <c r="K50" i="11" s="1"/>
  <c r="K48" i="11"/>
  <c r="K46" i="11"/>
  <c r="I46" i="11"/>
  <c r="C46" i="11"/>
  <c r="K45" i="11"/>
  <c r="I45" i="11"/>
  <c r="I44" i="11"/>
  <c r="K43" i="11"/>
  <c r="I43" i="11"/>
  <c r="K39" i="11"/>
  <c r="I39" i="11"/>
  <c r="E39" i="11"/>
  <c r="C39" i="11"/>
  <c r="K38" i="11"/>
  <c r="I36" i="11"/>
  <c r="C34" i="11"/>
  <c r="I33" i="11"/>
  <c r="K31" i="11"/>
  <c r="I31" i="11"/>
  <c r="K30" i="11"/>
  <c r="C29" i="11"/>
  <c r="K26" i="11"/>
  <c r="I25" i="11"/>
  <c r="K24" i="11"/>
  <c r="K23" i="11"/>
  <c r="I23" i="11"/>
  <c r="K22" i="11"/>
  <c r="C21" i="11"/>
  <c r="K20" i="11"/>
  <c r="I20" i="11"/>
  <c r="K19" i="11"/>
  <c r="K17" i="11"/>
  <c r="K16" i="11"/>
  <c r="L15" i="11"/>
  <c r="I15" i="11" s="1"/>
  <c r="F15" i="11"/>
  <c r="K13" i="11"/>
  <c r="C13" i="11"/>
  <c r="L73" i="12"/>
  <c r="L74" i="12" s="1"/>
  <c r="I74" i="12" s="1"/>
  <c r="L72" i="12"/>
  <c r="K72" i="12" s="1"/>
  <c r="L70" i="12"/>
  <c r="L69" i="12"/>
  <c r="L66" i="12"/>
  <c r="L65" i="12"/>
  <c r="K65" i="12" s="1"/>
  <c r="L64" i="12"/>
  <c r="I64" i="12" s="1"/>
  <c r="L63" i="12"/>
  <c r="L62" i="12"/>
  <c r="I62" i="12" s="1"/>
  <c r="L61" i="12"/>
  <c r="L60" i="12"/>
  <c r="L59" i="12"/>
  <c r="K59" i="12" s="1"/>
  <c r="L58" i="12"/>
  <c r="L57" i="12"/>
  <c r="L56" i="12"/>
  <c r="K56" i="12" s="1"/>
  <c r="L46" i="12"/>
  <c r="K46" i="12" s="1"/>
  <c r="L45" i="12"/>
  <c r="M45" i="12" s="1"/>
  <c r="L44" i="12"/>
  <c r="M44" i="12" s="1"/>
  <c r="L43" i="12"/>
  <c r="M43" i="12" s="1"/>
  <c r="L42" i="12"/>
  <c r="K42" i="12" s="1"/>
  <c r="L39" i="12"/>
  <c r="L38" i="12"/>
  <c r="L36" i="12"/>
  <c r="I36" i="12" s="1"/>
  <c r="L34" i="12"/>
  <c r="K34" i="12" s="1"/>
  <c r="L29" i="12"/>
  <c r="L28" i="12"/>
  <c r="L26" i="12"/>
  <c r="L27" i="12"/>
  <c r="L25" i="12"/>
  <c r="L24" i="12"/>
  <c r="L23" i="12"/>
  <c r="I23" i="12" s="1"/>
  <c r="L22" i="12"/>
  <c r="I22" i="12" s="1"/>
  <c r="L21" i="12"/>
  <c r="L20" i="12"/>
  <c r="L19" i="12"/>
  <c r="L18" i="12"/>
  <c r="L17" i="12"/>
  <c r="L16" i="12"/>
  <c r="I16" i="12" s="1"/>
  <c r="L14" i="12"/>
  <c r="L13" i="12"/>
  <c r="I13" i="12" s="1"/>
  <c r="L30" i="12"/>
  <c r="L31" i="12"/>
  <c r="I31" i="12" s="1"/>
  <c r="L32" i="12"/>
  <c r="L33" i="12"/>
  <c r="I33" i="12" s="1"/>
  <c r="L48" i="12"/>
  <c r="L75" i="12"/>
  <c r="I75" i="12" s="1"/>
  <c r="F73" i="12"/>
  <c r="F72" i="12"/>
  <c r="E72" i="12" s="1"/>
  <c r="F70" i="12"/>
  <c r="F69" i="12"/>
  <c r="E69" i="12" s="1"/>
  <c r="F66" i="12"/>
  <c r="F65" i="12"/>
  <c r="F64" i="12"/>
  <c r="E64" i="12" s="1"/>
  <c r="F63" i="12"/>
  <c r="F62" i="12"/>
  <c r="E62" i="12" s="1"/>
  <c r="F61" i="12"/>
  <c r="E61" i="12" s="1"/>
  <c r="F60" i="12"/>
  <c r="E60" i="12" s="1"/>
  <c r="F59" i="12"/>
  <c r="F58" i="12"/>
  <c r="F57" i="12"/>
  <c r="F55" i="12"/>
  <c r="F53" i="12"/>
  <c r="E53" i="12" s="1"/>
  <c r="F52" i="12"/>
  <c r="E52" i="12" s="1"/>
  <c r="F51" i="12"/>
  <c r="C51" i="12" s="1"/>
  <c r="F50" i="12"/>
  <c r="E50" i="12" s="1"/>
  <c r="F54" i="12"/>
  <c r="E54" i="12" s="1"/>
  <c r="F46" i="12"/>
  <c r="E46" i="12" s="1"/>
  <c r="F45" i="12"/>
  <c r="F44" i="12"/>
  <c r="E44" i="12" s="1"/>
  <c r="F43" i="12"/>
  <c r="G43" i="12" s="1"/>
  <c r="F42" i="12"/>
  <c r="E42" i="12" s="1"/>
  <c r="F39" i="12"/>
  <c r="F38" i="12"/>
  <c r="C38" i="12" s="1"/>
  <c r="F36" i="12"/>
  <c r="E36" i="12" s="1"/>
  <c r="F34" i="12"/>
  <c r="F29" i="12"/>
  <c r="C29" i="12" s="1"/>
  <c r="F28" i="12"/>
  <c r="C28" i="12" s="1"/>
  <c r="F26" i="12"/>
  <c r="C26" i="12" s="1"/>
  <c r="F27" i="12"/>
  <c r="E27" i="12" s="1"/>
  <c r="F25" i="12"/>
  <c r="F24" i="12"/>
  <c r="E24" i="12" s="1"/>
  <c r="F23" i="12"/>
  <c r="E23" i="12" s="1"/>
  <c r="F22" i="12"/>
  <c r="E22" i="12" s="1"/>
  <c r="F21" i="12"/>
  <c r="C21" i="12" s="1"/>
  <c r="F20" i="12"/>
  <c r="C20" i="12" s="1"/>
  <c r="F19" i="12"/>
  <c r="E19" i="12" s="1"/>
  <c r="F18" i="12"/>
  <c r="C18" i="12" s="1"/>
  <c r="F17" i="12"/>
  <c r="F16" i="12"/>
  <c r="E16" i="12" s="1"/>
  <c r="F14" i="12"/>
  <c r="F13" i="12"/>
  <c r="F30" i="12"/>
  <c r="C30" i="12" s="1"/>
  <c r="F31" i="12"/>
  <c r="E31" i="12" s="1"/>
  <c r="F32" i="12"/>
  <c r="E32" i="12" s="1"/>
  <c r="F33" i="12"/>
  <c r="E33" i="12" s="1"/>
  <c r="F48" i="12"/>
  <c r="E48" i="12" s="1"/>
  <c r="F75" i="12"/>
  <c r="C75" i="12" s="1"/>
  <c r="I73" i="12"/>
  <c r="E73" i="12"/>
  <c r="C73" i="12"/>
  <c r="K70" i="12"/>
  <c r="I70" i="12"/>
  <c r="K69" i="12"/>
  <c r="I69" i="12"/>
  <c r="C69" i="12"/>
  <c r="E65" i="12"/>
  <c r="C65" i="12"/>
  <c r="K64" i="12"/>
  <c r="K63" i="12"/>
  <c r="I63" i="12"/>
  <c r="E63" i="12"/>
  <c r="C63" i="12"/>
  <c r="K61" i="12"/>
  <c r="I61" i="12"/>
  <c r="K60" i="12"/>
  <c r="I60" i="12"/>
  <c r="C58" i="12"/>
  <c r="K57" i="12"/>
  <c r="E57" i="12"/>
  <c r="C57" i="12"/>
  <c r="I56" i="12"/>
  <c r="L55" i="12"/>
  <c r="I55" i="12" s="1"/>
  <c r="K55" i="12"/>
  <c r="L54" i="12"/>
  <c r="K54" i="12" s="1"/>
  <c r="I54" i="12"/>
  <c r="L53" i="12"/>
  <c r="I53" i="12" s="1"/>
  <c r="L52" i="12"/>
  <c r="K52" i="12"/>
  <c r="C52" i="12"/>
  <c r="L51" i="12"/>
  <c r="K51" i="12" s="1"/>
  <c r="L50" i="12"/>
  <c r="K50" i="12"/>
  <c r="I50" i="12"/>
  <c r="K48" i="12"/>
  <c r="I48" i="12"/>
  <c r="C46" i="12"/>
  <c r="C45" i="12"/>
  <c r="K44" i="12"/>
  <c r="I44" i="12"/>
  <c r="K43" i="12"/>
  <c r="K39" i="12"/>
  <c r="I39" i="12"/>
  <c r="E39" i="12"/>
  <c r="C39" i="12"/>
  <c r="K38" i="12"/>
  <c r="I38" i="12"/>
  <c r="C36" i="12"/>
  <c r="E34" i="12"/>
  <c r="C34" i="12"/>
  <c r="K32" i="12"/>
  <c r="I32" i="12"/>
  <c r="K30" i="12"/>
  <c r="I30" i="12"/>
  <c r="K29" i="12"/>
  <c r="I29" i="12"/>
  <c r="K28" i="12"/>
  <c r="I26" i="12"/>
  <c r="K25" i="12"/>
  <c r="I25" i="12"/>
  <c r="K24" i="12"/>
  <c r="I24" i="12"/>
  <c r="C24" i="12"/>
  <c r="C23" i="12"/>
  <c r="K21" i="12"/>
  <c r="I21" i="12"/>
  <c r="K20" i="12"/>
  <c r="I20" i="12"/>
  <c r="K17" i="12"/>
  <c r="I17" i="12"/>
  <c r="K16" i="12"/>
  <c r="L15" i="12"/>
  <c r="K15" i="12" s="1"/>
  <c r="F15" i="12"/>
  <c r="E15" i="12" s="1"/>
  <c r="K14" i="12"/>
  <c r="I14" i="12"/>
  <c r="E14" i="12"/>
  <c r="C14" i="12"/>
  <c r="E13" i="12"/>
  <c r="C13" i="12"/>
  <c r="L73" i="13"/>
  <c r="L72" i="13"/>
  <c r="L70" i="13"/>
  <c r="I70" i="13" s="1"/>
  <c r="L69" i="13"/>
  <c r="K69" i="13" s="1"/>
  <c r="L66" i="13"/>
  <c r="K66" i="13" s="1"/>
  <c r="L65" i="13"/>
  <c r="K65" i="13" s="1"/>
  <c r="L64" i="13"/>
  <c r="L63" i="13"/>
  <c r="L62" i="13"/>
  <c r="L61" i="13"/>
  <c r="I61" i="13" s="1"/>
  <c r="L60" i="13"/>
  <c r="K60" i="13" s="1"/>
  <c r="L59" i="13"/>
  <c r="K59" i="13" s="1"/>
  <c r="L58" i="13"/>
  <c r="K58" i="13" s="1"/>
  <c r="L57" i="13"/>
  <c r="I57" i="13" s="1"/>
  <c r="L56" i="13"/>
  <c r="L46" i="13"/>
  <c r="L45" i="13"/>
  <c r="M45" i="13" s="1"/>
  <c r="L44" i="13"/>
  <c r="K44" i="13" s="1"/>
  <c r="L43" i="13"/>
  <c r="K43" i="13" s="1"/>
  <c r="L42" i="13"/>
  <c r="L39" i="13"/>
  <c r="L38" i="13"/>
  <c r="K38" i="13" s="1"/>
  <c r="L36" i="13"/>
  <c r="L34" i="13"/>
  <c r="L29" i="13"/>
  <c r="K29" i="13" s="1"/>
  <c r="L28" i="13"/>
  <c r="L26" i="13"/>
  <c r="I26" i="13" s="1"/>
  <c r="L27" i="13"/>
  <c r="K27" i="13" s="1"/>
  <c r="L25" i="13"/>
  <c r="K25" i="13" s="1"/>
  <c r="L24" i="13"/>
  <c r="K24" i="13" s="1"/>
  <c r="L23" i="13"/>
  <c r="K23" i="13" s="1"/>
  <c r="L22" i="13"/>
  <c r="L21" i="13"/>
  <c r="K21" i="13" s="1"/>
  <c r="L20" i="13"/>
  <c r="L19" i="13"/>
  <c r="L18" i="13"/>
  <c r="K18" i="13" s="1"/>
  <c r="L17" i="13"/>
  <c r="K17" i="13" s="1"/>
  <c r="L16" i="13"/>
  <c r="K16" i="13" s="1"/>
  <c r="L14" i="13"/>
  <c r="L13" i="13"/>
  <c r="K13" i="13" s="1"/>
  <c r="L30" i="13"/>
  <c r="K30" i="13" s="1"/>
  <c r="L31" i="13"/>
  <c r="L32" i="13"/>
  <c r="K32" i="13" s="1"/>
  <c r="L33" i="13"/>
  <c r="K33" i="13" s="1"/>
  <c r="L48" i="13"/>
  <c r="K48" i="13" s="1"/>
  <c r="L75" i="13"/>
  <c r="K75" i="13" s="1"/>
  <c r="F73" i="13"/>
  <c r="C73" i="13" s="1"/>
  <c r="F72" i="13"/>
  <c r="C72" i="13" s="1"/>
  <c r="F70" i="13"/>
  <c r="F69" i="13"/>
  <c r="F66" i="13"/>
  <c r="E66" i="13" s="1"/>
  <c r="F65" i="13"/>
  <c r="F64" i="13"/>
  <c r="F63" i="13"/>
  <c r="E63" i="13" s="1"/>
  <c r="F62" i="13"/>
  <c r="C62" i="13" s="1"/>
  <c r="F61" i="13"/>
  <c r="F60" i="13"/>
  <c r="E60" i="13" s="1"/>
  <c r="F59" i="13"/>
  <c r="E59" i="13" s="1"/>
  <c r="F58" i="13"/>
  <c r="E58" i="13" s="1"/>
  <c r="F57" i="13"/>
  <c r="F55" i="13"/>
  <c r="C55" i="13" s="1"/>
  <c r="F53" i="13"/>
  <c r="F52" i="13"/>
  <c r="E52" i="13" s="1"/>
  <c r="F51" i="13"/>
  <c r="E51" i="13" s="1"/>
  <c r="F50" i="13"/>
  <c r="C50" i="13" s="1"/>
  <c r="F54" i="13"/>
  <c r="E54" i="13" s="1"/>
  <c r="F46" i="13"/>
  <c r="F45" i="13"/>
  <c r="G45" i="13" s="1"/>
  <c r="F44" i="13"/>
  <c r="E44" i="13" s="1"/>
  <c r="F43" i="13"/>
  <c r="C43" i="13" s="1"/>
  <c r="F42" i="13"/>
  <c r="G42" i="13" s="1"/>
  <c r="F39" i="13"/>
  <c r="F38" i="13"/>
  <c r="C38" i="13" s="1"/>
  <c r="F36" i="13"/>
  <c r="F34" i="13"/>
  <c r="E34" i="13" s="1"/>
  <c r="F29" i="13"/>
  <c r="F28" i="13"/>
  <c r="C28" i="13" s="1"/>
  <c r="F26" i="13"/>
  <c r="F27" i="13"/>
  <c r="F25" i="13"/>
  <c r="E25" i="13" s="1"/>
  <c r="F24" i="13"/>
  <c r="E24" i="13" s="1"/>
  <c r="F23" i="13"/>
  <c r="E23" i="13" s="1"/>
  <c r="F22" i="13"/>
  <c r="E22" i="13" s="1"/>
  <c r="F21" i="13"/>
  <c r="F20" i="13"/>
  <c r="C20" i="13" s="1"/>
  <c r="F19" i="13"/>
  <c r="F18" i="13"/>
  <c r="C18" i="13" s="1"/>
  <c r="F17" i="13"/>
  <c r="E17" i="13" s="1"/>
  <c r="F16" i="13"/>
  <c r="C16" i="13" s="1"/>
  <c r="F14" i="13"/>
  <c r="F13" i="13"/>
  <c r="E13" i="13" s="1"/>
  <c r="F30" i="13"/>
  <c r="F31" i="13"/>
  <c r="E31" i="13" s="1"/>
  <c r="F32" i="13"/>
  <c r="F33" i="13"/>
  <c r="E33" i="13" s="1"/>
  <c r="F48" i="13"/>
  <c r="E48" i="13" s="1"/>
  <c r="F75" i="13"/>
  <c r="C75" i="13" s="1"/>
  <c r="I73" i="13"/>
  <c r="E73" i="13"/>
  <c r="K72" i="13"/>
  <c r="I72" i="13"/>
  <c r="E69" i="13"/>
  <c r="C69" i="13"/>
  <c r="I65" i="13"/>
  <c r="E65" i="13"/>
  <c r="C65" i="13"/>
  <c r="K64" i="13"/>
  <c r="I64" i="13"/>
  <c r="E64" i="13"/>
  <c r="I63" i="13"/>
  <c r="K62" i="13"/>
  <c r="I62" i="13"/>
  <c r="E57" i="13"/>
  <c r="C57" i="13"/>
  <c r="K56" i="13"/>
  <c r="I56" i="13"/>
  <c r="L55" i="13"/>
  <c r="K55" i="13" s="1"/>
  <c r="E55" i="13"/>
  <c r="L54" i="13"/>
  <c r="K54" i="13"/>
  <c r="I54" i="13"/>
  <c r="L53" i="13"/>
  <c r="I53" i="13" s="1"/>
  <c r="E53" i="13"/>
  <c r="C53" i="13"/>
  <c r="L52" i="13"/>
  <c r="I52" i="13" s="1"/>
  <c r="K52" i="13"/>
  <c r="L51" i="13"/>
  <c r="I51" i="13" s="1"/>
  <c r="L50" i="13"/>
  <c r="K50" i="13" s="1"/>
  <c r="E50" i="13"/>
  <c r="C46" i="13"/>
  <c r="I45" i="13"/>
  <c r="E45" i="13"/>
  <c r="C45" i="13"/>
  <c r="E42" i="13"/>
  <c r="K39" i="13"/>
  <c r="I39" i="13"/>
  <c r="E39" i="13"/>
  <c r="C39" i="13"/>
  <c r="E38" i="13"/>
  <c r="C36" i="13"/>
  <c r="I34" i="13"/>
  <c r="I33" i="13"/>
  <c r="E32" i="13"/>
  <c r="C32" i="13"/>
  <c r="K31" i="13"/>
  <c r="I31" i="13"/>
  <c r="E30" i="13"/>
  <c r="K28" i="13"/>
  <c r="I28" i="13"/>
  <c r="E28" i="13"/>
  <c r="E26" i="13"/>
  <c r="C26" i="13"/>
  <c r="I25" i="13"/>
  <c r="I24" i="13"/>
  <c r="C23" i="13"/>
  <c r="K22" i="13"/>
  <c r="I22" i="13"/>
  <c r="C22" i="13"/>
  <c r="I20" i="13"/>
  <c r="K19" i="13"/>
  <c r="I19" i="13"/>
  <c r="E19" i="13"/>
  <c r="C19" i="13"/>
  <c r="I16" i="13"/>
  <c r="L15" i="13"/>
  <c r="I15" i="13" s="1"/>
  <c r="K15" i="13"/>
  <c r="F15" i="13"/>
  <c r="E15" i="13" s="1"/>
  <c r="K14" i="13"/>
  <c r="I14" i="13"/>
  <c r="E14" i="13"/>
  <c r="L73" i="14"/>
  <c r="K73" i="14" s="1"/>
  <c r="L72" i="14"/>
  <c r="L70" i="14"/>
  <c r="I70" i="14" s="1"/>
  <c r="L69" i="14"/>
  <c r="L66" i="14"/>
  <c r="L65" i="14"/>
  <c r="K65" i="14" s="1"/>
  <c r="L64" i="14"/>
  <c r="I64" i="14" s="1"/>
  <c r="L63" i="14"/>
  <c r="K63" i="14" s="1"/>
  <c r="L62" i="14"/>
  <c r="I62" i="14" s="1"/>
  <c r="L61" i="14"/>
  <c r="L60" i="14"/>
  <c r="L59" i="14"/>
  <c r="L58" i="14"/>
  <c r="L57" i="14"/>
  <c r="K57" i="14" s="1"/>
  <c r="L56" i="14"/>
  <c r="K56" i="14" s="1"/>
  <c r="L46" i="14"/>
  <c r="L45" i="14"/>
  <c r="K45" i="14" s="1"/>
  <c r="L44" i="14"/>
  <c r="I44" i="14" s="1"/>
  <c r="L43" i="14"/>
  <c r="M43" i="14" s="1"/>
  <c r="L42" i="14"/>
  <c r="M42" i="14" s="1"/>
  <c r="L39" i="14"/>
  <c r="L38" i="14"/>
  <c r="K38" i="14" s="1"/>
  <c r="L36" i="14"/>
  <c r="K36" i="14" s="1"/>
  <c r="L34" i="14"/>
  <c r="L29" i="14"/>
  <c r="K29" i="14" s="1"/>
  <c r="L28" i="14"/>
  <c r="L26" i="14"/>
  <c r="K26" i="14" s="1"/>
  <c r="L27" i="14"/>
  <c r="L25" i="14"/>
  <c r="L24" i="14"/>
  <c r="K24" i="14" s="1"/>
  <c r="L23" i="14"/>
  <c r="K23" i="14" s="1"/>
  <c r="L22" i="14"/>
  <c r="L21" i="14"/>
  <c r="L20" i="14"/>
  <c r="L19" i="14"/>
  <c r="L18" i="14"/>
  <c r="L17" i="14"/>
  <c r="I17" i="14" s="1"/>
  <c r="L16" i="14"/>
  <c r="K16" i="14" s="1"/>
  <c r="L14" i="14"/>
  <c r="K14" i="14" s="1"/>
  <c r="L13" i="14"/>
  <c r="K13" i="14" s="1"/>
  <c r="L30" i="14"/>
  <c r="L31" i="14"/>
  <c r="L32" i="14"/>
  <c r="L33" i="14"/>
  <c r="K33" i="14" s="1"/>
  <c r="L48" i="14"/>
  <c r="I48" i="14" s="1"/>
  <c r="L75" i="14"/>
  <c r="K75" i="14" s="1"/>
  <c r="F73" i="14"/>
  <c r="F72" i="14"/>
  <c r="F70" i="14"/>
  <c r="C70" i="14" s="1"/>
  <c r="F69" i="14"/>
  <c r="C69" i="14" s="1"/>
  <c r="F66" i="14"/>
  <c r="E66" i="14" s="1"/>
  <c r="F65" i="14"/>
  <c r="C65" i="14" s="1"/>
  <c r="F64" i="14"/>
  <c r="C64" i="14" s="1"/>
  <c r="F63" i="14"/>
  <c r="F62" i="14"/>
  <c r="F61" i="14"/>
  <c r="E61" i="14" s="1"/>
  <c r="F60" i="14"/>
  <c r="C60" i="14" s="1"/>
  <c r="F59" i="14"/>
  <c r="F58" i="14"/>
  <c r="C58" i="14" s="1"/>
  <c r="F57" i="14"/>
  <c r="E57" i="14" s="1"/>
  <c r="F55" i="14"/>
  <c r="E55" i="14" s="1"/>
  <c r="F53" i="14"/>
  <c r="F52" i="14"/>
  <c r="E52" i="14" s="1"/>
  <c r="F51" i="14"/>
  <c r="E51" i="14" s="1"/>
  <c r="F50" i="14"/>
  <c r="C50" i="14" s="1"/>
  <c r="F54" i="14"/>
  <c r="F46" i="14"/>
  <c r="C46" i="14" s="1"/>
  <c r="F45" i="14"/>
  <c r="G45" i="14" s="1"/>
  <c r="F44" i="14"/>
  <c r="G44" i="14" s="1"/>
  <c r="F43" i="14"/>
  <c r="G43" i="14" s="1"/>
  <c r="F42" i="14"/>
  <c r="G42" i="14" s="1"/>
  <c r="F39" i="14"/>
  <c r="F38" i="14"/>
  <c r="E38" i="14" s="1"/>
  <c r="F36" i="14"/>
  <c r="E36" i="14" s="1"/>
  <c r="F34" i="14"/>
  <c r="E34" i="14" s="1"/>
  <c r="F29" i="14"/>
  <c r="E29" i="14" s="1"/>
  <c r="F28" i="14"/>
  <c r="E28" i="14" s="1"/>
  <c r="F26" i="14"/>
  <c r="C26" i="14" s="1"/>
  <c r="F27" i="14"/>
  <c r="E27" i="14" s="1"/>
  <c r="F25" i="14"/>
  <c r="F24" i="14"/>
  <c r="C24" i="14" s="1"/>
  <c r="F23" i="14"/>
  <c r="C23" i="14" s="1"/>
  <c r="F22" i="14"/>
  <c r="E22" i="14" s="1"/>
  <c r="F21" i="14"/>
  <c r="E21" i="14" s="1"/>
  <c r="F20" i="14"/>
  <c r="E20" i="14" s="1"/>
  <c r="F19" i="14"/>
  <c r="E19" i="14" s="1"/>
  <c r="F18" i="14"/>
  <c r="F17" i="14"/>
  <c r="F16" i="14"/>
  <c r="E16" i="14" s="1"/>
  <c r="F14" i="14"/>
  <c r="C14" i="14" s="1"/>
  <c r="F13" i="14"/>
  <c r="E13" i="14" s="1"/>
  <c r="F30" i="14"/>
  <c r="F31" i="14"/>
  <c r="F32" i="14"/>
  <c r="F33" i="14"/>
  <c r="F48" i="14"/>
  <c r="F75" i="14"/>
  <c r="E75" i="14" s="1"/>
  <c r="E73" i="14"/>
  <c r="C73" i="14"/>
  <c r="K72" i="14"/>
  <c r="I72" i="14"/>
  <c r="E72" i="14"/>
  <c r="K70" i="14"/>
  <c r="E69" i="14"/>
  <c r="K66" i="14"/>
  <c r="I66" i="14"/>
  <c r="C66" i="14"/>
  <c r="K64" i="14"/>
  <c r="E64" i="14"/>
  <c r="E63" i="14"/>
  <c r="C63" i="14"/>
  <c r="K62" i="14"/>
  <c r="E62" i="14"/>
  <c r="K61" i="14"/>
  <c r="I61" i="14"/>
  <c r="K59" i="14"/>
  <c r="I59" i="14"/>
  <c r="I58" i="14"/>
  <c r="E58" i="14"/>
  <c r="L55" i="14"/>
  <c r="L54" i="14"/>
  <c r="I54" i="14" s="1"/>
  <c r="K54" i="14"/>
  <c r="L53" i="14"/>
  <c r="K53" i="14" s="1"/>
  <c r="E53" i="14"/>
  <c r="C53" i="14"/>
  <c r="L52" i="14"/>
  <c r="K52" i="14"/>
  <c r="I52" i="14"/>
  <c r="C52" i="14"/>
  <c r="L51" i="14"/>
  <c r="K51" i="14"/>
  <c r="I51" i="14"/>
  <c r="L50" i="14"/>
  <c r="K50" i="14" s="1"/>
  <c r="I50" i="14"/>
  <c r="K48" i="14"/>
  <c r="E48" i="14"/>
  <c r="C48" i="14"/>
  <c r="E46" i="14"/>
  <c r="K44" i="14"/>
  <c r="K43" i="14"/>
  <c r="I43" i="14"/>
  <c r="E43" i="14"/>
  <c r="C43" i="14"/>
  <c r="I42" i="14"/>
  <c r="K39" i="14"/>
  <c r="I39" i="14"/>
  <c r="E39" i="14"/>
  <c r="C39" i="14"/>
  <c r="I36" i="14"/>
  <c r="K34" i="14"/>
  <c r="K32" i="14"/>
  <c r="C32" i="14"/>
  <c r="K31" i="14"/>
  <c r="I31" i="14"/>
  <c r="K30" i="14"/>
  <c r="E30" i="14"/>
  <c r="C30" i="14"/>
  <c r="K28" i="14"/>
  <c r="I28" i="14"/>
  <c r="I27" i="14"/>
  <c r="K25" i="14"/>
  <c r="I25" i="14"/>
  <c r="E25" i="14"/>
  <c r="C25" i="14"/>
  <c r="E23" i="14"/>
  <c r="K22" i="14"/>
  <c r="I21" i="14"/>
  <c r="K20" i="14"/>
  <c r="I20" i="14"/>
  <c r="K19" i="14"/>
  <c r="I18" i="14"/>
  <c r="K17" i="14"/>
  <c r="E17" i="14"/>
  <c r="C17" i="14"/>
  <c r="L15" i="14"/>
  <c r="K15" i="14" s="1"/>
  <c r="F15" i="14"/>
  <c r="C15" i="14" s="1"/>
  <c r="E15" i="14"/>
  <c r="E14" i="14"/>
  <c r="L73" i="16"/>
  <c r="L72" i="16"/>
  <c r="L70" i="16"/>
  <c r="L69" i="16"/>
  <c r="L66" i="16"/>
  <c r="I66" i="16" s="1"/>
  <c r="L65" i="16"/>
  <c r="K65" i="16" s="1"/>
  <c r="L64" i="16"/>
  <c r="K64" i="16" s="1"/>
  <c r="L63" i="16"/>
  <c r="L62" i="16"/>
  <c r="L61" i="16"/>
  <c r="L60" i="16"/>
  <c r="L59" i="16"/>
  <c r="L58" i="16"/>
  <c r="I58" i="16" s="1"/>
  <c r="L57" i="16"/>
  <c r="I57" i="16" s="1"/>
  <c r="L56" i="16"/>
  <c r="K56" i="16" s="1"/>
  <c r="L46" i="16"/>
  <c r="L45" i="16"/>
  <c r="M45" i="16" s="1"/>
  <c r="L44" i="16"/>
  <c r="M44" i="16" s="1"/>
  <c r="L43" i="16"/>
  <c r="M43" i="16" s="1"/>
  <c r="L42" i="16"/>
  <c r="K42" i="16" s="1"/>
  <c r="L39" i="16"/>
  <c r="L38" i="16"/>
  <c r="K38" i="16" s="1"/>
  <c r="L36" i="16"/>
  <c r="I36" i="16" s="1"/>
  <c r="L34" i="16"/>
  <c r="L29" i="16"/>
  <c r="K29" i="16" s="1"/>
  <c r="L28" i="16"/>
  <c r="L26" i="16"/>
  <c r="L27" i="16"/>
  <c r="L25" i="16"/>
  <c r="L24" i="16"/>
  <c r="L23" i="16"/>
  <c r="L22" i="16"/>
  <c r="L21" i="16"/>
  <c r="K21" i="16" s="1"/>
  <c r="L20" i="16"/>
  <c r="L19" i="16"/>
  <c r="L18" i="16"/>
  <c r="L17" i="16"/>
  <c r="L16" i="16"/>
  <c r="I16" i="16" s="1"/>
  <c r="L14" i="16"/>
  <c r="L13" i="16"/>
  <c r="L30" i="16"/>
  <c r="I30" i="16" s="1"/>
  <c r="L31" i="16"/>
  <c r="L32" i="16"/>
  <c r="L33" i="16"/>
  <c r="L48" i="16"/>
  <c r="K48" i="16" s="1"/>
  <c r="L75" i="16"/>
  <c r="K75" i="16" s="1"/>
  <c r="F73" i="16"/>
  <c r="F72" i="16"/>
  <c r="C72" i="16" s="1"/>
  <c r="F70" i="16"/>
  <c r="F69" i="16"/>
  <c r="C69" i="16" s="1"/>
  <c r="F66" i="16"/>
  <c r="E66" i="16" s="1"/>
  <c r="F65" i="16"/>
  <c r="E65" i="16" s="1"/>
  <c r="F64" i="16"/>
  <c r="F63" i="16"/>
  <c r="F62" i="16"/>
  <c r="F61" i="16"/>
  <c r="E61" i="16" s="1"/>
  <c r="F60" i="16"/>
  <c r="C60" i="16" s="1"/>
  <c r="F59" i="16"/>
  <c r="E59" i="16" s="1"/>
  <c r="F58" i="16"/>
  <c r="F57" i="16"/>
  <c r="E57" i="16" s="1"/>
  <c r="F55" i="16"/>
  <c r="F53" i="16"/>
  <c r="F52" i="16"/>
  <c r="F51" i="16"/>
  <c r="E51" i="16" s="1"/>
  <c r="F50" i="16"/>
  <c r="E50" i="16" s="1"/>
  <c r="F54" i="16"/>
  <c r="C54" i="16" s="1"/>
  <c r="F46" i="16"/>
  <c r="F45" i="16"/>
  <c r="G45" i="16" s="1"/>
  <c r="F44" i="16"/>
  <c r="C44" i="16" s="1"/>
  <c r="F43" i="16"/>
  <c r="G43" i="16" s="1"/>
  <c r="F42" i="16"/>
  <c r="G42" i="16" s="1"/>
  <c r="F39" i="16"/>
  <c r="F38" i="16"/>
  <c r="F36" i="16"/>
  <c r="C36" i="16" s="1"/>
  <c r="F34" i="16"/>
  <c r="E34" i="16" s="1"/>
  <c r="F29" i="16"/>
  <c r="E29" i="16" s="1"/>
  <c r="F28" i="16"/>
  <c r="E28" i="16" s="1"/>
  <c r="F26" i="16"/>
  <c r="F27" i="16"/>
  <c r="F25" i="16"/>
  <c r="E25" i="16" s="1"/>
  <c r="F24" i="16"/>
  <c r="C24" i="16" s="1"/>
  <c r="F23" i="16"/>
  <c r="C23" i="16" s="1"/>
  <c r="F22" i="16"/>
  <c r="E22" i="16" s="1"/>
  <c r="F21" i="16"/>
  <c r="E21" i="16" s="1"/>
  <c r="F20" i="16"/>
  <c r="C20" i="16" s="1"/>
  <c r="F19" i="16"/>
  <c r="F18" i="16"/>
  <c r="C18" i="16" s="1"/>
  <c r="F17" i="16"/>
  <c r="E17" i="16" s="1"/>
  <c r="F16" i="16"/>
  <c r="C16" i="16" s="1"/>
  <c r="F14" i="16"/>
  <c r="E14" i="16" s="1"/>
  <c r="F13" i="16"/>
  <c r="E13" i="16" s="1"/>
  <c r="F30" i="16"/>
  <c r="E30" i="16" s="1"/>
  <c r="F31" i="16"/>
  <c r="E31" i="16" s="1"/>
  <c r="F32" i="16"/>
  <c r="E32" i="16" s="1"/>
  <c r="F33" i="16"/>
  <c r="F48" i="16"/>
  <c r="E48" i="16" s="1"/>
  <c r="F75" i="16"/>
  <c r="E75" i="16" s="1"/>
  <c r="E73" i="16"/>
  <c r="C73" i="16"/>
  <c r="E72" i="16"/>
  <c r="K70" i="16"/>
  <c r="I70" i="16"/>
  <c r="E70" i="16"/>
  <c r="C70" i="16"/>
  <c r="K69" i="16"/>
  <c r="I69" i="16"/>
  <c r="E69" i="16"/>
  <c r="C66" i="16"/>
  <c r="K63" i="16"/>
  <c r="I63" i="16"/>
  <c r="E63" i="16"/>
  <c r="C63" i="16"/>
  <c r="E62" i="16"/>
  <c r="C62" i="16"/>
  <c r="K61" i="16"/>
  <c r="I61" i="16"/>
  <c r="K60" i="16"/>
  <c r="I60" i="16"/>
  <c r="E60" i="16"/>
  <c r="K59" i="16"/>
  <c r="I59" i="16"/>
  <c r="E58" i="16"/>
  <c r="C58" i="16"/>
  <c r="K57" i="16"/>
  <c r="L55" i="16"/>
  <c r="K55" i="16" s="1"/>
  <c r="L54" i="16"/>
  <c r="K54" i="16" s="1"/>
  <c r="L53" i="16"/>
  <c r="I53" i="16" s="1"/>
  <c r="K53" i="16"/>
  <c r="E53" i="16"/>
  <c r="C53" i="16"/>
  <c r="L52" i="16"/>
  <c r="K52" i="16" s="1"/>
  <c r="E52" i="16"/>
  <c r="C52" i="16"/>
  <c r="L51" i="16"/>
  <c r="K51" i="16" s="1"/>
  <c r="L50" i="16"/>
  <c r="I50" i="16" s="1"/>
  <c r="K50" i="16"/>
  <c r="C50" i="16"/>
  <c r="I46" i="16"/>
  <c r="C46" i="16"/>
  <c r="K44" i="16"/>
  <c r="I44" i="16"/>
  <c r="K43" i="16"/>
  <c r="I43" i="16"/>
  <c r="E43" i="16"/>
  <c r="C43" i="16"/>
  <c r="E42" i="16"/>
  <c r="C42" i="16"/>
  <c r="K39" i="16"/>
  <c r="I39" i="16"/>
  <c r="E39" i="16"/>
  <c r="C39" i="16"/>
  <c r="K34" i="16"/>
  <c r="I34" i="16"/>
  <c r="K33" i="16"/>
  <c r="I33" i="16"/>
  <c r="C33" i="16"/>
  <c r="I32" i="16"/>
  <c r="C32" i="16"/>
  <c r="K31" i="16"/>
  <c r="I31" i="16"/>
  <c r="K30" i="16"/>
  <c r="K28" i="16"/>
  <c r="I28" i="16"/>
  <c r="K27" i="16"/>
  <c r="I27" i="16"/>
  <c r="C27" i="16"/>
  <c r="K26" i="16"/>
  <c r="C26" i="16"/>
  <c r="K25" i="16"/>
  <c r="I25" i="16"/>
  <c r="C25" i="16"/>
  <c r="K22" i="16"/>
  <c r="I22" i="16"/>
  <c r="C22" i="16"/>
  <c r="I21" i="16"/>
  <c r="K20" i="16"/>
  <c r="I20" i="16"/>
  <c r="K19" i="16"/>
  <c r="I19" i="16"/>
  <c r="E19" i="16"/>
  <c r="C19" i="16"/>
  <c r="K18" i="16"/>
  <c r="I18" i="16"/>
  <c r="K17" i="16"/>
  <c r="L15" i="16"/>
  <c r="K15" i="16" s="1"/>
  <c r="F15" i="16"/>
  <c r="E15" i="16" s="1"/>
  <c r="K13" i="16"/>
  <c r="I13" i="16"/>
  <c r="L73" i="17"/>
  <c r="L72" i="17"/>
  <c r="I72" i="17" s="1"/>
  <c r="L70" i="17"/>
  <c r="K70" i="17" s="1"/>
  <c r="L69" i="17"/>
  <c r="K69" i="17" s="1"/>
  <c r="L66" i="17"/>
  <c r="L65" i="17"/>
  <c r="L64" i="17"/>
  <c r="K64" i="17" s="1"/>
  <c r="L63" i="17"/>
  <c r="L62" i="17"/>
  <c r="K62" i="17" s="1"/>
  <c r="L61" i="17"/>
  <c r="K61" i="17" s="1"/>
  <c r="L60" i="17"/>
  <c r="I60" i="17" s="1"/>
  <c r="L59" i="17"/>
  <c r="L58" i="17"/>
  <c r="L57" i="17"/>
  <c r="L56" i="17"/>
  <c r="K56" i="17" s="1"/>
  <c r="L46" i="17"/>
  <c r="L45" i="17"/>
  <c r="K45" i="17" s="1"/>
  <c r="L44" i="17"/>
  <c r="K44" i="17" s="1"/>
  <c r="L43" i="17"/>
  <c r="M43" i="17" s="1"/>
  <c r="L42" i="17"/>
  <c r="M42" i="17" s="1"/>
  <c r="L39" i="17"/>
  <c r="L38" i="17"/>
  <c r="I38" i="17" s="1"/>
  <c r="L36" i="17"/>
  <c r="K36" i="17" s="1"/>
  <c r="L34" i="17"/>
  <c r="I34" i="17" s="1"/>
  <c r="L29" i="17"/>
  <c r="L28" i="17"/>
  <c r="K28" i="17" s="1"/>
  <c r="L26" i="17"/>
  <c r="K26" i="17" s="1"/>
  <c r="L27" i="17"/>
  <c r="L25" i="17"/>
  <c r="L24" i="17"/>
  <c r="I24" i="17" s="1"/>
  <c r="L23" i="17"/>
  <c r="K23" i="17" s="1"/>
  <c r="L22" i="17"/>
  <c r="L21" i="17"/>
  <c r="L20" i="17"/>
  <c r="K20" i="17" s="1"/>
  <c r="L19" i="17"/>
  <c r="K19" i="17" s="1"/>
  <c r="L18" i="17"/>
  <c r="L17" i="17"/>
  <c r="K17" i="17" s="1"/>
  <c r="L16" i="17"/>
  <c r="I16" i="17" s="1"/>
  <c r="L14" i="17"/>
  <c r="I14" i="17" s="1"/>
  <c r="L13" i="17"/>
  <c r="K13" i="17" s="1"/>
  <c r="L30" i="17"/>
  <c r="L31" i="17"/>
  <c r="K31" i="17" s="1"/>
  <c r="L32" i="17"/>
  <c r="K32" i="17" s="1"/>
  <c r="L33" i="17"/>
  <c r="L48" i="17"/>
  <c r="K48" i="17" s="1"/>
  <c r="L75" i="17"/>
  <c r="F73" i="17"/>
  <c r="E73" i="17" s="1"/>
  <c r="F72" i="17"/>
  <c r="E72" i="17" s="1"/>
  <c r="F70" i="17"/>
  <c r="C70" i="17" s="1"/>
  <c r="F69" i="17"/>
  <c r="F66" i="17"/>
  <c r="F65" i="17"/>
  <c r="E65" i="17" s="1"/>
  <c r="F64" i="17"/>
  <c r="F63" i="17"/>
  <c r="F62" i="17"/>
  <c r="E62" i="17" s="1"/>
  <c r="F61" i="17"/>
  <c r="E61" i="17" s="1"/>
  <c r="F60" i="17"/>
  <c r="C60" i="17" s="1"/>
  <c r="F59" i="17"/>
  <c r="F58" i="17"/>
  <c r="F57" i="17"/>
  <c r="E57" i="17" s="1"/>
  <c r="F55" i="17"/>
  <c r="F53" i="17"/>
  <c r="E53" i="17" s="1"/>
  <c r="F52" i="17"/>
  <c r="F51" i="17"/>
  <c r="E51" i="17" s="1"/>
  <c r="F50" i="17"/>
  <c r="C50" i="17" s="1"/>
  <c r="F54" i="17"/>
  <c r="E54" i="17" s="1"/>
  <c r="F46" i="17"/>
  <c r="F45" i="17"/>
  <c r="E45" i="17" s="1"/>
  <c r="F44" i="17"/>
  <c r="F43" i="17"/>
  <c r="G43" i="17" s="1"/>
  <c r="F42" i="17"/>
  <c r="G42" i="17" s="1"/>
  <c r="F39" i="17"/>
  <c r="F38" i="17"/>
  <c r="F36" i="17"/>
  <c r="F34" i="17"/>
  <c r="E34" i="17" s="1"/>
  <c r="F29" i="17"/>
  <c r="F28" i="17"/>
  <c r="C28" i="17" s="1"/>
  <c r="F26" i="17"/>
  <c r="F27" i="17"/>
  <c r="E27" i="17" s="1"/>
  <c r="F25" i="17"/>
  <c r="E25" i="17" s="1"/>
  <c r="F24" i="17"/>
  <c r="F23" i="17"/>
  <c r="F22" i="17"/>
  <c r="E22" i="17" s="1"/>
  <c r="F21" i="17"/>
  <c r="F20" i="17"/>
  <c r="C20" i="17" s="1"/>
  <c r="F19" i="17"/>
  <c r="E19" i="17" s="1"/>
  <c r="F18" i="17"/>
  <c r="E18" i="17" s="1"/>
  <c r="F17" i="17"/>
  <c r="E17" i="17" s="1"/>
  <c r="F16" i="17"/>
  <c r="F14" i="17"/>
  <c r="F13" i="17"/>
  <c r="F30" i="17"/>
  <c r="E30" i="17" s="1"/>
  <c r="F31" i="17"/>
  <c r="C31" i="17" s="1"/>
  <c r="F32" i="17"/>
  <c r="E32" i="17" s="1"/>
  <c r="F33" i="17"/>
  <c r="E33" i="17" s="1"/>
  <c r="F48" i="17"/>
  <c r="C48" i="17" s="1"/>
  <c r="F75" i="17"/>
  <c r="K75" i="17"/>
  <c r="I75" i="17"/>
  <c r="E75" i="17"/>
  <c r="C75" i="17"/>
  <c r="I69" i="17"/>
  <c r="E69" i="17"/>
  <c r="C69" i="17"/>
  <c r="K66" i="17"/>
  <c r="I66" i="17"/>
  <c r="C66" i="17"/>
  <c r="K65" i="17"/>
  <c r="I65" i="17"/>
  <c r="E64" i="17"/>
  <c r="C64" i="17"/>
  <c r="E63" i="17"/>
  <c r="C63" i="17"/>
  <c r="I62" i="17"/>
  <c r="K59" i="17"/>
  <c r="I59" i="17"/>
  <c r="C59" i="17"/>
  <c r="K58" i="17"/>
  <c r="I58" i="17"/>
  <c r="C58" i="17"/>
  <c r="K57" i="17"/>
  <c r="I57" i="17"/>
  <c r="L55" i="17"/>
  <c r="K55" i="17" s="1"/>
  <c r="E55" i="17"/>
  <c r="C55" i="17"/>
  <c r="L54" i="17"/>
  <c r="K54" i="17" s="1"/>
  <c r="L53" i="17"/>
  <c r="I53" i="17" s="1"/>
  <c r="L52" i="17"/>
  <c r="K52" i="17"/>
  <c r="I52" i="17"/>
  <c r="C52" i="17"/>
  <c r="L51" i="17"/>
  <c r="K51" i="17" s="1"/>
  <c r="I51" i="17"/>
  <c r="L50" i="17"/>
  <c r="E50" i="17"/>
  <c r="K46" i="17"/>
  <c r="I46" i="17"/>
  <c r="E46" i="17"/>
  <c r="C46" i="17"/>
  <c r="K42" i="17"/>
  <c r="I42" i="17"/>
  <c r="C42" i="17"/>
  <c r="K39" i="17"/>
  <c r="I39" i="17"/>
  <c r="E39" i="17"/>
  <c r="C39" i="17"/>
  <c r="K38" i="17"/>
  <c r="E38" i="17"/>
  <c r="C38" i="17"/>
  <c r="E36" i="17"/>
  <c r="C36" i="17"/>
  <c r="K34" i="17"/>
  <c r="K33" i="17"/>
  <c r="I33" i="17"/>
  <c r="E31" i="17"/>
  <c r="I28" i="17"/>
  <c r="E28" i="17"/>
  <c r="K27" i="17"/>
  <c r="I27" i="17"/>
  <c r="E26" i="17"/>
  <c r="C26" i="17"/>
  <c r="K24" i="17"/>
  <c r="E24" i="17"/>
  <c r="C24" i="17"/>
  <c r="E23" i="17"/>
  <c r="C23" i="17"/>
  <c r="K22" i="17"/>
  <c r="I20" i="17"/>
  <c r="E20" i="17"/>
  <c r="K18" i="17"/>
  <c r="I18" i="17"/>
  <c r="I17" i="17"/>
  <c r="K16" i="17"/>
  <c r="E16" i="17"/>
  <c r="C16" i="17"/>
  <c r="L15" i="17"/>
  <c r="K15" i="17" s="1"/>
  <c r="F15" i="17"/>
  <c r="E15" i="17" s="1"/>
  <c r="K14" i="17"/>
  <c r="E14" i="17"/>
  <c r="C14" i="17"/>
  <c r="E13" i="17"/>
  <c r="C13" i="17"/>
  <c r="L73" i="18"/>
  <c r="K73" i="18" s="1"/>
  <c r="L72" i="18"/>
  <c r="K72" i="18" s="1"/>
  <c r="L70" i="18"/>
  <c r="I70" i="18" s="1"/>
  <c r="L69" i="18"/>
  <c r="K69" i="18" s="1"/>
  <c r="L66" i="18"/>
  <c r="K66" i="18" s="1"/>
  <c r="L65" i="18"/>
  <c r="L64" i="18"/>
  <c r="I64" i="18" s="1"/>
  <c r="L63" i="18"/>
  <c r="K63" i="18" s="1"/>
  <c r="L62" i="18"/>
  <c r="I62" i="18" s="1"/>
  <c r="L61" i="18"/>
  <c r="K61" i="18" s="1"/>
  <c r="L60" i="18"/>
  <c r="K60" i="18" s="1"/>
  <c r="L59" i="18"/>
  <c r="L58" i="18"/>
  <c r="K58" i="18" s="1"/>
  <c r="L57" i="18"/>
  <c r="K57" i="18" s="1"/>
  <c r="L56" i="18"/>
  <c r="K56" i="18" s="1"/>
  <c r="L46" i="18"/>
  <c r="K46" i="18" s="1"/>
  <c r="L45" i="18"/>
  <c r="K45" i="18" s="1"/>
  <c r="L44" i="18"/>
  <c r="K44" i="18" s="1"/>
  <c r="L43" i="18"/>
  <c r="K43" i="18" s="1"/>
  <c r="L42" i="18"/>
  <c r="M42" i="18" s="1"/>
  <c r="L39" i="18"/>
  <c r="L38" i="18"/>
  <c r="L36" i="18"/>
  <c r="K36" i="18" s="1"/>
  <c r="L34" i="18"/>
  <c r="I34" i="18" s="1"/>
  <c r="L29" i="18"/>
  <c r="K29" i="18" s="1"/>
  <c r="L28" i="18"/>
  <c r="I28" i="18" s="1"/>
  <c r="L26" i="18"/>
  <c r="I26" i="18" s="1"/>
  <c r="L27" i="18"/>
  <c r="I27" i="18" s="1"/>
  <c r="L25" i="18"/>
  <c r="L24" i="18"/>
  <c r="L23" i="18"/>
  <c r="I23" i="18" s="1"/>
  <c r="L22" i="18"/>
  <c r="K22" i="18" s="1"/>
  <c r="L21" i="18"/>
  <c r="I21" i="18" s="1"/>
  <c r="L20" i="18"/>
  <c r="K20" i="18" s="1"/>
  <c r="L19" i="18"/>
  <c r="L18" i="18"/>
  <c r="K18" i="18" s="1"/>
  <c r="L17" i="18"/>
  <c r="L16" i="18"/>
  <c r="K16" i="18" s="1"/>
  <c r="L14" i="18"/>
  <c r="I14" i="18" s="1"/>
  <c r="L13" i="18"/>
  <c r="K13" i="18" s="1"/>
  <c r="L30" i="18"/>
  <c r="L31" i="18"/>
  <c r="L32" i="18"/>
  <c r="L33" i="18"/>
  <c r="K33" i="18" s="1"/>
  <c r="L48" i="18"/>
  <c r="L75" i="18"/>
  <c r="I75" i="18" s="1"/>
  <c r="F73" i="18"/>
  <c r="E73" i="18" s="1"/>
  <c r="F72" i="18"/>
  <c r="C72" i="18" s="1"/>
  <c r="F70" i="18"/>
  <c r="C70" i="18" s="1"/>
  <c r="F69" i="18"/>
  <c r="C69" i="18" s="1"/>
  <c r="F66" i="18"/>
  <c r="E66" i="18" s="1"/>
  <c r="F65" i="18"/>
  <c r="E65" i="18" s="1"/>
  <c r="F64" i="18"/>
  <c r="E64" i="18" s="1"/>
  <c r="F63" i="18"/>
  <c r="E63" i="18" s="1"/>
  <c r="F62" i="18"/>
  <c r="C62" i="18" s="1"/>
  <c r="F61" i="18"/>
  <c r="E61" i="18" s="1"/>
  <c r="F60" i="18"/>
  <c r="C60" i="18" s="1"/>
  <c r="F59" i="18"/>
  <c r="C59" i="18" s="1"/>
  <c r="F58" i="18"/>
  <c r="E58" i="18" s="1"/>
  <c r="F57" i="18"/>
  <c r="F55" i="18"/>
  <c r="C55" i="18" s="1"/>
  <c r="F53" i="18"/>
  <c r="C53" i="18" s="1"/>
  <c r="F52" i="18"/>
  <c r="C52" i="18" s="1"/>
  <c r="F51" i="18"/>
  <c r="E51" i="18" s="1"/>
  <c r="F50" i="18"/>
  <c r="C50" i="18" s="1"/>
  <c r="F54" i="18"/>
  <c r="E54" i="18" s="1"/>
  <c r="F46" i="18"/>
  <c r="F45" i="18"/>
  <c r="E45" i="18" s="1"/>
  <c r="F44" i="18"/>
  <c r="G44" i="18" s="1"/>
  <c r="F43" i="18"/>
  <c r="G43" i="18" s="1"/>
  <c r="F42" i="18"/>
  <c r="E42" i="18" s="1"/>
  <c r="F39" i="18"/>
  <c r="F38" i="18"/>
  <c r="E38" i="18" s="1"/>
  <c r="F36" i="18"/>
  <c r="C36" i="18" s="1"/>
  <c r="F34" i="18"/>
  <c r="F29" i="18"/>
  <c r="F28" i="18"/>
  <c r="E28" i="18" s="1"/>
  <c r="F26" i="18"/>
  <c r="E26" i="18" s="1"/>
  <c r="F27" i="18"/>
  <c r="E27" i="18" s="1"/>
  <c r="F25" i="18"/>
  <c r="E25" i="18" s="1"/>
  <c r="F24" i="18"/>
  <c r="E24" i="18" s="1"/>
  <c r="F23" i="18"/>
  <c r="E23" i="18" s="1"/>
  <c r="F22" i="18"/>
  <c r="C22" i="18" s="1"/>
  <c r="F21" i="18"/>
  <c r="E21" i="18" s="1"/>
  <c r="F20" i="18"/>
  <c r="E20" i="18" s="1"/>
  <c r="F19" i="18"/>
  <c r="E19" i="18" s="1"/>
  <c r="F18" i="18"/>
  <c r="E18" i="18" s="1"/>
  <c r="F17" i="18"/>
  <c r="C17" i="18" s="1"/>
  <c r="F16" i="18"/>
  <c r="E16" i="18" s="1"/>
  <c r="F14" i="18"/>
  <c r="E14" i="18" s="1"/>
  <c r="F13" i="18"/>
  <c r="C13" i="18" s="1"/>
  <c r="F30" i="18"/>
  <c r="F31" i="18"/>
  <c r="F32" i="18"/>
  <c r="C32" i="18" s="1"/>
  <c r="F33" i="18"/>
  <c r="F48" i="18"/>
  <c r="E48" i="18" s="1"/>
  <c r="F75" i="18"/>
  <c r="E75" i="18" s="1"/>
  <c r="K75" i="18"/>
  <c r="K70" i="18"/>
  <c r="I66" i="18"/>
  <c r="K65" i="18"/>
  <c r="I65" i="18"/>
  <c r="C65" i="18"/>
  <c r="K64" i="18"/>
  <c r="C64" i="18"/>
  <c r="E60" i="18"/>
  <c r="E57" i="18"/>
  <c r="C57" i="18"/>
  <c r="L55" i="18"/>
  <c r="I55" i="18" s="1"/>
  <c r="L54" i="18"/>
  <c r="K54" i="18" s="1"/>
  <c r="L53" i="18"/>
  <c r="I53" i="18" s="1"/>
  <c r="E53" i="18"/>
  <c r="L52" i="18"/>
  <c r="K52" i="18" s="1"/>
  <c r="L51" i="18"/>
  <c r="I51" i="18" s="1"/>
  <c r="L50" i="18"/>
  <c r="K50" i="18" s="1"/>
  <c r="K48" i="18"/>
  <c r="I48" i="18"/>
  <c r="C45" i="18"/>
  <c r="I42" i="18"/>
  <c r="K39" i="18"/>
  <c r="I39" i="18"/>
  <c r="E39" i="18"/>
  <c r="C39" i="18"/>
  <c r="K38" i="18"/>
  <c r="I38" i="18"/>
  <c r="K34" i="18"/>
  <c r="C34" i="18"/>
  <c r="I31" i="18"/>
  <c r="E31" i="18"/>
  <c r="C31" i="18"/>
  <c r="K25" i="18"/>
  <c r="I25" i="18"/>
  <c r="K24" i="18"/>
  <c r="I24" i="18"/>
  <c r="K21" i="18"/>
  <c r="K17" i="18"/>
  <c r="I17" i="18"/>
  <c r="I16" i="18"/>
  <c r="L15" i="18"/>
  <c r="K15" i="18" s="1"/>
  <c r="F15" i="18"/>
  <c r="C15" i="18" s="1"/>
  <c r="K14" i="18"/>
  <c r="L73" i="19"/>
  <c r="L72" i="19"/>
  <c r="I72" i="19" s="1"/>
  <c r="L70" i="19"/>
  <c r="K70" i="19" s="1"/>
  <c r="L69" i="19"/>
  <c r="L66" i="19"/>
  <c r="I66" i="19" s="1"/>
  <c r="L65" i="19"/>
  <c r="K65" i="19" s="1"/>
  <c r="L64" i="19"/>
  <c r="I64" i="19" s="1"/>
  <c r="L63" i="19"/>
  <c r="I63" i="19" s="1"/>
  <c r="L62" i="19"/>
  <c r="K62" i="19" s="1"/>
  <c r="L61" i="19"/>
  <c r="I61" i="19" s="1"/>
  <c r="L60" i="19"/>
  <c r="K60" i="19" s="1"/>
  <c r="L59" i="19"/>
  <c r="I59" i="19" s="1"/>
  <c r="L58" i="19"/>
  <c r="I58" i="19" s="1"/>
  <c r="L57" i="19"/>
  <c r="K57" i="19" s="1"/>
  <c r="L56" i="19"/>
  <c r="K56" i="19" s="1"/>
  <c r="L46" i="19"/>
  <c r="K46" i="19" s="1"/>
  <c r="L45" i="19"/>
  <c r="M45" i="19" s="1"/>
  <c r="L44" i="19"/>
  <c r="I44" i="19" s="1"/>
  <c r="L43" i="19"/>
  <c r="K43" i="19" s="1"/>
  <c r="L42" i="19"/>
  <c r="M42" i="19" s="1"/>
  <c r="L39" i="19"/>
  <c r="L38" i="19"/>
  <c r="K38" i="19" s="1"/>
  <c r="L36" i="19"/>
  <c r="L34" i="19"/>
  <c r="I34" i="19" s="1"/>
  <c r="L29" i="19"/>
  <c r="L28" i="19"/>
  <c r="I28" i="19" s="1"/>
  <c r="L26" i="19"/>
  <c r="L27" i="19"/>
  <c r="L25" i="19"/>
  <c r="K25" i="19" s="1"/>
  <c r="L24" i="19"/>
  <c r="L23" i="19"/>
  <c r="K23" i="19" s="1"/>
  <c r="L22" i="19"/>
  <c r="I22" i="19" s="1"/>
  <c r="L21" i="19"/>
  <c r="L20" i="19"/>
  <c r="L19" i="19"/>
  <c r="L18" i="19"/>
  <c r="I18" i="19" s="1"/>
  <c r="L17" i="19"/>
  <c r="I17" i="19" s="1"/>
  <c r="L16" i="19"/>
  <c r="L14" i="19"/>
  <c r="K14" i="19" s="1"/>
  <c r="L13" i="19"/>
  <c r="K13" i="19" s="1"/>
  <c r="L30" i="19"/>
  <c r="K30" i="19" s="1"/>
  <c r="L31" i="19"/>
  <c r="K31" i="19" s="1"/>
  <c r="L32" i="19"/>
  <c r="L33" i="19"/>
  <c r="I33" i="19" s="1"/>
  <c r="L48" i="19"/>
  <c r="L75" i="19"/>
  <c r="K75" i="19" s="1"/>
  <c r="F73" i="19"/>
  <c r="E73" i="19" s="1"/>
  <c r="F72" i="19"/>
  <c r="E72" i="19" s="1"/>
  <c r="F70" i="19"/>
  <c r="E70" i="19" s="1"/>
  <c r="F69" i="19"/>
  <c r="F66" i="19"/>
  <c r="E66" i="19" s="1"/>
  <c r="F65" i="19"/>
  <c r="F64" i="19"/>
  <c r="F63" i="19"/>
  <c r="F62" i="19"/>
  <c r="E62" i="19" s="1"/>
  <c r="F61" i="19"/>
  <c r="E61" i="19" s="1"/>
  <c r="F60" i="19"/>
  <c r="E60" i="19" s="1"/>
  <c r="F59" i="19"/>
  <c r="F58" i="19"/>
  <c r="E58" i="19" s="1"/>
  <c r="F57" i="19"/>
  <c r="F55" i="19"/>
  <c r="F53" i="19"/>
  <c r="F52" i="19"/>
  <c r="C52" i="19" s="1"/>
  <c r="F51" i="19"/>
  <c r="E51" i="19" s="1"/>
  <c r="F50" i="19"/>
  <c r="C50" i="19" s="1"/>
  <c r="F54" i="19"/>
  <c r="F46" i="19"/>
  <c r="F45" i="19"/>
  <c r="F44" i="19"/>
  <c r="G44" i="19" s="1"/>
  <c r="F43" i="19"/>
  <c r="C43" i="19" s="1"/>
  <c r="F42" i="19"/>
  <c r="G42" i="19" s="1"/>
  <c r="F39" i="19"/>
  <c r="F38" i="19"/>
  <c r="F36" i="19"/>
  <c r="F34" i="19"/>
  <c r="F29" i="19"/>
  <c r="F28" i="19"/>
  <c r="F26" i="19"/>
  <c r="F27" i="19"/>
  <c r="E27" i="19" s="1"/>
  <c r="F25" i="19"/>
  <c r="E25" i="19" s="1"/>
  <c r="F24" i="19"/>
  <c r="C24" i="19" s="1"/>
  <c r="F23" i="19"/>
  <c r="F22" i="19"/>
  <c r="F21" i="19"/>
  <c r="F20" i="19"/>
  <c r="E20" i="19" s="1"/>
  <c r="F19" i="19"/>
  <c r="F18" i="19"/>
  <c r="C18" i="19" s="1"/>
  <c r="F17" i="19"/>
  <c r="C17" i="19" s="1"/>
  <c r="F16" i="19"/>
  <c r="C16" i="19" s="1"/>
  <c r="F14" i="19"/>
  <c r="F13" i="19"/>
  <c r="F30" i="19"/>
  <c r="C30" i="19" s="1"/>
  <c r="F31" i="19"/>
  <c r="C31" i="19" s="1"/>
  <c r="F32" i="19"/>
  <c r="F33" i="19"/>
  <c r="C33" i="19" s="1"/>
  <c r="F48" i="19"/>
  <c r="F75" i="19"/>
  <c r="E75" i="19" s="1"/>
  <c r="C73" i="19"/>
  <c r="K72" i="19"/>
  <c r="I70" i="19"/>
  <c r="I69" i="19"/>
  <c r="E69" i="19"/>
  <c r="C69" i="19"/>
  <c r="K66" i="19"/>
  <c r="I65" i="19"/>
  <c r="E63" i="19"/>
  <c r="C63" i="19"/>
  <c r="K61" i="19"/>
  <c r="C60" i="19"/>
  <c r="E59" i="19"/>
  <c r="C59" i="19"/>
  <c r="K58" i="19"/>
  <c r="I57" i="19"/>
  <c r="L55" i="19"/>
  <c r="L54" i="19"/>
  <c r="E54" i="19"/>
  <c r="C54" i="19"/>
  <c r="L53" i="19"/>
  <c r="K53" i="19" s="1"/>
  <c r="L52" i="19"/>
  <c r="E52" i="19"/>
  <c r="L51" i="19"/>
  <c r="I51" i="19" s="1"/>
  <c r="K51" i="19"/>
  <c r="L50" i="19"/>
  <c r="I50" i="19" s="1"/>
  <c r="K50" i="19"/>
  <c r="E50" i="19"/>
  <c r="K48" i="19"/>
  <c r="I48" i="19"/>
  <c r="I46" i="19"/>
  <c r="I45" i="19"/>
  <c r="E45" i="19"/>
  <c r="K44" i="19"/>
  <c r="E43" i="19"/>
  <c r="I42" i="19"/>
  <c r="E42" i="19"/>
  <c r="K39" i="19"/>
  <c r="I39" i="19"/>
  <c r="E39" i="19"/>
  <c r="C39" i="19"/>
  <c r="I38" i="19"/>
  <c r="K36" i="19"/>
  <c r="I36" i="19"/>
  <c r="E36" i="19"/>
  <c r="C36" i="19"/>
  <c r="K33" i="19"/>
  <c r="E33" i="19"/>
  <c r="K32" i="19"/>
  <c r="I32" i="19"/>
  <c r="E32" i="19"/>
  <c r="C32" i="19"/>
  <c r="E30" i="19"/>
  <c r="E29" i="19"/>
  <c r="C29" i="19"/>
  <c r="K28" i="19"/>
  <c r="K27" i="19"/>
  <c r="I27" i="19"/>
  <c r="C27" i="19"/>
  <c r="K26" i="19"/>
  <c r="I26" i="19"/>
  <c r="E26" i="19"/>
  <c r="C26" i="19"/>
  <c r="K24" i="19"/>
  <c r="I24" i="19"/>
  <c r="E21" i="19"/>
  <c r="C21" i="19"/>
  <c r="K19" i="19"/>
  <c r="I19" i="19"/>
  <c r="E19" i="19"/>
  <c r="C19" i="19"/>
  <c r="K18" i="19"/>
  <c r="E18" i="19"/>
  <c r="K17" i="19"/>
  <c r="K16" i="19"/>
  <c r="I16" i="19"/>
  <c r="L15" i="19"/>
  <c r="I15" i="19" s="1"/>
  <c r="F15" i="19"/>
  <c r="L73" i="23"/>
  <c r="L72" i="23"/>
  <c r="L70" i="23"/>
  <c r="I70" i="23" s="1"/>
  <c r="L69" i="23"/>
  <c r="L66" i="23"/>
  <c r="I66" i="23" s="1"/>
  <c r="L65" i="23"/>
  <c r="L64" i="23"/>
  <c r="I64" i="23" s="1"/>
  <c r="L63" i="23"/>
  <c r="K63" i="23" s="1"/>
  <c r="L62" i="23"/>
  <c r="K62" i="23" s="1"/>
  <c r="L61" i="23"/>
  <c r="L60" i="23"/>
  <c r="I60" i="23" s="1"/>
  <c r="L59" i="23"/>
  <c r="K59" i="23" s="1"/>
  <c r="L58" i="23"/>
  <c r="K58" i="23" s="1"/>
  <c r="L57" i="23"/>
  <c r="L56" i="23"/>
  <c r="I56" i="23" s="1"/>
  <c r="L46" i="23"/>
  <c r="L45" i="23"/>
  <c r="K45" i="23" s="1"/>
  <c r="L44" i="23"/>
  <c r="I44" i="23" s="1"/>
  <c r="L43" i="23"/>
  <c r="M43" i="23" s="1"/>
  <c r="L42" i="23"/>
  <c r="K42" i="23" s="1"/>
  <c r="L39" i="23"/>
  <c r="L38" i="23"/>
  <c r="K38" i="23" s="1"/>
  <c r="L36" i="23"/>
  <c r="L34" i="23"/>
  <c r="K34" i="23" s="1"/>
  <c r="L29" i="23"/>
  <c r="I29" i="23" s="1"/>
  <c r="L28" i="23"/>
  <c r="L26" i="23"/>
  <c r="I26" i="23" s="1"/>
  <c r="L27" i="23"/>
  <c r="L25" i="23"/>
  <c r="L24" i="23"/>
  <c r="K24" i="23" s="1"/>
  <c r="L23" i="23"/>
  <c r="I23" i="23" s="1"/>
  <c r="L22" i="23"/>
  <c r="K22" i="23" s="1"/>
  <c r="L21" i="23"/>
  <c r="K21" i="23" s="1"/>
  <c r="L20" i="23"/>
  <c r="L19" i="23"/>
  <c r="L18" i="23"/>
  <c r="L17" i="23"/>
  <c r="L16" i="23"/>
  <c r="K16" i="23" s="1"/>
  <c r="L14" i="23"/>
  <c r="K14" i="23" s="1"/>
  <c r="L13" i="23"/>
  <c r="K13" i="23" s="1"/>
  <c r="L30" i="23"/>
  <c r="L31" i="23"/>
  <c r="I31" i="23" s="1"/>
  <c r="L32" i="23"/>
  <c r="L33" i="23"/>
  <c r="L48" i="23"/>
  <c r="L75" i="23"/>
  <c r="K75" i="23" s="1"/>
  <c r="F73" i="23"/>
  <c r="C73" i="23" s="1"/>
  <c r="F72" i="23"/>
  <c r="C72" i="23" s="1"/>
  <c r="F70" i="23"/>
  <c r="E70" i="23" s="1"/>
  <c r="F69" i="23"/>
  <c r="F66" i="23"/>
  <c r="C66" i="23" s="1"/>
  <c r="F65" i="23"/>
  <c r="C65" i="23" s="1"/>
  <c r="F64" i="23"/>
  <c r="E64" i="23" s="1"/>
  <c r="F63" i="23"/>
  <c r="C63" i="23" s="1"/>
  <c r="F62" i="23"/>
  <c r="C62" i="23" s="1"/>
  <c r="F61" i="23"/>
  <c r="C61" i="23" s="1"/>
  <c r="F60" i="23"/>
  <c r="E60" i="23" s="1"/>
  <c r="F59" i="23"/>
  <c r="C59" i="23" s="1"/>
  <c r="F58" i="23"/>
  <c r="F57" i="23"/>
  <c r="C57" i="23" s="1"/>
  <c r="F55" i="23"/>
  <c r="E55" i="23" s="1"/>
  <c r="F53" i="23"/>
  <c r="F52" i="23"/>
  <c r="E52" i="23" s="1"/>
  <c r="F51" i="23"/>
  <c r="E51" i="23" s="1"/>
  <c r="F50" i="23"/>
  <c r="E50" i="23" s="1"/>
  <c r="F54" i="23"/>
  <c r="F46" i="23"/>
  <c r="F45" i="23"/>
  <c r="G45" i="23" s="1"/>
  <c r="F44" i="23"/>
  <c r="G44" i="23" s="1"/>
  <c r="F43" i="23"/>
  <c r="G43" i="23" s="1"/>
  <c r="F42" i="23"/>
  <c r="G42" i="23" s="1"/>
  <c r="F39" i="23"/>
  <c r="F38" i="23"/>
  <c r="E38" i="23" s="1"/>
  <c r="F36" i="23"/>
  <c r="F34" i="23"/>
  <c r="E34" i="23" s="1"/>
  <c r="F29" i="23"/>
  <c r="E29" i="23" s="1"/>
  <c r="F28" i="23"/>
  <c r="E28" i="23" s="1"/>
  <c r="F26" i="23"/>
  <c r="E26" i="23" s="1"/>
  <c r="F27" i="23"/>
  <c r="E27" i="23" s="1"/>
  <c r="F25" i="23"/>
  <c r="E25" i="23" s="1"/>
  <c r="F24" i="23"/>
  <c r="E24" i="23" s="1"/>
  <c r="F23" i="23"/>
  <c r="E23" i="23" s="1"/>
  <c r="F22" i="23"/>
  <c r="F21" i="23"/>
  <c r="E21" i="23" s="1"/>
  <c r="F20" i="23"/>
  <c r="C20" i="23" s="1"/>
  <c r="F19" i="23"/>
  <c r="F18" i="23"/>
  <c r="E18" i="23" s="1"/>
  <c r="F17" i="23"/>
  <c r="E17" i="23" s="1"/>
  <c r="F16" i="23"/>
  <c r="E16" i="23" s="1"/>
  <c r="F14" i="23"/>
  <c r="F13" i="23"/>
  <c r="C13" i="23" s="1"/>
  <c r="F30" i="23"/>
  <c r="E30" i="23" s="1"/>
  <c r="F31" i="23"/>
  <c r="E31" i="23" s="1"/>
  <c r="F32" i="23"/>
  <c r="E32" i="23" s="1"/>
  <c r="F33" i="23"/>
  <c r="F48" i="23"/>
  <c r="E48" i="23" s="1"/>
  <c r="F75" i="23"/>
  <c r="C75" i="23" s="1"/>
  <c r="K73" i="23"/>
  <c r="I73" i="23"/>
  <c r="K72" i="23"/>
  <c r="I72" i="23"/>
  <c r="K70" i="23"/>
  <c r="E69" i="23"/>
  <c r="C69" i="23"/>
  <c r="K66" i="23"/>
  <c r="K65" i="23"/>
  <c r="I65" i="23"/>
  <c r="K64" i="23"/>
  <c r="E63" i="23"/>
  <c r="E62" i="23"/>
  <c r="K61" i="23"/>
  <c r="I61" i="23"/>
  <c r="K60" i="23"/>
  <c r="E59" i="23"/>
  <c r="I58" i="23"/>
  <c r="C58" i="23"/>
  <c r="K57" i="23"/>
  <c r="I57" i="23"/>
  <c r="K56" i="23"/>
  <c r="L55" i="23"/>
  <c r="K55" i="23" s="1"/>
  <c r="L54" i="23"/>
  <c r="I54" i="23" s="1"/>
  <c r="E54" i="23"/>
  <c r="C54" i="23"/>
  <c r="L53" i="23"/>
  <c r="K53" i="23" s="1"/>
  <c r="L52" i="23"/>
  <c r="I52" i="23" s="1"/>
  <c r="K52" i="23"/>
  <c r="C52" i="23"/>
  <c r="L51" i="23"/>
  <c r="K51" i="23" s="1"/>
  <c r="L50" i="23"/>
  <c r="I50" i="23" s="1"/>
  <c r="K50" i="23"/>
  <c r="K48" i="23"/>
  <c r="I48" i="23"/>
  <c r="C46" i="23"/>
  <c r="E44" i="23"/>
  <c r="K43" i="23"/>
  <c r="I43" i="23"/>
  <c r="K39" i="23"/>
  <c r="I39" i="23"/>
  <c r="E39" i="23"/>
  <c r="C39" i="23"/>
  <c r="I38" i="23"/>
  <c r="K36" i="23"/>
  <c r="I36" i="23"/>
  <c r="C36" i="23"/>
  <c r="K33" i="23"/>
  <c r="I33" i="23"/>
  <c r="E33" i="23"/>
  <c r="C33" i="23"/>
  <c r="I32" i="23"/>
  <c r="K30" i="23"/>
  <c r="K29" i="23"/>
  <c r="K27" i="23"/>
  <c r="I27" i="23"/>
  <c r="K26" i="23"/>
  <c r="K25" i="23"/>
  <c r="I25" i="23"/>
  <c r="I24" i="23"/>
  <c r="K23" i="23"/>
  <c r="C23" i="23"/>
  <c r="I21" i="23"/>
  <c r="K20" i="23"/>
  <c r="I20" i="23"/>
  <c r="E20" i="23"/>
  <c r="E19" i="23"/>
  <c r="C19" i="23"/>
  <c r="K18" i="23"/>
  <c r="I18" i="23"/>
  <c r="K17" i="23"/>
  <c r="I17" i="23"/>
  <c r="L15" i="23"/>
  <c r="K15" i="23" s="1"/>
  <c r="F15" i="23"/>
  <c r="C15" i="23" s="1"/>
  <c r="E13" i="23"/>
  <c r="L73" i="25"/>
  <c r="L72" i="25"/>
  <c r="L70" i="25"/>
  <c r="L69" i="25"/>
  <c r="L66" i="25"/>
  <c r="L65" i="25"/>
  <c r="L64" i="25"/>
  <c r="K64" i="25" s="1"/>
  <c r="L63" i="25"/>
  <c r="I63" i="25" s="1"/>
  <c r="L62" i="25"/>
  <c r="L61" i="25"/>
  <c r="L60" i="25"/>
  <c r="I60" i="25" s="1"/>
  <c r="L59" i="25"/>
  <c r="K59" i="25" s="1"/>
  <c r="L58" i="25"/>
  <c r="L57" i="25"/>
  <c r="L56" i="25"/>
  <c r="K56" i="25" s="1"/>
  <c r="L46" i="25"/>
  <c r="K46" i="25" s="1"/>
  <c r="L45" i="25"/>
  <c r="M45" i="25" s="1"/>
  <c r="L44" i="25"/>
  <c r="M44" i="25" s="1"/>
  <c r="L43" i="25"/>
  <c r="M43" i="25" s="1"/>
  <c r="L42" i="25"/>
  <c r="M42" i="25" s="1"/>
  <c r="L39" i="25"/>
  <c r="L38" i="25"/>
  <c r="L36" i="25"/>
  <c r="L34" i="25"/>
  <c r="K34" i="25" s="1"/>
  <c r="L29" i="25"/>
  <c r="L28" i="25"/>
  <c r="K28" i="25" s="1"/>
  <c r="L26" i="25"/>
  <c r="I26" i="25" s="1"/>
  <c r="L27" i="25"/>
  <c r="L25" i="25"/>
  <c r="K25" i="25" s="1"/>
  <c r="L24" i="25"/>
  <c r="L23" i="25"/>
  <c r="I23" i="25" s="1"/>
  <c r="L22" i="25"/>
  <c r="I22" i="25" s="1"/>
  <c r="L21" i="25"/>
  <c r="L20" i="25"/>
  <c r="L19" i="25"/>
  <c r="K19" i="25" s="1"/>
  <c r="L18" i="25"/>
  <c r="K18" i="25" s="1"/>
  <c r="L17" i="25"/>
  <c r="I17" i="25" s="1"/>
  <c r="L16" i="25"/>
  <c r="L14" i="25"/>
  <c r="I14" i="25" s="1"/>
  <c r="L13" i="25"/>
  <c r="I13" i="25" s="1"/>
  <c r="L30" i="25"/>
  <c r="L31" i="25"/>
  <c r="K31" i="25" s="1"/>
  <c r="L32" i="25"/>
  <c r="I32" i="25" s="1"/>
  <c r="L33" i="25"/>
  <c r="I33" i="25" s="1"/>
  <c r="L48" i="25"/>
  <c r="L75" i="25"/>
  <c r="F73" i="25"/>
  <c r="E73" i="25" s="1"/>
  <c r="F72" i="25"/>
  <c r="F70" i="25"/>
  <c r="F69" i="25"/>
  <c r="E69" i="25" s="1"/>
  <c r="F66" i="25"/>
  <c r="E66" i="25" s="1"/>
  <c r="F65" i="25"/>
  <c r="F64" i="25"/>
  <c r="F63" i="25"/>
  <c r="F62" i="25"/>
  <c r="F61" i="25"/>
  <c r="F60" i="25"/>
  <c r="E60" i="25" s="1"/>
  <c r="F59" i="25"/>
  <c r="E59" i="25" s="1"/>
  <c r="F58" i="25"/>
  <c r="E58" i="25" s="1"/>
  <c r="F57" i="25"/>
  <c r="F55" i="25"/>
  <c r="F53" i="25"/>
  <c r="C53" i="25" s="1"/>
  <c r="F52" i="25"/>
  <c r="C52" i="25" s="1"/>
  <c r="F51" i="25"/>
  <c r="E51" i="25" s="1"/>
  <c r="F50" i="25"/>
  <c r="F54" i="25"/>
  <c r="F46" i="25"/>
  <c r="E46" i="25" s="1"/>
  <c r="F45" i="25"/>
  <c r="G45" i="25" s="1"/>
  <c r="F44" i="25"/>
  <c r="G44" i="25" s="1"/>
  <c r="F43" i="25"/>
  <c r="G43" i="25" s="1"/>
  <c r="F42" i="25"/>
  <c r="E42" i="25" s="1"/>
  <c r="F39" i="25"/>
  <c r="F38" i="25"/>
  <c r="F36" i="25"/>
  <c r="E36" i="25" s="1"/>
  <c r="F34" i="25"/>
  <c r="E34" i="25" s="1"/>
  <c r="F29" i="25"/>
  <c r="E29" i="25" s="1"/>
  <c r="F28" i="25"/>
  <c r="F26" i="25"/>
  <c r="F27" i="25"/>
  <c r="E27" i="25" s="1"/>
  <c r="F25" i="25"/>
  <c r="F24" i="25"/>
  <c r="F23" i="25"/>
  <c r="E23" i="25" s="1"/>
  <c r="F22" i="25"/>
  <c r="E22" i="25" s="1"/>
  <c r="F21" i="25"/>
  <c r="E21" i="25" s="1"/>
  <c r="F20" i="25"/>
  <c r="F19" i="25"/>
  <c r="E19" i="25" s="1"/>
  <c r="F18" i="25"/>
  <c r="E18" i="25" s="1"/>
  <c r="F17" i="25"/>
  <c r="F16" i="25"/>
  <c r="F14" i="25"/>
  <c r="E14" i="25" s="1"/>
  <c r="F13" i="25"/>
  <c r="E13" i="25" s="1"/>
  <c r="F30" i="25"/>
  <c r="F31" i="25"/>
  <c r="E31" i="25" s="1"/>
  <c r="F32" i="25"/>
  <c r="F33" i="25"/>
  <c r="F48" i="25"/>
  <c r="E48" i="25" s="1"/>
  <c r="F75" i="25"/>
  <c r="I75" i="25"/>
  <c r="E75" i="25"/>
  <c r="C75" i="25"/>
  <c r="I73" i="25"/>
  <c r="K72" i="25"/>
  <c r="I72" i="25"/>
  <c r="K70" i="25"/>
  <c r="I70" i="25"/>
  <c r="K69" i="25"/>
  <c r="I69" i="25"/>
  <c r="K66" i="25"/>
  <c r="I66" i="25"/>
  <c r="K65" i="25"/>
  <c r="E65" i="25"/>
  <c r="C65" i="25"/>
  <c r="E64" i="25"/>
  <c r="C64" i="25"/>
  <c r="K63" i="25"/>
  <c r="E63" i="25"/>
  <c r="C63" i="25"/>
  <c r="K62" i="25"/>
  <c r="I62" i="25"/>
  <c r="K61" i="25"/>
  <c r="I61" i="25"/>
  <c r="K60" i="25"/>
  <c r="K58" i="25"/>
  <c r="I58" i="25"/>
  <c r="I57" i="25"/>
  <c r="E57" i="25"/>
  <c r="C57" i="25"/>
  <c r="L55" i="25"/>
  <c r="I55" i="25" s="1"/>
  <c r="K55" i="25"/>
  <c r="E55" i="25"/>
  <c r="C55" i="25"/>
  <c r="L54" i="25"/>
  <c r="K54" i="25" s="1"/>
  <c r="L53" i="25"/>
  <c r="I53" i="25" s="1"/>
  <c r="E53" i="25"/>
  <c r="L52" i="25"/>
  <c r="L51" i="25"/>
  <c r="K51" i="25" s="1"/>
  <c r="L50" i="25"/>
  <c r="I50" i="25" s="1"/>
  <c r="K50" i="25"/>
  <c r="C50" i="25"/>
  <c r="K48" i="25"/>
  <c r="I48" i="25"/>
  <c r="C48" i="25"/>
  <c r="K45" i="25"/>
  <c r="I45" i="25"/>
  <c r="E45" i="25"/>
  <c r="C45" i="25"/>
  <c r="K44" i="25"/>
  <c r="I44" i="25"/>
  <c r="E43" i="25"/>
  <c r="C43" i="25"/>
  <c r="K42" i="25"/>
  <c r="I42" i="25"/>
  <c r="K39" i="25"/>
  <c r="I39" i="25"/>
  <c r="E39" i="25"/>
  <c r="C39" i="25"/>
  <c r="K38" i="25"/>
  <c r="I38" i="25"/>
  <c r="E38" i="25"/>
  <c r="C38" i="25"/>
  <c r="I36" i="25"/>
  <c r="C36" i="25"/>
  <c r="K33" i="25"/>
  <c r="K32" i="25"/>
  <c r="K30" i="25"/>
  <c r="I30" i="25"/>
  <c r="E30" i="25"/>
  <c r="C30" i="25"/>
  <c r="K29" i="25"/>
  <c r="I29" i="25"/>
  <c r="E28" i="25"/>
  <c r="C28" i="25"/>
  <c r="K27" i="25"/>
  <c r="K26" i="25"/>
  <c r="C26" i="25"/>
  <c r="K24" i="25"/>
  <c r="I24" i="25"/>
  <c r="E24" i="25"/>
  <c r="C24" i="25"/>
  <c r="K21" i="25"/>
  <c r="I21" i="25"/>
  <c r="I20" i="25"/>
  <c r="E20" i="25"/>
  <c r="C20" i="25"/>
  <c r="I19" i="25"/>
  <c r="I18" i="25"/>
  <c r="K17" i="25"/>
  <c r="K16" i="25"/>
  <c r="I16" i="25"/>
  <c r="E16" i="25"/>
  <c r="C16" i="25"/>
  <c r="L15" i="25"/>
  <c r="K15" i="25" s="1"/>
  <c r="I15" i="25"/>
  <c r="F15" i="25"/>
  <c r="C15" i="25" s="1"/>
  <c r="F15" i="26"/>
  <c r="K75" i="26"/>
  <c r="I75" i="26"/>
  <c r="K73" i="26"/>
  <c r="I73" i="26"/>
  <c r="E73" i="26"/>
  <c r="C73" i="26"/>
  <c r="K72" i="26"/>
  <c r="I72" i="26"/>
  <c r="E72" i="26"/>
  <c r="C72" i="26"/>
  <c r="K70" i="26"/>
  <c r="I70" i="26"/>
  <c r="C70" i="26"/>
  <c r="K69" i="26"/>
  <c r="I69" i="26"/>
  <c r="E69" i="26"/>
  <c r="C69" i="26"/>
  <c r="K66" i="26"/>
  <c r="I66" i="26"/>
  <c r="E66" i="26"/>
  <c r="C66" i="26"/>
  <c r="K65" i="26"/>
  <c r="I65" i="26"/>
  <c r="E65" i="26"/>
  <c r="C65" i="26"/>
  <c r="K64" i="26"/>
  <c r="I64" i="26"/>
  <c r="K63" i="26"/>
  <c r="I63" i="26"/>
  <c r="E63" i="26"/>
  <c r="C63" i="26"/>
  <c r="K62" i="26"/>
  <c r="I62" i="26"/>
  <c r="E62" i="26"/>
  <c r="C62" i="26"/>
  <c r="K61" i="26"/>
  <c r="I61" i="26"/>
  <c r="E61" i="26"/>
  <c r="C61" i="26"/>
  <c r="K60" i="26"/>
  <c r="I60" i="26"/>
  <c r="K59" i="26"/>
  <c r="I59" i="26"/>
  <c r="E59" i="26"/>
  <c r="C59" i="26"/>
  <c r="K58" i="26"/>
  <c r="I58" i="26"/>
  <c r="E58" i="26"/>
  <c r="C58" i="26"/>
  <c r="K57" i="26"/>
  <c r="I57" i="26"/>
  <c r="E57" i="26"/>
  <c r="C57" i="26"/>
  <c r="K56" i="26"/>
  <c r="I56" i="26"/>
  <c r="K55" i="26"/>
  <c r="I55" i="26"/>
  <c r="K54" i="26"/>
  <c r="I54" i="26"/>
  <c r="E54" i="26"/>
  <c r="C54" i="26"/>
  <c r="K53" i="26"/>
  <c r="I53" i="26"/>
  <c r="E53" i="26"/>
  <c r="C53" i="26"/>
  <c r="K52" i="26"/>
  <c r="I52" i="26"/>
  <c r="E52" i="26"/>
  <c r="C52" i="26"/>
  <c r="K51" i="26"/>
  <c r="I51" i="26"/>
  <c r="K50" i="26"/>
  <c r="I50" i="26"/>
  <c r="K48" i="26"/>
  <c r="I48" i="26"/>
  <c r="K47" i="26"/>
  <c r="I47" i="26"/>
  <c r="K46" i="26"/>
  <c r="I46" i="26"/>
  <c r="E46" i="26"/>
  <c r="C46" i="26"/>
  <c r="K45" i="26"/>
  <c r="I45" i="26"/>
  <c r="E45" i="26"/>
  <c r="C45" i="26"/>
  <c r="K44" i="26"/>
  <c r="I44" i="26"/>
  <c r="K43" i="26"/>
  <c r="I43" i="26"/>
  <c r="E43" i="26"/>
  <c r="C43" i="26"/>
  <c r="K42" i="26"/>
  <c r="I42" i="26"/>
  <c r="E42" i="26"/>
  <c r="C42" i="26"/>
  <c r="K39" i="26"/>
  <c r="I39" i="26"/>
  <c r="E39" i="26"/>
  <c r="C39" i="26"/>
  <c r="K38" i="26"/>
  <c r="I38" i="26"/>
  <c r="C38" i="26"/>
  <c r="K36" i="26"/>
  <c r="I36" i="26"/>
  <c r="E36" i="26"/>
  <c r="C36" i="26"/>
  <c r="K34" i="26"/>
  <c r="I34" i="26"/>
  <c r="E34" i="26"/>
  <c r="C34" i="26"/>
  <c r="K33" i="26"/>
  <c r="I33" i="26"/>
  <c r="E33" i="26"/>
  <c r="C33" i="26"/>
  <c r="K32" i="26"/>
  <c r="I32" i="26"/>
  <c r="E32" i="26"/>
  <c r="C32" i="26"/>
  <c r="K31" i="26"/>
  <c r="I31" i="26"/>
  <c r="K30" i="26"/>
  <c r="I30" i="26"/>
  <c r="E30" i="26"/>
  <c r="C30" i="26"/>
  <c r="K29" i="26"/>
  <c r="I29" i="26"/>
  <c r="E29" i="26"/>
  <c r="C29" i="26"/>
  <c r="K28" i="26"/>
  <c r="I28" i="26"/>
  <c r="K27" i="26"/>
  <c r="I27" i="26"/>
  <c r="E27" i="26"/>
  <c r="C27" i="26"/>
  <c r="K26" i="26"/>
  <c r="I26" i="26"/>
  <c r="E26" i="26"/>
  <c r="C26" i="26"/>
  <c r="K25" i="26"/>
  <c r="I25" i="26"/>
  <c r="E25" i="26"/>
  <c r="C25" i="26"/>
  <c r="K24" i="26"/>
  <c r="I24" i="26"/>
  <c r="K23" i="26"/>
  <c r="I23" i="26"/>
  <c r="E23" i="26"/>
  <c r="C23" i="26"/>
  <c r="K22" i="26"/>
  <c r="I22" i="26"/>
  <c r="E22" i="26"/>
  <c r="C22" i="26"/>
  <c r="K21" i="26"/>
  <c r="I21" i="26"/>
  <c r="E21" i="26"/>
  <c r="C21" i="26"/>
  <c r="K20" i="26"/>
  <c r="I20" i="26"/>
  <c r="C20" i="26"/>
  <c r="K19" i="26"/>
  <c r="I19" i="26"/>
  <c r="E19" i="26"/>
  <c r="C19" i="26"/>
  <c r="K18" i="26"/>
  <c r="I18" i="26"/>
  <c r="E18" i="26"/>
  <c r="C18" i="26"/>
  <c r="K17" i="26"/>
  <c r="I17" i="26"/>
  <c r="E17" i="26"/>
  <c r="C17" i="26"/>
  <c r="K16" i="26"/>
  <c r="I16" i="26"/>
  <c r="K15" i="26"/>
  <c r="I15" i="26"/>
  <c r="E15" i="26"/>
  <c r="C15" i="26"/>
  <c r="K14" i="26"/>
  <c r="I14" i="26"/>
  <c r="E14" i="26"/>
  <c r="C14" i="26"/>
  <c r="K13" i="26"/>
  <c r="I13" i="26"/>
  <c r="E13" i="26"/>
  <c r="C13" i="26"/>
  <c r="K75" i="27"/>
  <c r="I75" i="27"/>
  <c r="E75" i="27"/>
  <c r="C75" i="27"/>
  <c r="K74" i="27"/>
  <c r="I74" i="27"/>
  <c r="K73" i="27"/>
  <c r="I73" i="27"/>
  <c r="E73" i="27"/>
  <c r="C73" i="27"/>
  <c r="K72" i="27"/>
  <c r="I72" i="27"/>
  <c r="K70" i="27"/>
  <c r="I70" i="27"/>
  <c r="E70" i="27"/>
  <c r="C70" i="27"/>
  <c r="K69" i="27"/>
  <c r="I69" i="27"/>
  <c r="E69" i="27"/>
  <c r="C69" i="27"/>
  <c r="K66" i="27"/>
  <c r="I66" i="27"/>
  <c r="E66" i="27"/>
  <c r="C66" i="27"/>
  <c r="K65" i="27"/>
  <c r="I65" i="27"/>
  <c r="K64" i="27"/>
  <c r="I64" i="27"/>
  <c r="E64" i="27"/>
  <c r="C64" i="27"/>
  <c r="K63" i="27"/>
  <c r="I63" i="27"/>
  <c r="E63" i="27"/>
  <c r="C63" i="27"/>
  <c r="K62" i="27"/>
  <c r="I62" i="27"/>
  <c r="E62" i="27"/>
  <c r="C62" i="27"/>
  <c r="K61" i="27"/>
  <c r="I61" i="27"/>
  <c r="C61" i="27"/>
  <c r="K60" i="27"/>
  <c r="I60" i="27"/>
  <c r="E60" i="27"/>
  <c r="C60" i="27"/>
  <c r="K59" i="27"/>
  <c r="I59" i="27"/>
  <c r="E59" i="27"/>
  <c r="C59" i="27"/>
  <c r="K58" i="27"/>
  <c r="I58" i="27"/>
  <c r="E58" i="27"/>
  <c r="C58" i="27"/>
  <c r="K57" i="27"/>
  <c r="I57" i="27"/>
  <c r="K56" i="27"/>
  <c r="I56" i="27"/>
  <c r="K55" i="27"/>
  <c r="I55" i="27"/>
  <c r="E55" i="27"/>
  <c r="C55" i="27"/>
  <c r="K54" i="27"/>
  <c r="I54" i="27"/>
  <c r="E54" i="27"/>
  <c r="C54" i="27"/>
  <c r="K53" i="27"/>
  <c r="I53" i="27"/>
  <c r="E53" i="27"/>
  <c r="C53" i="27"/>
  <c r="K52" i="27"/>
  <c r="I52" i="27"/>
  <c r="E52" i="27"/>
  <c r="C52" i="27"/>
  <c r="K51" i="27"/>
  <c r="I51" i="27"/>
  <c r="K50" i="27"/>
  <c r="I50" i="27"/>
  <c r="E50" i="27"/>
  <c r="C50" i="27"/>
  <c r="K48" i="27"/>
  <c r="I48" i="27"/>
  <c r="C48" i="27"/>
  <c r="K47" i="27"/>
  <c r="I47" i="27"/>
  <c r="K46" i="27"/>
  <c r="I46" i="27"/>
  <c r="E46" i="27"/>
  <c r="C46" i="27"/>
  <c r="K45" i="27"/>
  <c r="I45" i="27"/>
  <c r="K44" i="27"/>
  <c r="I44" i="27"/>
  <c r="E44" i="27"/>
  <c r="C44" i="27"/>
  <c r="K43" i="27"/>
  <c r="I43" i="27"/>
  <c r="E43" i="27"/>
  <c r="C43" i="27"/>
  <c r="K42" i="27"/>
  <c r="I42" i="27"/>
  <c r="E42" i="27"/>
  <c r="C42" i="27"/>
  <c r="K39" i="27"/>
  <c r="I39" i="27"/>
  <c r="E39" i="27"/>
  <c r="C39" i="27"/>
  <c r="K38" i="27"/>
  <c r="I38" i="27"/>
  <c r="E38" i="27"/>
  <c r="C38" i="27"/>
  <c r="K36" i="27"/>
  <c r="I36" i="27"/>
  <c r="E36" i="27"/>
  <c r="C36" i="27"/>
  <c r="K34" i="27"/>
  <c r="I34" i="27"/>
  <c r="E34" i="27"/>
  <c r="C34" i="27"/>
  <c r="K33" i="27"/>
  <c r="I33" i="27"/>
  <c r="E33" i="27"/>
  <c r="C33" i="27"/>
  <c r="K32" i="27"/>
  <c r="I32" i="27"/>
  <c r="E32" i="27"/>
  <c r="C32" i="27"/>
  <c r="K31" i="27"/>
  <c r="I31" i="27"/>
  <c r="E31" i="27"/>
  <c r="C31" i="27"/>
  <c r="K30" i="27"/>
  <c r="I30" i="27"/>
  <c r="C30" i="27"/>
  <c r="K29" i="27"/>
  <c r="I29" i="27"/>
  <c r="K28" i="27"/>
  <c r="I28" i="27"/>
  <c r="E28" i="27"/>
  <c r="C28" i="27"/>
  <c r="K27" i="27"/>
  <c r="I27" i="27"/>
  <c r="E27" i="27"/>
  <c r="C27" i="27"/>
  <c r="K26" i="27"/>
  <c r="I26" i="27"/>
  <c r="E26" i="27"/>
  <c r="C26" i="27"/>
  <c r="K25" i="27"/>
  <c r="I25" i="27"/>
  <c r="K24" i="27"/>
  <c r="I24" i="27"/>
  <c r="E24" i="27"/>
  <c r="C24" i="27"/>
  <c r="K23" i="27"/>
  <c r="I23" i="27"/>
  <c r="E23" i="27"/>
  <c r="C23" i="27"/>
  <c r="K22" i="27"/>
  <c r="I22" i="27"/>
  <c r="E22" i="27"/>
  <c r="C22" i="27"/>
  <c r="K21" i="27"/>
  <c r="I21" i="27"/>
  <c r="K20" i="27"/>
  <c r="I20" i="27"/>
  <c r="E20" i="27"/>
  <c r="C20" i="27"/>
  <c r="K19" i="27"/>
  <c r="I19" i="27"/>
  <c r="E19" i="27"/>
  <c r="C19" i="27"/>
  <c r="K18" i="27"/>
  <c r="I18" i="27"/>
  <c r="E18" i="27"/>
  <c r="C18" i="27"/>
  <c r="K17" i="27"/>
  <c r="I17" i="27"/>
  <c r="I16" i="27"/>
  <c r="E16" i="27"/>
  <c r="K15" i="27"/>
  <c r="I15" i="27"/>
  <c r="E15" i="27"/>
  <c r="K14" i="27"/>
  <c r="I14" i="27"/>
  <c r="E14" i="27"/>
  <c r="C14" i="27"/>
  <c r="K13" i="27"/>
  <c r="I13" i="27"/>
  <c r="E13" i="27"/>
  <c r="C13" i="27"/>
  <c r="F73" i="28"/>
  <c r="E73" i="28" s="1"/>
  <c r="F72" i="28"/>
  <c r="F70" i="28"/>
  <c r="F69" i="28"/>
  <c r="F66" i="28"/>
  <c r="E66" i="28" s="1"/>
  <c r="F65" i="28"/>
  <c r="F64" i="28"/>
  <c r="F63" i="28"/>
  <c r="F62" i="28"/>
  <c r="E62" i="28" s="1"/>
  <c r="F61" i="28"/>
  <c r="F60" i="28"/>
  <c r="F59" i="28"/>
  <c r="F58" i="28"/>
  <c r="E58" i="28" s="1"/>
  <c r="F57" i="28"/>
  <c r="F55" i="28"/>
  <c r="F53" i="28"/>
  <c r="F52" i="28"/>
  <c r="C52" i="28" s="1"/>
  <c r="F51" i="28"/>
  <c r="F50" i="28"/>
  <c r="F54" i="28"/>
  <c r="F46" i="28"/>
  <c r="E46" i="28" s="1"/>
  <c r="F45" i="28"/>
  <c r="G45" i="28" s="1"/>
  <c r="F44" i="28"/>
  <c r="G44" i="28" s="1"/>
  <c r="F43" i="28"/>
  <c r="G43" i="28" s="1"/>
  <c r="F42" i="28"/>
  <c r="G42" i="28" s="1"/>
  <c r="F39" i="28"/>
  <c r="F38" i="28"/>
  <c r="F36" i="28"/>
  <c r="F34" i="28"/>
  <c r="F29" i="28"/>
  <c r="F28" i="28"/>
  <c r="F26" i="28"/>
  <c r="F27" i="28"/>
  <c r="E27" i="28" s="1"/>
  <c r="F25" i="28"/>
  <c r="F24" i="28"/>
  <c r="F23" i="28"/>
  <c r="F22" i="28"/>
  <c r="E22" i="28" s="1"/>
  <c r="F21" i="28"/>
  <c r="F20" i="28"/>
  <c r="F19" i="28"/>
  <c r="F18" i="28"/>
  <c r="E18" i="28" s="1"/>
  <c r="F17" i="28"/>
  <c r="F16" i="28"/>
  <c r="F14" i="28"/>
  <c r="F13" i="28"/>
  <c r="E13" i="28" s="1"/>
  <c r="F30" i="28"/>
  <c r="F31" i="28"/>
  <c r="F32" i="28"/>
  <c r="F33" i="28"/>
  <c r="E33" i="28" s="1"/>
  <c r="F48" i="28"/>
  <c r="F75" i="28"/>
  <c r="K75" i="28"/>
  <c r="I75" i="28"/>
  <c r="E75" i="28"/>
  <c r="C75" i="28"/>
  <c r="K73" i="28"/>
  <c r="I73" i="28"/>
  <c r="K72" i="28"/>
  <c r="I72" i="28"/>
  <c r="E72" i="28"/>
  <c r="C72" i="28"/>
  <c r="K70" i="28"/>
  <c r="I70" i="28"/>
  <c r="E70" i="28"/>
  <c r="C70" i="28"/>
  <c r="K69" i="28"/>
  <c r="I69" i="28"/>
  <c r="E69" i="28"/>
  <c r="C69" i="28"/>
  <c r="K66" i="28"/>
  <c r="I66" i="28"/>
  <c r="K65" i="28"/>
  <c r="I65" i="28"/>
  <c r="E65" i="28"/>
  <c r="C65" i="28"/>
  <c r="K64" i="28"/>
  <c r="I64" i="28"/>
  <c r="E64" i="28"/>
  <c r="C64" i="28"/>
  <c r="K63" i="28"/>
  <c r="I63" i="28"/>
  <c r="E63" i="28"/>
  <c r="C63" i="28"/>
  <c r="K62" i="28"/>
  <c r="I62" i="28"/>
  <c r="K61" i="28"/>
  <c r="I61" i="28"/>
  <c r="E61" i="28"/>
  <c r="C61" i="28"/>
  <c r="K60" i="28"/>
  <c r="I60" i="28"/>
  <c r="E60" i="28"/>
  <c r="C60" i="28"/>
  <c r="K59" i="28"/>
  <c r="I59" i="28"/>
  <c r="E59" i="28"/>
  <c r="C59" i="28"/>
  <c r="K58" i="28"/>
  <c r="I58" i="28"/>
  <c r="K57" i="28"/>
  <c r="I57" i="28"/>
  <c r="E57" i="28"/>
  <c r="C57" i="28"/>
  <c r="K56" i="28"/>
  <c r="I56" i="28"/>
  <c r="K55" i="28"/>
  <c r="I55" i="28"/>
  <c r="E55" i="28"/>
  <c r="C55" i="28"/>
  <c r="K54" i="28"/>
  <c r="I54" i="28"/>
  <c r="E54" i="28"/>
  <c r="C54" i="28"/>
  <c r="K53" i="28"/>
  <c r="I53" i="28"/>
  <c r="E53" i="28"/>
  <c r="C53" i="28"/>
  <c r="K52" i="28"/>
  <c r="I52" i="28"/>
  <c r="K51" i="28"/>
  <c r="I51" i="28"/>
  <c r="E51" i="28"/>
  <c r="C51" i="28"/>
  <c r="K50" i="28"/>
  <c r="I50" i="28"/>
  <c r="E50" i="28"/>
  <c r="C50" i="28"/>
  <c r="K48" i="28"/>
  <c r="I48" i="28"/>
  <c r="E48" i="28"/>
  <c r="C48" i="28"/>
  <c r="K47" i="28"/>
  <c r="I47" i="28"/>
  <c r="K46" i="28"/>
  <c r="I46" i="28"/>
  <c r="K45" i="28"/>
  <c r="I45" i="28"/>
  <c r="E45" i="28"/>
  <c r="C45" i="28"/>
  <c r="K44" i="28"/>
  <c r="I44" i="28"/>
  <c r="E44" i="28"/>
  <c r="C44" i="28"/>
  <c r="K43" i="28"/>
  <c r="I43" i="28"/>
  <c r="E43" i="28"/>
  <c r="C43" i="28"/>
  <c r="K42" i="28"/>
  <c r="I42" i="28"/>
  <c r="K40" i="28"/>
  <c r="I40" i="28"/>
  <c r="K39" i="28"/>
  <c r="I39" i="28"/>
  <c r="E39" i="28"/>
  <c r="C39" i="28"/>
  <c r="K38" i="28"/>
  <c r="I38" i="28"/>
  <c r="E38" i="28"/>
  <c r="C38" i="28"/>
  <c r="K36" i="28"/>
  <c r="I36" i="28"/>
  <c r="E36" i="28"/>
  <c r="C36" i="28"/>
  <c r="K34" i="28"/>
  <c r="I34" i="28"/>
  <c r="K33" i="28"/>
  <c r="I33" i="28"/>
  <c r="K32" i="28"/>
  <c r="I32" i="28"/>
  <c r="E32" i="28"/>
  <c r="C32" i="28"/>
  <c r="K31" i="28"/>
  <c r="I31" i="28"/>
  <c r="E31" i="28"/>
  <c r="C31" i="28"/>
  <c r="K30" i="28"/>
  <c r="I30" i="28"/>
  <c r="E30" i="28"/>
  <c r="C30" i="28"/>
  <c r="K29" i="28"/>
  <c r="I29" i="28"/>
  <c r="E29" i="28"/>
  <c r="C29" i="28"/>
  <c r="K28" i="28"/>
  <c r="I28" i="28"/>
  <c r="E28" i="28"/>
  <c r="C28" i="28"/>
  <c r="K27" i="28"/>
  <c r="I27" i="28"/>
  <c r="K26" i="28"/>
  <c r="I26" i="28"/>
  <c r="E26" i="28"/>
  <c r="C26" i="28"/>
  <c r="K25" i="28"/>
  <c r="I25" i="28"/>
  <c r="E25" i="28"/>
  <c r="C25" i="28"/>
  <c r="K24" i="28"/>
  <c r="I24" i="28"/>
  <c r="E24" i="28"/>
  <c r="C24" i="28"/>
  <c r="K23" i="28"/>
  <c r="I23" i="28"/>
  <c r="E23" i="28"/>
  <c r="C23" i="28"/>
  <c r="K22" i="28"/>
  <c r="I22" i="28"/>
  <c r="K21" i="28"/>
  <c r="I21" i="28"/>
  <c r="E21" i="28"/>
  <c r="C21" i="28"/>
  <c r="K20" i="28"/>
  <c r="I20" i="28"/>
  <c r="E20" i="28"/>
  <c r="C20" i="28"/>
  <c r="K19" i="28"/>
  <c r="I19" i="28"/>
  <c r="E19" i="28"/>
  <c r="C19" i="28"/>
  <c r="K18" i="28"/>
  <c r="I18" i="28"/>
  <c r="K17" i="28"/>
  <c r="I17" i="28"/>
  <c r="E17" i="28"/>
  <c r="C17" i="28"/>
  <c r="K16" i="28"/>
  <c r="I16" i="28"/>
  <c r="E16" i="28"/>
  <c r="C16" i="28"/>
  <c r="K15" i="28"/>
  <c r="I15" i="28"/>
  <c r="F15" i="28"/>
  <c r="E15" i="28" s="1"/>
  <c r="K14" i="28"/>
  <c r="I14" i="28"/>
  <c r="E14" i="28"/>
  <c r="C14" i="28"/>
  <c r="K13" i="28"/>
  <c r="I13" i="28"/>
  <c r="L73" i="29"/>
  <c r="I73" i="29" s="1"/>
  <c r="L72" i="29"/>
  <c r="I72" i="29" s="1"/>
  <c r="L70" i="29"/>
  <c r="K70" i="29" s="1"/>
  <c r="L69" i="29"/>
  <c r="I69" i="29" s="1"/>
  <c r="L66" i="29"/>
  <c r="L65" i="29"/>
  <c r="L64" i="29"/>
  <c r="K64" i="29" s="1"/>
  <c r="L63" i="29"/>
  <c r="K63" i="29" s="1"/>
  <c r="L62" i="29"/>
  <c r="K62" i="29" s="1"/>
  <c r="L61" i="29"/>
  <c r="L60" i="29"/>
  <c r="I60" i="29" s="1"/>
  <c r="L59" i="29"/>
  <c r="K59" i="29" s="1"/>
  <c r="L58" i="29"/>
  <c r="L57" i="29"/>
  <c r="L56" i="29"/>
  <c r="I56" i="29" s="1"/>
  <c r="L46" i="29"/>
  <c r="I46" i="29" s="1"/>
  <c r="L45" i="29"/>
  <c r="L44" i="29"/>
  <c r="I44" i="29" s="1"/>
  <c r="L43" i="29"/>
  <c r="I43" i="29" s="1"/>
  <c r="L42" i="29"/>
  <c r="M42" i="29" s="1"/>
  <c r="L39" i="29"/>
  <c r="L38" i="29"/>
  <c r="L36" i="29"/>
  <c r="K36" i="29" s="1"/>
  <c r="L34" i="29"/>
  <c r="L29" i="29"/>
  <c r="K29" i="29" s="1"/>
  <c r="L28" i="29"/>
  <c r="L26" i="29"/>
  <c r="K26" i="29" s="1"/>
  <c r="L27" i="29"/>
  <c r="K27" i="29" s="1"/>
  <c r="L25" i="29"/>
  <c r="L24" i="29"/>
  <c r="K24" i="29" s="1"/>
  <c r="L23" i="29"/>
  <c r="K23" i="29" s="1"/>
  <c r="L22" i="29"/>
  <c r="L21" i="29"/>
  <c r="K21" i="29" s="1"/>
  <c r="L20" i="29"/>
  <c r="L19" i="29"/>
  <c r="K19" i="29" s="1"/>
  <c r="L18" i="29"/>
  <c r="K18" i="29" s="1"/>
  <c r="L17" i="29"/>
  <c r="I17" i="29" s="1"/>
  <c r="L16" i="29"/>
  <c r="L14" i="29"/>
  <c r="K14" i="29" s="1"/>
  <c r="L13" i="29"/>
  <c r="L30" i="29"/>
  <c r="I30" i="29" s="1"/>
  <c r="L31" i="29"/>
  <c r="L32" i="29"/>
  <c r="I32" i="29" s="1"/>
  <c r="L33" i="29"/>
  <c r="I33" i="29" s="1"/>
  <c r="L48" i="29"/>
  <c r="L75" i="29"/>
  <c r="F73" i="29"/>
  <c r="F74" i="29" s="1"/>
  <c r="F72" i="29"/>
  <c r="E72" i="29" s="1"/>
  <c r="F70" i="29"/>
  <c r="E70" i="29" s="1"/>
  <c r="F69" i="29"/>
  <c r="F66" i="29"/>
  <c r="C66" i="29" s="1"/>
  <c r="F65" i="29"/>
  <c r="F64" i="29"/>
  <c r="F63" i="29"/>
  <c r="E63" i="29" s="1"/>
  <c r="F62" i="29"/>
  <c r="E62" i="29" s="1"/>
  <c r="F61" i="29"/>
  <c r="E61" i="29" s="1"/>
  <c r="F60" i="29"/>
  <c r="F59" i="29"/>
  <c r="F58" i="29"/>
  <c r="F57" i="29"/>
  <c r="F55" i="29"/>
  <c r="F53" i="29"/>
  <c r="C53" i="29" s="1"/>
  <c r="F52" i="29"/>
  <c r="E52" i="29" s="1"/>
  <c r="F51" i="29"/>
  <c r="E51" i="29" s="1"/>
  <c r="F50" i="29"/>
  <c r="F54" i="29"/>
  <c r="E54" i="29" s="1"/>
  <c r="F46" i="29"/>
  <c r="C46" i="29" s="1"/>
  <c r="F45" i="29"/>
  <c r="F44" i="29"/>
  <c r="G44" i="29" s="1"/>
  <c r="F43" i="29"/>
  <c r="G43" i="29" s="1"/>
  <c r="F42" i="29"/>
  <c r="G42" i="29" s="1"/>
  <c r="F39" i="29"/>
  <c r="F38" i="29"/>
  <c r="F36" i="29"/>
  <c r="F34" i="29"/>
  <c r="F29" i="29"/>
  <c r="E29" i="29" s="1"/>
  <c r="F28" i="29"/>
  <c r="E28" i="29" s="1"/>
  <c r="F26" i="29"/>
  <c r="C26" i="29" s="1"/>
  <c r="F27" i="29"/>
  <c r="E27" i="29" s="1"/>
  <c r="F25" i="29"/>
  <c r="F24" i="29"/>
  <c r="F23" i="29"/>
  <c r="F22" i="29"/>
  <c r="E22" i="29" s="1"/>
  <c r="F21" i="29"/>
  <c r="E21" i="29" s="1"/>
  <c r="F20" i="29"/>
  <c r="E20" i="29" s="1"/>
  <c r="F19" i="29"/>
  <c r="E19" i="29" s="1"/>
  <c r="F18" i="29"/>
  <c r="F17" i="29"/>
  <c r="F16" i="29"/>
  <c r="F14" i="29"/>
  <c r="F13" i="29"/>
  <c r="C13" i="29" s="1"/>
  <c r="F30" i="29"/>
  <c r="F31" i="29"/>
  <c r="F32" i="29"/>
  <c r="E32" i="29" s="1"/>
  <c r="F33" i="29"/>
  <c r="E33" i="29" s="1"/>
  <c r="F48" i="29"/>
  <c r="F75" i="29"/>
  <c r="E75" i="29"/>
  <c r="C75" i="29"/>
  <c r="K73" i="29"/>
  <c r="E69" i="29"/>
  <c r="C69" i="29"/>
  <c r="K66" i="29"/>
  <c r="I66" i="29"/>
  <c r="E65" i="29"/>
  <c r="C65" i="29"/>
  <c r="I64" i="29"/>
  <c r="E64" i="29"/>
  <c r="C64" i="29"/>
  <c r="K61" i="29"/>
  <c r="I61" i="29"/>
  <c r="E60" i="29"/>
  <c r="C60" i="29"/>
  <c r="K58" i="29"/>
  <c r="I58" i="29"/>
  <c r="K57" i="29"/>
  <c r="E57" i="29"/>
  <c r="C57" i="29"/>
  <c r="L55" i="29"/>
  <c r="K55" i="29" s="1"/>
  <c r="C55" i="29"/>
  <c r="L54" i="29"/>
  <c r="K54" i="29" s="1"/>
  <c r="L53" i="29"/>
  <c r="K53" i="29" s="1"/>
  <c r="L52" i="29"/>
  <c r="K52" i="29" s="1"/>
  <c r="L51" i="29"/>
  <c r="I51" i="29" s="1"/>
  <c r="K51" i="29"/>
  <c r="L50" i="29"/>
  <c r="I50" i="29" s="1"/>
  <c r="C50" i="29"/>
  <c r="E48" i="29"/>
  <c r="C48" i="29"/>
  <c r="K46" i="29"/>
  <c r="E45" i="29"/>
  <c r="C45" i="29"/>
  <c r="K44" i="29"/>
  <c r="K43" i="29"/>
  <c r="E43" i="29"/>
  <c r="C43" i="29"/>
  <c r="K39" i="29"/>
  <c r="I39" i="29"/>
  <c r="E39" i="29"/>
  <c r="C39" i="29"/>
  <c r="I38" i="29"/>
  <c r="E38" i="29"/>
  <c r="C38" i="29"/>
  <c r="E36" i="29"/>
  <c r="C36" i="29"/>
  <c r="K34" i="29"/>
  <c r="I34" i="29"/>
  <c r="K31" i="29"/>
  <c r="I31" i="29"/>
  <c r="K30" i="29"/>
  <c r="E30" i="29"/>
  <c r="C30" i="29"/>
  <c r="K28" i="29"/>
  <c r="I28" i="29"/>
  <c r="C28" i="29"/>
  <c r="I26" i="29"/>
  <c r="E24" i="29"/>
  <c r="C24" i="29"/>
  <c r="E23" i="29"/>
  <c r="C23" i="29"/>
  <c r="K22" i="29"/>
  <c r="I22" i="29"/>
  <c r="I21" i="29"/>
  <c r="C21" i="29"/>
  <c r="K20" i="29"/>
  <c r="I20" i="29"/>
  <c r="K17" i="29"/>
  <c r="E16" i="29"/>
  <c r="C16" i="29"/>
  <c r="L15" i="29"/>
  <c r="I15" i="29" s="1"/>
  <c r="K15" i="29"/>
  <c r="F15" i="29"/>
  <c r="E14" i="29"/>
  <c r="C14" i="29"/>
  <c r="K13" i="29"/>
  <c r="I13" i="29"/>
  <c r="E13" i="29"/>
  <c r="F73" i="24"/>
  <c r="E73" i="24" s="1"/>
  <c r="F72" i="24"/>
  <c r="F70" i="24"/>
  <c r="F69" i="24"/>
  <c r="F66" i="24"/>
  <c r="E66" i="24" s="1"/>
  <c r="F65" i="24"/>
  <c r="F64" i="24"/>
  <c r="F63" i="24"/>
  <c r="F62" i="24"/>
  <c r="E62" i="24" s="1"/>
  <c r="F61" i="24"/>
  <c r="F60" i="24"/>
  <c r="F59" i="24"/>
  <c r="F58" i="24"/>
  <c r="E58" i="24" s="1"/>
  <c r="F57" i="24"/>
  <c r="F55" i="24"/>
  <c r="F53" i="24"/>
  <c r="F52" i="24"/>
  <c r="E52" i="24" s="1"/>
  <c r="F51" i="24"/>
  <c r="F50" i="24"/>
  <c r="F54" i="24"/>
  <c r="F46" i="24"/>
  <c r="E46" i="24" s="1"/>
  <c r="F45" i="24"/>
  <c r="G45" i="24" s="1"/>
  <c r="F44" i="24"/>
  <c r="G44" i="24" s="1"/>
  <c r="F43" i="24"/>
  <c r="G43" i="24" s="1"/>
  <c r="F42" i="24"/>
  <c r="G42" i="24" s="1"/>
  <c r="F39" i="24"/>
  <c r="F38" i="24"/>
  <c r="F36" i="24"/>
  <c r="F34" i="24"/>
  <c r="E34" i="24" s="1"/>
  <c r="F29" i="24"/>
  <c r="F28" i="24"/>
  <c r="F26" i="24"/>
  <c r="E26" i="24" s="1"/>
  <c r="F27" i="24"/>
  <c r="C27" i="24" s="1"/>
  <c r="F25" i="24"/>
  <c r="F24" i="24"/>
  <c r="F23" i="24"/>
  <c r="E23" i="24" s="1"/>
  <c r="F22" i="24"/>
  <c r="C22" i="24" s="1"/>
  <c r="F21" i="24"/>
  <c r="F20" i="24"/>
  <c r="F19" i="24"/>
  <c r="E19" i="24" s="1"/>
  <c r="F18" i="24"/>
  <c r="E18" i="24" s="1"/>
  <c r="F17" i="24"/>
  <c r="F16" i="24"/>
  <c r="F14" i="24"/>
  <c r="E14" i="24" s="1"/>
  <c r="F13" i="24"/>
  <c r="E13" i="24" s="1"/>
  <c r="F30" i="24"/>
  <c r="F31" i="24"/>
  <c r="F32" i="24"/>
  <c r="E32" i="24" s="1"/>
  <c r="F33" i="24"/>
  <c r="E33" i="24" s="1"/>
  <c r="F48" i="24"/>
  <c r="F75" i="24"/>
  <c r="E75" i="24" s="1"/>
  <c r="K75" i="24"/>
  <c r="I75" i="24"/>
  <c r="C75" i="24"/>
  <c r="K73" i="24"/>
  <c r="I73" i="24"/>
  <c r="C73" i="24"/>
  <c r="K72" i="24"/>
  <c r="I72" i="24"/>
  <c r="E72" i="24"/>
  <c r="C72" i="24"/>
  <c r="K70" i="24"/>
  <c r="I70" i="24"/>
  <c r="E70" i="24"/>
  <c r="C70" i="24"/>
  <c r="K69" i="24"/>
  <c r="I69" i="24"/>
  <c r="E69" i="24"/>
  <c r="C69" i="24"/>
  <c r="K66" i="24"/>
  <c r="I66" i="24"/>
  <c r="K65" i="24"/>
  <c r="I65" i="24"/>
  <c r="E65" i="24"/>
  <c r="C65" i="24"/>
  <c r="K64" i="24"/>
  <c r="I64" i="24"/>
  <c r="E64" i="24"/>
  <c r="C64" i="24"/>
  <c r="K63" i="24"/>
  <c r="I63" i="24"/>
  <c r="E63" i="24"/>
  <c r="C63" i="24"/>
  <c r="K62" i="24"/>
  <c r="I62" i="24"/>
  <c r="K61" i="24"/>
  <c r="I61" i="24"/>
  <c r="E61" i="24"/>
  <c r="C61" i="24"/>
  <c r="K60" i="24"/>
  <c r="I60" i="24"/>
  <c r="E60" i="24"/>
  <c r="C60" i="24"/>
  <c r="K59" i="24"/>
  <c r="I59" i="24"/>
  <c r="E59" i="24"/>
  <c r="C59" i="24"/>
  <c r="K58" i="24"/>
  <c r="I58" i="24"/>
  <c r="K57" i="24"/>
  <c r="I57" i="24"/>
  <c r="E57" i="24"/>
  <c r="C57" i="24"/>
  <c r="K56" i="24"/>
  <c r="I56" i="24"/>
  <c r="K55" i="24"/>
  <c r="I55" i="24"/>
  <c r="E55" i="24"/>
  <c r="C55" i="24"/>
  <c r="K54" i="24"/>
  <c r="I54" i="24"/>
  <c r="C54" i="24"/>
  <c r="K53" i="24"/>
  <c r="I53" i="24"/>
  <c r="E53" i="24"/>
  <c r="C53" i="24"/>
  <c r="K52" i="24"/>
  <c r="I52" i="24"/>
  <c r="K51" i="24"/>
  <c r="I51" i="24"/>
  <c r="E51" i="24"/>
  <c r="C51" i="24"/>
  <c r="K50" i="24"/>
  <c r="I50" i="24"/>
  <c r="E50" i="24"/>
  <c r="C50" i="24"/>
  <c r="K48" i="24"/>
  <c r="I48" i="24"/>
  <c r="E48" i="24"/>
  <c r="C48" i="24"/>
  <c r="K47" i="24"/>
  <c r="I47" i="24"/>
  <c r="K46" i="24"/>
  <c r="I46" i="24"/>
  <c r="K45" i="24"/>
  <c r="I45" i="24"/>
  <c r="E45" i="24"/>
  <c r="C45" i="24"/>
  <c r="K44" i="24"/>
  <c r="I44" i="24"/>
  <c r="E44" i="24"/>
  <c r="C44" i="24"/>
  <c r="K43" i="24"/>
  <c r="I43" i="24"/>
  <c r="E43" i="24"/>
  <c r="K42" i="24"/>
  <c r="I42" i="24"/>
  <c r="E42" i="24"/>
  <c r="K39" i="24"/>
  <c r="I39" i="24"/>
  <c r="E39" i="24"/>
  <c r="C39" i="24"/>
  <c r="K38" i="24"/>
  <c r="I38" i="24"/>
  <c r="E38" i="24"/>
  <c r="C38" i="24"/>
  <c r="K36" i="24"/>
  <c r="I36" i="24"/>
  <c r="K34" i="24"/>
  <c r="I34" i="24"/>
  <c r="K33" i="24"/>
  <c r="I33" i="24"/>
  <c r="K32" i="24"/>
  <c r="I32" i="24"/>
  <c r="K31" i="24"/>
  <c r="I31" i="24"/>
  <c r="E31" i="24"/>
  <c r="C31" i="24"/>
  <c r="K30" i="24"/>
  <c r="I30" i="24"/>
  <c r="E30" i="24"/>
  <c r="C30" i="24"/>
  <c r="K29" i="24"/>
  <c r="I29" i="24"/>
  <c r="E29" i="24"/>
  <c r="C29" i="24"/>
  <c r="K28" i="24"/>
  <c r="I28" i="24"/>
  <c r="E28" i="24"/>
  <c r="C28" i="24"/>
  <c r="K27" i="24"/>
  <c r="I27" i="24"/>
  <c r="E27" i="24"/>
  <c r="K26" i="24"/>
  <c r="I26" i="24"/>
  <c r="K25" i="24"/>
  <c r="I25" i="24"/>
  <c r="E25" i="24"/>
  <c r="C25" i="24"/>
  <c r="K24" i="24"/>
  <c r="I24" i="24"/>
  <c r="E24" i="24"/>
  <c r="C24" i="24"/>
  <c r="K23" i="24"/>
  <c r="I23" i="24"/>
  <c r="K22" i="24"/>
  <c r="I22" i="24"/>
  <c r="E22" i="24"/>
  <c r="K21" i="24"/>
  <c r="I21" i="24"/>
  <c r="E21" i="24"/>
  <c r="C21" i="24"/>
  <c r="K20" i="24"/>
  <c r="I20" i="24"/>
  <c r="E20" i="24"/>
  <c r="C20" i="24"/>
  <c r="K19" i="24"/>
  <c r="I19" i="24"/>
  <c r="K18" i="24"/>
  <c r="I18" i="24"/>
  <c r="K17" i="24"/>
  <c r="I17" i="24"/>
  <c r="E17" i="24"/>
  <c r="C17" i="24"/>
  <c r="K16" i="24"/>
  <c r="I16" i="24"/>
  <c r="E16" i="24"/>
  <c r="C16" i="24"/>
  <c r="K15" i="24"/>
  <c r="I15" i="24"/>
  <c r="F15" i="24"/>
  <c r="E15" i="24"/>
  <c r="C15" i="24"/>
  <c r="K14" i="24"/>
  <c r="I14" i="24"/>
  <c r="C14" i="24"/>
  <c r="K13" i="24"/>
  <c r="I13" i="24"/>
  <c r="L73" i="30"/>
  <c r="I73" i="30" s="1"/>
  <c r="L72" i="30"/>
  <c r="L70" i="30"/>
  <c r="L69" i="30"/>
  <c r="L66" i="30"/>
  <c r="K66" i="30" s="1"/>
  <c r="L65" i="30"/>
  <c r="K65" i="30" s="1"/>
  <c r="L64" i="30"/>
  <c r="K64" i="30" s="1"/>
  <c r="L63" i="30"/>
  <c r="L62" i="30"/>
  <c r="L61" i="30"/>
  <c r="L60" i="30"/>
  <c r="L59" i="30"/>
  <c r="L58" i="30"/>
  <c r="K58" i="30" s="1"/>
  <c r="L57" i="30"/>
  <c r="K57" i="30" s="1"/>
  <c r="L56" i="30"/>
  <c r="K56" i="30" s="1"/>
  <c r="L46" i="30"/>
  <c r="I46" i="30" s="1"/>
  <c r="L45" i="30"/>
  <c r="M45" i="30" s="1"/>
  <c r="L44" i="30"/>
  <c r="L43" i="30"/>
  <c r="M43" i="30" s="1"/>
  <c r="L42" i="30"/>
  <c r="M42" i="30" s="1"/>
  <c r="L39" i="30"/>
  <c r="L38" i="30"/>
  <c r="K38" i="30" s="1"/>
  <c r="L36" i="30"/>
  <c r="L34" i="30"/>
  <c r="K34" i="30" s="1"/>
  <c r="L29" i="30"/>
  <c r="L28" i="30"/>
  <c r="K28" i="30" s="1"/>
  <c r="L26" i="30"/>
  <c r="L27" i="30"/>
  <c r="I27" i="30" s="1"/>
  <c r="L25" i="30"/>
  <c r="K25" i="30" s="1"/>
  <c r="L24" i="30"/>
  <c r="K24" i="30" s="1"/>
  <c r="L23" i="30"/>
  <c r="L22" i="30"/>
  <c r="K22" i="30" s="1"/>
  <c r="L21" i="30"/>
  <c r="L20" i="30"/>
  <c r="I20" i="30" s="1"/>
  <c r="L19" i="30"/>
  <c r="I19" i="30" s="1"/>
  <c r="L18" i="30"/>
  <c r="K18" i="30" s="1"/>
  <c r="L17" i="30"/>
  <c r="K17" i="30" s="1"/>
  <c r="L16" i="30"/>
  <c r="K16" i="30" s="1"/>
  <c r="L14" i="30"/>
  <c r="K14" i="30" s="1"/>
  <c r="L13" i="30"/>
  <c r="L30" i="30"/>
  <c r="I30" i="30" s="1"/>
  <c r="L31" i="30"/>
  <c r="I31" i="30" s="1"/>
  <c r="L32" i="30"/>
  <c r="L33" i="30"/>
  <c r="K33" i="30" s="1"/>
  <c r="L48" i="30"/>
  <c r="I48" i="30" s="1"/>
  <c r="L75" i="30"/>
  <c r="F73" i="30"/>
  <c r="F72" i="30"/>
  <c r="C72" i="30" s="1"/>
  <c r="F70" i="30"/>
  <c r="E70" i="30" s="1"/>
  <c r="F69" i="30"/>
  <c r="C69" i="30" s="1"/>
  <c r="F66" i="30"/>
  <c r="C66" i="30" s="1"/>
  <c r="F65" i="30"/>
  <c r="E65" i="30" s="1"/>
  <c r="F64" i="30"/>
  <c r="F63" i="30"/>
  <c r="C63" i="30" s="1"/>
  <c r="F62" i="30"/>
  <c r="F61" i="30"/>
  <c r="C61" i="30" s="1"/>
  <c r="F60" i="30"/>
  <c r="C60" i="30" s="1"/>
  <c r="F59" i="30"/>
  <c r="F58" i="30"/>
  <c r="E58" i="30" s="1"/>
  <c r="F57" i="30"/>
  <c r="C57" i="30" s="1"/>
  <c r="F55" i="30"/>
  <c r="F53" i="30"/>
  <c r="E53" i="30" s="1"/>
  <c r="F52" i="30"/>
  <c r="E52" i="30" s="1"/>
  <c r="F51" i="30"/>
  <c r="F50" i="30"/>
  <c r="C50" i="30" s="1"/>
  <c r="F54" i="30"/>
  <c r="F46" i="30"/>
  <c r="E46" i="30" s="1"/>
  <c r="F45" i="30"/>
  <c r="C45" i="30" s="1"/>
  <c r="F44" i="30"/>
  <c r="F43" i="30"/>
  <c r="G43" i="30" s="1"/>
  <c r="F42" i="30"/>
  <c r="F39" i="30"/>
  <c r="F38" i="30"/>
  <c r="F36" i="30"/>
  <c r="E36" i="30" s="1"/>
  <c r="F34" i="30"/>
  <c r="E34" i="30" s="1"/>
  <c r="F29" i="30"/>
  <c r="F28" i="30"/>
  <c r="E28" i="30" s="1"/>
  <c r="F26" i="30"/>
  <c r="E26" i="30" s="1"/>
  <c r="F27" i="30"/>
  <c r="F25" i="30"/>
  <c r="F24" i="30"/>
  <c r="F23" i="30"/>
  <c r="E23" i="30" s="1"/>
  <c r="F22" i="30"/>
  <c r="F21" i="30"/>
  <c r="F20" i="30"/>
  <c r="F19" i="30"/>
  <c r="F18" i="30"/>
  <c r="E18" i="30" s="1"/>
  <c r="F17" i="30"/>
  <c r="F16" i="30"/>
  <c r="F14" i="30"/>
  <c r="F13" i="30"/>
  <c r="E13" i="30" s="1"/>
  <c r="F30" i="30"/>
  <c r="E30" i="30" s="1"/>
  <c r="F31" i="30"/>
  <c r="F32" i="30"/>
  <c r="E32" i="30" s="1"/>
  <c r="F33" i="30"/>
  <c r="F48" i="30"/>
  <c r="C48" i="30" s="1"/>
  <c r="F75" i="30"/>
  <c r="E69" i="30"/>
  <c r="C65" i="30"/>
  <c r="E64" i="30"/>
  <c r="C64" i="30"/>
  <c r="E63" i="30"/>
  <c r="E60" i="30"/>
  <c r="K59" i="30"/>
  <c r="I59" i="30"/>
  <c r="E57" i="30"/>
  <c r="L55" i="30"/>
  <c r="K55" i="30" s="1"/>
  <c r="E55" i="30"/>
  <c r="C55" i="30"/>
  <c r="L54" i="30"/>
  <c r="K54" i="30" s="1"/>
  <c r="L53" i="30"/>
  <c r="I53" i="30" s="1"/>
  <c r="C53" i="30"/>
  <c r="L52" i="30"/>
  <c r="I52" i="30" s="1"/>
  <c r="L51" i="30"/>
  <c r="K51" i="30" s="1"/>
  <c r="L50" i="30"/>
  <c r="E48" i="30"/>
  <c r="C46" i="30"/>
  <c r="I42" i="30"/>
  <c r="K39" i="30"/>
  <c r="I39" i="30"/>
  <c r="E39" i="30"/>
  <c r="C39" i="30"/>
  <c r="K32" i="30"/>
  <c r="I32" i="30"/>
  <c r="I28" i="30"/>
  <c r="K26" i="30"/>
  <c r="I26" i="30"/>
  <c r="K20" i="30"/>
  <c r="K19" i="30"/>
  <c r="C18" i="30"/>
  <c r="L15" i="30"/>
  <c r="K15" i="30" s="1"/>
  <c r="F15" i="30"/>
  <c r="C15" i="30" s="1"/>
  <c r="C13" i="30"/>
  <c r="K75" i="31"/>
  <c r="I75" i="31"/>
  <c r="C75" i="31"/>
  <c r="K73" i="31"/>
  <c r="I73" i="31"/>
  <c r="E73" i="31"/>
  <c r="C73" i="31"/>
  <c r="K72" i="31"/>
  <c r="I72" i="31"/>
  <c r="C72" i="31"/>
  <c r="K70" i="31"/>
  <c r="I70" i="31"/>
  <c r="K69" i="31"/>
  <c r="I69" i="31"/>
  <c r="E69" i="31"/>
  <c r="C69" i="31"/>
  <c r="K66" i="31"/>
  <c r="I66" i="31"/>
  <c r="E66" i="31"/>
  <c r="C66" i="31"/>
  <c r="K65" i="31"/>
  <c r="I65" i="31"/>
  <c r="C65" i="31"/>
  <c r="K64" i="31"/>
  <c r="I64" i="31"/>
  <c r="K63" i="31"/>
  <c r="I63" i="31"/>
  <c r="E63" i="31"/>
  <c r="C63" i="31"/>
  <c r="K62" i="31"/>
  <c r="I62" i="31"/>
  <c r="E62" i="31"/>
  <c r="C62" i="31"/>
  <c r="K61" i="31"/>
  <c r="I61" i="31"/>
  <c r="C61" i="31"/>
  <c r="K60" i="31"/>
  <c r="I60" i="31"/>
  <c r="E60" i="31"/>
  <c r="K59" i="31"/>
  <c r="I59" i="31"/>
  <c r="E59" i="31"/>
  <c r="C59" i="31"/>
  <c r="K58" i="31"/>
  <c r="I58" i="31"/>
  <c r="E58" i="31"/>
  <c r="C58" i="31"/>
  <c r="K57" i="31"/>
  <c r="I57" i="31"/>
  <c r="C57" i="31"/>
  <c r="K56" i="31"/>
  <c r="I56" i="31"/>
  <c r="K55" i="31"/>
  <c r="I55" i="31"/>
  <c r="K54" i="31"/>
  <c r="I54" i="31"/>
  <c r="E54" i="31"/>
  <c r="C54" i="31"/>
  <c r="K53" i="31"/>
  <c r="I53" i="31"/>
  <c r="E53" i="31"/>
  <c r="C53" i="31"/>
  <c r="K52" i="31"/>
  <c r="I52" i="31"/>
  <c r="K51" i="31"/>
  <c r="I51" i="31"/>
  <c r="K50" i="31"/>
  <c r="I50" i="31"/>
  <c r="K48" i="31"/>
  <c r="I48" i="31"/>
  <c r="K47" i="31"/>
  <c r="I47" i="31"/>
  <c r="K46" i="31"/>
  <c r="I46" i="31"/>
  <c r="E46" i="31"/>
  <c r="C46" i="31"/>
  <c r="K45" i="31"/>
  <c r="I45" i="31"/>
  <c r="C45" i="31"/>
  <c r="K44" i="31"/>
  <c r="I44" i="31"/>
  <c r="E44" i="31"/>
  <c r="K43" i="31"/>
  <c r="I43" i="31"/>
  <c r="E43" i="31"/>
  <c r="C43" i="31"/>
  <c r="K42" i="31"/>
  <c r="I42" i="31"/>
  <c r="E42" i="31"/>
  <c r="C42" i="31"/>
  <c r="K40" i="31"/>
  <c r="I40" i="31"/>
  <c r="K39" i="31"/>
  <c r="I39" i="31"/>
  <c r="E39" i="31"/>
  <c r="C39" i="31"/>
  <c r="K38" i="31"/>
  <c r="I38" i="31"/>
  <c r="K36" i="31"/>
  <c r="I36" i="31"/>
  <c r="E36" i="31"/>
  <c r="C36" i="31"/>
  <c r="K34" i="31"/>
  <c r="I34" i="31"/>
  <c r="K33" i="31"/>
  <c r="I33" i="31"/>
  <c r="K32" i="31"/>
  <c r="I32" i="31"/>
  <c r="E32" i="31"/>
  <c r="C32" i="31"/>
  <c r="K31" i="31"/>
  <c r="I31" i="31"/>
  <c r="K30" i="31"/>
  <c r="I30" i="31"/>
  <c r="K29" i="31"/>
  <c r="I29" i="31"/>
  <c r="K28" i="31"/>
  <c r="I28" i="31"/>
  <c r="K27" i="31"/>
  <c r="I27" i="31"/>
  <c r="K26" i="31"/>
  <c r="I26" i="31"/>
  <c r="E26" i="31"/>
  <c r="C26" i="31"/>
  <c r="K25" i="31"/>
  <c r="I25" i="31"/>
  <c r="K24" i="31"/>
  <c r="I24" i="31"/>
  <c r="K23" i="31"/>
  <c r="I23" i="31"/>
  <c r="E23" i="31"/>
  <c r="C23" i="31"/>
  <c r="K22" i="31"/>
  <c r="I22" i="31"/>
  <c r="K21" i="31"/>
  <c r="I21" i="31"/>
  <c r="K20" i="31"/>
  <c r="I20" i="31"/>
  <c r="K19" i="31"/>
  <c r="I19" i="31"/>
  <c r="E19" i="31"/>
  <c r="C19" i="31"/>
  <c r="K18" i="31"/>
  <c r="I18" i="31"/>
  <c r="K17" i="31"/>
  <c r="I17" i="31"/>
  <c r="K16" i="31"/>
  <c r="I16" i="31"/>
  <c r="K15" i="31"/>
  <c r="I15" i="31"/>
  <c r="K14" i="31"/>
  <c r="I14" i="31"/>
  <c r="E14" i="31"/>
  <c r="C14" i="31"/>
  <c r="K13" i="31"/>
  <c r="I13" i="31"/>
  <c r="E13" i="31"/>
  <c r="C13" i="31"/>
  <c r="L73" i="22"/>
  <c r="K73" i="22" s="1"/>
  <c r="L72" i="22"/>
  <c r="L70" i="22"/>
  <c r="L69" i="22"/>
  <c r="L66" i="22"/>
  <c r="L65" i="22"/>
  <c r="L64" i="22"/>
  <c r="L63" i="22"/>
  <c r="K63" i="22" s="1"/>
  <c r="L62" i="22"/>
  <c r="L61" i="22"/>
  <c r="L60" i="22"/>
  <c r="K60" i="22" s="1"/>
  <c r="L59" i="22"/>
  <c r="K59" i="22" s="1"/>
  <c r="L58" i="22"/>
  <c r="L57" i="22"/>
  <c r="L56" i="22"/>
  <c r="L46" i="22"/>
  <c r="L47" i="22" s="1"/>
  <c r="L45" i="22"/>
  <c r="L44" i="22"/>
  <c r="L43" i="22"/>
  <c r="L42" i="22"/>
  <c r="L39" i="22"/>
  <c r="L38" i="22"/>
  <c r="L36" i="22"/>
  <c r="I36" i="22" s="1"/>
  <c r="L34" i="22"/>
  <c r="L29" i="22"/>
  <c r="L28" i="22"/>
  <c r="L26" i="22"/>
  <c r="K26" i="22" s="1"/>
  <c r="L27" i="22"/>
  <c r="L25" i="22"/>
  <c r="L24" i="22"/>
  <c r="L23" i="22"/>
  <c r="L22" i="22"/>
  <c r="L21" i="22"/>
  <c r="L20" i="22"/>
  <c r="L19" i="22"/>
  <c r="K19" i="22" s="1"/>
  <c r="L18" i="22"/>
  <c r="L17" i="22"/>
  <c r="I17" i="22" s="1"/>
  <c r="L16" i="22"/>
  <c r="L14" i="22"/>
  <c r="L13" i="22"/>
  <c r="L30" i="22"/>
  <c r="L31" i="22"/>
  <c r="L32" i="22"/>
  <c r="K32" i="22" s="1"/>
  <c r="L33" i="22"/>
  <c r="L48" i="22"/>
  <c r="L75" i="22"/>
  <c r="K75" i="22" s="1"/>
  <c r="J15" i="22"/>
  <c r="J15" i="32" s="1"/>
  <c r="J15" i="53" s="1"/>
  <c r="F73" i="22"/>
  <c r="C73" i="22" s="1"/>
  <c r="F72" i="22"/>
  <c r="F70" i="22"/>
  <c r="E70" i="22" s="1"/>
  <c r="F69" i="22"/>
  <c r="F66" i="22"/>
  <c r="E66" i="22" s="1"/>
  <c r="F65" i="22"/>
  <c r="E65" i="22" s="1"/>
  <c r="F64" i="22"/>
  <c r="F63" i="22"/>
  <c r="F62" i="22"/>
  <c r="E62" i="22" s="1"/>
  <c r="F61" i="22"/>
  <c r="E61" i="22" s="1"/>
  <c r="F60" i="22"/>
  <c r="F59" i="22"/>
  <c r="C59" i="22" s="1"/>
  <c r="F58" i="22"/>
  <c r="C58" i="22" s="1"/>
  <c r="F57" i="22"/>
  <c r="F55" i="22"/>
  <c r="F53" i="22"/>
  <c r="E53" i="22" s="1"/>
  <c r="F52" i="22"/>
  <c r="E52" i="22" s="1"/>
  <c r="F51" i="22"/>
  <c r="F50" i="22"/>
  <c r="F54" i="22"/>
  <c r="E54" i="22" s="1"/>
  <c r="F46" i="22"/>
  <c r="C46" i="22" s="1"/>
  <c r="F45" i="22"/>
  <c r="C45" i="22" s="1"/>
  <c r="F44" i="22"/>
  <c r="F43" i="22"/>
  <c r="F42" i="22"/>
  <c r="E42" i="22" s="1"/>
  <c r="F39" i="22"/>
  <c r="F38" i="22"/>
  <c r="F36" i="22"/>
  <c r="F34" i="22"/>
  <c r="C34" i="22" s="1"/>
  <c r="F29" i="22"/>
  <c r="F28" i="22"/>
  <c r="C28" i="22" s="1"/>
  <c r="F26" i="22"/>
  <c r="F27" i="22"/>
  <c r="E27" i="22" s="1"/>
  <c r="F25" i="22"/>
  <c r="F24" i="22"/>
  <c r="F23" i="22"/>
  <c r="F22" i="22"/>
  <c r="C22" i="22" s="1"/>
  <c r="F21" i="22"/>
  <c r="F20" i="22"/>
  <c r="C20" i="22" s="1"/>
  <c r="F19" i="22"/>
  <c r="F18" i="22"/>
  <c r="C18" i="22" s="1"/>
  <c r="F17" i="22"/>
  <c r="F16" i="22"/>
  <c r="F14" i="22"/>
  <c r="F13" i="22"/>
  <c r="E13" i="22" s="1"/>
  <c r="F30" i="22"/>
  <c r="C30" i="22" s="1"/>
  <c r="F31" i="22"/>
  <c r="F32" i="22"/>
  <c r="E32" i="22" s="1"/>
  <c r="F33" i="22"/>
  <c r="E33" i="22" s="1"/>
  <c r="F48" i="22"/>
  <c r="C48" i="22" s="1"/>
  <c r="F75" i="22"/>
  <c r="D15" i="22"/>
  <c r="D15" i="32" s="1"/>
  <c r="I75" i="22"/>
  <c r="E75" i="22"/>
  <c r="C75" i="22"/>
  <c r="I73" i="22"/>
  <c r="E73" i="22"/>
  <c r="K72" i="22"/>
  <c r="I72" i="22"/>
  <c r="K70" i="22"/>
  <c r="I70" i="22"/>
  <c r="I69" i="22"/>
  <c r="E69" i="22"/>
  <c r="C69" i="22"/>
  <c r="K65" i="22"/>
  <c r="I65" i="22"/>
  <c r="C65" i="22"/>
  <c r="E64" i="22"/>
  <c r="C64" i="22"/>
  <c r="I63" i="22"/>
  <c r="E63" i="22"/>
  <c r="C63" i="22"/>
  <c r="K62" i="22"/>
  <c r="I62" i="22"/>
  <c r="K61" i="22"/>
  <c r="I61" i="22"/>
  <c r="I60" i="22"/>
  <c r="E60" i="22"/>
  <c r="C60" i="22"/>
  <c r="K58" i="22"/>
  <c r="I58" i="22"/>
  <c r="E57" i="22"/>
  <c r="C57" i="22"/>
  <c r="L55" i="22"/>
  <c r="K55" i="22" s="1"/>
  <c r="E55" i="22"/>
  <c r="C55" i="22"/>
  <c r="L54" i="22"/>
  <c r="I54" i="22" s="1"/>
  <c r="K54" i="22"/>
  <c r="L53" i="22"/>
  <c r="K53" i="22" s="1"/>
  <c r="C53" i="22"/>
  <c r="L52" i="22"/>
  <c r="K52" i="22" s="1"/>
  <c r="I52" i="22"/>
  <c r="L51" i="22"/>
  <c r="K51" i="22" s="1"/>
  <c r="L50" i="22"/>
  <c r="K50" i="22"/>
  <c r="I50" i="22"/>
  <c r="E50" i="22"/>
  <c r="C50" i="22"/>
  <c r="K48" i="22"/>
  <c r="I48" i="22"/>
  <c r="E48" i="22"/>
  <c r="K46" i="22"/>
  <c r="I46" i="22"/>
  <c r="K45" i="22"/>
  <c r="I45" i="22"/>
  <c r="E45" i="22"/>
  <c r="K44" i="22"/>
  <c r="I44" i="22"/>
  <c r="K43" i="22"/>
  <c r="I43" i="22"/>
  <c r="C42" i="22"/>
  <c r="K39" i="22"/>
  <c r="I39" i="22"/>
  <c r="E39" i="22"/>
  <c r="C39" i="22"/>
  <c r="K38" i="22"/>
  <c r="E38" i="22"/>
  <c r="C38" i="22"/>
  <c r="K36" i="22"/>
  <c r="E36" i="22"/>
  <c r="C36" i="22"/>
  <c r="K34" i="22"/>
  <c r="I34" i="22"/>
  <c r="K33" i="22"/>
  <c r="I33" i="22"/>
  <c r="C32" i="22"/>
  <c r="K31" i="22"/>
  <c r="I31" i="22"/>
  <c r="K30" i="22"/>
  <c r="I30" i="22"/>
  <c r="E30" i="22"/>
  <c r="I28" i="22"/>
  <c r="E28" i="22"/>
  <c r="K27" i="22"/>
  <c r="I27" i="22"/>
  <c r="E26" i="22"/>
  <c r="C26" i="22"/>
  <c r="E25" i="22"/>
  <c r="C25" i="22"/>
  <c r="K24" i="22"/>
  <c r="I24" i="22"/>
  <c r="E24" i="22"/>
  <c r="C24" i="22"/>
  <c r="K23" i="22"/>
  <c r="I23" i="22"/>
  <c r="E23" i="22"/>
  <c r="C23" i="22"/>
  <c r="K22" i="22"/>
  <c r="I22" i="22"/>
  <c r="E22" i="22"/>
  <c r="K21" i="22"/>
  <c r="I21" i="22"/>
  <c r="K20" i="22"/>
  <c r="I20" i="22"/>
  <c r="E20" i="22"/>
  <c r="E19" i="22"/>
  <c r="C19" i="22"/>
  <c r="E18" i="22"/>
  <c r="K17" i="22"/>
  <c r="E17" i="22"/>
  <c r="C17" i="22"/>
  <c r="K16" i="22"/>
  <c r="I16" i="22"/>
  <c r="E16" i="22"/>
  <c r="C16" i="22"/>
  <c r="L15" i="22"/>
  <c r="K15" i="22" s="1"/>
  <c r="F15" i="22"/>
  <c r="E15" i="22" s="1"/>
  <c r="K14" i="22"/>
  <c r="I14" i="22"/>
  <c r="E14" i="22"/>
  <c r="C14" i="22"/>
  <c r="K13" i="22"/>
  <c r="I13" i="22"/>
  <c r="L73" i="33"/>
  <c r="K73" i="33" s="1"/>
  <c r="L72" i="33"/>
  <c r="L70" i="33"/>
  <c r="L69" i="33"/>
  <c r="L66" i="33"/>
  <c r="K66" i="33" s="1"/>
  <c r="L65" i="33"/>
  <c r="L64" i="33"/>
  <c r="K64" i="33" s="1"/>
  <c r="L63" i="33"/>
  <c r="K63" i="33" s="1"/>
  <c r="L62" i="33"/>
  <c r="L61" i="33"/>
  <c r="L60" i="33"/>
  <c r="L59" i="33"/>
  <c r="L58" i="33"/>
  <c r="L57" i="33"/>
  <c r="L56" i="33"/>
  <c r="I56" i="33" s="1"/>
  <c r="L46" i="33"/>
  <c r="L45" i="33"/>
  <c r="L44" i="33"/>
  <c r="L43" i="33"/>
  <c r="L42" i="33"/>
  <c r="L39" i="33"/>
  <c r="L38" i="33"/>
  <c r="K38" i="33" s="1"/>
  <c r="L36" i="33"/>
  <c r="L34" i="33"/>
  <c r="L29" i="33"/>
  <c r="K29" i="33" s="1"/>
  <c r="L28" i="33"/>
  <c r="L26" i="33"/>
  <c r="I26" i="33" s="1"/>
  <c r="L27" i="33"/>
  <c r="L25" i="33"/>
  <c r="I25" i="33" s="1"/>
  <c r="L24" i="33"/>
  <c r="L23" i="33"/>
  <c r="L22" i="33"/>
  <c r="L21" i="33"/>
  <c r="L20" i="33"/>
  <c r="L19" i="33"/>
  <c r="L18" i="33"/>
  <c r="L17" i="33"/>
  <c r="K17" i="33" s="1"/>
  <c r="L16" i="33"/>
  <c r="L14" i="33"/>
  <c r="L13" i="33"/>
  <c r="L30" i="33"/>
  <c r="L31" i="33"/>
  <c r="L32" i="33"/>
  <c r="L33" i="33"/>
  <c r="L48" i="33"/>
  <c r="L75" i="33"/>
  <c r="J15" i="33"/>
  <c r="J40" i="33" s="1"/>
  <c r="J76" i="33" s="1"/>
  <c r="F73" i="33"/>
  <c r="F72" i="33"/>
  <c r="E72" i="33" s="1"/>
  <c r="F70" i="33"/>
  <c r="F69" i="33"/>
  <c r="E69" i="33" s="1"/>
  <c r="F66" i="33"/>
  <c r="F65" i="33"/>
  <c r="E65" i="33" s="1"/>
  <c r="F64" i="33"/>
  <c r="E64" i="33" s="1"/>
  <c r="F63" i="33"/>
  <c r="C63" i="33" s="1"/>
  <c r="F62" i="33"/>
  <c r="F61" i="33"/>
  <c r="E61" i="33" s="1"/>
  <c r="F60" i="33"/>
  <c r="E60" i="33" s="1"/>
  <c r="F59" i="33"/>
  <c r="C59" i="33" s="1"/>
  <c r="F58" i="33"/>
  <c r="F57" i="33"/>
  <c r="C57" i="33" s="1"/>
  <c r="F55" i="33"/>
  <c r="F53" i="33"/>
  <c r="C53" i="33" s="1"/>
  <c r="F52" i="33"/>
  <c r="F51" i="33"/>
  <c r="E51" i="33" s="1"/>
  <c r="F50" i="33"/>
  <c r="F54" i="33"/>
  <c r="E54" i="33" s="1"/>
  <c r="F46" i="33"/>
  <c r="F45" i="33"/>
  <c r="C45" i="33" s="1"/>
  <c r="F44" i="33"/>
  <c r="F43" i="33"/>
  <c r="E43" i="33" s="1"/>
  <c r="F42" i="33"/>
  <c r="C42" i="33" s="1"/>
  <c r="F39" i="33"/>
  <c r="F38" i="33"/>
  <c r="F36" i="33"/>
  <c r="C36" i="33" s="1"/>
  <c r="F34" i="33"/>
  <c r="F29" i="33"/>
  <c r="C29" i="33" s="1"/>
  <c r="F28" i="33"/>
  <c r="F26" i="33"/>
  <c r="F27" i="33"/>
  <c r="F25" i="33"/>
  <c r="E25" i="33" s="1"/>
  <c r="F24" i="33"/>
  <c r="F23" i="33"/>
  <c r="E23" i="33" s="1"/>
  <c r="F22" i="33"/>
  <c r="F21" i="33"/>
  <c r="E21" i="33" s="1"/>
  <c r="F20" i="33"/>
  <c r="F19" i="33"/>
  <c r="E19" i="33" s="1"/>
  <c r="F18" i="33"/>
  <c r="F17" i="33"/>
  <c r="C17" i="33" s="1"/>
  <c r="F16" i="33"/>
  <c r="F14" i="33"/>
  <c r="E14" i="33" s="1"/>
  <c r="F13" i="33"/>
  <c r="F30" i="33"/>
  <c r="C30" i="33" s="1"/>
  <c r="F31" i="33"/>
  <c r="F32" i="33"/>
  <c r="F33" i="33"/>
  <c r="F48" i="33"/>
  <c r="C48" i="33" s="1"/>
  <c r="F75" i="33"/>
  <c r="D15" i="33"/>
  <c r="D40" i="33" s="1"/>
  <c r="D76" i="33" s="1"/>
  <c r="K75" i="33"/>
  <c r="I75" i="33"/>
  <c r="E75" i="33"/>
  <c r="E73" i="33"/>
  <c r="K72" i="33"/>
  <c r="I72" i="33"/>
  <c r="K70" i="33"/>
  <c r="I70" i="33"/>
  <c r="E70" i="33"/>
  <c r="K69" i="33"/>
  <c r="E66" i="33"/>
  <c r="C66" i="33"/>
  <c r="K65" i="33"/>
  <c r="I65" i="33"/>
  <c r="C65" i="33"/>
  <c r="K62" i="33"/>
  <c r="I62" i="33"/>
  <c r="E62" i="33"/>
  <c r="C62" i="33"/>
  <c r="K61" i="33"/>
  <c r="I61" i="33"/>
  <c r="K60" i="33"/>
  <c r="K59" i="33"/>
  <c r="I59" i="33"/>
  <c r="E59" i="33"/>
  <c r="E58" i="33"/>
  <c r="C58" i="33"/>
  <c r="K57" i="33"/>
  <c r="I57" i="33"/>
  <c r="E57" i="33"/>
  <c r="K56" i="33"/>
  <c r="L55" i="33"/>
  <c r="C55" i="33"/>
  <c r="L54" i="33"/>
  <c r="I54" i="33" s="1"/>
  <c r="K54" i="33"/>
  <c r="C54" i="33"/>
  <c r="L53" i="33"/>
  <c r="K53" i="33" s="1"/>
  <c r="E53" i="33"/>
  <c r="L52" i="33"/>
  <c r="K52" i="33" s="1"/>
  <c r="E52" i="33"/>
  <c r="C52" i="33"/>
  <c r="L51" i="33"/>
  <c r="I51" i="33" s="1"/>
  <c r="L50" i="33"/>
  <c r="I50" i="33" s="1"/>
  <c r="K50" i="33"/>
  <c r="C50" i="33"/>
  <c r="K46" i="33"/>
  <c r="I46" i="33"/>
  <c r="C46" i="33"/>
  <c r="K45" i="33"/>
  <c r="I45" i="33"/>
  <c r="I44" i="33"/>
  <c r="E44" i="33"/>
  <c r="C44" i="33"/>
  <c r="K43" i="33"/>
  <c r="I43" i="33"/>
  <c r="C43" i="33"/>
  <c r="K39" i="33"/>
  <c r="I39" i="33"/>
  <c r="E39" i="33"/>
  <c r="C39" i="33"/>
  <c r="E38" i="33"/>
  <c r="C38" i="33"/>
  <c r="K36" i="33"/>
  <c r="I36" i="33"/>
  <c r="K34" i="33"/>
  <c r="I34" i="33"/>
  <c r="C34" i="33"/>
  <c r="K33" i="33"/>
  <c r="I33" i="33"/>
  <c r="E33" i="33"/>
  <c r="C33" i="33"/>
  <c r="K32" i="33"/>
  <c r="C32" i="33"/>
  <c r="K31" i="33"/>
  <c r="I31" i="33"/>
  <c r="K30" i="33"/>
  <c r="K28" i="33"/>
  <c r="I28" i="33"/>
  <c r="E28" i="33"/>
  <c r="C28" i="33"/>
  <c r="K27" i="33"/>
  <c r="I27" i="33"/>
  <c r="E27" i="33"/>
  <c r="C27" i="33"/>
  <c r="K26" i="33"/>
  <c r="C26" i="33"/>
  <c r="K25" i="33"/>
  <c r="E24" i="33"/>
  <c r="C24" i="33"/>
  <c r="K23" i="33"/>
  <c r="I23" i="33"/>
  <c r="C23" i="33"/>
  <c r="K22" i="33"/>
  <c r="I22" i="33"/>
  <c r="C22" i="33"/>
  <c r="K20" i="33"/>
  <c r="I20" i="33"/>
  <c r="E20" i="33"/>
  <c r="C20" i="33"/>
  <c r="K18" i="33"/>
  <c r="I18" i="33"/>
  <c r="E18" i="33"/>
  <c r="C18" i="33"/>
  <c r="I17" i="33"/>
  <c r="K16" i="33"/>
  <c r="E16" i="33"/>
  <c r="C16" i="33"/>
  <c r="L15" i="33"/>
  <c r="K15" i="33"/>
  <c r="I15" i="33"/>
  <c r="F15" i="33"/>
  <c r="E15" i="33" s="1"/>
  <c r="K14" i="33"/>
  <c r="I14" i="33"/>
  <c r="K13" i="33"/>
  <c r="I13" i="33"/>
  <c r="E13" i="33"/>
  <c r="L73" i="34"/>
  <c r="L72" i="34"/>
  <c r="L70" i="34"/>
  <c r="L69" i="34"/>
  <c r="L66" i="34"/>
  <c r="I66" i="34" s="1"/>
  <c r="L65" i="34"/>
  <c r="K65" i="34" s="1"/>
  <c r="L64" i="34"/>
  <c r="L63" i="34"/>
  <c r="L62" i="34"/>
  <c r="L61" i="34"/>
  <c r="L60" i="34"/>
  <c r="L59" i="34"/>
  <c r="L58" i="34"/>
  <c r="I58" i="34" s="1"/>
  <c r="L57" i="34"/>
  <c r="K57" i="34" s="1"/>
  <c r="L56" i="34"/>
  <c r="L46" i="34"/>
  <c r="K46" i="34" s="1"/>
  <c r="L45" i="34"/>
  <c r="L44" i="34"/>
  <c r="L43" i="34"/>
  <c r="L42" i="34"/>
  <c r="L47" i="34"/>
  <c r="L39" i="34"/>
  <c r="L38" i="34"/>
  <c r="L36" i="34"/>
  <c r="K36" i="34" s="1"/>
  <c r="L34" i="34"/>
  <c r="L29" i="34"/>
  <c r="L28" i="34"/>
  <c r="L26" i="34"/>
  <c r="L27" i="34"/>
  <c r="I27" i="34" s="1"/>
  <c r="L25" i="34"/>
  <c r="K25" i="34" s="1"/>
  <c r="L24" i="34"/>
  <c r="L23" i="34"/>
  <c r="L22" i="34"/>
  <c r="L21" i="34"/>
  <c r="L20" i="34"/>
  <c r="I20" i="34" s="1"/>
  <c r="L19" i="34"/>
  <c r="L18" i="34"/>
  <c r="I18" i="34" s="1"/>
  <c r="L17" i="34"/>
  <c r="I17" i="34" s="1"/>
  <c r="L16" i="34"/>
  <c r="K16" i="34" s="1"/>
  <c r="L14" i="34"/>
  <c r="L13" i="34"/>
  <c r="L30" i="34"/>
  <c r="L31" i="34"/>
  <c r="I31" i="34" s="1"/>
  <c r="L32" i="34"/>
  <c r="L33" i="34"/>
  <c r="K33" i="34" s="1"/>
  <c r="L48" i="34"/>
  <c r="L75" i="34"/>
  <c r="J15" i="34"/>
  <c r="J40" i="34"/>
  <c r="J76" i="34" s="1"/>
  <c r="F73" i="34"/>
  <c r="F72" i="34"/>
  <c r="F70" i="34"/>
  <c r="E70" i="34" s="1"/>
  <c r="F69" i="34"/>
  <c r="F66" i="34"/>
  <c r="F65" i="34"/>
  <c r="E65" i="34" s="1"/>
  <c r="F64" i="34"/>
  <c r="F63" i="34"/>
  <c r="F62" i="34"/>
  <c r="F61" i="34"/>
  <c r="E61" i="34" s="1"/>
  <c r="F60" i="34"/>
  <c r="C60" i="34" s="1"/>
  <c r="F59" i="34"/>
  <c r="F58" i="34"/>
  <c r="F57" i="34"/>
  <c r="E57" i="34" s="1"/>
  <c r="F55" i="34"/>
  <c r="F53" i="34"/>
  <c r="F52" i="34"/>
  <c r="F51" i="34"/>
  <c r="F50" i="34"/>
  <c r="C50" i="34" s="1"/>
  <c r="F54" i="34"/>
  <c r="F46" i="34"/>
  <c r="E46" i="34" s="1"/>
  <c r="F45" i="34"/>
  <c r="F44" i="34"/>
  <c r="C44" i="34" s="1"/>
  <c r="F43" i="34"/>
  <c r="F42" i="34"/>
  <c r="F39" i="34"/>
  <c r="F38" i="34"/>
  <c r="C38" i="34" s="1"/>
  <c r="F36" i="34"/>
  <c r="E36" i="34" s="1"/>
  <c r="F34" i="34"/>
  <c r="F29" i="34"/>
  <c r="F28" i="34"/>
  <c r="E28" i="34" s="1"/>
  <c r="F26" i="34"/>
  <c r="F27" i="34"/>
  <c r="F25" i="34"/>
  <c r="F24" i="34"/>
  <c r="C24" i="34" s="1"/>
  <c r="F23" i="34"/>
  <c r="E23" i="34" s="1"/>
  <c r="F22" i="34"/>
  <c r="F21" i="34"/>
  <c r="F20" i="34"/>
  <c r="E20" i="34" s="1"/>
  <c r="F19" i="34"/>
  <c r="F18" i="34"/>
  <c r="F17" i="34"/>
  <c r="F16" i="34"/>
  <c r="C16" i="34" s="1"/>
  <c r="F14" i="34"/>
  <c r="F13" i="34"/>
  <c r="F30" i="34"/>
  <c r="F31" i="34"/>
  <c r="E31" i="34" s="1"/>
  <c r="F32" i="34"/>
  <c r="F33" i="34"/>
  <c r="F48" i="34"/>
  <c r="F75" i="34"/>
  <c r="E75" i="34" s="1"/>
  <c r="D15" i="34"/>
  <c r="D40" i="34" s="1"/>
  <c r="D76" i="34" s="1"/>
  <c r="K75" i="34"/>
  <c r="I75" i="34"/>
  <c r="K73" i="34"/>
  <c r="I73" i="34"/>
  <c r="E73" i="34"/>
  <c r="C73" i="34"/>
  <c r="K72" i="34"/>
  <c r="I72" i="34"/>
  <c r="E72" i="34"/>
  <c r="C72" i="34"/>
  <c r="K70" i="34"/>
  <c r="I70" i="34"/>
  <c r="K69" i="34"/>
  <c r="I69" i="34"/>
  <c r="C69" i="34"/>
  <c r="C66" i="34"/>
  <c r="I64" i="34"/>
  <c r="K63" i="34"/>
  <c r="I63" i="34"/>
  <c r="E63" i="34"/>
  <c r="C63" i="34"/>
  <c r="K62" i="34"/>
  <c r="I62" i="34"/>
  <c r="E62" i="34"/>
  <c r="C62" i="34"/>
  <c r="K61" i="34"/>
  <c r="I61" i="34"/>
  <c r="K60" i="34"/>
  <c r="I60" i="34"/>
  <c r="K59" i="34"/>
  <c r="I59" i="34"/>
  <c r="E59" i="34"/>
  <c r="C59" i="34"/>
  <c r="C58" i="34"/>
  <c r="I56" i="34"/>
  <c r="L55" i="34"/>
  <c r="K55" i="34" s="1"/>
  <c r="L54" i="34"/>
  <c r="K54" i="34"/>
  <c r="I54" i="34"/>
  <c r="E54" i="34"/>
  <c r="C54" i="34"/>
  <c r="L53" i="34"/>
  <c r="K53" i="34" s="1"/>
  <c r="E53" i="34"/>
  <c r="C53" i="34"/>
  <c r="L52" i="34"/>
  <c r="I52" i="34" s="1"/>
  <c r="E52" i="34"/>
  <c r="C52" i="34"/>
  <c r="L51" i="34"/>
  <c r="I51" i="34" s="1"/>
  <c r="E51" i="34"/>
  <c r="C51" i="34"/>
  <c r="L50" i="34"/>
  <c r="K48" i="34"/>
  <c r="I48" i="34"/>
  <c r="E48" i="34"/>
  <c r="C48" i="34"/>
  <c r="K47" i="34"/>
  <c r="I47" i="34"/>
  <c r="I46" i="34"/>
  <c r="C46" i="34"/>
  <c r="K45" i="34"/>
  <c r="I45" i="34"/>
  <c r="E45" i="34"/>
  <c r="C45" i="34"/>
  <c r="K44" i="34"/>
  <c r="I44" i="34"/>
  <c r="E44" i="34"/>
  <c r="I43" i="34"/>
  <c r="E43" i="34"/>
  <c r="C43" i="34"/>
  <c r="K42" i="34"/>
  <c r="E42" i="34"/>
  <c r="C42" i="34"/>
  <c r="K39" i="34"/>
  <c r="I39" i="34"/>
  <c r="E39" i="34"/>
  <c r="C39" i="34"/>
  <c r="K38" i="34"/>
  <c r="I38" i="34"/>
  <c r="I36" i="34"/>
  <c r="C36" i="34"/>
  <c r="K34" i="34"/>
  <c r="I34" i="34"/>
  <c r="E34" i="34"/>
  <c r="C34" i="34"/>
  <c r="E33" i="34"/>
  <c r="C33" i="34"/>
  <c r="K32" i="34"/>
  <c r="I32" i="34"/>
  <c r="C32" i="34"/>
  <c r="K31" i="34"/>
  <c r="K30" i="34"/>
  <c r="I30" i="34"/>
  <c r="E30" i="34"/>
  <c r="C30" i="34"/>
  <c r="K29" i="34"/>
  <c r="I29" i="34"/>
  <c r="E29" i="34"/>
  <c r="C29" i="34"/>
  <c r="K28" i="34"/>
  <c r="I28" i="34"/>
  <c r="E27" i="34"/>
  <c r="C27" i="34"/>
  <c r="K26" i="34"/>
  <c r="I26" i="34"/>
  <c r="C26" i="34"/>
  <c r="E25" i="34"/>
  <c r="C25" i="34"/>
  <c r="K24" i="34"/>
  <c r="I24" i="34"/>
  <c r="K23" i="34"/>
  <c r="I23" i="34"/>
  <c r="C23" i="34"/>
  <c r="K22" i="34"/>
  <c r="I22" i="34"/>
  <c r="E22" i="34"/>
  <c r="C22" i="34"/>
  <c r="K21" i="34"/>
  <c r="I21" i="34"/>
  <c r="E21" i="34"/>
  <c r="C21" i="34"/>
  <c r="K20" i="34"/>
  <c r="K19" i="34"/>
  <c r="I19" i="34"/>
  <c r="E19" i="34"/>
  <c r="C19" i="34"/>
  <c r="E18" i="34"/>
  <c r="C18" i="34"/>
  <c r="E17" i="34"/>
  <c r="C17" i="34"/>
  <c r="L15" i="34"/>
  <c r="K15" i="34"/>
  <c r="I15" i="34"/>
  <c r="F15" i="34"/>
  <c r="E15" i="34" s="1"/>
  <c r="K14" i="34"/>
  <c r="K13" i="34"/>
  <c r="I13" i="34"/>
  <c r="E13" i="34"/>
  <c r="C13" i="34"/>
  <c r="J73" i="20"/>
  <c r="J72" i="20"/>
  <c r="J70" i="20"/>
  <c r="J69" i="20"/>
  <c r="J66" i="20"/>
  <c r="J65" i="20"/>
  <c r="J64" i="20"/>
  <c r="J63" i="20"/>
  <c r="J62" i="20"/>
  <c r="J61" i="20"/>
  <c r="J60" i="20"/>
  <c r="J59" i="20"/>
  <c r="J58" i="20"/>
  <c r="J57" i="20"/>
  <c r="J55" i="20"/>
  <c r="J53" i="20"/>
  <c r="J52" i="20"/>
  <c r="J51" i="20"/>
  <c r="J50" i="20"/>
  <c r="J46" i="20"/>
  <c r="J45" i="20"/>
  <c r="J44" i="20"/>
  <c r="J43" i="20"/>
  <c r="J42" i="20"/>
  <c r="J38" i="20"/>
  <c r="J36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48" i="20"/>
  <c r="J75" i="20"/>
  <c r="J54" i="20"/>
  <c r="J33" i="20"/>
  <c r="J15" i="20"/>
  <c r="H73" i="20"/>
  <c r="H72" i="20"/>
  <c r="H70" i="20"/>
  <c r="H69" i="20"/>
  <c r="H66" i="20"/>
  <c r="H65" i="20"/>
  <c r="H64" i="20"/>
  <c r="H63" i="20"/>
  <c r="H62" i="20"/>
  <c r="H61" i="20"/>
  <c r="H60" i="20"/>
  <c r="H59" i="20"/>
  <c r="H58" i="20"/>
  <c r="H57" i="20"/>
  <c r="H55" i="20"/>
  <c r="H53" i="20"/>
  <c r="H52" i="20"/>
  <c r="H51" i="20"/>
  <c r="H50" i="20"/>
  <c r="H46" i="20"/>
  <c r="H45" i="20"/>
  <c r="H44" i="20"/>
  <c r="H43" i="20"/>
  <c r="H42" i="20"/>
  <c r="H38" i="20"/>
  <c r="H36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14" i="20"/>
  <c r="H13" i="20"/>
  <c r="H30" i="20"/>
  <c r="H31" i="20"/>
  <c r="H32" i="20"/>
  <c r="H48" i="20"/>
  <c r="H75" i="20"/>
  <c r="H54" i="20"/>
  <c r="H33" i="20"/>
  <c r="H15" i="20"/>
  <c r="D73" i="20"/>
  <c r="D72" i="20"/>
  <c r="D70" i="20"/>
  <c r="D69" i="20"/>
  <c r="D66" i="20"/>
  <c r="D65" i="20"/>
  <c r="D64" i="20"/>
  <c r="D63" i="20"/>
  <c r="D62" i="20"/>
  <c r="D61" i="20"/>
  <c r="D60" i="20"/>
  <c r="D59" i="20"/>
  <c r="D58" i="20"/>
  <c r="D57" i="20"/>
  <c r="D55" i="20"/>
  <c r="D53" i="20"/>
  <c r="D52" i="20"/>
  <c r="D51" i="20"/>
  <c r="D50" i="20"/>
  <c r="D46" i="20"/>
  <c r="D45" i="20"/>
  <c r="D44" i="20"/>
  <c r="D43" i="20"/>
  <c r="D42" i="20"/>
  <c r="D38" i="20"/>
  <c r="D36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48" i="20"/>
  <c r="D75" i="20"/>
  <c r="D54" i="20"/>
  <c r="D33" i="20"/>
  <c r="D15" i="20"/>
  <c r="B48" i="20"/>
  <c r="B75" i="20"/>
  <c r="B73" i="20"/>
  <c r="B72" i="20"/>
  <c r="B70" i="20"/>
  <c r="B69" i="20"/>
  <c r="B66" i="20"/>
  <c r="B65" i="20"/>
  <c r="B64" i="20"/>
  <c r="B63" i="20"/>
  <c r="B62" i="20"/>
  <c r="B61" i="20"/>
  <c r="B60" i="20"/>
  <c r="B59" i="20"/>
  <c r="B58" i="20"/>
  <c r="B57" i="20"/>
  <c r="B55" i="20"/>
  <c r="B54" i="20"/>
  <c r="B53" i="20"/>
  <c r="B52" i="20"/>
  <c r="B51" i="20"/>
  <c r="B50" i="20"/>
  <c r="B46" i="20"/>
  <c r="B45" i="20"/>
  <c r="B44" i="20"/>
  <c r="B43" i="20"/>
  <c r="B42" i="20"/>
  <c r="B38" i="20"/>
  <c r="B36" i="20"/>
  <c r="B34" i="20"/>
  <c r="B33" i="20"/>
  <c r="F33" i="20" s="1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J73" i="60"/>
  <c r="J72" i="60"/>
  <c r="J70" i="60"/>
  <c r="J69" i="60"/>
  <c r="J74" i="60"/>
  <c r="J66" i="60"/>
  <c r="J65" i="60"/>
  <c r="J64" i="60"/>
  <c r="J63" i="60"/>
  <c r="J62" i="60"/>
  <c r="J61" i="60"/>
  <c r="J60" i="60"/>
  <c r="J59" i="60"/>
  <c r="J58" i="60"/>
  <c r="J57" i="60"/>
  <c r="J55" i="60"/>
  <c r="J53" i="60"/>
  <c r="J52" i="60"/>
  <c r="J51" i="60"/>
  <c r="J50" i="60"/>
  <c r="J56" i="60"/>
  <c r="J67" i="60"/>
  <c r="J46" i="60"/>
  <c r="J45" i="60"/>
  <c r="J44" i="60"/>
  <c r="J43" i="60"/>
  <c r="J47" i="60" s="1"/>
  <c r="J42" i="60"/>
  <c r="J38" i="60"/>
  <c r="J36" i="60"/>
  <c r="J34" i="60"/>
  <c r="J29" i="60"/>
  <c r="J28" i="60"/>
  <c r="J26" i="60"/>
  <c r="J27" i="60"/>
  <c r="J25" i="60"/>
  <c r="J24" i="60"/>
  <c r="J23" i="60"/>
  <c r="J22" i="60"/>
  <c r="J21" i="60"/>
  <c r="J20" i="60"/>
  <c r="J19" i="60"/>
  <c r="J18" i="60"/>
  <c r="J17" i="60"/>
  <c r="J16" i="60"/>
  <c r="J14" i="60"/>
  <c r="J13" i="60"/>
  <c r="J30" i="60"/>
  <c r="J31" i="60"/>
  <c r="J32" i="60"/>
  <c r="J40" i="60"/>
  <c r="J48" i="60"/>
  <c r="J75" i="60"/>
  <c r="J54" i="60"/>
  <c r="J33" i="60"/>
  <c r="J15" i="35"/>
  <c r="J15" i="60" s="1"/>
  <c r="H73" i="60"/>
  <c r="H72" i="60"/>
  <c r="H70" i="60"/>
  <c r="H69" i="60"/>
  <c r="H66" i="60"/>
  <c r="L66" i="60" s="1"/>
  <c r="H65" i="60"/>
  <c r="L65" i="60" s="1"/>
  <c r="H64" i="60"/>
  <c r="L64" i="60" s="1"/>
  <c r="H63" i="60"/>
  <c r="H62" i="60"/>
  <c r="H61" i="60"/>
  <c r="H60" i="60"/>
  <c r="H59" i="60"/>
  <c r="H58" i="60"/>
  <c r="L58" i="60" s="1"/>
  <c r="H57" i="60"/>
  <c r="L57" i="60" s="1"/>
  <c r="H55" i="60"/>
  <c r="L55" i="60" s="1"/>
  <c r="H53" i="60"/>
  <c r="H52" i="60"/>
  <c r="H51" i="60"/>
  <c r="H50" i="60"/>
  <c r="L50" i="60" s="1"/>
  <c r="H46" i="60"/>
  <c r="H45" i="60"/>
  <c r="L45" i="60" s="1"/>
  <c r="H44" i="60"/>
  <c r="H43" i="60"/>
  <c r="L43" i="60" s="1"/>
  <c r="H42" i="60"/>
  <c r="H38" i="60"/>
  <c r="H36" i="60"/>
  <c r="H34" i="60"/>
  <c r="L34" i="60" s="1"/>
  <c r="H29" i="60"/>
  <c r="L29" i="60" s="1"/>
  <c r="K29" i="60" s="1"/>
  <c r="H28" i="60"/>
  <c r="L28" i="60" s="1"/>
  <c r="H26" i="60"/>
  <c r="L26" i="60" s="1"/>
  <c r="K26" i="60" s="1"/>
  <c r="H27" i="60"/>
  <c r="L27" i="60" s="1"/>
  <c r="K27" i="60" s="1"/>
  <c r="H25" i="60"/>
  <c r="L25" i="60" s="1"/>
  <c r="H24" i="60"/>
  <c r="H23" i="60"/>
  <c r="L23" i="60" s="1"/>
  <c r="H22" i="60"/>
  <c r="H21" i="60"/>
  <c r="H20" i="60"/>
  <c r="L20" i="60" s="1"/>
  <c r="H19" i="60"/>
  <c r="L19" i="60" s="1"/>
  <c r="K19" i="60" s="1"/>
  <c r="H18" i="60"/>
  <c r="H17" i="60"/>
  <c r="L17" i="60" s="1"/>
  <c r="H16" i="60"/>
  <c r="H14" i="60"/>
  <c r="L14" i="60" s="1"/>
  <c r="H13" i="60"/>
  <c r="H30" i="60"/>
  <c r="L30" i="60" s="1"/>
  <c r="K30" i="60" s="1"/>
  <c r="H31" i="60"/>
  <c r="L31" i="60" s="1"/>
  <c r="H32" i="60"/>
  <c r="H48" i="60"/>
  <c r="H75" i="60"/>
  <c r="L75" i="60" s="1"/>
  <c r="K75" i="60" s="1"/>
  <c r="H54" i="60"/>
  <c r="H33" i="60"/>
  <c r="H15" i="60"/>
  <c r="D73" i="60"/>
  <c r="D72" i="60"/>
  <c r="D70" i="60"/>
  <c r="D74" i="60" s="1"/>
  <c r="D69" i="60"/>
  <c r="D66" i="60"/>
  <c r="D65" i="60"/>
  <c r="D67" i="60" s="1"/>
  <c r="D64" i="60"/>
  <c r="D63" i="60"/>
  <c r="D62" i="60"/>
  <c r="D61" i="60"/>
  <c r="D60" i="60"/>
  <c r="D59" i="60"/>
  <c r="D58" i="60"/>
  <c r="D57" i="60"/>
  <c r="D55" i="60"/>
  <c r="D53" i="60"/>
  <c r="D52" i="60"/>
  <c r="D51" i="60"/>
  <c r="D50" i="60"/>
  <c r="D56" i="60"/>
  <c r="D46" i="60"/>
  <c r="D45" i="60"/>
  <c r="D44" i="60"/>
  <c r="D43" i="60"/>
  <c r="D42" i="60"/>
  <c r="D47" i="60"/>
  <c r="D38" i="60"/>
  <c r="D36" i="60"/>
  <c r="D34" i="60"/>
  <c r="D29" i="60"/>
  <c r="D28" i="60"/>
  <c r="D26" i="60"/>
  <c r="D27" i="60"/>
  <c r="D25" i="60"/>
  <c r="D24" i="60"/>
  <c r="D23" i="60"/>
  <c r="D22" i="60"/>
  <c r="D21" i="60"/>
  <c r="D20" i="60"/>
  <c r="D19" i="60"/>
  <c r="D18" i="60"/>
  <c r="D17" i="60"/>
  <c r="D16" i="60"/>
  <c r="D14" i="60"/>
  <c r="D13" i="60"/>
  <c r="D30" i="60"/>
  <c r="D31" i="60"/>
  <c r="D32" i="60"/>
  <c r="D40" i="60"/>
  <c r="D48" i="60"/>
  <c r="D75" i="60"/>
  <c r="D54" i="60"/>
  <c r="D33" i="60"/>
  <c r="D15" i="35"/>
  <c r="D15" i="60" s="1"/>
  <c r="B75" i="60"/>
  <c r="B73" i="60"/>
  <c r="F73" i="60" s="1"/>
  <c r="B72" i="60"/>
  <c r="F72" i="60" s="1"/>
  <c r="B70" i="60"/>
  <c r="F70" i="60" s="1"/>
  <c r="B69" i="60"/>
  <c r="F69" i="60" s="1"/>
  <c r="E69" i="60" s="1"/>
  <c r="B66" i="60"/>
  <c r="F66" i="60" s="1"/>
  <c r="E66" i="60" s="1"/>
  <c r="B65" i="60"/>
  <c r="F65" i="60" s="1"/>
  <c r="E65" i="60" s="1"/>
  <c r="B64" i="60"/>
  <c r="B63" i="60"/>
  <c r="B62" i="60"/>
  <c r="B61" i="60"/>
  <c r="F61" i="60" s="1"/>
  <c r="C61" i="60" s="1"/>
  <c r="B60" i="60"/>
  <c r="F60" i="60" s="1"/>
  <c r="E60" i="60" s="1"/>
  <c r="B59" i="60"/>
  <c r="F59" i="60" s="1"/>
  <c r="E59" i="60" s="1"/>
  <c r="B58" i="60"/>
  <c r="F58" i="60" s="1"/>
  <c r="E58" i="60" s="1"/>
  <c r="B57" i="60"/>
  <c r="B55" i="60"/>
  <c r="B54" i="60"/>
  <c r="F54" i="60" s="1"/>
  <c r="E54" i="60" s="1"/>
  <c r="B53" i="60"/>
  <c r="B52" i="60"/>
  <c r="F52" i="60" s="1"/>
  <c r="B51" i="60"/>
  <c r="F51" i="60" s="1"/>
  <c r="E51" i="60" s="1"/>
  <c r="B50" i="60"/>
  <c r="B46" i="60"/>
  <c r="F46" i="60" s="1"/>
  <c r="E46" i="60" s="1"/>
  <c r="B45" i="60"/>
  <c r="F45" i="60" s="1"/>
  <c r="C45" i="60" s="1"/>
  <c r="B44" i="60"/>
  <c r="F44" i="60" s="1"/>
  <c r="B43" i="60"/>
  <c r="F43" i="60" s="1"/>
  <c r="B42" i="60"/>
  <c r="F42" i="60" s="1"/>
  <c r="B38" i="60"/>
  <c r="F38" i="60" s="1"/>
  <c r="B36" i="60"/>
  <c r="B34" i="60"/>
  <c r="B33" i="60"/>
  <c r="F33" i="60" s="1"/>
  <c r="E33" i="60" s="1"/>
  <c r="B32" i="60"/>
  <c r="B31" i="60"/>
  <c r="B30" i="60"/>
  <c r="F30" i="60" s="1"/>
  <c r="E30" i="60" s="1"/>
  <c r="B29" i="60"/>
  <c r="F29" i="60" s="1"/>
  <c r="E29" i="60" s="1"/>
  <c r="B28" i="60"/>
  <c r="F28" i="60" s="1"/>
  <c r="B27" i="60"/>
  <c r="F27" i="60" s="1"/>
  <c r="B26" i="60"/>
  <c r="F26" i="60" s="1"/>
  <c r="E26" i="60" s="1"/>
  <c r="B25" i="60"/>
  <c r="F25" i="60" s="1"/>
  <c r="B24" i="60"/>
  <c r="F24" i="60" s="1"/>
  <c r="E24" i="60" s="1"/>
  <c r="B23" i="60"/>
  <c r="F23" i="60" s="1"/>
  <c r="E23" i="60" s="1"/>
  <c r="B22" i="60"/>
  <c r="F22" i="60" s="1"/>
  <c r="E22" i="60" s="1"/>
  <c r="B21" i="60"/>
  <c r="B20" i="60"/>
  <c r="F20" i="60" s="1"/>
  <c r="E20" i="60" s="1"/>
  <c r="B19" i="60"/>
  <c r="F19" i="60" s="1"/>
  <c r="B18" i="60"/>
  <c r="F18" i="60" s="1"/>
  <c r="E18" i="60" s="1"/>
  <c r="B17" i="60"/>
  <c r="F17" i="60" s="1"/>
  <c r="E17" i="60" s="1"/>
  <c r="B16" i="60"/>
  <c r="F16" i="60" s="1"/>
  <c r="E16" i="60" s="1"/>
  <c r="B15" i="60"/>
  <c r="B14" i="60"/>
  <c r="F14" i="60" s="1"/>
  <c r="B13" i="60"/>
  <c r="L72" i="60"/>
  <c r="K72" i="60" s="1"/>
  <c r="L70" i="60"/>
  <c r="K70" i="60" s="1"/>
  <c r="L62" i="60"/>
  <c r="L61" i="60"/>
  <c r="K61" i="60" s="1"/>
  <c r="L60" i="60"/>
  <c r="K60" i="60" s="1"/>
  <c r="L59" i="60"/>
  <c r="K59" i="60" s="1"/>
  <c r="L42" i="60"/>
  <c r="I42" i="60" s="1"/>
  <c r="L39" i="60"/>
  <c r="L38" i="60"/>
  <c r="L24" i="60"/>
  <c r="I24" i="60" s="1"/>
  <c r="L22" i="60"/>
  <c r="L21" i="60"/>
  <c r="K21" i="60" s="1"/>
  <c r="L18" i="60"/>
  <c r="I18" i="60" s="1"/>
  <c r="L16" i="60"/>
  <c r="K16" i="60" s="1"/>
  <c r="L13" i="60"/>
  <c r="F57" i="60"/>
  <c r="E57" i="60" s="1"/>
  <c r="F39" i="60"/>
  <c r="F32" i="60"/>
  <c r="C32" i="60" s="1"/>
  <c r="B48" i="60"/>
  <c r="K62" i="60"/>
  <c r="I62" i="60"/>
  <c r="L54" i="60"/>
  <c r="K54" i="60"/>
  <c r="L52" i="60"/>
  <c r="K52" i="60"/>
  <c r="L51" i="60"/>
  <c r="I51" i="60" s="1"/>
  <c r="K39" i="60"/>
  <c r="I39" i="60"/>
  <c r="E39" i="60"/>
  <c r="C39" i="60"/>
  <c r="L33" i="60"/>
  <c r="K24" i="60"/>
  <c r="I22" i="60"/>
  <c r="J40" i="35"/>
  <c r="J76" i="35" s="1"/>
  <c r="D40" i="35"/>
  <c r="D76" i="35" s="1"/>
  <c r="J75" i="58"/>
  <c r="J73" i="58"/>
  <c r="J72" i="58"/>
  <c r="J70" i="58"/>
  <c r="J69" i="58"/>
  <c r="J66" i="58"/>
  <c r="J65" i="58"/>
  <c r="J64" i="58"/>
  <c r="J63" i="58"/>
  <c r="J62" i="58"/>
  <c r="J61" i="58"/>
  <c r="J60" i="58"/>
  <c r="J59" i="58"/>
  <c r="J58" i="58"/>
  <c r="J57" i="58"/>
  <c r="J55" i="58"/>
  <c r="J54" i="58"/>
  <c r="J53" i="58"/>
  <c r="J52" i="58"/>
  <c r="J51" i="58"/>
  <c r="J50" i="58"/>
  <c r="J48" i="58"/>
  <c r="J46" i="58"/>
  <c r="J45" i="58"/>
  <c r="J44" i="58"/>
  <c r="J43" i="58"/>
  <c r="J42" i="58"/>
  <c r="J38" i="58"/>
  <c r="J36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75" i="58"/>
  <c r="D73" i="58"/>
  <c r="D72" i="58"/>
  <c r="D70" i="58"/>
  <c r="D69" i="58"/>
  <c r="D66" i="58"/>
  <c r="D65" i="58"/>
  <c r="D64" i="58"/>
  <c r="D63" i="58"/>
  <c r="D62" i="58"/>
  <c r="D61" i="58"/>
  <c r="D60" i="58"/>
  <c r="D59" i="58"/>
  <c r="D58" i="58"/>
  <c r="D57" i="58"/>
  <c r="D55" i="58"/>
  <c r="D54" i="58"/>
  <c r="D53" i="58"/>
  <c r="D52" i="58"/>
  <c r="D51" i="58"/>
  <c r="D50" i="58"/>
  <c r="D48" i="58"/>
  <c r="D46" i="58"/>
  <c r="D45" i="58"/>
  <c r="D44" i="58"/>
  <c r="D43" i="58"/>
  <c r="D42" i="58"/>
  <c r="D38" i="58"/>
  <c r="D36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75" i="58"/>
  <c r="H73" i="58"/>
  <c r="H72" i="58"/>
  <c r="H70" i="58"/>
  <c r="H69" i="58"/>
  <c r="H66" i="58"/>
  <c r="H65" i="58"/>
  <c r="H64" i="58"/>
  <c r="H63" i="58"/>
  <c r="H62" i="58"/>
  <c r="H61" i="58"/>
  <c r="H60" i="58"/>
  <c r="H59" i="58"/>
  <c r="H58" i="58"/>
  <c r="H57" i="58"/>
  <c r="H55" i="58"/>
  <c r="H54" i="58"/>
  <c r="H53" i="58"/>
  <c r="H52" i="58"/>
  <c r="H51" i="58"/>
  <c r="H50" i="58"/>
  <c r="H48" i="58"/>
  <c r="H46" i="58"/>
  <c r="H45" i="58"/>
  <c r="H44" i="58"/>
  <c r="H43" i="58"/>
  <c r="H42" i="58"/>
  <c r="H38" i="58"/>
  <c r="H36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B75" i="58"/>
  <c r="B73" i="58"/>
  <c r="B72" i="58"/>
  <c r="B70" i="58"/>
  <c r="B69" i="58"/>
  <c r="B66" i="58"/>
  <c r="B65" i="58"/>
  <c r="B64" i="58"/>
  <c r="B63" i="58"/>
  <c r="B62" i="58"/>
  <c r="B61" i="58"/>
  <c r="B60" i="58"/>
  <c r="B59" i="58"/>
  <c r="B58" i="58"/>
  <c r="B57" i="58"/>
  <c r="B55" i="58"/>
  <c r="B54" i="58"/>
  <c r="B53" i="58"/>
  <c r="B52" i="58"/>
  <c r="B51" i="58"/>
  <c r="B50" i="58"/>
  <c r="B48" i="58"/>
  <c r="B46" i="58"/>
  <c r="B45" i="58"/>
  <c r="B44" i="58"/>
  <c r="B43" i="58"/>
  <c r="B42" i="58"/>
  <c r="B38" i="58"/>
  <c r="B36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H75" i="59"/>
  <c r="H73" i="59"/>
  <c r="H72" i="59"/>
  <c r="H70" i="59"/>
  <c r="H69" i="59"/>
  <c r="H66" i="59"/>
  <c r="H65" i="59"/>
  <c r="H64" i="59"/>
  <c r="H63" i="59"/>
  <c r="H62" i="59"/>
  <c r="H61" i="59"/>
  <c r="H60" i="59"/>
  <c r="H59" i="59"/>
  <c r="H58" i="59"/>
  <c r="H57" i="59"/>
  <c r="H55" i="59"/>
  <c r="H54" i="59"/>
  <c r="H53" i="59"/>
  <c r="H52" i="59"/>
  <c r="H51" i="59"/>
  <c r="H50" i="59"/>
  <c r="H48" i="59"/>
  <c r="H46" i="59"/>
  <c r="H45" i="59"/>
  <c r="H44" i="59"/>
  <c r="H43" i="59"/>
  <c r="H42" i="59"/>
  <c r="H38" i="59"/>
  <c r="H36" i="59"/>
  <c r="H34" i="59"/>
  <c r="H33" i="59"/>
  <c r="H32" i="59"/>
  <c r="H31" i="59"/>
  <c r="H30" i="59"/>
  <c r="H29" i="59"/>
  <c r="H28" i="59"/>
  <c r="H27" i="59"/>
  <c r="H26" i="59"/>
  <c r="H25" i="59"/>
  <c r="H24" i="59"/>
  <c r="H23" i="59"/>
  <c r="H22" i="59"/>
  <c r="H21" i="59"/>
  <c r="H20" i="59"/>
  <c r="H19" i="59"/>
  <c r="H18" i="59"/>
  <c r="H17" i="59"/>
  <c r="H16" i="59"/>
  <c r="H15" i="59"/>
  <c r="H14" i="59"/>
  <c r="H13" i="59"/>
  <c r="J75" i="59"/>
  <c r="J73" i="59"/>
  <c r="J72" i="59"/>
  <c r="J70" i="59"/>
  <c r="J69" i="59"/>
  <c r="J66" i="59"/>
  <c r="J65" i="59"/>
  <c r="J64" i="59"/>
  <c r="J63" i="59"/>
  <c r="J62" i="59"/>
  <c r="J61" i="59"/>
  <c r="J60" i="59"/>
  <c r="J59" i="59"/>
  <c r="J58" i="59"/>
  <c r="J57" i="59"/>
  <c r="J55" i="59"/>
  <c r="J54" i="59"/>
  <c r="J53" i="59"/>
  <c r="J52" i="59"/>
  <c r="J51" i="59"/>
  <c r="J50" i="59"/>
  <c r="J48" i="59"/>
  <c r="J46" i="59"/>
  <c r="J45" i="59"/>
  <c r="J44" i="59"/>
  <c r="J43" i="59"/>
  <c r="J42" i="59"/>
  <c r="J38" i="59"/>
  <c r="J36" i="59"/>
  <c r="J34" i="59"/>
  <c r="J33" i="59"/>
  <c r="J32" i="59"/>
  <c r="J31" i="59"/>
  <c r="J30" i="59"/>
  <c r="J29" i="59"/>
  <c r="J28" i="59"/>
  <c r="J27" i="59"/>
  <c r="J26" i="59"/>
  <c r="J25" i="59"/>
  <c r="J24" i="59"/>
  <c r="J23" i="59"/>
  <c r="J22" i="59"/>
  <c r="J21" i="59"/>
  <c r="J20" i="59"/>
  <c r="J19" i="59"/>
  <c r="J18" i="59"/>
  <c r="J17" i="59"/>
  <c r="J16" i="59"/>
  <c r="J15" i="59"/>
  <c r="J14" i="59"/>
  <c r="J13" i="59"/>
  <c r="D75" i="59"/>
  <c r="D73" i="59"/>
  <c r="D72" i="59"/>
  <c r="D70" i="59"/>
  <c r="D69" i="59"/>
  <c r="D66" i="59"/>
  <c r="D65" i="59"/>
  <c r="D64" i="59"/>
  <c r="D63" i="59"/>
  <c r="D62" i="59"/>
  <c r="D61" i="59"/>
  <c r="D60" i="59"/>
  <c r="D59" i="59"/>
  <c r="D58" i="59"/>
  <c r="D57" i="59"/>
  <c r="D55" i="59"/>
  <c r="D54" i="59"/>
  <c r="D53" i="59"/>
  <c r="D52" i="59"/>
  <c r="D51" i="59"/>
  <c r="D50" i="59"/>
  <c r="D48" i="59"/>
  <c r="D46" i="59"/>
  <c r="D45" i="59"/>
  <c r="D44" i="59"/>
  <c r="D43" i="59"/>
  <c r="D42" i="59"/>
  <c r="D38" i="59"/>
  <c r="D36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16" i="59"/>
  <c r="D15" i="59"/>
  <c r="D14" i="59"/>
  <c r="D13" i="59"/>
  <c r="B75" i="59"/>
  <c r="B73" i="59"/>
  <c r="B72" i="59"/>
  <c r="B70" i="59"/>
  <c r="B69" i="59"/>
  <c r="B66" i="59"/>
  <c r="B65" i="59"/>
  <c r="B64" i="59"/>
  <c r="B63" i="59"/>
  <c r="B62" i="59"/>
  <c r="B61" i="59"/>
  <c r="B60" i="59"/>
  <c r="B59" i="59"/>
  <c r="B58" i="59"/>
  <c r="B57" i="59"/>
  <c r="B55" i="59"/>
  <c r="B54" i="59"/>
  <c r="B53" i="59"/>
  <c r="B52" i="59"/>
  <c r="B51" i="59"/>
  <c r="B50" i="59"/>
  <c r="B48" i="59"/>
  <c r="B46" i="59"/>
  <c r="B45" i="59"/>
  <c r="B44" i="59"/>
  <c r="B43" i="59"/>
  <c r="B42" i="59"/>
  <c r="B38" i="59"/>
  <c r="B36" i="59"/>
  <c r="B34" i="59"/>
  <c r="B33" i="59"/>
  <c r="B32" i="59"/>
  <c r="F32" i="59" s="1"/>
  <c r="B31" i="59"/>
  <c r="B30" i="59"/>
  <c r="B29" i="59"/>
  <c r="B28" i="59"/>
  <c r="B27" i="59"/>
  <c r="B26" i="59"/>
  <c r="B25" i="59"/>
  <c r="B24" i="59"/>
  <c r="B23" i="59"/>
  <c r="B22" i="59"/>
  <c r="B21" i="59"/>
  <c r="B20" i="59"/>
  <c r="B19" i="59"/>
  <c r="B18" i="59"/>
  <c r="B17" i="59"/>
  <c r="B16" i="59"/>
  <c r="B14" i="59"/>
  <c r="B13" i="59"/>
  <c r="L39" i="58"/>
  <c r="K39" i="58"/>
  <c r="I39" i="58"/>
  <c r="F39" i="58"/>
  <c r="E39" i="58"/>
  <c r="C39" i="58"/>
  <c r="L39" i="59"/>
  <c r="K39" i="59"/>
  <c r="I39" i="59"/>
  <c r="F39" i="59"/>
  <c r="E39" i="59"/>
  <c r="C39" i="59"/>
  <c r="L27" i="59"/>
  <c r="K27" i="59" s="1"/>
  <c r="L50" i="59"/>
  <c r="I50" i="59" s="1"/>
  <c r="B15" i="59"/>
  <c r="L39" i="35"/>
  <c r="L38" i="35"/>
  <c r="L36" i="35"/>
  <c r="L34" i="35"/>
  <c r="L29" i="35"/>
  <c r="K29" i="35" s="1"/>
  <c r="L28" i="35"/>
  <c r="L26" i="35"/>
  <c r="L27" i="35"/>
  <c r="L25" i="35"/>
  <c r="L24" i="35"/>
  <c r="L23" i="35"/>
  <c r="L22" i="35"/>
  <c r="I22" i="35" s="1"/>
  <c r="L21" i="35"/>
  <c r="K21" i="35" s="1"/>
  <c r="L20" i="35"/>
  <c r="L19" i="35"/>
  <c r="L18" i="35"/>
  <c r="L17" i="35"/>
  <c r="L16" i="35"/>
  <c r="L14" i="35"/>
  <c r="K14" i="35" s="1"/>
  <c r="L13" i="35"/>
  <c r="L30" i="35"/>
  <c r="I30" i="35" s="1"/>
  <c r="L31" i="35"/>
  <c r="L32" i="35"/>
  <c r="L33" i="35"/>
  <c r="F13" i="35"/>
  <c r="F27" i="35"/>
  <c r="F28" i="35"/>
  <c r="C28" i="35" s="1"/>
  <c r="F33" i="35"/>
  <c r="E33" i="35" s="1"/>
  <c r="F34" i="35"/>
  <c r="C34" i="35" s="1"/>
  <c r="L42" i="35"/>
  <c r="L73" i="35"/>
  <c r="L72" i="35"/>
  <c r="L70" i="35"/>
  <c r="L69" i="35"/>
  <c r="L74" i="35"/>
  <c r="L66" i="35"/>
  <c r="L65" i="35"/>
  <c r="K65" i="35" s="1"/>
  <c r="L64" i="35"/>
  <c r="L63" i="35"/>
  <c r="L62" i="35"/>
  <c r="L61" i="35"/>
  <c r="L60" i="35"/>
  <c r="I60" i="35" s="1"/>
  <c r="L59" i="35"/>
  <c r="K59" i="35" s="1"/>
  <c r="L58" i="35"/>
  <c r="I58" i="35" s="1"/>
  <c r="L57" i="35"/>
  <c r="K57" i="35" s="1"/>
  <c r="L56" i="35"/>
  <c r="L46" i="35"/>
  <c r="L45" i="35"/>
  <c r="L44" i="35"/>
  <c r="L43" i="35"/>
  <c r="L48" i="35"/>
  <c r="K48" i="35" s="1"/>
  <c r="L75" i="35"/>
  <c r="K75" i="35" s="1"/>
  <c r="F73" i="35"/>
  <c r="C73" i="35" s="1"/>
  <c r="F72" i="35"/>
  <c r="F70" i="35"/>
  <c r="F69" i="35"/>
  <c r="E69" i="35" s="1"/>
  <c r="F66" i="35"/>
  <c r="F65" i="35"/>
  <c r="E65" i="35" s="1"/>
  <c r="F64" i="35"/>
  <c r="F63" i="35"/>
  <c r="C63" i="35" s="1"/>
  <c r="F62" i="35"/>
  <c r="C62" i="35" s="1"/>
  <c r="E62" i="35"/>
  <c r="F61" i="35"/>
  <c r="F60" i="35"/>
  <c r="E60" i="35" s="1"/>
  <c r="F59" i="35"/>
  <c r="C59" i="35" s="1"/>
  <c r="F58" i="35"/>
  <c r="E58" i="35"/>
  <c r="F57" i="35"/>
  <c r="F55" i="35"/>
  <c r="C55" i="35" s="1"/>
  <c r="F53" i="35"/>
  <c r="F52" i="35"/>
  <c r="E52" i="35" s="1"/>
  <c r="F51" i="35"/>
  <c r="F50" i="35"/>
  <c r="E50" i="35" s="1"/>
  <c r="F54" i="35"/>
  <c r="F46" i="35"/>
  <c r="E46" i="35" s="1"/>
  <c r="F45" i="35"/>
  <c r="C45" i="35" s="1"/>
  <c r="F44" i="35"/>
  <c r="F43" i="35"/>
  <c r="F42" i="35"/>
  <c r="F39" i="35"/>
  <c r="F38" i="35"/>
  <c r="C38" i="35"/>
  <c r="F36" i="35"/>
  <c r="E36" i="35" s="1"/>
  <c r="F29" i="35"/>
  <c r="C29" i="35" s="1"/>
  <c r="F26" i="35"/>
  <c r="F25" i="35"/>
  <c r="C25" i="35" s="1"/>
  <c r="F24" i="35"/>
  <c r="E24" i="35" s="1"/>
  <c r="F23" i="35"/>
  <c r="E23" i="35" s="1"/>
  <c r="F22" i="35"/>
  <c r="F21" i="35"/>
  <c r="F20" i="35"/>
  <c r="E20" i="35" s="1"/>
  <c r="F19" i="35"/>
  <c r="C19" i="35" s="1"/>
  <c r="F18" i="35"/>
  <c r="F17" i="35"/>
  <c r="C17" i="35" s="1"/>
  <c r="F16" i="35"/>
  <c r="E16" i="35" s="1"/>
  <c r="F14" i="35"/>
  <c r="F30" i="35"/>
  <c r="F31" i="35"/>
  <c r="E31" i="35" s="1"/>
  <c r="F32" i="35"/>
  <c r="E32" i="35" s="1"/>
  <c r="F48" i="35"/>
  <c r="E48" i="35" s="1"/>
  <c r="F75" i="35"/>
  <c r="K73" i="35"/>
  <c r="I73" i="35"/>
  <c r="E73" i="35"/>
  <c r="K72" i="35"/>
  <c r="I72" i="35"/>
  <c r="E72" i="35"/>
  <c r="K70" i="35"/>
  <c r="I70" i="35"/>
  <c r="E70" i="35"/>
  <c r="C70" i="35"/>
  <c r="K69" i="35"/>
  <c r="I69" i="35"/>
  <c r="K64" i="35"/>
  <c r="I64" i="35"/>
  <c r="C64" i="35"/>
  <c r="K63" i="35"/>
  <c r="I63" i="35"/>
  <c r="E63" i="35"/>
  <c r="K62" i="35"/>
  <c r="I62" i="35"/>
  <c r="K61" i="35"/>
  <c r="I61" i="35"/>
  <c r="C61" i="35"/>
  <c r="C60" i="35"/>
  <c r="E59" i="35"/>
  <c r="K58" i="35"/>
  <c r="C58" i="35"/>
  <c r="C57" i="35"/>
  <c r="K56" i="35"/>
  <c r="I56" i="35"/>
  <c r="L55" i="35"/>
  <c r="I55" i="35" s="1"/>
  <c r="L54" i="35"/>
  <c r="I54" i="35"/>
  <c r="E54" i="35"/>
  <c r="C54" i="35"/>
  <c r="L53" i="35"/>
  <c r="I53" i="35" s="1"/>
  <c r="K53" i="35"/>
  <c r="E53" i="35"/>
  <c r="C53" i="35"/>
  <c r="L52" i="35"/>
  <c r="K52" i="35"/>
  <c r="C52" i="35"/>
  <c r="L51" i="35"/>
  <c r="K51" i="35" s="1"/>
  <c r="E51" i="35"/>
  <c r="C51" i="35"/>
  <c r="L50" i="35"/>
  <c r="K50" i="35" s="1"/>
  <c r="K46" i="35"/>
  <c r="I46" i="35"/>
  <c r="K45" i="35"/>
  <c r="I45" i="35"/>
  <c r="E45" i="35"/>
  <c r="K44" i="35"/>
  <c r="I44" i="35"/>
  <c r="E44" i="35"/>
  <c r="K43" i="35"/>
  <c r="E43" i="35"/>
  <c r="C43" i="35"/>
  <c r="K42" i="35"/>
  <c r="I42" i="35"/>
  <c r="E42" i="35"/>
  <c r="K39" i="35"/>
  <c r="I39" i="35"/>
  <c r="E39" i="35"/>
  <c r="C39" i="35"/>
  <c r="K38" i="35"/>
  <c r="I38" i="35"/>
  <c r="E38" i="35"/>
  <c r="K36" i="35"/>
  <c r="I36" i="35"/>
  <c r="K34" i="35"/>
  <c r="K33" i="35"/>
  <c r="I33" i="35"/>
  <c r="K32" i="35"/>
  <c r="I32" i="35"/>
  <c r="I31" i="35"/>
  <c r="E30" i="35"/>
  <c r="C30" i="35"/>
  <c r="K28" i="35"/>
  <c r="K27" i="35"/>
  <c r="I27" i="35"/>
  <c r="E27" i="35"/>
  <c r="C27" i="35"/>
  <c r="K26" i="35"/>
  <c r="I26" i="35"/>
  <c r="E26" i="35"/>
  <c r="C26" i="35"/>
  <c r="K25" i="35"/>
  <c r="I25" i="35"/>
  <c r="E25" i="35"/>
  <c r="K24" i="35"/>
  <c r="I24" i="35"/>
  <c r="K23" i="35"/>
  <c r="I23" i="35"/>
  <c r="E22" i="35"/>
  <c r="C22" i="35"/>
  <c r="I20" i="35"/>
  <c r="K19" i="35"/>
  <c r="I19" i="35"/>
  <c r="K18" i="35"/>
  <c r="I18" i="35"/>
  <c r="E18" i="35"/>
  <c r="C18" i="35"/>
  <c r="K17" i="35"/>
  <c r="I17" i="35"/>
  <c r="K16" i="35"/>
  <c r="I16" i="35"/>
  <c r="L15" i="35"/>
  <c r="I15" i="35" s="1"/>
  <c r="F15" i="35"/>
  <c r="E15" i="35" s="1"/>
  <c r="I14" i="35"/>
  <c r="E14" i="35"/>
  <c r="K13" i="35"/>
  <c r="I13" i="35"/>
  <c r="E13" i="35"/>
  <c r="J38" i="1"/>
  <c r="J38" i="36"/>
  <c r="H38" i="1"/>
  <c r="L38" i="1" s="1"/>
  <c r="I38" i="1" s="1"/>
  <c r="H36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H38" i="36"/>
  <c r="H38" i="54" s="1"/>
  <c r="J36" i="1"/>
  <c r="J36" i="36"/>
  <c r="J36" i="54" s="1"/>
  <c r="H36" i="36"/>
  <c r="J34" i="1"/>
  <c r="J34" i="36"/>
  <c r="J34" i="54" s="1"/>
  <c r="H34" i="36"/>
  <c r="H34" i="54" s="1"/>
  <c r="J29" i="1"/>
  <c r="J29" i="36"/>
  <c r="J29" i="54" s="1"/>
  <c r="H29" i="36"/>
  <c r="H29" i="54" s="1"/>
  <c r="J28" i="1"/>
  <c r="J28" i="36"/>
  <c r="H28" i="36"/>
  <c r="H28" i="54" s="1"/>
  <c r="J26" i="1"/>
  <c r="J26" i="36"/>
  <c r="J26" i="54" s="1"/>
  <c r="H26" i="36"/>
  <c r="H26" i="54" s="1"/>
  <c r="J27" i="1"/>
  <c r="J27" i="36"/>
  <c r="J27" i="54" s="1"/>
  <c r="H27" i="36"/>
  <c r="H27" i="54" s="1"/>
  <c r="J25" i="1"/>
  <c r="J25" i="36"/>
  <c r="J25" i="54" s="1"/>
  <c r="H25" i="36"/>
  <c r="H25" i="54" s="1"/>
  <c r="J24" i="1"/>
  <c r="J24" i="36"/>
  <c r="H24" i="36"/>
  <c r="H24" i="54" s="1"/>
  <c r="J23" i="1"/>
  <c r="J23" i="36"/>
  <c r="J23" i="54" s="1"/>
  <c r="H23" i="36"/>
  <c r="H23" i="54" s="1"/>
  <c r="J22" i="1"/>
  <c r="J22" i="36"/>
  <c r="J22" i="54" s="1"/>
  <c r="H22" i="36"/>
  <c r="J21" i="1"/>
  <c r="L21" i="1" s="1"/>
  <c r="J21" i="36"/>
  <c r="J21" i="54" s="1"/>
  <c r="H21" i="36"/>
  <c r="J20" i="1"/>
  <c r="J20" i="36"/>
  <c r="J20" i="54" s="1"/>
  <c r="H20" i="36"/>
  <c r="J19" i="1"/>
  <c r="J19" i="36"/>
  <c r="J19" i="54" s="1"/>
  <c r="H19" i="36"/>
  <c r="H19" i="54" s="1"/>
  <c r="J18" i="1"/>
  <c r="J18" i="36"/>
  <c r="J18" i="54" s="1"/>
  <c r="H18" i="36"/>
  <c r="H18" i="54" s="1"/>
  <c r="J17" i="1"/>
  <c r="J17" i="36"/>
  <c r="J17" i="54" s="1"/>
  <c r="H17" i="36"/>
  <c r="H17" i="54" s="1"/>
  <c r="J16" i="1"/>
  <c r="J16" i="36"/>
  <c r="J16" i="54" s="1"/>
  <c r="H16" i="36"/>
  <c r="J14" i="1"/>
  <c r="J14" i="36"/>
  <c r="J14" i="54" s="1"/>
  <c r="H14" i="36"/>
  <c r="H14" i="54" s="1"/>
  <c r="J13" i="1"/>
  <c r="J13" i="36"/>
  <c r="J13" i="54" s="1"/>
  <c r="H13" i="36"/>
  <c r="J30" i="1"/>
  <c r="J30" i="36"/>
  <c r="J30" i="54" s="1"/>
  <c r="H30" i="36"/>
  <c r="H30" i="54" s="1"/>
  <c r="J31" i="1"/>
  <c r="J31" i="36"/>
  <c r="J31" i="54" s="1"/>
  <c r="H31" i="36"/>
  <c r="J32" i="1"/>
  <c r="J32" i="36"/>
  <c r="J32" i="54" s="1"/>
  <c r="H32" i="36"/>
  <c r="H32" i="54" s="1"/>
  <c r="J33" i="36"/>
  <c r="J33" i="54" s="1"/>
  <c r="J33" i="1"/>
  <c r="H33" i="36"/>
  <c r="H33" i="1"/>
  <c r="D38" i="36"/>
  <c r="D38" i="54" s="1"/>
  <c r="B38" i="36"/>
  <c r="D36" i="36"/>
  <c r="D36" i="54" s="1"/>
  <c r="B36" i="36"/>
  <c r="B36" i="54" s="1"/>
  <c r="D34" i="36"/>
  <c r="D34" i="54" s="1"/>
  <c r="B34" i="36"/>
  <c r="B34" i="54" s="1"/>
  <c r="D29" i="36"/>
  <c r="D29" i="54" s="1"/>
  <c r="B29" i="36"/>
  <c r="B29" i="54" s="1"/>
  <c r="D28" i="36"/>
  <c r="D28" i="54" s="1"/>
  <c r="B28" i="36"/>
  <c r="D26" i="36"/>
  <c r="D26" i="54" s="1"/>
  <c r="B26" i="36"/>
  <c r="D27" i="36"/>
  <c r="D27" i="54" s="1"/>
  <c r="B27" i="36"/>
  <c r="B27" i="54" s="1"/>
  <c r="D25" i="36"/>
  <c r="D25" i="54" s="1"/>
  <c r="B25" i="36"/>
  <c r="B25" i="54" s="1"/>
  <c r="D24" i="36"/>
  <c r="D24" i="54" s="1"/>
  <c r="B24" i="36"/>
  <c r="B24" i="54" s="1"/>
  <c r="D23" i="36"/>
  <c r="D23" i="54" s="1"/>
  <c r="B23" i="36"/>
  <c r="D22" i="36"/>
  <c r="D22" i="54" s="1"/>
  <c r="B22" i="36"/>
  <c r="B22" i="54" s="1"/>
  <c r="D21" i="36"/>
  <c r="D21" i="54" s="1"/>
  <c r="B21" i="36"/>
  <c r="B21" i="54" s="1"/>
  <c r="D20" i="36"/>
  <c r="D20" i="54" s="1"/>
  <c r="B20" i="36"/>
  <c r="B20" i="54" s="1"/>
  <c r="D19" i="36"/>
  <c r="D19" i="54" s="1"/>
  <c r="B19" i="36"/>
  <c r="D18" i="36"/>
  <c r="D18" i="54" s="1"/>
  <c r="B18" i="36"/>
  <c r="B18" i="54" s="1"/>
  <c r="D17" i="36"/>
  <c r="B17" i="36"/>
  <c r="B17" i="54" s="1"/>
  <c r="D16" i="36"/>
  <c r="D16" i="54" s="1"/>
  <c r="B16" i="36"/>
  <c r="B16" i="54" s="1"/>
  <c r="D14" i="36"/>
  <c r="D14" i="54" s="1"/>
  <c r="B14" i="36"/>
  <c r="D13" i="36"/>
  <c r="D13" i="54" s="1"/>
  <c r="B13" i="36"/>
  <c r="B13" i="54" s="1"/>
  <c r="D30" i="36"/>
  <c r="D30" i="54" s="1"/>
  <c r="B30" i="36"/>
  <c r="D31" i="36"/>
  <c r="D31" i="54" s="1"/>
  <c r="B31" i="36"/>
  <c r="B31" i="54" s="1"/>
  <c r="D32" i="36"/>
  <c r="D32" i="54" s="1"/>
  <c r="B32" i="36"/>
  <c r="B32" i="54" s="1"/>
  <c r="D33" i="36"/>
  <c r="D33" i="54" s="1"/>
  <c r="B33" i="36"/>
  <c r="B33" i="54" s="1"/>
  <c r="L39" i="20"/>
  <c r="F39" i="20"/>
  <c r="B53" i="36"/>
  <c r="B53" i="54" s="1"/>
  <c r="D53" i="36"/>
  <c r="D53" i="54" s="1"/>
  <c r="D55" i="36"/>
  <c r="D55" i="54" s="1"/>
  <c r="B55" i="36"/>
  <c r="B55" i="54" s="1"/>
  <c r="D52" i="36"/>
  <c r="D52" i="54" s="1"/>
  <c r="B52" i="36"/>
  <c r="B52" i="54" s="1"/>
  <c r="D51" i="36"/>
  <c r="D51" i="54" s="1"/>
  <c r="B51" i="36"/>
  <c r="B51" i="54" s="1"/>
  <c r="D50" i="36"/>
  <c r="D50" i="54" s="1"/>
  <c r="B50" i="36"/>
  <c r="D54" i="36"/>
  <c r="D54" i="54" s="1"/>
  <c r="B54" i="36"/>
  <c r="B54" i="54" s="1"/>
  <c r="D66" i="36"/>
  <c r="D66" i="54" s="1"/>
  <c r="B66" i="36"/>
  <c r="B66" i="54" s="1"/>
  <c r="D65" i="36"/>
  <c r="D65" i="54" s="1"/>
  <c r="B65" i="36"/>
  <c r="B65" i="54" s="1"/>
  <c r="D64" i="36"/>
  <c r="D64" i="54" s="1"/>
  <c r="B64" i="36"/>
  <c r="D63" i="36"/>
  <c r="D63" i="54" s="1"/>
  <c r="B63" i="36"/>
  <c r="B63" i="54" s="1"/>
  <c r="D62" i="36"/>
  <c r="D62" i="54" s="1"/>
  <c r="B62" i="36"/>
  <c r="D61" i="36"/>
  <c r="D61" i="54" s="1"/>
  <c r="B61" i="36"/>
  <c r="B61" i="54" s="1"/>
  <c r="D60" i="36"/>
  <c r="D60" i="54" s="1"/>
  <c r="B60" i="36"/>
  <c r="B60" i="54" s="1"/>
  <c r="D59" i="36"/>
  <c r="D59" i="54" s="1"/>
  <c r="B59" i="36"/>
  <c r="D58" i="36"/>
  <c r="B58" i="36"/>
  <c r="B58" i="54" s="1"/>
  <c r="D57" i="36"/>
  <c r="D57" i="54" s="1"/>
  <c r="B57" i="36"/>
  <c r="D73" i="36"/>
  <c r="B73" i="36"/>
  <c r="B73" i="54" s="1"/>
  <c r="D72" i="36"/>
  <c r="D72" i="54" s="1"/>
  <c r="B72" i="36"/>
  <c r="B72" i="54" s="1"/>
  <c r="D70" i="36"/>
  <c r="D70" i="54" s="1"/>
  <c r="B70" i="36"/>
  <c r="B70" i="54" s="1"/>
  <c r="D69" i="36"/>
  <c r="D69" i="54" s="1"/>
  <c r="B69" i="36"/>
  <c r="B69" i="54" s="1"/>
  <c r="D46" i="36"/>
  <c r="D46" i="54" s="1"/>
  <c r="B46" i="36"/>
  <c r="B46" i="54" s="1"/>
  <c r="D45" i="36"/>
  <c r="D45" i="54" s="1"/>
  <c r="B45" i="36"/>
  <c r="D44" i="36"/>
  <c r="D44" i="54" s="1"/>
  <c r="B44" i="36"/>
  <c r="B44" i="54" s="1"/>
  <c r="D43" i="36"/>
  <c r="D43" i="54" s="1"/>
  <c r="B43" i="36"/>
  <c r="D42" i="36"/>
  <c r="D42" i="54" s="1"/>
  <c r="B42" i="36"/>
  <c r="F39" i="54"/>
  <c r="D48" i="36"/>
  <c r="D48" i="54" s="1"/>
  <c r="B48" i="36"/>
  <c r="B48" i="54" s="1"/>
  <c r="D75" i="36"/>
  <c r="D75" i="54" s="1"/>
  <c r="B75" i="36"/>
  <c r="B75" i="54" s="1"/>
  <c r="J75" i="36"/>
  <c r="J75" i="54" s="1"/>
  <c r="H75" i="36"/>
  <c r="J73" i="36"/>
  <c r="J73" i="54" s="1"/>
  <c r="H73" i="36"/>
  <c r="H73" i="54" s="1"/>
  <c r="J72" i="36"/>
  <c r="J72" i="54" s="1"/>
  <c r="H72" i="36"/>
  <c r="J70" i="36"/>
  <c r="J70" i="54" s="1"/>
  <c r="H70" i="36"/>
  <c r="J69" i="36"/>
  <c r="J69" i="54" s="1"/>
  <c r="H69" i="36"/>
  <c r="J66" i="36"/>
  <c r="J66" i="54" s="1"/>
  <c r="H66" i="36"/>
  <c r="H66" i="54" s="1"/>
  <c r="J65" i="36"/>
  <c r="J65" i="54" s="1"/>
  <c r="H65" i="36"/>
  <c r="J64" i="36"/>
  <c r="J64" i="54" s="1"/>
  <c r="H64" i="36"/>
  <c r="H64" i="54" s="1"/>
  <c r="J63" i="36"/>
  <c r="J63" i="54" s="1"/>
  <c r="H63" i="36"/>
  <c r="H63" i="54" s="1"/>
  <c r="J62" i="36"/>
  <c r="J62" i="54" s="1"/>
  <c r="H62" i="36"/>
  <c r="H62" i="54" s="1"/>
  <c r="J61" i="36"/>
  <c r="J61" i="54" s="1"/>
  <c r="H61" i="36"/>
  <c r="H61" i="54" s="1"/>
  <c r="J60" i="36"/>
  <c r="J60" i="54" s="1"/>
  <c r="H60" i="36"/>
  <c r="H60" i="54" s="1"/>
  <c r="J59" i="36"/>
  <c r="J59" i="54" s="1"/>
  <c r="H59" i="36"/>
  <c r="H59" i="54" s="1"/>
  <c r="J58" i="36"/>
  <c r="H58" i="36"/>
  <c r="H58" i="54" s="1"/>
  <c r="J57" i="36"/>
  <c r="J57" i="54" s="1"/>
  <c r="H57" i="36"/>
  <c r="H57" i="54" s="1"/>
  <c r="J55" i="36"/>
  <c r="J55" i="54" s="1"/>
  <c r="J53" i="36"/>
  <c r="J53" i="54" s="1"/>
  <c r="J52" i="36"/>
  <c r="J52" i="54" s="1"/>
  <c r="J51" i="36"/>
  <c r="J51" i="54" s="1"/>
  <c r="J50" i="36"/>
  <c r="J50" i="54" s="1"/>
  <c r="H55" i="36"/>
  <c r="H53" i="36"/>
  <c r="H52" i="36"/>
  <c r="H52" i="54" s="1"/>
  <c r="H51" i="36"/>
  <c r="H51" i="54" s="1"/>
  <c r="H50" i="36"/>
  <c r="H50" i="54" s="1"/>
  <c r="J46" i="36"/>
  <c r="J46" i="54" s="1"/>
  <c r="H46" i="36"/>
  <c r="J45" i="36"/>
  <c r="J45" i="54" s="1"/>
  <c r="H45" i="36"/>
  <c r="H45" i="54" s="1"/>
  <c r="J44" i="36"/>
  <c r="J44" i="54" s="1"/>
  <c r="H44" i="36"/>
  <c r="H44" i="54" s="1"/>
  <c r="J43" i="36"/>
  <c r="J43" i="54" s="1"/>
  <c r="H43" i="36"/>
  <c r="H43" i="54" s="1"/>
  <c r="J42" i="36"/>
  <c r="J42" i="54" s="1"/>
  <c r="H42" i="36"/>
  <c r="H42" i="54" s="1"/>
  <c r="L39" i="36"/>
  <c r="J48" i="36"/>
  <c r="J48" i="54" s="1"/>
  <c r="H48" i="36"/>
  <c r="J54" i="36"/>
  <c r="J54" i="54" s="1"/>
  <c r="H54" i="36"/>
  <c r="H54" i="54" s="1"/>
  <c r="F39" i="36"/>
  <c r="K1" i="46"/>
  <c r="K1" i="29"/>
  <c r="K1" i="25"/>
  <c r="K1" i="27"/>
  <c r="B15" i="36"/>
  <c r="B15" i="54" s="1"/>
  <c r="D15" i="36"/>
  <c r="D15" i="54" s="1"/>
  <c r="H15" i="36"/>
  <c r="H15" i="54" s="1"/>
  <c r="J15" i="36"/>
  <c r="J15" i="54" s="1"/>
  <c r="C39" i="36"/>
  <c r="E39" i="36"/>
  <c r="I39" i="36"/>
  <c r="K39" i="36"/>
  <c r="L39" i="52"/>
  <c r="K39" i="52"/>
  <c r="I39" i="52"/>
  <c r="F39" i="52"/>
  <c r="E39" i="52"/>
  <c r="C39" i="52"/>
  <c r="L39" i="53"/>
  <c r="K39" i="53"/>
  <c r="I39" i="53"/>
  <c r="F39" i="53"/>
  <c r="E39" i="53"/>
  <c r="C39" i="53"/>
  <c r="I39" i="54"/>
  <c r="E39" i="54"/>
  <c r="C39" i="54"/>
  <c r="L39" i="51"/>
  <c r="K39" i="51"/>
  <c r="I39" i="51"/>
  <c r="F39" i="51"/>
  <c r="E39" i="51"/>
  <c r="C39" i="51"/>
  <c r="L39" i="32"/>
  <c r="K39" i="32"/>
  <c r="I39" i="32"/>
  <c r="F39" i="32"/>
  <c r="E39" i="32"/>
  <c r="C39" i="32"/>
  <c r="K39" i="20"/>
  <c r="I39" i="20"/>
  <c r="E39" i="20"/>
  <c r="C39" i="20"/>
  <c r="J75" i="1"/>
  <c r="J73" i="1"/>
  <c r="J72" i="1"/>
  <c r="J70" i="1"/>
  <c r="J69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8" i="1"/>
  <c r="J46" i="1"/>
  <c r="J45" i="1"/>
  <c r="H45" i="1"/>
  <c r="J44" i="1"/>
  <c r="J43" i="1"/>
  <c r="J42" i="1"/>
  <c r="J15" i="1"/>
  <c r="H75" i="1"/>
  <c r="H73" i="1"/>
  <c r="H72" i="1"/>
  <c r="H70" i="1"/>
  <c r="H69" i="1"/>
  <c r="H66" i="1"/>
  <c r="H65" i="1"/>
  <c r="H64" i="1"/>
  <c r="H63" i="1"/>
  <c r="H62" i="1"/>
  <c r="H61" i="1"/>
  <c r="H60" i="1"/>
  <c r="H59" i="1"/>
  <c r="H58" i="1"/>
  <c r="H57" i="1"/>
  <c r="H55" i="1"/>
  <c r="H54" i="1"/>
  <c r="H53" i="1"/>
  <c r="H52" i="1"/>
  <c r="H51" i="1"/>
  <c r="H50" i="1"/>
  <c r="H48" i="1"/>
  <c r="H46" i="1"/>
  <c r="H44" i="1"/>
  <c r="H43" i="1"/>
  <c r="H42" i="1"/>
  <c r="H15" i="1"/>
  <c r="L48" i="1"/>
  <c r="K48" i="1"/>
  <c r="L39" i="1"/>
  <c r="K39" i="1"/>
  <c r="I39" i="1"/>
  <c r="F39" i="1"/>
  <c r="C39" i="1" s="1"/>
  <c r="E39" i="1"/>
  <c r="F48" i="1"/>
  <c r="C48" i="1" s="1"/>
  <c r="I48" i="1"/>
  <c r="L40" i="35"/>
  <c r="K40" i="35" s="1"/>
  <c r="K54" i="35"/>
  <c r="C42" i="35"/>
  <c r="C72" i="35"/>
  <c r="I50" i="35"/>
  <c r="I51" i="35"/>
  <c r="I52" i="35"/>
  <c r="C16" i="31" l="1"/>
  <c r="C20" i="31"/>
  <c r="C24" i="31"/>
  <c r="C28" i="31"/>
  <c r="C31" i="31"/>
  <c r="C38" i="31"/>
  <c r="C70" i="31"/>
  <c r="C50" i="31"/>
  <c r="C55" i="31"/>
  <c r="C64" i="31"/>
  <c r="C44" i="31"/>
  <c r="F74" i="31"/>
  <c r="E17" i="33"/>
  <c r="C72" i="33"/>
  <c r="C25" i="33"/>
  <c r="E30" i="33"/>
  <c r="E48" i="33"/>
  <c r="C53" i="2"/>
  <c r="C63" i="2"/>
  <c r="G14" i="3"/>
  <c r="G73" i="3"/>
  <c r="G22" i="3"/>
  <c r="C19" i="2"/>
  <c r="E50" i="4"/>
  <c r="E64" i="4"/>
  <c r="F42" i="59"/>
  <c r="E42" i="59" s="1"/>
  <c r="F61" i="59"/>
  <c r="E19" i="11"/>
  <c r="C45" i="2"/>
  <c r="C48" i="2"/>
  <c r="E48" i="4"/>
  <c r="F17" i="59"/>
  <c r="E17" i="59" s="1"/>
  <c r="F52" i="59"/>
  <c r="E52" i="59" s="1"/>
  <c r="F65" i="59"/>
  <c r="D74" i="59"/>
  <c r="E50" i="11"/>
  <c r="C17" i="2"/>
  <c r="C25" i="2"/>
  <c r="C61" i="2"/>
  <c r="C65" i="4"/>
  <c r="C72" i="5"/>
  <c r="F29" i="59"/>
  <c r="C29" i="59" s="1"/>
  <c r="F15" i="59"/>
  <c r="C65" i="2"/>
  <c r="E17" i="4"/>
  <c r="E25" i="4"/>
  <c r="C57" i="4"/>
  <c r="F19" i="59"/>
  <c r="C19" i="59" s="1"/>
  <c r="F23" i="59"/>
  <c r="E23" i="59" s="1"/>
  <c r="F31" i="59"/>
  <c r="E31" i="59" s="1"/>
  <c r="F36" i="59"/>
  <c r="E36" i="59" s="1"/>
  <c r="F44" i="59"/>
  <c r="F54" i="59"/>
  <c r="E54" i="59" s="1"/>
  <c r="F63" i="59"/>
  <c r="F75" i="59"/>
  <c r="E75" i="59" s="1"/>
  <c r="E30" i="11"/>
  <c r="E42" i="2"/>
  <c r="E27" i="5"/>
  <c r="E42" i="5"/>
  <c r="G28" i="3"/>
  <c r="G72" i="3"/>
  <c r="G31" i="3"/>
  <c r="E76" i="3"/>
  <c r="C17" i="11"/>
  <c r="E54" i="11"/>
  <c r="E66" i="2"/>
  <c r="C27" i="4"/>
  <c r="E60" i="5"/>
  <c r="C70" i="5"/>
  <c r="C32" i="11"/>
  <c r="C36" i="11"/>
  <c r="C18" i="2"/>
  <c r="C73" i="4"/>
  <c r="E32" i="6"/>
  <c r="C53" i="11"/>
  <c r="C69" i="11"/>
  <c r="C58" i="2"/>
  <c r="C69" i="6"/>
  <c r="E42" i="11"/>
  <c r="C66" i="11"/>
  <c r="C73" i="11"/>
  <c r="C13" i="6"/>
  <c r="C42" i="6"/>
  <c r="C52" i="6"/>
  <c r="G15" i="3"/>
  <c r="G75" i="3"/>
  <c r="G57" i="3"/>
  <c r="G34" i="3"/>
  <c r="G50" i="3"/>
  <c r="G17" i="3"/>
  <c r="G47" i="3"/>
  <c r="C22" i="11"/>
  <c r="E33" i="11"/>
  <c r="C22" i="2"/>
  <c r="E27" i="2"/>
  <c r="C34" i="2"/>
  <c r="E73" i="2"/>
  <c r="C33" i="6"/>
  <c r="E42" i="6"/>
  <c r="C58" i="11"/>
  <c r="C13" i="2"/>
  <c r="C33" i="2"/>
  <c r="E55" i="4"/>
  <c r="E43" i="11"/>
  <c r="C63" i="11"/>
  <c r="E19" i="4"/>
  <c r="C26" i="11"/>
  <c r="C59" i="11"/>
  <c r="C51" i="2"/>
  <c r="C57" i="2"/>
  <c r="C32" i="4"/>
  <c r="E31" i="5"/>
  <c r="E28" i="2"/>
  <c r="E43" i="4"/>
  <c r="C25" i="5"/>
  <c r="C42" i="5"/>
  <c r="C51" i="5"/>
  <c r="C52" i="5"/>
  <c r="G27" i="3"/>
  <c r="G51" i="3"/>
  <c r="G52" i="3"/>
  <c r="G38" i="3"/>
  <c r="G30" i="3"/>
  <c r="G21" i="3"/>
  <c r="E57" i="6"/>
  <c r="E60" i="49"/>
  <c r="E69" i="49"/>
  <c r="C15" i="4"/>
  <c r="E30" i="4"/>
  <c r="E60" i="14"/>
  <c r="C20" i="14"/>
  <c r="C16" i="14"/>
  <c r="C28" i="14"/>
  <c r="C55" i="14"/>
  <c r="C38" i="14"/>
  <c r="E24" i="14"/>
  <c r="F38" i="58"/>
  <c r="C38" i="58" s="1"/>
  <c r="E62" i="13"/>
  <c r="C13" i="13"/>
  <c r="C15" i="13"/>
  <c r="E18" i="13"/>
  <c r="C34" i="13"/>
  <c r="C58" i="13"/>
  <c r="C66" i="13"/>
  <c r="F74" i="13"/>
  <c r="C42" i="13"/>
  <c r="C65" i="17"/>
  <c r="C57" i="17"/>
  <c r="C48" i="16"/>
  <c r="C17" i="16"/>
  <c r="C51" i="16"/>
  <c r="C61" i="16"/>
  <c r="C29" i="16"/>
  <c r="F74" i="16"/>
  <c r="E74" i="16" s="1"/>
  <c r="E13" i="18"/>
  <c r="E38" i="12"/>
  <c r="C44" i="12"/>
  <c r="E28" i="12"/>
  <c r="C16" i="12"/>
  <c r="E20" i="12"/>
  <c r="C48" i="12"/>
  <c r="F47" i="12"/>
  <c r="E47" i="12" s="1"/>
  <c r="C64" i="12"/>
  <c r="E30" i="12"/>
  <c r="C44" i="19"/>
  <c r="E31" i="19"/>
  <c r="C70" i="19"/>
  <c r="E24" i="19"/>
  <c r="C75" i="19"/>
  <c r="C75" i="49"/>
  <c r="C13" i="49"/>
  <c r="E22" i="49"/>
  <c r="C34" i="49"/>
  <c r="C46" i="49"/>
  <c r="C58" i="49"/>
  <c r="C66" i="49"/>
  <c r="E38" i="48"/>
  <c r="E24" i="48"/>
  <c r="C20" i="48"/>
  <c r="C75" i="48"/>
  <c r="C16" i="48"/>
  <c r="C50" i="48"/>
  <c r="C64" i="48"/>
  <c r="E31" i="47"/>
  <c r="C20" i="47"/>
  <c r="C28" i="47"/>
  <c r="C44" i="47"/>
  <c r="E44" i="47"/>
  <c r="C50" i="47"/>
  <c r="C66" i="45"/>
  <c r="C73" i="45"/>
  <c r="E42" i="45"/>
  <c r="C13" i="45"/>
  <c r="E33" i="45"/>
  <c r="C52" i="45"/>
  <c r="E62" i="45"/>
  <c r="C59" i="46"/>
  <c r="C23" i="46"/>
  <c r="C73" i="50"/>
  <c r="C62" i="50"/>
  <c r="C42" i="50"/>
  <c r="C52" i="50"/>
  <c r="C25" i="50"/>
  <c r="C29" i="50"/>
  <c r="C43" i="50"/>
  <c r="E51" i="50"/>
  <c r="E63" i="50"/>
  <c r="C26" i="50"/>
  <c r="C32" i="50"/>
  <c r="E43" i="50"/>
  <c r="E53" i="50"/>
  <c r="F74" i="50"/>
  <c r="E74" i="50" s="1"/>
  <c r="E53" i="44"/>
  <c r="C15" i="43"/>
  <c r="E17" i="43"/>
  <c r="C48" i="43"/>
  <c r="C63" i="41"/>
  <c r="E32" i="41"/>
  <c r="C43" i="41"/>
  <c r="C15" i="41"/>
  <c r="C19" i="41"/>
  <c r="E43" i="41"/>
  <c r="E59" i="41"/>
  <c r="E60" i="42"/>
  <c r="C50" i="42"/>
  <c r="C20" i="42"/>
  <c r="E31" i="42"/>
  <c r="E75" i="42"/>
  <c r="C28" i="40"/>
  <c r="C70" i="40"/>
  <c r="E50" i="40"/>
  <c r="C60" i="40"/>
  <c r="E55" i="39"/>
  <c r="C28" i="39"/>
  <c r="C20" i="39"/>
  <c r="C50" i="39"/>
  <c r="E44" i="39"/>
  <c r="F22" i="59"/>
  <c r="C22" i="59" s="1"/>
  <c r="F30" i="59"/>
  <c r="E30" i="59" s="1"/>
  <c r="F43" i="59"/>
  <c r="E43" i="59" s="1"/>
  <c r="F53" i="59"/>
  <c r="C53" i="59" s="1"/>
  <c r="F62" i="59"/>
  <c r="E62" i="59" s="1"/>
  <c r="F73" i="59"/>
  <c r="C73" i="59" s="1"/>
  <c r="C27" i="38"/>
  <c r="C34" i="38"/>
  <c r="C58" i="38"/>
  <c r="C13" i="38"/>
  <c r="C22" i="38"/>
  <c r="C33" i="38"/>
  <c r="C46" i="38"/>
  <c r="C52" i="38"/>
  <c r="C66" i="38"/>
  <c r="C73" i="38"/>
  <c r="C70" i="37"/>
  <c r="C20" i="37"/>
  <c r="C60" i="37"/>
  <c r="C28" i="37"/>
  <c r="C31" i="37"/>
  <c r="C73" i="25"/>
  <c r="C18" i="25"/>
  <c r="C16" i="26"/>
  <c r="C31" i="26"/>
  <c r="C64" i="26"/>
  <c r="C28" i="26"/>
  <c r="C60" i="26"/>
  <c r="C24" i="26"/>
  <c r="C44" i="26"/>
  <c r="C74" i="26"/>
  <c r="E70" i="26"/>
  <c r="C48" i="26"/>
  <c r="C50" i="26"/>
  <c r="C51" i="26"/>
  <c r="C55" i="26"/>
  <c r="C75" i="26"/>
  <c r="D45" i="52"/>
  <c r="C29" i="27"/>
  <c r="C57" i="27"/>
  <c r="C25" i="27"/>
  <c r="C56" i="27"/>
  <c r="C72" i="27"/>
  <c r="C21" i="27"/>
  <c r="C45" i="27"/>
  <c r="C51" i="27"/>
  <c r="F67" i="27"/>
  <c r="E51" i="27"/>
  <c r="E65" i="27"/>
  <c r="G45" i="27"/>
  <c r="C17" i="27"/>
  <c r="F74" i="27"/>
  <c r="F40" i="28"/>
  <c r="E52" i="28"/>
  <c r="E40" i="28"/>
  <c r="C40" i="28"/>
  <c r="C13" i="28"/>
  <c r="C15" i="28"/>
  <c r="C18" i="28"/>
  <c r="C22" i="28"/>
  <c r="C27" i="28"/>
  <c r="C33" i="28"/>
  <c r="C34" i="28"/>
  <c r="C42" i="28"/>
  <c r="C46" i="28"/>
  <c r="C58" i="28"/>
  <c r="C62" i="28"/>
  <c r="C66" i="28"/>
  <c r="C73" i="28"/>
  <c r="E34" i="28"/>
  <c r="E42" i="28"/>
  <c r="F74" i="28"/>
  <c r="E74" i="28" s="1"/>
  <c r="E46" i="29"/>
  <c r="C73" i="29"/>
  <c r="C62" i="29"/>
  <c r="E73" i="29"/>
  <c r="C13" i="24"/>
  <c r="C18" i="24"/>
  <c r="C33" i="24"/>
  <c r="C34" i="24"/>
  <c r="C66" i="24"/>
  <c r="F40" i="24"/>
  <c r="E40" i="24" s="1"/>
  <c r="C46" i="24"/>
  <c r="C62" i="24"/>
  <c r="C42" i="24"/>
  <c r="C58" i="24"/>
  <c r="C40" i="24"/>
  <c r="F56" i="24"/>
  <c r="C19" i="24"/>
  <c r="C23" i="24"/>
  <c r="C26" i="24"/>
  <c r="C32" i="24"/>
  <c r="C36" i="24"/>
  <c r="C52" i="24"/>
  <c r="E36" i="24"/>
  <c r="C43" i="24"/>
  <c r="C23" i="30"/>
  <c r="C43" i="30"/>
  <c r="E45" i="31"/>
  <c r="E72" i="31"/>
  <c r="C15" i="31"/>
  <c r="C17" i="31"/>
  <c r="C18" i="31"/>
  <c r="C21" i="31"/>
  <c r="C22" i="31"/>
  <c r="C25" i="31"/>
  <c r="C27" i="31"/>
  <c r="C29" i="31"/>
  <c r="C30" i="31"/>
  <c r="C33" i="31"/>
  <c r="C34" i="31"/>
  <c r="C48" i="31"/>
  <c r="C51" i="31"/>
  <c r="C52" i="31"/>
  <c r="F47" i="31"/>
  <c r="F43" i="32"/>
  <c r="C43" i="32" s="1"/>
  <c r="C13" i="22"/>
  <c r="C15" i="22"/>
  <c r="E46" i="22"/>
  <c r="C52" i="22"/>
  <c r="E58" i="22"/>
  <c r="E34" i="22"/>
  <c r="C66" i="22"/>
  <c r="C21" i="33"/>
  <c r="E29" i="33"/>
  <c r="E63" i="33"/>
  <c r="F74" i="33"/>
  <c r="F40" i="7"/>
  <c r="F56" i="7"/>
  <c r="C56" i="7" s="1"/>
  <c r="C16" i="7"/>
  <c r="E20" i="7"/>
  <c r="C38" i="7"/>
  <c r="E28" i="7"/>
  <c r="C17" i="5"/>
  <c r="C21" i="5"/>
  <c r="E29" i="5"/>
  <c r="C62" i="5"/>
  <c r="E70" i="6"/>
  <c r="C50" i="6"/>
  <c r="C15" i="6"/>
  <c r="C38" i="6"/>
  <c r="C60" i="6"/>
  <c r="C24" i="6"/>
  <c r="C75" i="6"/>
  <c r="G59" i="3"/>
  <c r="G62" i="3"/>
  <c r="G70" i="3"/>
  <c r="G66" i="3"/>
  <c r="G60" i="3"/>
  <c r="G61" i="3"/>
  <c r="G40" i="3"/>
  <c r="G33" i="3"/>
  <c r="G36" i="3"/>
  <c r="G25" i="3"/>
  <c r="C76" i="3"/>
  <c r="G19" i="3"/>
  <c r="G23" i="3"/>
  <c r="G67" i="3"/>
  <c r="G56" i="3"/>
  <c r="G69" i="3"/>
  <c r="G54" i="3"/>
  <c r="G26" i="3"/>
  <c r="G13" i="3"/>
  <c r="G39" i="3"/>
  <c r="G65" i="3"/>
  <c r="G64" i="3"/>
  <c r="G29" i="3"/>
  <c r="G63" i="3"/>
  <c r="G16" i="3"/>
  <c r="G20" i="3"/>
  <c r="G24" i="3"/>
  <c r="C20" i="2"/>
  <c r="C31" i="2"/>
  <c r="F74" i="2"/>
  <c r="E74" i="2" s="1"/>
  <c r="C44" i="2"/>
  <c r="C28" i="34"/>
  <c r="C31" i="34"/>
  <c r="C20" i="34"/>
  <c r="C50" i="35"/>
  <c r="C65" i="35"/>
  <c r="C15" i="35"/>
  <c r="F47" i="35"/>
  <c r="E47" i="35" s="1"/>
  <c r="C16" i="35"/>
  <c r="C20" i="35"/>
  <c r="E32" i="60"/>
  <c r="F56" i="35"/>
  <c r="E29" i="35"/>
  <c r="C32" i="35"/>
  <c r="C23" i="35"/>
  <c r="F74" i="35"/>
  <c r="E74" i="35" s="1"/>
  <c r="G43" i="35"/>
  <c r="J40" i="59"/>
  <c r="J47" i="59"/>
  <c r="L20" i="59"/>
  <c r="I20" i="59" s="1"/>
  <c r="L28" i="59"/>
  <c r="L51" i="59"/>
  <c r="L70" i="59"/>
  <c r="K70" i="59" s="1"/>
  <c r="L24" i="58"/>
  <c r="L32" i="58"/>
  <c r="I32" i="58" s="1"/>
  <c r="L45" i="58"/>
  <c r="L55" i="58"/>
  <c r="I55" i="58" s="1"/>
  <c r="F75" i="60"/>
  <c r="K52" i="34"/>
  <c r="I53" i="34"/>
  <c r="I55" i="34"/>
  <c r="G42" i="34"/>
  <c r="F74" i="34"/>
  <c r="E74" i="34" s="1"/>
  <c r="M43" i="34"/>
  <c r="I53" i="33"/>
  <c r="G44" i="33"/>
  <c r="F56" i="33"/>
  <c r="M42" i="33"/>
  <c r="L40" i="22"/>
  <c r="I40" i="22" s="1"/>
  <c r="I38" i="22"/>
  <c r="E48" i="1"/>
  <c r="F22" i="1"/>
  <c r="C22" i="1" s="1"/>
  <c r="L13" i="1"/>
  <c r="L22" i="1"/>
  <c r="K15" i="35"/>
  <c r="C44" i="35"/>
  <c r="G44" i="35"/>
  <c r="C69" i="35"/>
  <c r="M43" i="35"/>
  <c r="M42" i="35"/>
  <c r="J56" i="59"/>
  <c r="L13" i="59"/>
  <c r="L17" i="59"/>
  <c r="I17" i="59" s="1"/>
  <c r="L25" i="59"/>
  <c r="K25" i="59" s="1"/>
  <c r="L33" i="59"/>
  <c r="K33" i="59" s="1"/>
  <c r="L42" i="59"/>
  <c r="L52" i="59"/>
  <c r="K52" i="59" s="1"/>
  <c r="L61" i="59"/>
  <c r="K61" i="59" s="1"/>
  <c r="L65" i="59"/>
  <c r="K65" i="59" s="1"/>
  <c r="L72" i="59"/>
  <c r="F15" i="60"/>
  <c r="C15" i="60" s="1"/>
  <c r="G43" i="34"/>
  <c r="M44" i="34"/>
  <c r="L74" i="34"/>
  <c r="K51" i="33"/>
  <c r="G45" i="33"/>
  <c r="M43" i="33"/>
  <c r="L67" i="33"/>
  <c r="I67" i="33" s="1"/>
  <c r="D40" i="22"/>
  <c r="D76" i="22" s="1"/>
  <c r="G42" i="22"/>
  <c r="E56" i="7"/>
  <c r="L32" i="1"/>
  <c r="L36" i="1"/>
  <c r="G45" i="35"/>
  <c r="L47" i="35"/>
  <c r="D40" i="59"/>
  <c r="L26" i="59"/>
  <c r="I26" i="59" s="1"/>
  <c r="L34" i="59"/>
  <c r="L66" i="58"/>
  <c r="K66" i="58" s="1"/>
  <c r="C20" i="60"/>
  <c r="D76" i="60"/>
  <c r="G45" i="60" s="1"/>
  <c r="I13" i="60"/>
  <c r="J76" i="60"/>
  <c r="G44" i="34"/>
  <c r="M45" i="34"/>
  <c r="F47" i="33"/>
  <c r="K44" i="33"/>
  <c r="M44" i="33"/>
  <c r="C43" i="22"/>
  <c r="E43" i="22"/>
  <c r="L74" i="22"/>
  <c r="K69" i="22"/>
  <c r="C74" i="28"/>
  <c r="G42" i="35"/>
  <c r="M45" i="35"/>
  <c r="L67" i="35"/>
  <c r="D47" i="59"/>
  <c r="J74" i="59"/>
  <c r="L15" i="59"/>
  <c r="L19" i="59"/>
  <c r="K19" i="59" s="1"/>
  <c r="L59" i="59"/>
  <c r="L69" i="59"/>
  <c r="G45" i="34"/>
  <c r="M42" i="34"/>
  <c r="F40" i="33"/>
  <c r="G43" i="33"/>
  <c r="M45" i="33"/>
  <c r="K50" i="29"/>
  <c r="F56" i="29"/>
  <c r="C56" i="29" s="1"/>
  <c r="K45" i="29"/>
  <c r="M45" i="29"/>
  <c r="F47" i="28"/>
  <c r="E15" i="25"/>
  <c r="L74" i="25"/>
  <c r="I15" i="23"/>
  <c r="I53" i="23"/>
  <c r="C45" i="19"/>
  <c r="G45" i="19"/>
  <c r="L47" i="14"/>
  <c r="K47" i="14" s="1"/>
  <c r="K42" i="13"/>
  <c r="M42" i="13"/>
  <c r="F74" i="12"/>
  <c r="K52" i="11"/>
  <c r="K53" i="2"/>
  <c r="G43" i="2"/>
  <c r="M45" i="2"/>
  <c r="K15" i="4"/>
  <c r="K50" i="4"/>
  <c r="L67" i="4"/>
  <c r="E40" i="7"/>
  <c r="G45" i="7"/>
  <c r="M44" i="7"/>
  <c r="E15" i="37"/>
  <c r="G45" i="38"/>
  <c r="M43" i="38"/>
  <c r="E43" i="39"/>
  <c r="G43" i="39"/>
  <c r="E46" i="40"/>
  <c r="C46" i="40"/>
  <c r="K32" i="40"/>
  <c r="I32" i="40"/>
  <c r="I26" i="40"/>
  <c r="K26" i="40"/>
  <c r="I36" i="40"/>
  <c r="K36" i="40"/>
  <c r="M43" i="40"/>
  <c r="I43" i="40"/>
  <c r="K60" i="40"/>
  <c r="I60" i="40"/>
  <c r="I54" i="41"/>
  <c r="K54" i="41"/>
  <c r="F47" i="22"/>
  <c r="C47" i="22" s="1"/>
  <c r="J40" i="22"/>
  <c r="J76" i="22" s="1"/>
  <c r="M44" i="22" s="1"/>
  <c r="E15" i="30"/>
  <c r="C32" i="30"/>
  <c r="I51" i="30"/>
  <c r="I54" i="30"/>
  <c r="I55" i="30"/>
  <c r="C58" i="30"/>
  <c r="I53" i="29"/>
  <c r="I55" i="29"/>
  <c r="F47" i="29"/>
  <c r="C47" i="29" s="1"/>
  <c r="K53" i="25"/>
  <c r="K54" i="23"/>
  <c r="E45" i="11"/>
  <c r="G45" i="11"/>
  <c r="F40" i="2"/>
  <c r="E40" i="2" s="1"/>
  <c r="K42" i="2"/>
  <c r="M42" i="2"/>
  <c r="E42" i="4"/>
  <c r="G42" i="4"/>
  <c r="K15" i="6"/>
  <c r="K51" i="6"/>
  <c r="I52" i="6"/>
  <c r="G42" i="7"/>
  <c r="I45" i="7"/>
  <c r="M45" i="7"/>
  <c r="L67" i="7"/>
  <c r="L74" i="7"/>
  <c r="C42" i="37"/>
  <c r="G42" i="37"/>
  <c r="I15" i="38"/>
  <c r="I50" i="38"/>
  <c r="I54" i="38"/>
  <c r="G42" i="38"/>
  <c r="F47" i="38"/>
  <c r="E47" i="38" s="1"/>
  <c r="F74" i="38"/>
  <c r="E74" i="38" s="1"/>
  <c r="M44" i="38"/>
  <c r="I51" i="39"/>
  <c r="I52" i="39"/>
  <c r="F74" i="22"/>
  <c r="M45" i="22"/>
  <c r="L67" i="22"/>
  <c r="F40" i="29"/>
  <c r="C40" i="29" s="1"/>
  <c r="L40" i="25"/>
  <c r="E15" i="23"/>
  <c r="K53" i="17"/>
  <c r="F56" i="17"/>
  <c r="F67" i="17" s="1"/>
  <c r="I15" i="16"/>
  <c r="L74" i="16"/>
  <c r="C15" i="12"/>
  <c r="F56" i="12"/>
  <c r="C56" i="12" s="1"/>
  <c r="G45" i="2"/>
  <c r="M43" i="2"/>
  <c r="I51" i="4"/>
  <c r="L40" i="4"/>
  <c r="I40" i="4" s="1"/>
  <c r="F40" i="6"/>
  <c r="C40" i="6" s="1"/>
  <c r="K44" i="6"/>
  <c r="M44" i="6"/>
  <c r="G43" i="7"/>
  <c r="M42" i="7"/>
  <c r="C15" i="38"/>
  <c r="G43" i="38"/>
  <c r="L74" i="38"/>
  <c r="K54" i="39"/>
  <c r="I52" i="41"/>
  <c r="K52" i="41"/>
  <c r="K42" i="22"/>
  <c r="M42" i="22"/>
  <c r="K52" i="30"/>
  <c r="F47" i="24"/>
  <c r="E54" i="24"/>
  <c r="F74" i="24"/>
  <c r="F56" i="28"/>
  <c r="L47" i="23"/>
  <c r="L74" i="19"/>
  <c r="K74" i="19" s="1"/>
  <c r="K53" i="18"/>
  <c r="I55" i="17"/>
  <c r="F40" i="12"/>
  <c r="E40" i="12" s="1"/>
  <c r="E45" i="12"/>
  <c r="G45" i="12"/>
  <c r="K54" i="11"/>
  <c r="G42" i="2"/>
  <c r="L74" i="2"/>
  <c r="E44" i="7"/>
  <c r="G44" i="7"/>
  <c r="M43" i="7"/>
  <c r="L74" i="37"/>
  <c r="F40" i="38"/>
  <c r="E40" i="38" s="1"/>
  <c r="E44" i="38"/>
  <c r="G44" i="38"/>
  <c r="I42" i="38"/>
  <c r="M42" i="38"/>
  <c r="I50" i="39"/>
  <c r="C48" i="41"/>
  <c r="E48" i="41"/>
  <c r="C51" i="41"/>
  <c r="E51" i="41"/>
  <c r="E57" i="41"/>
  <c r="C57" i="41"/>
  <c r="C61" i="41"/>
  <c r="E61" i="41"/>
  <c r="I18" i="41"/>
  <c r="K18" i="41"/>
  <c r="K27" i="41"/>
  <c r="I27" i="41"/>
  <c r="K46" i="41"/>
  <c r="I46" i="41"/>
  <c r="I74" i="43"/>
  <c r="K74" i="43"/>
  <c r="K15" i="42"/>
  <c r="K46" i="42"/>
  <c r="K52" i="42"/>
  <c r="L67" i="42"/>
  <c r="I67" i="42" s="1"/>
  <c r="K28" i="43"/>
  <c r="E43" i="43"/>
  <c r="E13" i="44"/>
  <c r="K32" i="44"/>
  <c r="K50" i="44"/>
  <c r="K60" i="44"/>
  <c r="C14" i="46"/>
  <c r="K28" i="46"/>
  <c r="E36" i="46"/>
  <c r="E54" i="46"/>
  <c r="I61" i="46"/>
  <c r="F74" i="46"/>
  <c r="E15" i="47"/>
  <c r="K42" i="47"/>
  <c r="E65" i="47"/>
  <c r="K31" i="48"/>
  <c r="C43" i="48"/>
  <c r="K50" i="48"/>
  <c r="E14" i="49"/>
  <c r="E23" i="49"/>
  <c r="E36" i="49"/>
  <c r="K50" i="49"/>
  <c r="E53" i="49"/>
  <c r="K70" i="49"/>
  <c r="K15" i="50"/>
  <c r="K34" i="50"/>
  <c r="K42" i="50"/>
  <c r="E58" i="50"/>
  <c r="L67" i="50"/>
  <c r="K67" i="50" s="1"/>
  <c r="L67" i="46"/>
  <c r="K67" i="46" s="1"/>
  <c r="E43" i="49"/>
  <c r="G43" i="49"/>
  <c r="E75" i="40"/>
  <c r="C42" i="42"/>
  <c r="G42" i="42"/>
  <c r="F47" i="42"/>
  <c r="C47" i="42" s="1"/>
  <c r="K44" i="43"/>
  <c r="I45" i="43"/>
  <c r="M45" i="43"/>
  <c r="E34" i="44"/>
  <c r="K51" i="44"/>
  <c r="C17" i="45"/>
  <c r="C25" i="45"/>
  <c r="C48" i="45"/>
  <c r="C51" i="45"/>
  <c r="C61" i="45"/>
  <c r="E19" i="46"/>
  <c r="I31" i="46"/>
  <c r="K72" i="46"/>
  <c r="C21" i="47"/>
  <c r="I27" i="47"/>
  <c r="C29" i="47"/>
  <c r="C30" i="47"/>
  <c r="I59" i="47"/>
  <c r="K15" i="48"/>
  <c r="I28" i="48"/>
  <c r="K51" i="48"/>
  <c r="C59" i="48"/>
  <c r="C63" i="49"/>
  <c r="I33" i="50"/>
  <c r="E42" i="50"/>
  <c r="C66" i="50"/>
  <c r="E72" i="50"/>
  <c r="K43" i="50"/>
  <c r="M43" i="50"/>
  <c r="L67" i="24"/>
  <c r="I73" i="41"/>
  <c r="K18" i="42"/>
  <c r="K22" i="42"/>
  <c r="I33" i="42"/>
  <c r="C43" i="43"/>
  <c r="I59" i="45"/>
  <c r="I65" i="46"/>
  <c r="L47" i="46"/>
  <c r="K47" i="46" s="1"/>
  <c r="K33" i="47"/>
  <c r="I42" i="47"/>
  <c r="E57" i="47"/>
  <c r="E53" i="48"/>
  <c r="K72" i="48"/>
  <c r="K61" i="49"/>
  <c r="F47" i="49"/>
  <c r="E47" i="49" s="1"/>
  <c r="G45" i="49"/>
  <c r="C22" i="50"/>
  <c r="I42" i="50"/>
  <c r="K59" i="50"/>
  <c r="L40" i="24"/>
  <c r="L74" i="24"/>
  <c r="L67" i="28"/>
  <c r="F56" i="26"/>
  <c r="F40" i="31"/>
  <c r="F56" i="31"/>
  <c r="F47" i="27"/>
  <c r="G43" i="27"/>
  <c r="L67" i="27"/>
  <c r="F47" i="26"/>
  <c r="F67" i="26"/>
  <c r="L74" i="26"/>
  <c r="L67" i="31"/>
  <c r="L74" i="31"/>
  <c r="F40" i="26"/>
  <c r="L67" i="26"/>
  <c r="L45" i="32"/>
  <c r="L72" i="32"/>
  <c r="I72" i="32" s="1"/>
  <c r="L74" i="28"/>
  <c r="L40" i="26"/>
  <c r="L40" i="27"/>
  <c r="L40" i="34"/>
  <c r="I40" i="34" s="1"/>
  <c r="I16" i="34"/>
  <c r="E73" i="44"/>
  <c r="E17" i="44"/>
  <c r="I61" i="18"/>
  <c r="K62" i="18"/>
  <c r="I50" i="18"/>
  <c r="K55" i="18"/>
  <c r="I72" i="18"/>
  <c r="I44" i="18"/>
  <c r="E17" i="18"/>
  <c r="C61" i="18"/>
  <c r="E15" i="18"/>
  <c r="C43" i="18"/>
  <c r="E55" i="18"/>
  <c r="F47" i="18"/>
  <c r="E47" i="18" s="1"/>
  <c r="C20" i="18"/>
  <c r="C28" i="18"/>
  <c r="E43" i="18"/>
  <c r="F74" i="18"/>
  <c r="C74" i="18" s="1"/>
  <c r="G45" i="18"/>
  <c r="E70" i="18"/>
  <c r="C25" i="18"/>
  <c r="C73" i="18"/>
  <c r="C63" i="18"/>
  <c r="I13" i="18"/>
  <c r="I22" i="18"/>
  <c r="I54" i="18"/>
  <c r="I56" i="18"/>
  <c r="K51" i="18"/>
  <c r="I57" i="18"/>
  <c r="L74" i="18"/>
  <c r="K74" i="18" s="1"/>
  <c r="I69" i="18"/>
  <c r="K74" i="34"/>
  <c r="I74" i="34"/>
  <c r="I34" i="60"/>
  <c r="K34" i="60"/>
  <c r="K56" i="34"/>
  <c r="K64" i="34"/>
  <c r="I59" i="60"/>
  <c r="K17" i="34"/>
  <c r="K18" i="34"/>
  <c r="I25" i="34"/>
  <c r="K27" i="34"/>
  <c r="I50" i="34"/>
  <c r="K58" i="34"/>
  <c r="K66" i="34"/>
  <c r="K51" i="60"/>
  <c r="I14" i="34"/>
  <c r="I42" i="34"/>
  <c r="K50" i="34"/>
  <c r="L67" i="34"/>
  <c r="I57" i="34"/>
  <c r="I33" i="34"/>
  <c r="K40" i="34"/>
  <c r="K43" i="34"/>
  <c r="K51" i="34"/>
  <c r="I19" i="60"/>
  <c r="I65" i="34"/>
  <c r="C38" i="60"/>
  <c r="E38" i="60"/>
  <c r="C14" i="34"/>
  <c r="C64" i="34"/>
  <c r="F40" i="34"/>
  <c r="F56" i="34"/>
  <c r="E14" i="34"/>
  <c r="E58" i="34"/>
  <c r="E60" i="34"/>
  <c r="E64" i="34"/>
  <c r="E66" i="34"/>
  <c r="E69" i="34"/>
  <c r="F47" i="34"/>
  <c r="C23" i="60"/>
  <c r="B56" i="60"/>
  <c r="B67" i="60" s="1"/>
  <c r="E16" i="34"/>
  <c r="E24" i="34"/>
  <c r="E26" i="34"/>
  <c r="E32" i="34"/>
  <c r="E38" i="34"/>
  <c r="E50" i="34"/>
  <c r="C55" i="34"/>
  <c r="F31" i="60"/>
  <c r="E31" i="60" s="1"/>
  <c r="F64" i="60"/>
  <c r="E64" i="60" s="1"/>
  <c r="C15" i="34"/>
  <c r="E55" i="34"/>
  <c r="C57" i="34"/>
  <c r="C61" i="34"/>
  <c r="C65" i="34"/>
  <c r="C70" i="34"/>
  <c r="C75" i="34"/>
  <c r="F67" i="34"/>
  <c r="K47" i="35"/>
  <c r="I47" i="35"/>
  <c r="K45" i="60"/>
  <c r="I45" i="60"/>
  <c r="I43" i="60"/>
  <c r="K43" i="60"/>
  <c r="I65" i="60"/>
  <c r="K65" i="60"/>
  <c r="K67" i="35"/>
  <c r="I67" i="35"/>
  <c r="M40" i="35"/>
  <c r="K20" i="35"/>
  <c r="I48" i="35"/>
  <c r="I59" i="35"/>
  <c r="I21" i="60"/>
  <c r="M44" i="35"/>
  <c r="K22" i="35"/>
  <c r="I28" i="35"/>
  <c r="K30" i="35"/>
  <c r="I34" i="35"/>
  <c r="I43" i="35"/>
  <c r="K55" i="35"/>
  <c r="K60" i="35"/>
  <c r="K66" i="35"/>
  <c r="K42" i="60"/>
  <c r="L46" i="60"/>
  <c r="K46" i="60" s="1"/>
  <c r="M29" i="35"/>
  <c r="M65" i="35"/>
  <c r="I21" i="35"/>
  <c r="I29" i="60"/>
  <c r="I40" i="35"/>
  <c r="I74" i="35"/>
  <c r="I57" i="35"/>
  <c r="I65" i="35"/>
  <c r="I75" i="35"/>
  <c r="L32" i="60"/>
  <c r="K32" i="60" s="1"/>
  <c r="I60" i="60"/>
  <c r="K31" i="35"/>
  <c r="H47" i="60"/>
  <c r="I29" i="35"/>
  <c r="I26" i="60"/>
  <c r="K74" i="35"/>
  <c r="M53" i="35"/>
  <c r="L76" i="35"/>
  <c r="M74" i="35" s="1"/>
  <c r="I72" i="60"/>
  <c r="L44" i="60"/>
  <c r="M44" i="60" s="1"/>
  <c r="H40" i="60"/>
  <c r="M55" i="35"/>
  <c r="K18" i="60"/>
  <c r="I30" i="60"/>
  <c r="I66" i="35"/>
  <c r="L69" i="60"/>
  <c r="I69" i="60" s="1"/>
  <c r="H74" i="60"/>
  <c r="E28" i="60"/>
  <c r="C28" i="60"/>
  <c r="C52" i="60"/>
  <c r="E52" i="60"/>
  <c r="E72" i="60"/>
  <c r="C72" i="60"/>
  <c r="E25" i="60"/>
  <c r="C25" i="60"/>
  <c r="E34" i="35"/>
  <c r="C46" i="35"/>
  <c r="E57" i="35"/>
  <c r="E61" i="60"/>
  <c r="F40" i="35"/>
  <c r="E19" i="35"/>
  <c r="E28" i="35"/>
  <c r="C36" i="35"/>
  <c r="E55" i="35"/>
  <c r="C14" i="35"/>
  <c r="E64" i="35"/>
  <c r="C29" i="60"/>
  <c r="E61" i="35"/>
  <c r="E66" i="35"/>
  <c r="C46" i="60"/>
  <c r="B40" i="60"/>
  <c r="C60" i="60"/>
  <c r="E21" i="35"/>
  <c r="C75" i="35"/>
  <c r="E17" i="35"/>
  <c r="C24" i="35"/>
  <c r="C33" i="35"/>
  <c r="E75" i="35"/>
  <c r="C21" i="35"/>
  <c r="C13" i="35"/>
  <c r="C17" i="60"/>
  <c r="F55" i="60"/>
  <c r="C22" i="60"/>
  <c r="C30" i="60"/>
  <c r="C54" i="60"/>
  <c r="C31" i="35"/>
  <c r="C48" i="35"/>
  <c r="C66" i="35"/>
  <c r="E45" i="60"/>
  <c r="F21" i="60"/>
  <c r="E21" i="60" s="1"/>
  <c r="K67" i="22"/>
  <c r="I67" i="22"/>
  <c r="I56" i="22"/>
  <c r="I18" i="22"/>
  <c r="I25" i="22"/>
  <c r="K40" i="22"/>
  <c r="K56" i="22"/>
  <c r="H74" i="32"/>
  <c r="K18" i="22"/>
  <c r="K25" i="22"/>
  <c r="I47" i="22"/>
  <c r="M17" i="22"/>
  <c r="I27" i="59"/>
  <c r="K28" i="22"/>
  <c r="K47" i="22"/>
  <c r="I59" i="22"/>
  <c r="I64" i="22"/>
  <c r="I66" i="22"/>
  <c r="I74" i="22"/>
  <c r="L23" i="59"/>
  <c r="K23" i="59" s="1"/>
  <c r="L31" i="59"/>
  <c r="K31" i="59" s="1"/>
  <c r="L54" i="59"/>
  <c r="L75" i="59"/>
  <c r="I75" i="59" s="1"/>
  <c r="I29" i="22"/>
  <c r="I42" i="22"/>
  <c r="I57" i="22"/>
  <c r="K64" i="22"/>
  <c r="K66" i="22"/>
  <c r="K74" i="22"/>
  <c r="L76" i="22"/>
  <c r="M64" i="22" s="1"/>
  <c r="M19" i="22"/>
  <c r="M55" i="22"/>
  <c r="K50" i="59"/>
  <c r="L45" i="59"/>
  <c r="K45" i="59" s="1"/>
  <c r="I15" i="22"/>
  <c r="I19" i="22"/>
  <c r="I26" i="22"/>
  <c r="K29" i="22"/>
  <c r="I32" i="22"/>
  <c r="I51" i="22"/>
  <c r="I53" i="22"/>
  <c r="I55" i="22"/>
  <c r="K57" i="22"/>
  <c r="M51" i="22"/>
  <c r="E47" i="22"/>
  <c r="E74" i="22"/>
  <c r="C74" i="22"/>
  <c r="E59" i="22"/>
  <c r="F18" i="59"/>
  <c r="E18" i="59" s="1"/>
  <c r="F48" i="59"/>
  <c r="E48" i="59" s="1"/>
  <c r="F66" i="59"/>
  <c r="E66" i="59" s="1"/>
  <c r="C21" i="22"/>
  <c r="C27" i="22"/>
  <c r="C29" i="22"/>
  <c r="C31" i="22"/>
  <c r="C33" i="22"/>
  <c r="C44" i="22"/>
  <c r="C54" i="22"/>
  <c r="G43" i="22"/>
  <c r="C61" i="22"/>
  <c r="C70" i="22"/>
  <c r="G44" i="22"/>
  <c r="E19" i="59"/>
  <c r="F27" i="59"/>
  <c r="E27" i="59" s="1"/>
  <c r="F50" i="59"/>
  <c r="C50" i="59" s="1"/>
  <c r="F59" i="59"/>
  <c r="E59" i="59" s="1"/>
  <c r="F69" i="59"/>
  <c r="E69" i="59" s="1"/>
  <c r="E21" i="22"/>
  <c r="E29" i="22"/>
  <c r="E31" i="22"/>
  <c r="E44" i="22"/>
  <c r="C51" i="22"/>
  <c r="G45" i="22"/>
  <c r="E51" i="22"/>
  <c r="C62" i="22"/>
  <c r="C72" i="22"/>
  <c r="F40" i="22"/>
  <c r="F56" i="22"/>
  <c r="E72" i="22"/>
  <c r="I36" i="18"/>
  <c r="I52" i="18"/>
  <c r="I33" i="18"/>
  <c r="L47" i="18"/>
  <c r="I47" i="18" s="1"/>
  <c r="M43" i="18"/>
  <c r="K27" i="18"/>
  <c r="I43" i="18"/>
  <c r="I63" i="18"/>
  <c r="L40" i="18"/>
  <c r="M44" i="18"/>
  <c r="I18" i="18"/>
  <c r="I73" i="18"/>
  <c r="M45" i="18"/>
  <c r="K23" i="18"/>
  <c r="I30" i="18"/>
  <c r="K42" i="18"/>
  <c r="I45" i="18"/>
  <c r="L67" i="18"/>
  <c r="K28" i="18"/>
  <c r="I29" i="18"/>
  <c r="I32" i="18"/>
  <c r="K26" i="18"/>
  <c r="K32" i="18"/>
  <c r="K59" i="18"/>
  <c r="I20" i="18"/>
  <c r="K30" i="18"/>
  <c r="I60" i="18"/>
  <c r="I58" i="18"/>
  <c r="I19" i="18"/>
  <c r="K31" i="18"/>
  <c r="K19" i="18"/>
  <c r="I59" i="18"/>
  <c r="I15" i="18"/>
  <c r="I46" i="18"/>
  <c r="C46" i="18"/>
  <c r="E36" i="18"/>
  <c r="E72" i="18"/>
  <c r="E46" i="18"/>
  <c r="C23" i="18"/>
  <c r="C58" i="18"/>
  <c r="C14" i="18"/>
  <c r="C38" i="18"/>
  <c r="E69" i="18"/>
  <c r="C16" i="18"/>
  <c r="C75" i="18"/>
  <c r="C24" i="18"/>
  <c r="C26" i="18"/>
  <c r="C48" i="18"/>
  <c r="C51" i="18"/>
  <c r="C66" i="18"/>
  <c r="E62" i="18"/>
  <c r="F40" i="18"/>
  <c r="E40" i="18" s="1"/>
  <c r="C18" i="18"/>
  <c r="C30" i="18"/>
  <c r="C47" i="18"/>
  <c r="E22" i="18"/>
  <c r="E30" i="18"/>
  <c r="E32" i="18"/>
  <c r="E34" i="18"/>
  <c r="E50" i="18"/>
  <c r="E52" i="18"/>
  <c r="E59" i="18"/>
  <c r="C19" i="18"/>
  <c r="C21" i="18"/>
  <c r="C27" i="18"/>
  <c r="C29" i="18"/>
  <c r="C33" i="18"/>
  <c r="C42" i="18"/>
  <c r="C44" i="18"/>
  <c r="C54" i="18"/>
  <c r="G42" i="18"/>
  <c r="E29" i="18"/>
  <c r="E33" i="18"/>
  <c r="E44" i="18"/>
  <c r="F56" i="18"/>
  <c r="C32" i="23"/>
  <c r="E42" i="23"/>
  <c r="C31" i="23"/>
  <c r="C27" i="23"/>
  <c r="C43" i="23"/>
  <c r="E72" i="23"/>
  <c r="C17" i="23"/>
  <c r="C26" i="23"/>
  <c r="C42" i="23"/>
  <c r="E61" i="23"/>
  <c r="E73" i="23"/>
  <c r="E43" i="23"/>
  <c r="I16" i="23"/>
  <c r="L43" i="32"/>
  <c r="I43" i="32" s="1"/>
  <c r="I55" i="23"/>
  <c r="I13" i="23"/>
  <c r="I63" i="23"/>
  <c r="I75" i="23"/>
  <c r="L32" i="32"/>
  <c r="I32" i="32" s="1"/>
  <c r="L19" i="32"/>
  <c r="K19" i="32" s="1"/>
  <c r="I46" i="23"/>
  <c r="K46" i="23"/>
  <c r="L46" i="32"/>
  <c r="I51" i="23"/>
  <c r="L38" i="32"/>
  <c r="I38" i="32" s="1"/>
  <c r="I47" i="23"/>
  <c r="K47" i="23"/>
  <c r="I30" i="23"/>
  <c r="K32" i="23"/>
  <c r="L74" i="23"/>
  <c r="M42" i="23"/>
  <c r="I22" i="23"/>
  <c r="I14" i="23"/>
  <c r="I19" i="23"/>
  <c r="I28" i="23"/>
  <c r="K31" i="23"/>
  <c r="I42" i="23"/>
  <c r="K44" i="23"/>
  <c r="I59" i="23"/>
  <c r="I69" i="23"/>
  <c r="L67" i="23"/>
  <c r="M45" i="23"/>
  <c r="M44" i="23"/>
  <c r="K19" i="23"/>
  <c r="K28" i="23"/>
  <c r="I34" i="23"/>
  <c r="I45" i="23"/>
  <c r="I62" i="23"/>
  <c r="K69" i="23"/>
  <c r="L40" i="23"/>
  <c r="H46" i="53"/>
  <c r="C25" i="23"/>
  <c r="C29" i="23"/>
  <c r="C50" i="23"/>
  <c r="F47" i="23"/>
  <c r="C47" i="23" s="1"/>
  <c r="E75" i="23"/>
  <c r="C44" i="23"/>
  <c r="C28" i="23"/>
  <c r="C30" i="23"/>
  <c r="C48" i="23"/>
  <c r="E57" i="23"/>
  <c r="C70" i="23"/>
  <c r="C21" i="23"/>
  <c r="C51" i="23"/>
  <c r="C60" i="23"/>
  <c r="E65" i="23"/>
  <c r="E36" i="23"/>
  <c r="C14" i="23"/>
  <c r="C53" i="23"/>
  <c r="E66" i="23"/>
  <c r="F74" i="23"/>
  <c r="C16" i="23"/>
  <c r="C18" i="23"/>
  <c r="C22" i="23"/>
  <c r="C24" i="23"/>
  <c r="C34" i="23"/>
  <c r="C38" i="23"/>
  <c r="C45" i="23"/>
  <c r="E53" i="23"/>
  <c r="F36" i="32"/>
  <c r="C36" i="32" s="1"/>
  <c r="F50" i="32"/>
  <c r="C50" i="32" s="1"/>
  <c r="F40" i="23"/>
  <c r="E58" i="23"/>
  <c r="E22" i="23"/>
  <c r="E45" i="23"/>
  <c r="C55" i="23"/>
  <c r="E46" i="23"/>
  <c r="C64" i="23"/>
  <c r="F56" i="23"/>
  <c r="E14" i="23"/>
  <c r="I74" i="25"/>
  <c r="K74" i="25"/>
  <c r="K13" i="25"/>
  <c r="K22" i="25"/>
  <c r="K23" i="25"/>
  <c r="K36" i="25"/>
  <c r="I34" i="25"/>
  <c r="I46" i="25"/>
  <c r="I51" i="25"/>
  <c r="I54" i="25"/>
  <c r="L67" i="25"/>
  <c r="I67" i="25" s="1"/>
  <c r="K43" i="25"/>
  <c r="K73" i="25"/>
  <c r="I40" i="25"/>
  <c r="L47" i="25"/>
  <c r="K20" i="25"/>
  <c r="I27" i="25"/>
  <c r="K40" i="25"/>
  <c r="K57" i="25"/>
  <c r="H56" i="32"/>
  <c r="H67" i="32" s="1"/>
  <c r="I64" i="25"/>
  <c r="K14" i="25"/>
  <c r="K75" i="25"/>
  <c r="L53" i="32"/>
  <c r="L53" i="60" s="1"/>
  <c r="I25" i="25"/>
  <c r="I56" i="25"/>
  <c r="I59" i="25"/>
  <c r="L76" i="25"/>
  <c r="M39" i="25" s="1"/>
  <c r="I28" i="25"/>
  <c r="I31" i="25"/>
  <c r="I52" i="25"/>
  <c r="I43" i="25"/>
  <c r="K52" i="25"/>
  <c r="I65" i="25"/>
  <c r="F30" i="32"/>
  <c r="E30" i="32" s="1"/>
  <c r="F29" i="32"/>
  <c r="E29" i="32" s="1"/>
  <c r="C13" i="25"/>
  <c r="C22" i="25"/>
  <c r="C58" i="25"/>
  <c r="C46" i="25"/>
  <c r="C66" i="25"/>
  <c r="F74" i="25"/>
  <c r="C74" i="25" s="1"/>
  <c r="C34" i="25"/>
  <c r="C14" i="25"/>
  <c r="C23" i="25"/>
  <c r="C59" i="25"/>
  <c r="F20" i="32"/>
  <c r="C20" i="32" s="1"/>
  <c r="E26" i="25"/>
  <c r="E32" i="25"/>
  <c r="E50" i="25"/>
  <c r="E61" i="25"/>
  <c r="C17" i="25"/>
  <c r="C19" i="25"/>
  <c r="C21" i="25"/>
  <c r="C25" i="25"/>
  <c r="C27" i="25"/>
  <c r="C29" i="25"/>
  <c r="C31" i="25"/>
  <c r="C33" i="25"/>
  <c r="C42" i="25"/>
  <c r="C44" i="25"/>
  <c r="C54" i="25"/>
  <c r="F24" i="32"/>
  <c r="F38" i="32"/>
  <c r="E38" i="32" s="1"/>
  <c r="G42" i="25"/>
  <c r="C32" i="25"/>
  <c r="C61" i="25"/>
  <c r="C70" i="25"/>
  <c r="E52" i="25"/>
  <c r="E17" i="25"/>
  <c r="E25" i="25"/>
  <c r="E33" i="25"/>
  <c r="E44" i="25"/>
  <c r="C51" i="25"/>
  <c r="E54" i="25"/>
  <c r="E70" i="25"/>
  <c r="C60" i="25"/>
  <c r="C62" i="25"/>
  <c r="C69" i="25"/>
  <c r="C72" i="25"/>
  <c r="F40" i="25"/>
  <c r="F56" i="25"/>
  <c r="F67" i="25" s="1"/>
  <c r="F73" i="32"/>
  <c r="E73" i="32" s="1"/>
  <c r="E62" i="25"/>
  <c r="E72" i="25"/>
  <c r="F47" i="25"/>
  <c r="I65" i="30"/>
  <c r="I17" i="30"/>
  <c r="K27" i="30"/>
  <c r="I33" i="30"/>
  <c r="K48" i="30"/>
  <c r="I66" i="30"/>
  <c r="I24" i="30"/>
  <c r="I43" i="30"/>
  <c r="L22" i="32"/>
  <c r="I22" i="32" s="1"/>
  <c r="I18" i="30"/>
  <c r="I38" i="30"/>
  <c r="K43" i="30"/>
  <c r="L67" i="30"/>
  <c r="I67" i="30" s="1"/>
  <c r="I25" i="30"/>
  <c r="K31" i="30"/>
  <c r="I58" i="30"/>
  <c r="I19" i="49"/>
  <c r="K27" i="49"/>
  <c r="K33" i="49"/>
  <c r="K38" i="49"/>
  <c r="I55" i="49"/>
  <c r="I58" i="49"/>
  <c r="I65" i="49"/>
  <c r="K75" i="49"/>
  <c r="I16" i="49"/>
  <c r="I24" i="49"/>
  <c r="L40" i="49"/>
  <c r="K40" i="49" s="1"/>
  <c r="L47" i="49"/>
  <c r="I47" i="49" s="1"/>
  <c r="K47" i="49"/>
  <c r="M43" i="49"/>
  <c r="I43" i="49"/>
  <c r="K59" i="49"/>
  <c r="I22" i="49"/>
  <c r="K31" i="49"/>
  <c r="I60" i="49"/>
  <c r="I69" i="49"/>
  <c r="I14" i="49"/>
  <c r="K22" i="49"/>
  <c r="I28" i="49"/>
  <c r="I44" i="49"/>
  <c r="K46" i="49"/>
  <c r="L67" i="49"/>
  <c r="M44" i="49"/>
  <c r="M45" i="49"/>
  <c r="I20" i="49"/>
  <c r="I74" i="49"/>
  <c r="I29" i="49"/>
  <c r="I53" i="49"/>
  <c r="I31" i="49"/>
  <c r="I23" i="49"/>
  <c r="I51" i="49"/>
  <c r="C20" i="49"/>
  <c r="E62" i="49"/>
  <c r="F40" i="49"/>
  <c r="E40" i="49" s="1"/>
  <c r="F74" i="49"/>
  <c r="C43" i="49"/>
  <c r="E45" i="49"/>
  <c r="E48" i="49"/>
  <c r="E72" i="49"/>
  <c r="C31" i="49"/>
  <c r="C73" i="49"/>
  <c r="F56" i="49"/>
  <c r="E56" i="49" s="1"/>
  <c r="C26" i="49"/>
  <c r="C38" i="49"/>
  <c r="E29" i="49"/>
  <c r="C56" i="49"/>
  <c r="C18" i="49"/>
  <c r="C47" i="49"/>
  <c r="E16" i="49"/>
  <c r="E18" i="49"/>
  <c r="E24" i="49"/>
  <c r="E30" i="49"/>
  <c r="E32" i="49"/>
  <c r="E38" i="49"/>
  <c r="E50" i="49"/>
  <c r="C57" i="49"/>
  <c r="C59" i="49"/>
  <c r="C65" i="49"/>
  <c r="E15" i="49"/>
  <c r="E52" i="49"/>
  <c r="E59" i="49"/>
  <c r="C19" i="49"/>
  <c r="C27" i="49"/>
  <c r="C33" i="49"/>
  <c r="C42" i="49"/>
  <c r="C44" i="49"/>
  <c r="C54" i="49"/>
  <c r="G42" i="49"/>
  <c r="E33" i="49"/>
  <c r="I13" i="48"/>
  <c r="I36" i="48"/>
  <c r="I53" i="48"/>
  <c r="I55" i="48"/>
  <c r="I22" i="48"/>
  <c r="I43" i="48"/>
  <c r="I54" i="48"/>
  <c r="I57" i="48"/>
  <c r="K65" i="48"/>
  <c r="I56" i="48"/>
  <c r="K61" i="48"/>
  <c r="K43" i="48"/>
  <c r="K38" i="48"/>
  <c r="L40" i="48"/>
  <c r="I34" i="48"/>
  <c r="K52" i="48"/>
  <c r="I60" i="48"/>
  <c r="I63" i="48"/>
  <c r="I66" i="48"/>
  <c r="L47" i="48"/>
  <c r="L67" i="48"/>
  <c r="K60" i="48"/>
  <c r="K63" i="48"/>
  <c r="I26" i="48"/>
  <c r="K32" i="48"/>
  <c r="L74" i="48"/>
  <c r="M44" i="48"/>
  <c r="I16" i="48"/>
  <c r="I24" i="48"/>
  <c r="I30" i="48"/>
  <c r="I44" i="48"/>
  <c r="I69" i="48"/>
  <c r="I73" i="48"/>
  <c r="I19" i="48"/>
  <c r="K73" i="48"/>
  <c r="G45" i="48"/>
  <c r="C13" i="48"/>
  <c r="C15" i="48"/>
  <c r="C28" i="48"/>
  <c r="E30" i="48"/>
  <c r="C36" i="48"/>
  <c r="E55" i="48"/>
  <c r="F74" i="48"/>
  <c r="E74" i="48" s="1"/>
  <c r="F47" i="48"/>
  <c r="E47" i="48" s="1"/>
  <c r="C23" i="48"/>
  <c r="C45" i="48"/>
  <c r="C58" i="48"/>
  <c r="C66" i="48"/>
  <c r="G44" i="48"/>
  <c r="E26" i="48"/>
  <c r="E19" i="48"/>
  <c r="E31" i="48"/>
  <c r="E42" i="48"/>
  <c r="E44" i="48"/>
  <c r="C51" i="48"/>
  <c r="E51" i="48"/>
  <c r="C60" i="48"/>
  <c r="C62" i="48"/>
  <c r="C69" i="48"/>
  <c r="C72" i="48"/>
  <c r="F40" i="48"/>
  <c r="F56" i="48"/>
  <c r="G42" i="48"/>
  <c r="E60" i="48"/>
  <c r="E69" i="48"/>
  <c r="C61" i="48"/>
  <c r="C70" i="48"/>
  <c r="E57" i="48"/>
  <c r="E65" i="48"/>
  <c r="C21" i="48"/>
  <c r="C29" i="48"/>
  <c r="C48" i="48"/>
  <c r="I19" i="47"/>
  <c r="L67" i="47"/>
  <c r="K67" i="47" s="1"/>
  <c r="I20" i="47"/>
  <c r="I28" i="47"/>
  <c r="K32" i="47"/>
  <c r="K53" i="47"/>
  <c r="M43" i="47"/>
  <c r="I43" i="47"/>
  <c r="L47" i="47"/>
  <c r="I47" i="47" s="1"/>
  <c r="M44" i="47"/>
  <c r="K72" i="47"/>
  <c r="K47" i="47"/>
  <c r="K34" i="47"/>
  <c r="I45" i="47"/>
  <c r="I62" i="47"/>
  <c r="M45" i="47"/>
  <c r="K13" i="47"/>
  <c r="I16" i="47"/>
  <c r="K24" i="47"/>
  <c r="K62" i="47"/>
  <c r="L40" i="47"/>
  <c r="I14" i="47"/>
  <c r="K14" i="47"/>
  <c r="I17" i="47"/>
  <c r="I22" i="47"/>
  <c r="K25" i="47"/>
  <c r="K36" i="47"/>
  <c r="I46" i="47"/>
  <c r="K50" i="47"/>
  <c r="K57" i="47"/>
  <c r="I63" i="47"/>
  <c r="I70" i="47"/>
  <c r="K22" i="47"/>
  <c r="I38" i="47"/>
  <c r="K46" i="47"/>
  <c r="I55" i="47"/>
  <c r="K63" i="47"/>
  <c r="I75" i="47"/>
  <c r="L74" i="47"/>
  <c r="K61" i="47"/>
  <c r="I51" i="47"/>
  <c r="E70" i="47"/>
  <c r="C17" i="47"/>
  <c r="C27" i="47"/>
  <c r="C62" i="47"/>
  <c r="C25" i="47"/>
  <c r="C48" i="47"/>
  <c r="C51" i="47"/>
  <c r="C72" i="47"/>
  <c r="E75" i="47"/>
  <c r="F47" i="47"/>
  <c r="C47" i="47" s="1"/>
  <c r="E23" i="47"/>
  <c r="E33" i="47"/>
  <c r="E46" i="47"/>
  <c r="C14" i="47"/>
  <c r="C60" i="47"/>
  <c r="C64" i="47"/>
  <c r="C69" i="47"/>
  <c r="F40" i="47"/>
  <c r="F56" i="47"/>
  <c r="E16" i="47"/>
  <c r="E18" i="47"/>
  <c r="E22" i="47"/>
  <c r="E24" i="47"/>
  <c r="E32" i="47"/>
  <c r="E34" i="47"/>
  <c r="E38" i="47"/>
  <c r="E45" i="47"/>
  <c r="C55" i="47"/>
  <c r="G45" i="47"/>
  <c r="E14" i="47"/>
  <c r="C53" i="47"/>
  <c r="F74" i="47"/>
  <c r="E53" i="47"/>
  <c r="I30" i="45"/>
  <c r="I33" i="45"/>
  <c r="K43" i="45"/>
  <c r="K13" i="45"/>
  <c r="I25" i="45"/>
  <c r="I42" i="45"/>
  <c r="I51" i="45"/>
  <c r="K60" i="45"/>
  <c r="K42" i="45"/>
  <c r="L40" i="45"/>
  <c r="K40" i="45" s="1"/>
  <c r="I69" i="45"/>
  <c r="K54" i="45"/>
  <c r="I40" i="45"/>
  <c r="K14" i="45"/>
  <c r="K22" i="45"/>
  <c r="L67" i="45"/>
  <c r="I45" i="45"/>
  <c r="I48" i="45"/>
  <c r="K55" i="45"/>
  <c r="I61" i="45"/>
  <c r="K63" i="45"/>
  <c r="I70" i="45"/>
  <c r="K73" i="45"/>
  <c r="I23" i="45"/>
  <c r="I34" i="45"/>
  <c r="K45" i="45"/>
  <c r="K61" i="45"/>
  <c r="L47" i="45"/>
  <c r="I18" i="45"/>
  <c r="K34" i="45"/>
  <c r="I46" i="45"/>
  <c r="K53" i="45"/>
  <c r="K18" i="45"/>
  <c r="I24" i="45"/>
  <c r="I36" i="45"/>
  <c r="K46" i="45"/>
  <c r="I50" i="45"/>
  <c r="I62" i="45"/>
  <c r="I65" i="45"/>
  <c r="I72" i="45"/>
  <c r="I75" i="45"/>
  <c r="L74" i="45"/>
  <c r="I27" i="45"/>
  <c r="K36" i="45"/>
  <c r="E21" i="45"/>
  <c r="E30" i="45"/>
  <c r="C45" i="45"/>
  <c r="C54" i="45"/>
  <c r="G45" i="45"/>
  <c r="F74" i="45"/>
  <c r="G42" i="45"/>
  <c r="C22" i="45"/>
  <c r="C27" i="45"/>
  <c r="C29" i="45"/>
  <c r="C58" i="45"/>
  <c r="E15" i="45"/>
  <c r="E57" i="45"/>
  <c r="E59" i="45"/>
  <c r="E65" i="45"/>
  <c r="E75" i="45"/>
  <c r="E16" i="45"/>
  <c r="E18" i="45"/>
  <c r="E24" i="45"/>
  <c r="E32" i="45"/>
  <c r="E38" i="45"/>
  <c r="C55" i="45"/>
  <c r="E36" i="45"/>
  <c r="E46" i="45"/>
  <c r="C14" i="45"/>
  <c r="C64" i="45"/>
  <c r="F40" i="45"/>
  <c r="F56" i="45"/>
  <c r="F67" i="45" s="1"/>
  <c r="F47" i="45"/>
  <c r="C57" i="45"/>
  <c r="C65" i="45"/>
  <c r="C75" i="45"/>
  <c r="I21" i="46"/>
  <c r="L46" i="36"/>
  <c r="K46" i="36" s="1"/>
  <c r="I30" i="46"/>
  <c r="I44" i="46"/>
  <c r="K65" i="46"/>
  <c r="I15" i="46"/>
  <c r="I45" i="46"/>
  <c r="I62" i="46"/>
  <c r="K44" i="46"/>
  <c r="K45" i="46"/>
  <c r="K73" i="46"/>
  <c r="L40" i="46"/>
  <c r="K38" i="46"/>
  <c r="I56" i="46"/>
  <c r="K16" i="46"/>
  <c r="K19" i="46"/>
  <c r="I25" i="46"/>
  <c r="K34" i="46"/>
  <c r="I50" i="46"/>
  <c r="I52" i="46"/>
  <c r="I54" i="46"/>
  <c r="I57" i="46"/>
  <c r="I63" i="46"/>
  <c r="K70" i="46"/>
  <c r="L74" i="46"/>
  <c r="I24" i="46"/>
  <c r="I48" i="46"/>
  <c r="K25" i="46"/>
  <c r="K54" i="46"/>
  <c r="K63" i="46"/>
  <c r="I67" i="46"/>
  <c r="I17" i="46"/>
  <c r="I47" i="46"/>
  <c r="I55" i="46"/>
  <c r="C27" i="46"/>
  <c r="E42" i="46"/>
  <c r="C15" i="46"/>
  <c r="C22" i="46"/>
  <c r="C32" i="46"/>
  <c r="F47" i="46"/>
  <c r="C47" i="46" s="1"/>
  <c r="C18" i="46"/>
  <c r="C43" i="46"/>
  <c r="E53" i="46"/>
  <c r="C73" i="46"/>
  <c r="C28" i="46"/>
  <c r="E43" i="46"/>
  <c r="E55" i="46"/>
  <c r="C58" i="46"/>
  <c r="C63" i="46"/>
  <c r="E73" i="46"/>
  <c r="C52" i="46"/>
  <c r="C46" i="46"/>
  <c r="C66" i="46"/>
  <c r="E74" i="46"/>
  <c r="C74" i="46"/>
  <c r="E47" i="46"/>
  <c r="C60" i="46"/>
  <c r="C69" i="46"/>
  <c r="F40" i="46"/>
  <c r="F56" i="46"/>
  <c r="G42" i="46"/>
  <c r="E60" i="46"/>
  <c r="E62" i="46"/>
  <c r="E64" i="46"/>
  <c r="E69" i="46"/>
  <c r="E72" i="46"/>
  <c r="C16" i="46"/>
  <c r="C24" i="46"/>
  <c r="C38" i="46"/>
  <c r="G44" i="46"/>
  <c r="E26" i="46"/>
  <c r="E34" i="46"/>
  <c r="E38" i="46"/>
  <c r="E45" i="46"/>
  <c r="E57" i="46"/>
  <c r="E65" i="46"/>
  <c r="E75" i="46"/>
  <c r="C57" i="46"/>
  <c r="C65" i="46"/>
  <c r="C21" i="46"/>
  <c r="C29" i="46"/>
  <c r="C48" i="46"/>
  <c r="I36" i="50"/>
  <c r="K73" i="50"/>
  <c r="K14" i="50"/>
  <c r="K46" i="50"/>
  <c r="I75" i="50"/>
  <c r="L47" i="50"/>
  <c r="K47" i="50" s="1"/>
  <c r="I23" i="50"/>
  <c r="I52" i="50"/>
  <c r="I54" i="50"/>
  <c r="K62" i="50"/>
  <c r="I50" i="50"/>
  <c r="I16" i="50"/>
  <c r="I25" i="50"/>
  <c r="K56" i="50"/>
  <c r="K64" i="50"/>
  <c r="M44" i="50"/>
  <c r="K16" i="50"/>
  <c r="I57" i="50"/>
  <c r="I65" i="50"/>
  <c r="L74" i="50"/>
  <c r="I24" i="50"/>
  <c r="K24" i="50"/>
  <c r="K48" i="50"/>
  <c r="K63" i="50"/>
  <c r="I67" i="50"/>
  <c r="L40" i="50"/>
  <c r="K27" i="50"/>
  <c r="I56" i="50"/>
  <c r="I64" i="50"/>
  <c r="I19" i="50"/>
  <c r="I32" i="50"/>
  <c r="I47" i="50"/>
  <c r="K57" i="50"/>
  <c r="K65" i="50"/>
  <c r="I26" i="50"/>
  <c r="I29" i="50"/>
  <c r="I38" i="50"/>
  <c r="I44" i="50"/>
  <c r="K29" i="50"/>
  <c r="E20" i="50"/>
  <c r="C34" i="50"/>
  <c r="E44" i="50"/>
  <c r="C13" i="50"/>
  <c r="C31" i="50"/>
  <c r="C44" i="50"/>
  <c r="C30" i="50"/>
  <c r="C21" i="50"/>
  <c r="E28" i="50"/>
  <c r="C45" i="50"/>
  <c r="E45" i="50"/>
  <c r="E60" i="50"/>
  <c r="E23" i="50"/>
  <c r="E27" i="50"/>
  <c r="E33" i="50"/>
  <c r="E36" i="50"/>
  <c r="E46" i="50"/>
  <c r="E54" i="50"/>
  <c r="C14" i="50"/>
  <c r="C64" i="50"/>
  <c r="C74" i="50"/>
  <c r="F40" i="50"/>
  <c r="F56" i="50"/>
  <c r="F67" i="50" s="1"/>
  <c r="E14" i="50"/>
  <c r="E64" i="50"/>
  <c r="F47" i="50"/>
  <c r="C16" i="50"/>
  <c r="C18" i="50"/>
  <c r="C24" i="50"/>
  <c r="C38" i="50"/>
  <c r="E50" i="50"/>
  <c r="C55" i="50"/>
  <c r="C15" i="50"/>
  <c r="C57" i="50"/>
  <c r="C59" i="50"/>
  <c r="C65" i="50"/>
  <c r="C75" i="50"/>
  <c r="E15" i="50"/>
  <c r="E59" i="50"/>
  <c r="I61" i="44"/>
  <c r="I31" i="44"/>
  <c r="I44" i="44"/>
  <c r="K63" i="44"/>
  <c r="K44" i="44"/>
  <c r="I20" i="44"/>
  <c r="I45" i="44"/>
  <c r="I52" i="44"/>
  <c r="K16" i="44"/>
  <c r="K45" i="44"/>
  <c r="I14" i="44"/>
  <c r="L67" i="44"/>
  <c r="K14" i="44"/>
  <c r="K24" i="44"/>
  <c r="I28" i="44"/>
  <c r="I36" i="44"/>
  <c r="K48" i="44"/>
  <c r="I57" i="44"/>
  <c r="K73" i="44"/>
  <c r="L40" i="44"/>
  <c r="M43" i="44"/>
  <c r="K36" i="44"/>
  <c r="L47" i="44"/>
  <c r="I18" i="44"/>
  <c r="K65" i="44"/>
  <c r="K38" i="44"/>
  <c r="K46" i="44"/>
  <c r="I53" i="44"/>
  <c r="I59" i="44"/>
  <c r="K62" i="44"/>
  <c r="I72" i="44"/>
  <c r="K75" i="44"/>
  <c r="I46" i="44"/>
  <c r="I75" i="44"/>
  <c r="L74" i="44"/>
  <c r="E18" i="44"/>
  <c r="E62" i="44"/>
  <c r="C22" i="44"/>
  <c r="E48" i="44"/>
  <c r="E52" i="44"/>
  <c r="C72" i="44"/>
  <c r="E42" i="44"/>
  <c r="C29" i="44"/>
  <c r="C44" i="44"/>
  <c r="C25" i="44"/>
  <c r="E58" i="44"/>
  <c r="C42" i="44"/>
  <c r="E44" i="44"/>
  <c r="E16" i="44"/>
  <c r="C32" i="44"/>
  <c r="C21" i="44"/>
  <c r="C30" i="44"/>
  <c r="C19" i="44"/>
  <c r="C45" i="44"/>
  <c r="G43" i="44"/>
  <c r="C26" i="44"/>
  <c r="E43" i="44"/>
  <c r="E45" i="44"/>
  <c r="C63" i="44"/>
  <c r="C66" i="44"/>
  <c r="E24" i="44"/>
  <c r="E23" i="44"/>
  <c r="E27" i="44"/>
  <c r="E31" i="44"/>
  <c r="E33" i="44"/>
  <c r="E36" i="44"/>
  <c r="E46" i="44"/>
  <c r="C51" i="44"/>
  <c r="E54" i="44"/>
  <c r="C14" i="44"/>
  <c r="E51" i="44"/>
  <c r="C64" i="44"/>
  <c r="F40" i="44"/>
  <c r="F56" i="44"/>
  <c r="F67" i="44" s="1"/>
  <c r="E14" i="44"/>
  <c r="E64" i="44"/>
  <c r="F47" i="44"/>
  <c r="F74" i="44"/>
  <c r="C20" i="44"/>
  <c r="C28" i="44"/>
  <c r="C38" i="44"/>
  <c r="C55" i="44"/>
  <c r="C15" i="44"/>
  <c r="C57" i="44"/>
  <c r="C59" i="44"/>
  <c r="C61" i="44"/>
  <c r="C65" i="44"/>
  <c r="C70" i="44"/>
  <c r="C75" i="44"/>
  <c r="E15" i="44"/>
  <c r="E59" i="44"/>
  <c r="I74" i="38"/>
  <c r="K74" i="38"/>
  <c r="I22" i="38"/>
  <c r="K61" i="38"/>
  <c r="K46" i="38"/>
  <c r="I62" i="38"/>
  <c r="K72" i="38"/>
  <c r="L67" i="38"/>
  <c r="K15" i="59"/>
  <c r="I34" i="38"/>
  <c r="I38" i="38"/>
  <c r="K62" i="38"/>
  <c r="I75" i="38"/>
  <c r="L40" i="38"/>
  <c r="L57" i="36"/>
  <c r="K57" i="36" s="1"/>
  <c r="K34" i="38"/>
  <c r="I57" i="38"/>
  <c r="K75" i="38"/>
  <c r="L47" i="38"/>
  <c r="M45" i="38"/>
  <c r="I18" i="38"/>
  <c r="K27" i="38"/>
  <c r="I45" i="38"/>
  <c r="K57" i="38"/>
  <c r="I65" i="38"/>
  <c r="I25" i="59"/>
  <c r="L18" i="59"/>
  <c r="I18" i="59" s="1"/>
  <c r="K26" i="59"/>
  <c r="L48" i="59"/>
  <c r="K48" i="59" s="1"/>
  <c r="L58" i="59"/>
  <c r="K58" i="59" s="1"/>
  <c r="L66" i="59"/>
  <c r="I66" i="59" s="1"/>
  <c r="K23" i="38"/>
  <c r="I48" i="38"/>
  <c r="I55" i="38"/>
  <c r="I63" i="38"/>
  <c r="K65" i="38"/>
  <c r="K73" i="38"/>
  <c r="I13" i="38"/>
  <c r="K48" i="38"/>
  <c r="C40" i="38"/>
  <c r="C23" i="59"/>
  <c r="C63" i="59"/>
  <c r="E63" i="59"/>
  <c r="E26" i="38"/>
  <c r="E50" i="38"/>
  <c r="C61" i="38"/>
  <c r="C70" i="38"/>
  <c r="F21" i="59"/>
  <c r="E21" i="59" s="1"/>
  <c r="F72" i="59"/>
  <c r="E72" i="59" s="1"/>
  <c r="E57" i="38"/>
  <c r="E65" i="38"/>
  <c r="F14" i="59"/>
  <c r="C14" i="59" s="1"/>
  <c r="E22" i="59"/>
  <c r="C19" i="38"/>
  <c r="C21" i="38"/>
  <c r="C29" i="38"/>
  <c r="C31" i="38"/>
  <c r="C42" i="38"/>
  <c r="C44" i="38"/>
  <c r="C48" i="38"/>
  <c r="E51" i="38"/>
  <c r="C60" i="38"/>
  <c r="C62" i="38"/>
  <c r="C69" i="38"/>
  <c r="C72" i="38"/>
  <c r="F56" i="38"/>
  <c r="E31" i="38"/>
  <c r="E42" i="38"/>
  <c r="C51" i="38"/>
  <c r="I57" i="43"/>
  <c r="K16" i="43"/>
  <c r="I75" i="43"/>
  <c r="I52" i="43"/>
  <c r="I65" i="43"/>
  <c r="I15" i="43"/>
  <c r="I33" i="43"/>
  <c r="K42" i="43"/>
  <c r="L47" i="43"/>
  <c r="K47" i="43" s="1"/>
  <c r="K38" i="43"/>
  <c r="K20" i="43"/>
  <c r="K24" i="43"/>
  <c r="I48" i="43"/>
  <c r="K66" i="43"/>
  <c r="K32" i="43"/>
  <c r="K50" i="43"/>
  <c r="K26" i="43"/>
  <c r="I19" i="43"/>
  <c r="I43" i="43"/>
  <c r="I64" i="43"/>
  <c r="I22" i="43"/>
  <c r="I25" i="43"/>
  <c r="K43" i="43"/>
  <c r="I51" i="43"/>
  <c r="I53" i="43"/>
  <c r="I55" i="43"/>
  <c r="K58" i="43"/>
  <c r="K61" i="43"/>
  <c r="I17" i="43"/>
  <c r="K25" i="43"/>
  <c r="I31" i="43"/>
  <c r="K51" i="43"/>
  <c r="K53" i="43"/>
  <c r="I70" i="43"/>
  <c r="L67" i="43"/>
  <c r="M42" i="43"/>
  <c r="L40" i="43"/>
  <c r="L28" i="36"/>
  <c r="K28" i="36" s="1"/>
  <c r="C65" i="43"/>
  <c r="C25" i="43"/>
  <c r="E45" i="43"/>
  <c r="E57" i="43"/>
  <c r="F50" i="36"/>
  <c r="E50" i="36" s="1"/>
  <c r="C23" i="43"/>
  <c r="C30" i="43"/>
  <c r="C45" i="43"/>
  <c r="C54" i="43"/>
  <c r="C58" i="43"/>
  <c r="C66" i="43"/>
  <c r="E26" i="43"/>
  <c r="E32" i="43"/>
  <c r="E50" i="43"/>
  <c r="C61" i="43"/>
  <c r="C70" i="43"/>
  <c r="C19" i="43"/>
  <c r="C31" i="43"/>
  <c r="E19" i="43"/>
  <c r="E21" i="43"/>
  <c r="E29" i="43"/>
  <c r="E31" i="43"/>
  <c r="E36" i="43"/>
  <c r="E42" i="43"/>
  <c r="E44" i="43"/>
  <c r="E46" i="43"/>
  <c r="C51" i="43"/>
  <c r="G44" i="43"/>
  <c r="E52" i="43"/>
  <c r="G42" i="43"/>
  <c r="C14" i="43"/>
  <c r="C60" i="43"/>
  <c r="C62" i="43"/>
  <c r="C64" i="43"/>
  <c r="C69" i="43"/>
  <c r="C72" i="43"/>
  <c r="F40" i="43"/>
  <c r="F56" i="43"/>
  <c r="F47" i="43"/>
  <c r="F74" i="43"/>
  <c r="K24" i="41"/>
  <c r="I25" i="41"/>
  <c r="I33" i="41"/>
  <c r="I42" i="41"/>
  <c r="I66" i="41"/>
  <c r="I75" i="41"/>
  <c r="I15" i="41"/>
  <c r="K42" i="41"/>
  <c r="L75" i="36"/>
  <c r="I75" i="36" s="1"/>
  <c r="K38" i="41"/>
  <c r="I48" i="41"/>
  <c r="I57" i="41"/>
  <c r="L67" i="41"/>
  <c r="L25" i="36"/>
  <c r="K25" i="36" s="1"/>
  <c r="I55" i="41"/>
  <c r="I67" i="41"/>
  <c r="K67" i="41"/>
  <c r="M43" i="41"/>
  <c r="L24" i="36"/>
  <c r="K24" i="36" s="1"/>
  <c r="M44" i="41"/>
  <c r="I21" i="41"/>
  <c r="I31" i="41"/>
  <c r="I59" i="41"/>
  <c r="I69" i="41"/>
  <c r="I13" i="41"/>
  <c r="I22" i="41"/>
  <c r="K28" i="41"/>
  <c r="I36" i="41"/>
  <c r="K43" i="41"/>
  <c r="I60" i="41"/>
  <c r="L40" i="41"/>
  <c r="I16" i="41"/>
  <c r="K22" i="41"/>
  <c r="I29" i="41"/>
  <c r="K36" i="41"/>
  <c r="I44" i="41"/>
  <c r="I53" i="41"/>
  <c r="I63" i="41"/>
  <c r="I74" i="41"/>
  <c r="L47" i="41"/>
  <c r="L76" i="41" s="1"/>
  <c r="I20" i="41"/>
  <c r="L58" i="36"/>
  <c r="I58" i="36" s="1"/>
  <c r="I34" i="41"/>
  <c r="K31" i="41"/>
  <c r="K59" i="41"/>
  <c r="I23" i="41"/>
  <c r="C60" i="41"/>
  <c r="F74" i="41"/>
  <c r="E74" i="41" s="1"/>
  <c r="C25" i="41"/>
  <c r="C27" i="41"/>
  <c r="C36" i="41"/>
  <c r="C50" i="41"/>
  <c r="C17" i="41"/>
  <c r="C54" i="41"/>
  <c r="C69" i="41"/>
  <c r="F25" i="54"/>
  <c r="E25" i="54" s="1"/>
  <c r="E75" i="41"/>
  <c r="F56" i="41"/>
  <c r="C56" i="41" s="1"/>
  <c r="F26" i="36"/>
  <c r="C26" i="36" s="1"/>
  <c r="C42" i="41"/>
  <c r="C73" i="41"/>
  <c r="F47" i="41"/>
  <c r="E47" i="41" s="1"/>
  <c r="B26" i="54"/>
  <c r="F26" i="54" s="1"/>
  <c r="C26" i="54" s="1"/>
  <c r="E16" i="41"/>
  <c r="E18" i="41"/>
  <c r="E22" i="41"/>
  <c r="E24" i="41"/>
  <c r="E30" i="41"/>
  <c r="E34" i="41"/>
  <c r="E38" i="41"/>
  <c r="E45" i="41"/>
  <c r="C55" i="41"/>
  <c r="G45" i="41"/>
  <c r="E52" i="41"/>
  <c r="C21" i="41"/>
  <c r="C29" i="41"/>
  <c r="C44" i="41"/>
  <c r="E23" i="41"/>
  <c r="E33" i="41"/>
  <c r="E44" i="41"/>
  <c r="E46" i="41"/>
  <c r="C14" i="41"/>
  <c r="C62" i="41"/>
  <c r="C64" i="41"/>
  <c r="C72" i="41"/>
  <c r="F40" i="41"/>
  <c r="C53" i="41"/>
  <c r="E53" i="41"/>
  <c r="I66" i="42"/>
  <c r="I27" i="42"/>
  <c r="K58" i="42"/>
  <c r="L42" i="36"/>
  <c r="K42" i="36" s="1"/>
  <c r="K42" i="42"/>
  <c r="K54" i="42"/>
  <c r="I59" i="42"/>
  <c r="L74" i="42"/>
  <c r="I74" i="42" s="1"/>
  <c r="K66" i="42"/>
  <c r="I42" i="42"/>
  <c r="J70" i="51"/>
  <c r="I32" i="42"/>
  <c r="I69" i="42"/>
  <c r="K19" i="42"/>
  <c r="I20" i="42"/>
  <c r="I28" i="42"/>
  <c r="K72" i="42"/>
  <c r="I43" i="42"/>
  <c r="I16" i="42"/>
  <c r="K67" i="42"/>
  <c r="L62" i="36"/>
  <c r="I62" i="36" s="1"/>
  <c r="K16" i="42"/>
  <c r="K64" i="42"/>
  <c r="I55" i="42"/>
  <c r="I73" i="42"/>
  <c r="M44" i="42"/>
  <c r="K29" i="42"/>
  <c r="L40" i="42"/>
  <c r="I21" i="42"/>
  <c r="I24" i="42"/>
  <c r="I30" i="42"/>
  <c r="K38" i="42"/>
  <c r="I45" i="42"/>
  <c r="I48" i="42"/>
  <c r="I51" i="42"/>
  <c r="I56" i="42"/>
  <c r="I63" i="42"/>
  <c r="I70" i="42"/>
  <c r="L47" i="42"/>
  <c r="L60" i="36"/>
  <c r="I60" i="36" s="1"/>
  <c r="K21" i="42"/>
  <c r="K45" i="42"/>
  <c r="K48" i="42"/>
  <c r="K56" i="42"/>
  <c r="L27" i="36"/>
  <c r="I27" i="36" s="1"/>
  <c r="I13" i="42"/>
  <c r="I75" i="42"/>
  <c r="C52" i="42"/>
  <c r="E29" i="42"/>
  <c r="C62" i="42"/>
  <c r="E34" i="42"/>
  <c r="C72" i="42"/>
  <c r="C22" i="42"/>
  <c r="C45" i="42"/>
  <c r="C30" i="42"/>
  <c r="E45" i="42"/>
  <c r="C53" i="42"/>
  <c r="F74" i="42"/>
  <c r="G44" i="42"/>
  <c r="E21" i="42"/>
  <c r="E44" i="42"/>
  <c r="E64" i="42"/>
  <c r="F56" i="42"/>
  <c r="F67" i="42" s="1"/>
  <c r="C13" i="42"/>
  <c r="C15" i="42"/>
  <c r="C36" i="42"/>
  <c r="C55" i="42"/>
  <c r="C63" i="42"/>
  <c r="C58" i="42"/>
  <c r="F60" i="36"/>
  <c r="C60" i="36" s="1"/>
  <c r="E16" i="42"/>
  <c r="C16" i="42"/>
  <c r="E24" i="42"/>
  <c r="C24" i="42"/>
  <c r="E38" i="42"/>
  <c r="C38" i="42"/>
  <c r="E57" i="42"/>
  <c r="C57" i="42"/>
  <c r="E65" i="42"/>
  <c r="C65" i="42"/>
  <c r="F40" i="42"/>
  <c r="C17" i="42"/>
  <c r="C25" i="42"/>
  <c r="E17" i="42"/>
  <c r="C56" i="42"/>
  <c r="E25" i="42"/>
  <c r="E48" i="42"/>
  <c r="C18" i="42"/>
  <c r="E18" i="42"/>
  <c r="E26" i="42"/>
  <c r="E47" i="42"/>
  <c r="C59" i="42"/>
  <c r="C61" i="42"/>
  <c r="C70" i="42"/>
  <c r="L20" i="36"/>
  <c r="K20" i="36" s="1"/>
  <c r="K43" i="39"/>
  <c r="K58" i="39"/>
  <c r="I66" i="39"/>
  <c r="K62" i="36"/>
  <c r="L36" i="36"/>
  <c r="I36" i="36" s="1"/>
  <c r="I59" i="39"/>
  <c r="K69" i="39"/>
  <c r="J74" i="36"/>
  <c r="L19" i="36"/>
  <c r="I19" i="36" s="1"/>
  <c r="L74" i="39"/>
  <c r="J24" i="54"/>
  <c r="L24" i="54" s="1"/>
  <c r="L21" i="36"/>
  <c r="I21" i="36" s="1"/>
  <c r="I19" i="39"/>
  <c r="I55" i="39"/>
  <c r="L26" i="36"/>
  <c r="K26" i="36" s="1"/>
  <c r="L63" i="36"/>
  <c r="I63" i="36" s="1"/>
  <c r="J58" i="54"/>
  <c r="L58" i="54" s="1"/>
  <c r="I26" i="39"/>
  <c r="K53" i="39"/>
  <c r="I70" i="39"/>
  <c r="K74" i="39"/>
  <c r="I74" i="39"/>
  <c r="K47" i="39"/>
  <c r="H74" i="36"/>
  <c r="K32" i="39"/>
  <c r="K61" i="39"/>
  <c r="M42" i="39"/>
  <c r="L44" i="36"/>
  <c r="K44" i="36" s="1"/>
  <c r="I15" i="39"/>
  <c r="I18" i="39"/>
  <c r="I27" i="39"/>
  <c r="I45" i="39"/>
  <c r="I62" i="39"/>
  <c r="L67" i="39"/>
  <c r="L32" i="36"/>
  <c r="K32" i="36" s="1"/>
  <c r="H56" i="36"/>
  <c r="H67" i="36" s="1"/>
  <c r="I13" i="39"/>
  <c r="K18" i="39"/>
  <c r="K27" i="39"/>
  <c r="I33" i="39"/>
  <c r="K45" i="39"/>
  <c r="I65" i="39"/>
  <c r="K73" i="39"/>
  <c r="L40" i="39"/>
  <c r="L51" i="36"/>
  <c r="I22" i="39"/>
  <c r="I34" i="39"/>
  <c r="K46" i="39"/>
  <c r="K57" i="39"/>
  <c r="I72" i="39"/>
  <c r="I75" i="39"/>
  <c r="H75" i="54"/>
  <c r="L75" i="54" s="1"/>
  <c r="K75" i="54" s="1"/>
  <c r="I57" i="39"/>
  <c r="L70" i="36"/>
  <c r="I70" i="36" s="1"/>
  <c r="H70" i="54"/>
  <c r="L70" i="54" s="1"/>
  <c r="I70" i="54" s="1"/>
  <c r="L38" i="36"/>
  <c r="I38" i="36" s="1"/>
  <c r="K75" i="39"/>
  <c r="D74" i="36"/>
  <c r="C13" i="39"/>
  <c r="C23" i="39"/>
  <c r="F56" i="39"/>
  <c r="E56" i="39" s="1"/>
  <c r="F74" i="39"/>
  <c r="C74" i="39" s="1"/>
  <c r="C14" i="39"/>
  <c r="C51" i="39"/>
  <c r="C60" i="39"/>
  <c r="E19" i="39"/>
  <c r="C32" i="39"/>
  <c r="C43" i="39"/>
  <c r="C69" i="39"/>
  <c r="C75" i="39"/>
  <c r="E27" i="39"/>
  <c r="C57" i="39"/>
  <c r="C65" i="39"/>
  <c r="E52" i="39"/>
  <c r="E57" i="39"/>
  <c r="E65" i="39"/>
  <c r="G44" i="39"/>
  <c r="F58" i="36"/>
  <c r="C58" i="36" s="1"/>
  <c r="B50" i="54"/>
  <c r="B50" i="52" s="1"/>
  <c r="C21" i="39"/>
  <c r="C29" i="39"/>
  <c r="C31" i="39"/>
  <c r="C42" i="39"/>
  <c r="C48" i="39"/>
  <c r="C54" i="39"/>
  <c r="G45" i="39"/>
  <c r="C53" i="39"/>
  <c r="E58" i="39"/>
  <c r="E62" i="39"/>
  <c r="E66" i="39"/>
  <c r="E72" i="39"/>
  <c r="F47" i="39"/>
  <c r="C16" i="39"/>
  <c r="C18" i="39"/>
  <c r="C22" i="39"/>
  <c r="C24" i="39"/>
  <c r="C30" i="39"/>
  <c r="C34" i="39"/>
  <c r="C38" i="39"/>
  <c r="C45" i="39"/>
  <c r="F46" i="36"/>
  <c r="E46" i="36" s="1"/>
  <c r="F40" i="39"/>
  <c r="F44" i="36"/>
  <c r="C44" i="36" s="1"/>
  <c r="F15" i="36"/>
  <c r="E15" i="36" s="1"/>
  <c r="J38" i="54"/>
  <c r="L38" i="54" s="1"/>
  <c r="I38" i="54" s="1"/>
  <c r="L45" i="54"/>
  <c r="I45" i="54" s="1"/>
  <c r="I53" i="40"/>
  <c r="L59" i="36"/>
  <c r="K59" i="36" s="1"/>
  <c r="L61" i="36"/>
  <c r="I61" i="36" s="1"/>
  <c r="K62" i="40"/>
  <c r="M44" i="40"/>
  <c r="I44" i="40"/>
  <c r="I20" i="40"/>
  <c r="I30" i="40"/>
  <c r="I57" i="40"/>
  <c r="K72" i="40"/>
  <c r="J47" i="36"/>
  <c r="L64" i="36"/>
  <c r="I64" i="36" s="1"/>
  <c r="J40" i="36"/>
  <c r="I73" i="40"/>
  <c r="L27" i="54"/>
  <c r="K27" i="54" s="1"/>
  <c r="L64" i="54"/>
  <c r="K64" i="54" s="1"/>
  <c r="I17" i="40"/>
  <c r="I25" i="40"/>
  <c r="I51" i="40"/>
  <c r="J59" i="52"/>
  <c r="L14" i="54"/>
  <c r="K14" i="54" s="1"/>
  <c r="K14" i="40"/>
  <c r="K22" i="40"/>
  <c r="K38" i="40"/>
  <c r="K48" i="40"/>
  <c r="I70" i="40"/>
  <c r="L40" i="40"/>
  <c r="L45" i="36"/>
  <c r="K45" i="36" s="1"/>
  <c r="H20" i="54"/>
  <c r="L20" i="54" s="1"/>
  <c r="I20" i="54" s="1"/>
  <c r="H21" i="54"/>
  <c r="L21" i="54" s="1"/>
  <c r="I21" i="54" s="1"/>
  <c r="L30" i="54"/>
  <c r="I30" i="54" s="1"/>
  <c r="L30" i="36"/>
  <c r="K30" i="36" s="1"/>
  <c r="I46" i="40"/>
  <c r="I56" i="40"/>
  <c r="K64" i="40"/>
  <c r="L47" i="40"/>
  <c r="M45" i="40"/>
  <c r="K13" i="40"/>
  <c r="K45" i="40"/>
  <c r="I23" i="40"/>
  <c r="I61" i="40"/>
  <c r="L18" i="36"/>
  <c r="I15" i="40"/>
  <c r="K34" i="40"/>
  <c r="I50" i="40"/>
  <c r="I52" i="40"/>
  <c r="I54" i="40"/>
  <c r="I75" i="40"/>
  <c r="L74" i="40"/>
  <c r="H48" i="54"/>
  <c r="L67" i="40"/>
  <c r="L48" i="36"/>
  <c r="K48" i="36" s="1"/>
  <c r="L43" i="36"/>
  <c r="K43" i="36" s="1"/>
  <c r="L14" i="36"/>
  <c r="K14" i="36" s="1"/>
  <c r="L29" i="36"/>
  <c r="K29" i="36" s="1"/>
  <c r="K75" i="40"/>
  <c r="C62" i="40"/>
  <c r="D40" i="36"/>
  <c r="F29" i="54"/>
  <c r="E29" i="54" s="1"/>
  <c r="F13" i="36"/>
  <c r="C13" i="36" s="1"/>
  <c r="F66" i="36"/>
  <c r="E66" i="36" s="1"/>
  <c r="F55" i="36"/>
  <c r="C55" i="36" s="1"/>
  <c r="F18" i="36"/>
  <c r="E18" i="36" s="1"/>
  <c r="F24" i="36"/>
  <c r="E24" i="36" s="1"/>
  <c r="C27" i="40"/>
  <c r="C29" i="40"/>
  <c r="C31" i="40"/>
  <c r="C33" i="40"/>
  <c r="F48" i="54"/>
  <c r="E48" i="54" s="1"/>
  <c r="E43" i="40"/>
  <c r="F18" i="54"/>
  <c r="E18" i="54" s="1"/>
  <c r="D58" i="54"/>
  <c r="F58" i="54" s="1"/>
  <c r="C58" i="54" s="1"/>
  <c r="C20" i="40"/>
  <c r="C42" i="40"/>
  <c r="C44" i="40"/>
  <c r="E63" i="40"/>
  <c r="F31" i="36"/>
  <c r="E42" i="40"/>
  <c r="E44" i="40"/>
  <c r="C52" i="40"/>
  <c r="E73" i="40"/>
  <c r="D47" i="36"/>
  <c r="F29" i="36"/>
  <c r="E29" i="36" s="1"/>
  <c r="F21" i="54"/>
  <c r="E21" i="54" s="1"/>
  <c r="F27" i="36"/>
  <c r="D73" i="54"/>
  <c r="F73" i="54" s="1"/>
  <c r="C73" i="54" s="1"/>
  <c r="F54" i="36"/>
  <c r="E54" i="36" s="1"/>
  <c r="D56" i="36"/>
  <c r="D67" i="36" s="1"/>
  <c r="F36" i="54"/>
  <c r="E36" i="54" s="1"/>
  <c r="F25" i="36"/>
  <c r="C25" i="36" s="1"/>
  <c r="E36" i="40"/>
  <c r="G45" i="40"/>
  <c r="B74" i="36"/>
  <c r="F55" i="54"/>
  <c r="E55" i="54" s="1"/>
  <c r="F16" i="36"/>
  <c r="C16" i="36" s="1"/>
  <c r="F40" i="40"/>
  <c r="F56" i="40"/>
  <c r="F73" i="36"/>
  <c r="E14" i="40"/>
  <c r="E64" i="40"/>
  <c r="F47" i="40"/>
  <c r="F70" i="36"/>
  <c r="C70" i="36" s="1"/>
  <c r="F33" i="36"/>
  <c r="E33" i="36" s="1"/>
  <c r="F21" i="36"/>
  <c r="E21" i="36" s="1"/>
  <c r="F34" i="36"/>
  <c r="C34" i="36" s="1"/>
  <c r="C16" i="40"/>
  <c r="C18" i="40"/>
  <c r="C22" i="40"/>
  <c r="C24" i="40"/>
  <c r="C34" i="40"/>
  <c r="C38" i="40"/>
  <c r="C45" i="40"/>
  <c r="E53" i="40"/>
  <c r="F13" i="54"/>
  <c r="E13" i="54" s="1"/>
  <c r="F69" i="36"/>
  <c r="C69" i="36" s="1"/>
  <c r="E23" i="40"/>
  <c r="F61" i="36"/>
  <c r="E61" i="36" s="1"/>
  <c r="F22" i="36"/>
  <c r="C22" i="36" s="1"/>
  <c r="C14" i="40"/>
  <c r="C64" i="40"/>
  <c r="F43" i="36"/>
  <c r="E43" i="36" s="1"/>
  <c r="E58" i="40"/>
  <c r="E66" i="40"/>
  <c r="F74" i="40"/>
  <c r="F32" i="36"/>
  <c r="E32" i="36" s="1"/>
  <c r="F48" i="36"/>
  <c r="E48" i="36" s="1"/>
  <c r="F65" i="54"/>
  <c r="C65" i="54" s="1"/>
  <c r="B56" i="36"/>
  <c r="B67" i="36" s="1"/>
  <c r="E22" i="40"/>
  <c r="C55" i="40"/>
  <c r="F17" i="36"/>
  <c r="C17" i="36" s="1"/>
  <c r="C15" i="40"/>
  <c r="C59" i="40"/>
  <c r="K54" i="59"/>
  <c r="I54" i="59"/>
  <c r="I48" i="59"/>
  <c r="L19" i="54"/>
  <c r="K19" i="54" s="1"/>
  <c r="K22" i="37"/>
  <c r="L15" i="36"/>
  <c r="I15" i="36" s="1"/>
  <c r="L17" i="36"/>
  <c r="J67" i="59"/>
  <c r="J76" i="59" s="1"/>
  <c r="M42" i="59" s="1"/>
  <c r="I18" i="37"/>
  <c r="I23" i="37"/>
  <c r="L66" i="36"/>
  <c r="I66" i="36" s="1"/>
  <c r="L52" i="36"/>
  <c r="I52" i="36" s="1"/>
  <c r="J28" i="54"/>
  <c r="L28" i="54" s="1"/>
  <c r="L14" i="59"/>
  <c r="I14" i="59" s="1"/>
  <c r="L22" i="59"/>
  <c r="L30" i="59"/>
  <c r="I30" i="59" s="1"/>
  <c r="L43" i="59"/>
  <c r="L53" i="59"/>
  <c r="K53" i="59" s="1"/>
  <c r="L62" i="59"/>
  <c r="I62" i="59" s="1"/>
  <c r="I56" i="37"/>
  <c r="I73" i="37"/>
  <c r="J56" i="36"/>
  <c r="L56" i="36" s="1"/>
  <c r="K17" i="59"/>
  <c r="L44" i="59"/>
  <c r="K73" i="37"/>
  <c r="J75" i="52"/>
  <c r="J64" i="52"/>
  <c r="L24" i="59"/>
  <c r="K24" i="59" s="1"/>
  <c r="L34" i="36"/>
  <c r="I34" i="36" s="1"/>
  <c r="L54" i="36"/>
  <c r="K54" i="36" s="1"/>
  <c r="L55" i="59"/>
  <c r="I55" i="59" s="1"/>
  <c r="L46" i="59"/>
  <c r="K46" i="59" s="1"/>
  <c r="L57" i="59"/>
  <c r="K57" i="59" s="1"/>
  <c r="I14" i="37"/>
  <c r="I19" i="37"/>
  <c r="I36" i="37"/>
  <c r="K46" i="37"/>
  <c r="I51" i="37"/>
  <c r="J74" i="54"/>
  <c r="I33" i="59"/>
  <c r="J20" i="52"/>
  <c r="L16" i="59"/>
  <c r="I16" i="59" s="1"/>
  <c r="L32" i="59"/>
  <c r="I32" i="59" s="1"/>
  <c r="J54" i="52"/>
  <c r="L36" i="59"/>
  <c r="K36" i="59" s="1"/>
  <c r="I19" i="59"/>
  <c r="H53" i="54"/>
  <c r="H53" i="52" s="1"/>
  <c r="L65" i="36"/>
  <c r="I65" i="36" s="1"/>
  <c r="H65" i="54"/>
  <c r="H65" i="52" s="1"/>
  <c r="K53" i="37"/>
  <c r="I53" i="37"/>
  <c r="K32" i="37"/>
  <c r="M43" i="37"/>
  <c r="K43" i="37"/>
  <c r="I43" i="37"/>
  <c r="H40" i="36"/>
  <c r="H55" i="54"/>
  <c r="L55" i="54" s="1"/>
  <c r="I55" i="54" s="1"/>
  <c r="L55" i="36"/>
  <c r="K31" i="37"/>
  <c r="I31" i="37"/>
  <c r="K20" i="37"/>
  <c r="I20" i="37"/>
  <c r="I28" i="37"/>
  <c r="K26" i="37"/>
  <c r="L40" i="37"/>
  <c r="H72" i="54"/>
  <c r="L72" i="54" s="1"/>
  <c r="K72" i="54" s="1"/>
  <c r="L72" i="36"/>
  <c r="I72" i="36" s="1"/>
  <c r="L31" i="36"/>
  <c r="L13" i="36"/>
  <c r="I13" i="36" s="1"/>
  <c r="K58" i="37"/>
  <c r="I58" i="37"/>
  <c r="L67" i="37"/>
  <c r="H69" i="54"/>
  <c r="L69" i="54" s="1"/>
  <c r="L69" i="36"/>
  <c r="I69" i="36" s="1"/>
  <c r="L33" i="36"/>
  <c r="H33" i="54"/>
  <c r="L33" i="54" s="1"/>
  <c r="M42" i="37"/>
  <c r="K42" i="37"/>
  <c r="I74" i="37"/>
  <c r="H47" i="36"/>
  <c r="H46" i="54"/>
  <c r="L60" i="59"/>
  <c r="I60" i="59" s="1"/>
  <c r="I42" i="37"/>
  <c r="I66" i="37"/>
  <c r="L47" i="37"/>
  <c r="H31" i="54"/>
  <c r="L31" i="54" s="1"/>
  <c r="K31" i="54" s="1"/>
  <c r="L53" i="36"/>
  <c r="H22" i="54"/>
  <c r="L22" i="54" s="1"/>
  <c r="L22" i="36"/>
  <c r="H36" i="54"/>
  <c r="L36" i="54" s="1"/>
  <c r="I36" i="54" s="1"/>
  <c r="H40" i="59"/>
  <c r="I59" i="59"/>
  <c r="K59" i="59"/>
  <c r="K74" i="37"/>
  <c r="K59" i="37"/>
  <c r="I59" i="37"/>
  <c r="H13" i="54"/>
  <c r="L13" i="54" s="1"/>
  <c r="K13" i="54" s="1"/>
  <c r="H16" i="54"/>
  <c r="L16" i="54" s="1"/>
  <c r="K16" i="54" s="1"/>
  <c r="L16" i="36"/>
  <c r="I16" i="36" s="1"/>
  <c r="L44" i="54"/>
  <c r="I44" i="54" s="1"/>
  <c r="L23" i="36"/>
  <c r="I23" i="36" s="1"/>
  <c r="I13" i="37"/>
  <c r="I15" i="37"/>
  <c r="K30" i="37"/>
  <c r="K50" i="37"/>
  <c r="K52" i="37"/>
  <c r="I61" i="37"/>
  <c r="I69" i="37"/>
  <c r="L73" i="36"/>
  <c r="I73" i="36" s="1"/>
  <c r="L50" i="36"/>
  <c r="I50" i="36" s="1"/>
  <c r="L63" i="59"/>
  <c r="K63" i="59" s="1"/>
  <c r="K13" i="37"/>
  <c r="I21" i="37"/>
  <c r="I34" i="37"/>
  <c r="K61" i="37"/>
  <c r="K69" i="37"/>
  <c r="L57" i="54"/>
  <c r="I57" i="54" s="1"/>
  <c r="L63" i="54"/>
  <c r="K63" i="54" s="1"/>
  <c r="K34" i="37"/>
  <c r="L23" i="54"/>
  <c r="K23" i="54" s="1"/>
  <c r="I70" i="37"/>
  <c r="F75" i="36"/>
  <c r="E75" i="36" s="1"/>
  <c r="C66" i="37"/>
  <c r="F65" i="36"/>
  <c r="C65" i="36" s="1"/>
  <c r="F63" i="36"/>
  <c r="C63" i="36" s="1"/>
  <c r="C13" i="37"/>
  <c r="E36" i="37"/>
  <c r="E46" i="37"/>
  <c r="C50" i="37"/>
  <c r="C54" i="37"/>
  <c r="C59" i="37"/>
  <c r="F51" i="36"/>
  <c r="C51" i="36" s="1"/>
  <c r="F72" i="54"/>
  <c r="E72" i="54" s="1"/>
  <c r="F51" i="54"/>
  <c r="E51" i="54" s="1"/>
  <c r="D17" i="54"/>
  <c r="D17" i="52" s="1"/>
  <c r="F20" i="36"/>
  <c r="E20" i="36" s="1"/>
  <c r="F26" i="59"/>
  <c r="E26" i="59" s="1"/>
  <c r="F34" i="59"/>
  <c r="E34" i="59" s="1"/>
  <c r="C33" i="37"/>
  <c r="C64" i="37"/>
  <c r="C58" i="37"/>
  <c r="F36" i="36"/>
  <c r="C36" i="36" s="1"/>
  <c r="F32" i="54"/>
  <c r="E32" i="54" s="1"/>
  <c r="F33" i="54"/>
  <c r="E33" i="54" s="1"/>
  <c r="C18" i="37"/>
  <c r="C23" i="37"/>
  <c r="C75" i="37"/>
  <c r="D56" i="59"/>
  <c r="D67" i="59" s="1"/>
  <c r="D76" i="59" s="1"/>
  <c r="F53" i="36"/>
  <c r="C53" i="36" s="1"/>
  <c r="F69" i="54"/>
  <c r="E69" i="54" s="1"/>
  <c r="F72" i="36"/>
  <c r="C72" i="36" s="1"/>
  <c r="D17" i="51"/>
  <c r="F22" i="54"/>
  <c r="E22" i="54" s="1"/>
  <c r="C42" i="59"/>
  <c r="F20" i="59"/>
  <c r="C20" i="59" s="1"/>
  <c r="F60" i="59"/>
  <c r="C60" i="59" s="1"/>
  <c r="E42" i="37"/>
  <c r="C69" i="37"/>
  <c r="D14" i="52"/>
  <c r="F45" i="36"/>
  <c r="B47" i="36"/>
  <c r="B45" i="54"/>
  <c r="B45" i="52" s="1"/>
  <c r="B28" i="54"/>
  <c r="F28" i="54" s="1"/>
  <c r="C28" i="54" s="1"/>
  <c r="F28" i="36"/>
  <c r="C28" i="36" s="1"/>
  <c r="F33" i="59"/>
  <c r="E33" i="59" s="1"/>
  <c r="F57" i="59"/>
  <c r="E57" i="59" s="1"/>
  <c r="C72" i="37"/>
  <c r="E72" i="37"/>
  <c r="B43" i="54"/>
  <c r="B43" i="52" s="1"/>
  <c r="F14" i="36"/>
  <c r="C14" i="36" s="1"/>
  <c r="B14" i="54"/>
  <c r="F14" i="54" s="1"/>
  <c r="C14" i="54" s="1"/>
  <c r="E52" i="37"/>
  <c r="C62" i="37"/>
  <c r="E62" i="37"/>
  <c r="F25" i="59"/>
  <c r="E25" i="59" s="1"/>
  <c r="G44" i="37"/>
  <c r="C44" i="37"/>
  <c r="B62" i="54"/>
  <c r="F62" i="54" s="1"/>
  <c r="E62" i="54" s="1"/>
  <c r="F62" i="36"/>
  <c r="C62" i="36" s="1"/>
  <c r="B23" i="54"/>
  <c r="F23" i="54" s="1"/>
  <c r="C23" i="54" s="1"/>
  <c r="F23" i="36"/>
  <c r="B42" i="54"/>
  <c r="F42" i="54" s="1"/>
  <c r="C42" i="54" s="1"/>
  <c r="F42" i="36"/>
  <c r="F60" i="54"/>
  <c r="C60" i="54" s="1"/>
  <c r="E16" i="37"/>
  <c r="C16" i="37"/>
  <c r="E24" i="37"/>
  <c r="C24" i="37"/>
  <c r="E38" i="37"/>
  <c r="F40" i="37"/>
  <c r="C38" i="37"/>
  <c r="B59" i="54"/>
  <c r="F59" i="54" s="1"/>
  <c r="E59" i="54" s="1"/>
  <c r="F59" i="36"/>
  <c r="C59" i="36" s="1"/>
  <c r="C44" i="59"/>
  <c r="E44" i="59"/>
  <c r="F28" i="59"/>
  <c r="C28" i="59" s="1"/>
  <c r="F38" i="59"/>
  <c r="E38" i="59" s="1"/>
  <c r="F51" i="59"/>
  <c r="E51" i="59" s="1"/>
  <c r="E30" i="37"/>
  <c r="C30" i="37"/>
  <c r="C21" i="37"/>
  <c r="C29" i="37"/>
  <c r="B57" i="54"/>
  <c r="F57" i="54" s="1"/>
  <c r="C57" i="54" s="1"/>
  <c r="F57" i="36"/>
  <c r="C57" i="36" s="1"/>
  <c r="B64" i="54"/>
  <c r="F64" i="54" s="1"/>
  <c r="E64" i="54" s="1"/>
  <c r="F64" i="36"/>
  <c r="B40" i="36"/>
  <c r="E57" i="37"/>
  <c r="E65" i="37"/>
  <c r="B30" i="54"/>
  <c r="F30" i="54" s="1"/>
  <c r="C30" i="54" s="1"/>
  <c r="F30" i="36"/>
  <c r="F19" i="36"/>
  <c r="B19" i="54"/>
  <c r="F19" i="54" s="1"/>
  <c r="E29" i="37"/>
  <c r="C65" i="37"/>
  <c r="C48" i="37"/>
  <c r="C17" i="37"/>
  <c r="C25" i="37"/>
  <c r="F56" i="37"/>
  <c r="F52" i="36"/>
  <c r="C52" i="36" s="1"/>
  <c r="F38" i="36"/>
  <c r="C38" i="36" s="1"/>
  <c r="B38" i="54"/>
  <c r="B38" i="52" s="1"/>
  <c r="F58" i="59"/>
  <c r="E58" i="59" s="1"/>
  <c r="C53" i="37"/>
  <c r="F47" i="37"/>
  <c r="F74" i="37"/>
  <c r="C22" i="37"/>
  <c r="C34" i="37"/>
  <c r="C45" i="37"/>
  <c r="G45" i="37"/>
  <c r="F46" i="54"/>
  <c r="E46" i="54" s="1"/>
  <c r="C55" i="37"/>
  <c r="B21" i="52"/>
  <c r="J47" i="54"/>
  <c r="I29" i="16"/>
  <c r="K58" i="16"/>
  <c r="I64" i="16"/>
  <c r="I73" i="16"/>
  <c r="L60" i="54"/>
  <c r="L62" i="54"/>
  <c r="K62" i="54" s="1"/>
  <c r="I45" i="16"/>
  <c r="I65" i="16"/>
  <c r="K73" i="16"/>
  <c r="J70" i="52"/>
  <c r="K45" i="16"/>
  <c r="I56" i="16"/>
  <c r="J27" i="52"/>
  <c r="K16" i="16"/>
  <c r="J32" i="52"/>
  <c r="J53" i="51"/>
  <c r="K66" i="16"/>
  <c r="L47" i="16"/>
  <c r="K47" i="16" s="1"/>
  <c r="K74" i="16"/>
  <c r="I74" i="16"/>
  <c r="I14" i="16"/>
  <c r="K46" i="16"/>
  <c r="L73" i="54"/>
  <c r="I73" i="54" s="1"/>
  <c r="K14" i="16"/>
  <c r="I23" i="16"/>
  <c r="K36" i="16"/>
  <c r="L40" i="16"/>
  <c r="L34" i="54"/>
  <c r="K34" i="54" s="1"/>
  <c r="L52" i="54"/>
  <c r="I52" i="54" s="1"/>
  <c r="I17" i="16"/>
  <c r="K23" i="16"/>
  <c r="I26" i="16"/>
  <c r="K32" i="16"/>
  <c r="I38" i="16"/>
  <c r="I52" i="16"/>
  <c r="I54" i="16"/>
  <c r="L67" i="16"/>
  <c r="I24" i="16"/>
  <c r="I62" i="16"/>
  <c r="I72" i="16"/>
  <c r="I75" i="16"/>
  <c r="M42" i="16"/>
  <c r="L29" i="54"/>
  <c r="K29" i="54" s="1"/>
  <c r="L15" i="54"/>
  <c r="I15" i="54" s="1"/>
  <c r="K24" i="16"/>
  <c r="I42" i="16"/>
  <c r="K62" i="16"/>
  <c r="K72" i="16"/>
  <c r="I48" i="16"/>
  <c r="I51" i="16"/>
  <c r="I55" i="16"/>
  <c r="L38" i="20"/>
  <c r="K38" i="20" s="1"/>
  <c r="C31" i="16"/>
  <c r="G44" i="16"/>
  <c r="F47" i="16"/>
  <c r="C47" i="16" s="1"/>
  <c r="E20" i="16"/>
  <c r="C34" i="16"/>
  <c r="E44" i="16"/>
  <c r="C13" i="16"/>
  <c r="C28" i="16"/>
  <c r="C30" i="16"/>
  <c r="D23" i="52"/>
  <c r="D56" i="54"/>
  <c r="C21" i="16"/>
  <c r="C45" i="16"/>
  <c r="D55" i="52"/>
  <c r="F52" i="54"/>
  <c r="E52" i="54" s="1"/>
  <c r="E45" i="16"/>
  <c r="D18" i="52"/>
  <c r="E23" i="16"/>
  <c r="E27" i="16"/>
  <c r="E33" i="16"/>
  <c r="E36" i="16"/>
  <c r="E46" i="16"/>
  <c r="E54" i="16"/>
  <c r="C14" i="16"/>
  <c r="C64" i="16"/>
  <c r="C74" i="16"/>
  <c r="F40" i="16"/>
  <c r="F56" i="16"/>
  <c r="F67" i="16" s="1"/>
  <c r="B13" i="52"/>
  <c r="E16" i="16"/>
  <c r="E18" i="16"/>
  <c r="E24" i="16"/>
  <c r="E26" i="16"/>
  <c r="E38" i="16"/>
  <c r="C55" i="16"/>
  <c r="F27" i="54"/>
  <c r="E27" i="54" s="1"/>
  <c r="C15" i="16"/>
  <c r="E55" i="16"/>
  <c r="C57" i="16"/>
  <c r="C59" i="16"/>
  <c r="C65" i="16"/>
  <c r="C75" i="16"/>
  <c r="B17" i="52"/>
  <c r="E64" i="16"/>
  <c r="B29" i="52"/>
  <c r="F34" i="54"/>
  <c r="E34" i="54" s="1"/>
  <c r="C38" i="16"/>
  <c r="B25" i="52"/>
  <c r="K43" i="17"/>
  <c r="K60" i="17"/>
  <c r="L74" i="17"/>
  <c r="I61" i="17"/>
  <c r="L67" i="17"/>
  <c r="I43" i="17"/>
  <c r="I26" i="17"/>
  <c r="I31" i="17"/>
  <c r="J34" i="51"/>
  <c r="I19" i="17"/>
  <c r="I23" i="17"/>
  <c r="I36" i="17"/>
  <c r="K72" i="17"/>
  <c r="I32" i="17"/>
  <c r="M45" i="17"/>
  <c r="K74" i="17"/>
  <c r="I74" i="17"/>
  <c r="I67" i="17"/>
  <c r="K67" i="17"/>
  <c r="I25" i="17"/>
  <c r="I50" i="17"/>
  <c r="I73" i="17"/>
  <c r="K25" i="17"/>
  <c r="K50" i="17"/>
  <c r="I63" i="17"/>
  <c r="K73" i="17"/>
  <c r="M44" i="17"/>
  <c r="I29" i="17"/>
  <c r="I44" i="17"/>
  <c r="I15" i="17"/>
  <c r="I21" i="17"/>
  <c r="K29" i="17"/>
  <c r="I70" i="17"/>
  <c r="L47" i="17"/>
  <c r="I13" i="17"/>
  <c r="K21" i="17"/>
  <c r="I30" i="17"/>
  <c r="I45" i="17"/>
  <c r="I48" i="17"/>
  <c r="I54" i="17"/>
  <c r="I56" i="17"/>
  <c r="I64" i="17"/>
  <c r="K63" i="17"/>
  <c r="L40" i="17"/>
  <c r="L23" i="20"/>
  <c r="K23" i="20" s="1"/>
  <c r="I22" i="17"/>
  <c r="K30" i="17"/>
  <c r="C56" i="17"/>
  <c r="C19" i="17"/>
  <c r="C32" i="17"/>
  <c r="F30" i="20"/>
  <c r="E30" i="20" s="1"/>
  <c r="E60" i="17"/>
  <c r="E70" i="17"/>
  <c r="E48" i="17"/>
  <c r="C51" i="17"/>
  <c r="E42" i="17"/>
  <c r="C61" i="17"/>
  <c r="C72" i="17"/>
  <c r="F47" i="17"/>
  <c r="E47" i="17" s="1"/>
  <c r="C15" i="17"/>
  <c r="C43" i="17"/>
  <c r="C53" i="17"/>
  <c r="C73" i="17"/>
  <c r="E43" i="17"/>
  <c r="C62" i="17"/>
  <c r="G45" i="17"/>
  <c r="C17" i="17"/>
  <c r="C21" i="17"/>
  <c r="C25" i="17"/>
  <c r="C27" i="17"/>
  <c r="C29" i="17"/>
  <c r="C33" i="17"/>
  <c r="C44" i="17"/>
  <c r="C54" i="17"/>
  <c r="G44" i="17"/>
  <c r="E52" i="17"/>
  <c r="E59" i="17"/>
  <c r="F69" i="20"/>
  <c r="E69" i="20" s="1"/>
  <c r="E21" i="17"/>
  <c r="E29" i="17"/>
  <c r="E44" i="17"/>
  <c r="E58" i="17"/>
  <c r="F74" i="17"/>
  <c r="C18" i="17"/>
  <c r="C22" i="17"/>
  <c r="C30" i="17"/>
  <c r="C34" i="17"/>
  <c r="C45" i="17"/>
  <c r="F40" i="17"/>
  <c r="E66" i="17"/>
  <c r="K27" i="11"/>
  <c r="I14" i="11"/>
  <c r="I18" i="11"/>
  <c r="I28" i="11"/>
  <c r="I50" i="11"/>
  <c r="I69" i="11"/>
  <c r="L23" i="58"/>
  <c r="I23" i="58" s="1"/>
  <c r="L31" i="58"/>
  <c r="K31" i="58" s="1"/>
  <c r="L54" i="58"/>
  <c r="L63" i="58"/>
  <c r="I63" i="58" s="1"/>
  <c r="L47" i="11"/>
  <c r="L74" i="11"/>
  <c r="K74" i="11" s="1"/>
  <c r="I32" i="11"/>
  <c r="I42" i="11"/>
  <c r="L67" i="11"/>
  <c r="K67" i="11" s="1"/>
  <c r="L30" i="20"/>
  <c r="I30" i="20" s="1"/>
  <c r="L59" i="20"/>
  <c r="I59" i="20" s="1"/>
  <c r="L69" i="20"/>
  <c r="K69" i="20" s="1"/>
  <c r="K42" i="11"/>
  <c r="I51" i="11"/>
  <c r="I53" i="11"/>
  <c r="K58" i="11"/>
  <c r="I66" i="11"/>
  <c r="L40" i="11"/>
  <c r="K40" i="11" s="1"/>
  <c r="J59" i="51"/>
  <c r="L13" i="20"/>
  <c r="K13" i="20" s="1"/>
  <c r="L22" i="20"/>
  <c r="I22" i="20" s="1"/>
  <c r="L50" i="20"/>
  <c r="K50" i="20" s="1"/>
  <c r="L60" i="20"/>
  <c r="I60" i="20" s="1"/>
  <c r="L70" i="20"/>
  <c r="I70" i="20" s="1"/>
  <c r="K47" i="11"/>
  <c r="I47" i="11"/>
  <c r="I74" i="11"/>
  <c r="L46" i="58"/>
  <c r="I46" i="58" s="1"/>
  <c r="K44" i="11"/>
  <c r="I22" i="11"/>
  <c r="I38" i="11"/>
  <c r="I48" i="11"/>
  <c r="K15" i="11"/>
  <c r="K29" i="11"/>
  <c r="I34" i="11"/>
  <c r="I70" i="11"/>
  <c r="K73" i="11"/>
  <c r="L21" i="20"/>
  <c r="I21" i="20" s="1"/>
  <c r="L29" i="20"/>
  <c r="I29" i="20" s="1"/>
  <c r="I21" i="11"/>
  <c r="I60" i="11"/>
  <c r="I63" i="11"/>
  <c r="H47" i="58"/>
  <c r="E28" i="11"/>
  <c r="F74" i="11"/>
  <c r="C74" i="11" s="1"/>
  <c r="F51" i="20"/>
  <c r="E51" i="20" s="1"/>
  <c r="E24" i="11"/>
  <c r="C48" i="11"/>
  <c r="C60" i="11"/>
  <c r="G42" i="11"/>
  <c r="C18" i="11"/>
  <c r="F14" i="20"/>
  <c r="C14" i="20" s="1"/>
  <c r="E16" i="11"/>
  <c r="C25" i="11"/>
  <c r="C27" i="11"/>
  <c r="E38" i="11"/>
  <c r="C44" i="11"/>
  <c r="F47" i="11"/>
  <c r="C47" i="11" s="1"/>
  <c r="F56" i="11"/>
  <c r="C56" i="11" s="1"/>
  <c r="E20" i="11"/>
  <c r="F23" i="20"/>
  <c r="E23" i="20" s="1"/>
  <c r="E44" i="11"/>
  <c r="E74" i="11"/>
  <c r="C55" i="11"/>
  <c r="F32" i="58"/>
  <c r="E32" i="58" s="1"/>
  <c r="C15" i="11"/>
  <c r="E55" i="11"/>
  <c r="C57" i="11"/>
  <c r="C61" i="11"/>
  <c r="C65" i="11"/>
  <c r="C70" i="11"/>
  <c r="C75" i="11"/>
  <c r="E15" i="11"/>
  <c r="E52" i="11"/>
  <c r="E61" i="11"/>
  <c r="E70" i="11"/>
  <c r="E75" i="11"/>
  <c r="E23" i="11"/>
  <c r="E31" i="11"/>
  <c r="E46" i="11"/>
  <c r="C51" i="11"/>
  <c r="F70" i="20"/>
  <c r="C70" i="20" s="1"/>
  <c r="C14" i="11"/>
  <c r="E51" i="11"/>
  <c r="C62" i="11"/>
  <c r="C64" i="11"/>
  <c r="C72" i="11"/>
  <c r="F40" i="11"/>
  <c r="G43" i="11"/>
  <c r="K57" i="13"/>
  <c r="I17" i="13"/>
  <c r="I48" i="13"/>
  <c r="I58" i="13"/>
  <c r="I66" i="13"/>
  <c r="J46" i="51"/>
  <c r="I27" i="13"/>
  <c r="I38" i="13"/>
  <c r="I42" i="13"/>
  <c r="I59" i="13"/>
  <c r="L66" i="20"/>
  <c r="K66" i="20" s="1"/>
  <c r="I32" i="13"/>
  <c r="I50" i="13"/>
  <c r="K51" i="13"/>
  <c r="K53" i="13"/>
  <c r="K61" i="13"/>
  <c r="K70" i="13"/>
  <c r="I75" i="13"/>
  <c r="L74" i="13"/>
  <c r="I29" i="13"/>
  <c r="K34" i="13"/>
  <c r="K45" i="13"/>
  <c r="M43" i="13"/>
  <c r="L18" i="58"/>
  <c r="I18" i="58" s="1"/>
  <c r="K20" i="13"/>
  <c r="I23" i="13"/>
  <c r="I43" i="13"/>
  <c r="L67" i="13"/>
  <c r="M44" i="13"/>
  <c r="H57" i="51"/>
  <c r="H65" i="51"/>
  <c r="H47" i="20"/>
  <c r="L64" i="20"/>
  <c r="I64" i="20" s="1"/>
  <c r="I18" i="13"/>
  <c r="I21" i="13"/>
  <c r="K26" i="13"/>
  <c r="I36" i="13"/>
  <c r="I46" i="13"/>
  <c r="I60" i="13"/>
  <c r="K63" i="13"/>
  <c r="I69" i="13"/>
  <c r="K73" i="13"/>
  <c r="L40" i="13"/>
  <c r="H24" i="51"/>
  <c r="L19" i="20"/>
  <c r="K19" i="20" s="1"/>
  <c r="L44" i="20"/>
  <c r="K44" i="20" s="1"/>
  <c r="I13" i="13"/>
  <c r="I30" i="13"/>
  <c r="K36" i="13"/>
  <c r="I44" i="13"/>
  <c r="K46" i="13"/>
  <c r="I55" i="13"/>
  <c r="L47" i="13"/>
  <c r="E16" i="13"/>
  <c r="F17" i="58"/>
  <c r="C17" i="58" s="1"/>
  <c r="F25" i="58"/>
  <c r="E25" i="58" s="1"/>
  <c r="F33" i="58"/>
  <c r="C33" i="58" s="1"/>
  <c r="F57" i="58"/>
  <c r="E57" i="58" s="1"/>
  <c r="F65" i="58"/>
  <c r="E65" i="58" s="1"/>
  <c r="D74" i="58"/>
  <c r="F15" i="20"/>
  <c r="E15" i="20" s="1"/>
  <c r="F55" i="20"/>
  <c r="E55" i="20" s="1"/>
  <c r="F64" i="20"/>
  <c r="E64" i="20" s="1"/>
  <c r="C24" i="13"/>
  <c r="C48" i="13"/>
  <c r="F16" i="58"/>
  <c r="E16" i="58" s="1"/>
  <c r="F24" i="58"/>
  <c r="E24" i="58" s="1"/>
  <c r="F64" i="58"/>
  <c r="E64" i="58" s="1"/>
  <c r="C60" i="13"/>
  <c r="E72" i="13"/>
  <c r="F56" i="13"/>
  <c r="C56" i="13" s="1"/>
  <c r="C17" i="13"/>
  <c r="E43" i="13"/>
  <c r="C63" i="13"/>
  <c r="F18" i="20"/>
  <c r="E18" i="20" s="1"/>
  <c r="F27" i="20"/>
  <c r="E27" i="20" s="1"/>
  <c r="E20" i="13"/>
  <c r="C25" i="13"/>
  <c r="C52" i="13"/>
  <c r="F40" i="13"/>
  <c r="E40" i="13" s="1"/>
  <c r="E74" i="13"/>
  <c r="C74" i="13"/>
  <c r="E56" i="13"/>
  <c r="C40" i="13"/>
  <c r="C59" i="13"/>
  <c r="C61" i="13"/>
  <c r="C70" i="13"/>
  <c r="G43" i="13"/>
  <c r="E61" i="13"/>
  <c r="E70" i="13"/>
  <c r="E75" i="13"/>
  <c r="G44" i="13"/>
  <c r="C21" i="13"/>
  <c r="C27" i="13"/>
  <c r="C29" i="13"/>
  <c r="C31" i="13"/>
  <c r="C33" i="13"/>
  <c r="C44" i="13"/>
  <c r="C54" i="13"/>
  <c r="E21" i="13"/>
  <c r="E27" i="13"/>
  <c r="E29" i="13"/>
  <c r="E36" i="13"/>
  <c r="E46" i="13"/>
  <c r="C51" i="13"/>
  <c r="F67" i="13"/>
  <c r="C14" i="13"/>
  <c r="C64" i="13"/>
  <c r="F58" i="58"/>
  <c r="E58" i="58" s="1"/>
  <c r="F47" i="13"/>
  <c r="C30" i="13"/>
  <c r="I14" i="14"/>
  <c r="I23" i="14"/>
  <c r="L25" i="58"/>
  <c r="I25" i="58" s="1"/>
  <c r="L57" i="58"/>
  <c r="K57" i="58" s="1"/>
  <c r="I16" i="14"/>
  <c r="I46" i="14"/>
  <c r="J40" i="58"/>
  <c r="L27" i="58"/>
  <c r="I27" i="58" s="1"/>
  <c r="L36" i="58"/>
  <c r="K36" i="58" s="1"/>
  <c r="L50" i="58"/>
  <c r="K50" i="58" s="1"/>
  <c r="L59" i="58"/>
  <c r="I59" i="58" s="1"/>
  <c r="J47" i="58"/>
  <c r="L33" i="20"/>
  <c r="I33" i="20" s="1"/>
  <c r="L14" i="20"/>
  <c r="K14" i="20" s="1"/>
  <c r="L51" i="20"/>
  <c r="I51" i="20" s="1"/>
  <c r="L61" i="20"/>
  <c r="K61" i="20" s="1"/>
  <c r="L72" i="20"/>
  <c r="K72" i="20" s="1"/>
  <c r="I24" i="14"/>
  <c r="I38" i="14"/>
  <c r="I56" i="14"/>
  <c r="I75" i="14"/>
  <c r="I63" i="14"/>
  <c r="L48" i="58"/>
  <c r="K48" i="58" s="1"/>
  <c r="L16" i="20"/>
  <c r="I16" i="20" s="1"/>
  <c r="I15" i="14"/>
  <c r="L40" i="14"/>
  <c r="I40" i="14" s="1"/>
  <c r="I45" i="14"/>
  <c r="L16" i="58"/>
  <c r="K16" i="58" s="1"/>
  <c r="L17" i="58"/>
  <c r="K17" i="58" s="1"/>
  <c r="L33" i="58"/>
  <c r="K33" i="58" s="1"/>
  <c r="L65" i="58"/>
  <c r="I65" i="58" s="1"/>
  <c r="J56" i="20"/>
  <c r="J67" i="20" s="1"/>
  <c r="I73" i="14"/>
  <c r="J23" i="51"/>
  <c r="L26" i="58"/>
  <c r="I26" i="58" s="1"/>
  <c r="K46" i="14"/>
  <c r="L67" i="14"/>
  <c r="K67" i="14" s="1"/>
  <c r="J42" i="51"/>
  <c r="J14" i="51"/>
  <c r="L75" i="20"/>
  <c r="I75" i="20" s="1"/>
  <c r="L17" i="20"/>
  <c r="K17" i="20" s="1"/>
  <c r="I34" i="14"/>
  <c r="K40" i="14"/>
  <c r="I67" i="14"/>
  <c r="M44" i="14"/>
  <c r="K18" i="14"/>
  <c r="K21" i="14"/>
  <c r="K27" i="14"/>
  <c r="I33" i="14"/>
  <c r="I53" i="14"/>
  <c r="I55" i="14"/>
  <c r="M45" i="14"/>
  <c r="L46" i="20"/>
  <c r="K46" i="20" s="1"/>
  <c r="L31" i="20"/>
  <c r="K31" i="20" s="1"/>
  <c r="L20" i="20"/>
  <c r="I20" i="20" s="1"/>
  <c r="L28" i="20"/>
  <c r="K28" i="20" s="1"/>
  <c r="L58" i="20"/>
  <c r="K58" i="20" s="1"/>
  <c r="I19" i="14"/>
  <c r="I22" i="14"/>
  <c r="I30" i="14"/>
  <c r="K42" i="14"/>
  <c r="K55" i="14"/>
  <c r="K58" i="14"/>
  <c r="L74" i="14"/>
  <c r="I65" i="14"/>
  <c r="I69" i="14"/>
  <c r="I13" i="14"/>
  <c r="I26" i="14"/>
  <c r="I29" i="14"/>
  <c r="I47" i="14"/>
  <c r="I57" i="14"/>
  <c r="I60" i="14"/>
  <c r="K69" i="14"/>
  <c r="L34" i="20"/>
  <c r="I34" i="20" s="1"/>
  <c r="I32" i="14"/>
  <c r="K60" i="14"/>
  <c r="F48" i="58"/>
  <c r="E48" i="58" s="1"/>
  <c r="C34" i="14"/>
  <c r="D24" i="51"/>
  <c r="F74" i="14"/>
  <c r="D47" i="58"/>
  <c r="F17" i="20"/>
  <c r="C17" i="20" s="1"/>
  <c r="C13" i="14"/>
  <c r="C22" i="14"/>
  <c r="C45" i="14"/>
  <c r="C57" i="14"/>
  <c r="F47" i="14"/>
  <c r="E47" i="14" s="1"/>
  <c r="F30" i="58"/>
  <c r="E30" i="58" s="1"/>
  <c r="C36" i="14"/>
  <c r="F44" i="58"/>
  <c r="C44" i="58" s="1"/>
  <c r="F54" i="58"/>
  <c r="C54" i="58" s="1"/>
  <c r="F63" i="58"/>
  <c r="C63" i="58" s="1"/>
  <c r="F75" i="58"/>
  <c r="E75" i="58" s="1"/>
  <c r="E65" i="14"/>
  <c r="C75" i="14"/>
  <c r="F56" i="14"/>
  <c r="F67" i="14" s="1"/>
  <c r="E45" i="14"/>
  <c r="F22" i="58"/>
  <c r="C22" i="58" s="1"/>
  <c r="F21" i="20"/>
  <c r="C21" i="20" s="1"/>
  <c r="F29" i="20"/>
  <c r="C29" i="20" s="1"/>
  <c r="C47" i="14"/>
  <c r="E32" i="14"/>
  <c r="C61" i="14"/>
  <c r="F24" i="20"/>
  <c r="C24" i="20" s="1"/>
  <c r="E59" i="14"/>
  <c r="E70" i="14"/>
  <c r="C19" i="14"/>
  <c r="C21" i="14"/>
  <c r="C27" i="14"/>
  <c r="C29" i="14"/>
  <c r="C31" i="14"/>
  <c r="C33" i="14"/>
  <c r="C42" i="14"/>
  <c r="C44" i="14"/>
  <c r="C54" i="14"/>
  <c r="B40" i="20"/>
  <c r="E31" i="14"/>
  <c r="E33" i="14"/>
  <c r="E42" i="14"/>
  <c r="E44" i="14"/>
  <c r="C51" i="14"/>
  <c r="E54" i="14"/>
  <c r="C18" i="14"/>
  <c r="E18" i="14"/>
  <c r="E26" i="14"/>
  <c r="E50" i="14"/>
  <c r="C59" i="14"/>
  <c r="F54" i="20"/>
  <c r="E54" i="20" s="1"/>
  <c r="F16" i="20"/>
  <c r="E16" i="20" s="1"/>
  <c r="B32" i="51"/>
  <c r="F57" i="20"/>
  <c r="C57" i="20" s="1"/>
  <c r="C62" i="14"/>
  <c r="C72" i="14"/>
  <c r="F40" i="14"/>
  <c r="I34" i="12"/>
  <c r="L21" i="58"/>
  <c r="K21" i="58" s="1"/>
  <c r="J47" i="20"/>
  <c r="K22" i="12"/>
  <c r="K73" i="12"/>
  <c r="J27" i="51"/>
  <c r="I45" i="12"/>
  <c r="J22" i="51"/>
  <c r="K45" i="58"/>
  <c r="K13" i="12"/>
  <c r="K23" i="12"/>
  <c r="K36" i="12"/>
  <c r="K62" i="12"/>
  <c r="I72" i="12"/>
  <c r="K75" i="12"/>
  <c r="J56" i="58"/>
  <c r="J67" i="58" s="1"/>
  <c r="L48" i="20"/>
  <c r="I48" i="20" s="1"/>
  <c r="L27" i="20"/>
  <c r="K27" i="20" s="1"/>
  <c r="L47" i="12"/>
  <c r="I47" i="12" s="1"/>
  <c r="L57" i="20"/>
  <c r="K57" i="20" s="1"/>
  <c r="J40" i="20"/>
  <c r="I46" i="12"/>
  <c r="L62" i="58"/>
  <c r="K62" i="58" s="1"/>
  <c r="L18" i="20"/>
  <c r="K18" i="20" s="1"/>
  <c r="K45" i="12"/>
  <c r="L67" i="12"/>
  <c r="I67" i="12" s="1"/>
  <c r="K66" i="12"/>
  <c r="L20" i="58"/>
  <c r="I20" i="58" s="1"/>
  <c r="K19" i="12"/>
  <c r="I28" i="12"/>
  <c r="K31" i="12"/>
  <c r="I43" i="12"/>
  <c r="I52" i="12"/>
  <c r="I57" i="12"/>
  <c r="I66" i="12"/>
  <c r="K74" i="12"/>
  <c r="L40" i="12"/>
  <c r="H60" i="51"/>
  <c r="L36" i="20"/>
  <c r="K36" i="20" s="1"/>
  <c r="L64" i="58"/>
  <c r="I64" i="58" s="1"/>
  <c r="L15" i="20"/>
  <c r="K15" i="20" s="1"/>
  <c r="I15" i="12"/>
  <c r="I27" i="12"/>
  <c r="K33" i="12"/>
  <c r="I51" i="12"/>
  <c r="K53" i="12"/>
  <c r="K58" i="12"/>
  <c r="I58" i="12"/>
  <c r="M42" i="12"/>
  <c r="H56" i="20"/>
  <c r="H67" i="20" s="1"/>
  <c r="I18" i="12"/>
  <c r="K27" i="12"/>
  <c r="I59" i="12"/>
  <c r="L76" i="12"/>
  <c r="M57" i="12" s="1"/>
  <c r="H74" i="20"/>
  <c r="K26" i="12"/>
  <c r="H62" i="51"/>
  <c r="L24" i="20"/>
  <c r="I24" i="20" s="1"/>
  <c r="L62" i="20"/>
  <c r="I62" i="20" s="1"/>
  <c r="L73" i="20"/>
  <c r="K18" i="12"/>
  <c r="I42" i="12"/>
  <c r="I65" i="12"/>
  <c r="L19" i="58"/>
  <c r="I19" i="58" s="1"/>
  <c r="L63" i="20"/>
  <c r="I63" i="20" s="1"/>
  <c r="I19" i="12"/>
  <c r="E74" i="12"/>
  <c r="C74" i="12"/>
  <c r="F26" i="58"/>
  <c r="E26" i="58" s="1"/>
  <c r="D57" i="51"/>
  <c r="C50" i="12"/>
  <c r="D66" i="51"/>
  <c r="D40" i="58"/>
  <c r="D56" i="58"/>
  <c r="D67" i="58" s="1"/>
  <c r="D47" i="20"/>
  <c r="D29" i="51"/>
  <c r="F69" i="58"/>
  <c r="C69" i="58" s="1"/>
  <c r="F45" i="20"/>
  <c r="E45" i="20" s="1"/>
  <c r="F46" i="20"/>
  <c r="E46" i="20" s="1"/>
  <c r="F66" i="20"/>
  <c r="E66" i="20" s="1"/>
  <c r="C62" i="12"/>
  <c r="D61" i="51"/>
  <c r="F34" i="20"/>
  <c r="E34" i="20" s="1"/>
  <c r="F50" i="20"/>
  <c r="C50" i="20" s="1"/>
  <c r="D40" i="20"/>
  <c r="D74" i="20"/>
  <c r="C32" i="12"/>
  <c r="C43" i="12"/>
  <c r="E51" i="12"/>
  <c r="C53" i="12"/>
  <c r="C55" i="12"/>
  <c r="D48" i="51"/>
  <c r="G42" i="12"/>
  <c r="D30" i="51"/>
  <c r="F36" i="20"/>
  <c r="C36" i="20" s="1"/>
  <c r="F60" i="20"/>
  <c r="E60" i="20" s="1"/>
  <c r="D56" i="20"/>
  <c r="D67" i="20" s="1"/>
  <c r="C22" i="12"/>
  <c r="E43" i="12"/>
  <c r="E55" i="12"/>
  <c r="C60" i="12"/>
  <c r="C72" i="12"/>
  <c r="F65" i="20"/>
  <c r="C65" i="20" s="1"/>
  <c r="D20" i="51"/>
  <c r="G44" i="12"/>
  <c r="E56" i="12"/>
  <c r="E58" i="12"/>
  <c r="F67" i="12"/>
  <c r="E66" i="12"/>
  <c r="F25" i="20"/>
  <c r="E25" i="20" s="1"/>
  <c r="C33" i="20"/>
  <c r="E33" i="20"/>
  <c r="F58" i="20"/>
  <c r="E58" i="20" s="1"/>
  <c r="C66" i="12"/>
  <c r="C40" i="12"/>
  <c r="E17" i="12"/>
  <c r="C17" i="12"/>
  <c r="E25" i="12"/>
  <c r="C25" i="12"/>
  <c r="E18" i="12"/>
  <c r="E26" i="12"/>
  <c r="F48" i="60"/>
  <c r="E48" i="60" s="1"/>
  <c r="F19" i="20"/>
  <c r="E19" i="20" s="1"/>
  <c r="F44" i="20"/>
  <c r="C44" i="20" s="1"/>
  <c r="C59" i="12"/>
  <c r="C61" i="12"/>
  <c r="C70" i="12"/>
  <c r="F18" i="58"/>
  <c r="E18" i="58" s="1"/>
  <c r="F31" i="20"/>
  <c r="C31" i="20" s="1"/>
  <c r="E59" i="12"/>
  <c r="E70" i="12"/>
  <c r="E75" i="12"/>
  <c r="C47" i="12"/>
  <c r="B19" i="51"/>
  <c r="B74" i="58"/>
  <c r="F28" i="58"/>
  <c r="E28" i="58" s="1"/>
  <c r="F59" i="20"/>
  <c r="E59" i="20" s="1"/>
  <c r="C19" i="12"/>
  <c r="C27" i="12"/>
  <c r="C31" i="12"/>
  <c r="C33" i="12"/>
  <c r="C42" i="12"/>
  <c r="C54" i="12"/>
  <c r="B50" i="51"/>
  <c r="F22" i="20"/>
  <c r="E22" i="20" s="1"/>
  <c r="E21" i="12"/>
  <c r="E29" i="12"/>
  <c r="I14" i="19"/>
  <c r="K42" i="19"/>
  <c r="I56" i="19"/>
  <c r="K63" i="19"/>
  <c r="K73" i="19"/>
  <c r="L53" i="20"/>
  <c r="I53" i="20" s="1"/>
  <c r="L32" i="20"/>
  <c r="K32" i="20" s="1"/>
  <c r="L26" i="20"/>
  <c r="I26" i="20" s="1"/>
  <c r="L43" i="20"/>
  <c r="K43" i="20" s="1"/>
  <c r="I13" i="19"/>
  <c r="I73" i="19"/>
  <c r="L55" i="20"/>
  <c r="K55" i="20" s="1"/>
  <c r="L45" i="20"/>
  <c r="K45" i="20" s="1"/>
  <c r="K64" i="19"/>
  <c r="J15" i="51"/>
  <c r="J74" i="20"/>
  <c r="K22" i="19"/>
  <c r="J19" i="51"/>
  <c r="I23" i="19"/>
  <c r="I62" i="19"/>
  <c r="I75" i="19"/>
  <c r="L52" i="20"/>
  <c r="I52" i="20" s="1"/>
  <c r="L40" i="19"/>
  <c r="K40" i="19" s="1"/>
  <c r="I40" i="19"/>
  <c r="K20" i="19"/>
  <c r="K59" i="19"/>
  <c r="L54" i="20"/>
  <c r="I54" i="20" s="1"/>
  <c r="H54" i="51"/>
  <c r="H19" i="51"/>
  <c r="H26" i="51"/>
  <c r="K15" i="19"/>
  <c r="I29" i="19"/>
  <c r="K34" i="19"/>
  <c r="K45" i="19"/>
  <c r="I52" i="19"/>
  <c r="I54" i="19"/>
  <c r="H40" i="20"/>
  <c r="I20" i="19"/>
  <c r="I31" i="19"/>
  <c r="L42" i="20"/>
  <c r="L25" i="20"/>
  <c r="K69" i="19"/>
  <c r="L65" i="20"/>
  <c r="I65" i="20" s="1"/>
  <c r="K29" i="19"/>
  <c r="I43" i="19"/>
  <c r="K52" i="19"/>
  <c r="K54" i="19"/>
  <c r="I74" i="19"/>
  <c r="L67" i="19"/>
  <c r="M43" i="19"/>
  <c r="I21" i="19"/>
  <c r="I60" i="19"/>
  <c r="M44" i="19"/>
  <c r="K21" i="19"/>
  <c r="I25" i="19"/>
  <c r="I30" i="19"/>
  <c r="I53" i="19"/>
  <c r="I55" i="19"/>
  <c r="L47" i="19"/>
  <c r="H50" i="51"/>
  <c r="K55" i="19"/>
  <c r="F32" i="20"/>
  <c r="E32" i="20" s="1"/>
  <c r="C61" i="19"/>
  <c r="C42" i="19"/>
  <c r="E44" i="19"/>
  <c r="C62" i="19"/>
  <c r="C51" i="19"/>
  <c r="F13" i="20"/>
  <c r="E17" i="19"/>
  <c r="C25" i="19"/>
  <c r="C58" i="19"/>
  <c r="G43" i="19"/>
  <c r="F26" i="20"/>
  <c r="E26" i="20" s="1"/>
  <c r="F20" i="20"/>
  <c r="C20" i="20" s="1"/>
  <c r="F43" i="20"/>
  <c r="F63" i="20"/>
  <c r="E63" i="20" s="1"/>
  <c r="F75" i="20"/>
  <c r="C75" i="20" s="1"/>
  <c r="F28" i="20"/>
  <c r="C28" i="20" s="1"/>
  <c r="F38" i="20"/>
  <c r="C38" i="20" s="1"/>
  <c r="F52" i="20"/>
  <c r="C52" i="20" s="1"/>
  <c r="F72" i="20"/>
  <c r="C13" i="19"/>
  <c r="C22" i="19"/>
  <c r="C34" i="19"/>
  <c r="E34" i="19"/>
  <c r="F47" i="19"/>
  <c r="E46" i="19"/>
  <c r="C46" i="19"/>
  <c r="E57" i="19"/>
  <c r="C57" i="19"/>
  <c r="E65" i="19"/>
  <c r="C65" i="19"/>
  <c r="B74" i="20"/>
  <c r="E22" i="19"/>
  <c r="E15" i="19"/>
  <c r="C15" i="19"/>
  <c r="F61" i="20"/>
  <c r="C61" i="20" s="1"/>
  <c r="E13" i="19"/>
  <c r="E55" i="19"/>
  <c r="C55" i="19"/>
  <c r="F56" i="19"/>
  <c r="F67" i="19" s="1"/>
  <c r="E64" i="19"/>
  <c r="B20" i="51"/>
  <c r="F42" i="20"/>
  <c r="C42" i="20" s="1"/>
  <c r="F53" i="20"/>
  <c r="C53" i="20" s="1"/>
  <c r="F62" i="20"/>
  <c r="C62" i="20" s="1"/>
  <c r="F73" i="20"/>
  <c r="C73" i="20" s="1"/>
  <c r="C64" i="19"/>
  <c r="E14" i="19"/>
  <c r="C14" i="19"/>
  <c r="E23" i="19"/>
  <c r="C23" i="19"/>
  <c r="C38" i="19"/>
  <c r="F48" i="20"/>
  <c r="C48" i="19"/>
  <c r="F40" i="19"/>
  <c r="E16" i="19"/>
  <c r="E38" i="19"/>
  <c r="E48" i="19"/>
  <c r="B56" i="20"/>
  <c r="B67" i="20" s="1"/>
  <c r="B47" i="20"/>
  <c r="B13" i="51"/>
  <c r="C72" i="19"/>
  <c r="C20" i="19"/>
  <c r="C28" i="19"/>
  <c r="F74" i="19"/>
  <c r="B61" i="51"/>
  <c r="E28" i="19"/>
  <c r="C66" i="19"/>
  <c r="E53" i="19"/>
  <c r="C53" i="19"/>
  <c r="B22" i="51"/>
  <c r="B38" i="51"/>
  <c r="K13" i="59"/>
  <c r="K42" i="59"/>
  <c r="K74" i="2"/>
  <c r="I74" i="2"/>
  <c r="K44" i="59"/>
  <c r="I65" i="59"/>
  <c r="K75" i="2"/>
  <c r="I75" i="2"/>
  <c r="I52" i="59"/>
  <c r="K51" i="59"/>
  <c r="K14" i="59"/>
  <c r="I58" i="2"/>
  <c r="L67" i="2"/>
  <c r="K66" i="2"/>
  <c r="I72" i="59"/>
  <c r="K28" i="59"/>
  <c r="K20" i="59"/>
  <c r="I28" i="59"/>
  <c r="L38" i="59"/>
  <c r="I38" i="59" s="1"/>
  <c r="I51" i="59"/>
  <c r="I70" i="59"/>
  <c r="I31" i="2"/>
  <c r="K59" i="2"/>
  <c r="K32" i="2"/>
  <c r="I69" i="59"/>
  <c r="L21" i="59"/>
  <c r="I42" i="59"/>
  <c r="I61" i="59"/>
  <c r="K69" i="59"/>
  <c r="K28" i="2"/>
  <c r="I62" i="2"/>
  <c r="L29" i="59"/>
  <c r="I29" i="59" s="1"/>
  <c r="H56" i="59"/>
  <c r="H67" i="59" s="1"/>
  <c r="L47" i="2"/>
  <c r="K46" i="2"/>
  <c r="I46" i="2"/>
  <c r="I13" i="59"/>
  <c r="K72" i="59"/>
  <c r="K20" i="2"/>
  <c r="K22" i="59"/>
  <c r="H74" i="59"/>
  <c r="I20" i="2"/>
  <c r="K54" i="2"/>
  <c r="I54" i="2"/>
  <c r="I66" i="2"/>
  <c r="K72" i="2"/>
  <c r="I72" i="2"/>
  <c r="I34" i="59"/>
  <c r="K34" i="59"/>
  <c r="K16" i="59"/>
  <c r="L64" i="59"/>
  <c r="I14" i="2"/>
  <c r="K14" i="2"/>
  <c r="K23" i="2"/>
  <c r="I23" i="2"/>
  <c r="H47" i="59"/>
  <c r="I38" i="2"/>
  <c r="I73" i="2"/>
  <c r="M44" i="2"/>
  <c r="I29" i="2"/>
  <c r="K38" i="2"/>
  <c r="I50" i="2"/>
  <c r="I22" i="59"/>
  <c r="I15" i="59"/>
  <c r="K30" i="2"/>
  <c r="L40" i="2"/>
  <c r="L73" i="59"/>
  <c r="I73" i="59" s="1"/>
  <c r="E32" i="59"/>
  <c r="F47" i="2"/>
  <c r="E46" i="2"/>
  <c r="E14" i="2"/>
  <c r="C14" i="2"/>
  <c r="E23" i="2"/>
  <c r="E36" i="2"/>
  <c r="F24" i="59"/>
  <c r="C24" i="59" s="1"/>
  <c r="F45" i="59"/>
  <c r="C45" i="59" s="1"/>
  <c r="F55" i="59"/>
  <c r="C55" i="59" s="1"/>
  <c r="B56" i="59"/>
  <c r="F64" i="59"/>
  <c r="C64" i="59" s="1"/>
  <c r="E75" i="2"/>
  <c r="C75" i="2"/>
  <c r="C34" i="59"/>
  <c r="C65" i="59"/>
  <c r="E65" i="59"/>
  <c r="E15" i="59"/>
  <c r="C15" i="59"/>
  <c r="F16" i="59"/>
  <c r="C16" i="59" s="1"/>
  <c r="B47" i="59"/>
  <c r="C59" i="59"/>
  <c r="C32" i="59"/>
  <c r="C61" i="59"/>
  <c r="E61" i="59"/>
  <c r="B40" i="59"/>
  <c r="E15" i="2"/>
  <c r="C15" i="2"/>
  <c r="F56" i="2"/>
  <c r="F67" i="2" s="1"/>
  <c r="E55" i="2"/>
  <c r="C55" i="2"/>
  <c r="E64" i="2"/>
  <c r="C64" i="2"/>
  <c r="F65" i="1"/>
  <c r="E65" i="1" s="1"/>
  <c r="C30" i="2"/>
  <c r="G44" i="2"/>
  <c r="C17" i="59"/>
  <c r="F46" i="59"/>
  <c r="F13" i="59"/>
  <c r="F70" i="59"/>
  <c r="E16" i="2"/>
  <c r="E24" i="2"/>
  <c r="E26" i="2"/>
  <c r="E30" i="2"/>
  <c r="E32" i="2"/>
  <c r="E38" i="2"/>
  <c r="E50" i="2"/>
  <c r="E52" i="2"/>
  <c r="E29" i="59"/>
  <c r="C31" i="59"/>
  <c r="C30" i="59"/>
  <c r="B74" i="59"/>
  <c r="C60" i="2"/>
  <c r="C62" i="2"/>
  <c r="C69" i="2"/>
  <c r="C72" i="2"/>
  <c r="C43" i="59"/>
  <c r="E60" i="2"/>
  <c r="E69" i="2"/>
  <c r="L76" i="7"/>
  <c r="M25" i="7" s="1"/>
  <c r="K74" i="7"/>
  <c r="I74" i="7"/>
  <c r="M74" i="7"/>
  <c r="M75" i="7"/>
  <c r="M48" i="7"/>
  <c r="M16" i="7"/>
  <c r="M24" i="7"/>
  <c r="M39" i="7"/>
  <c r="M33" i="7"/>
  <c r="M47" i="7"/>
  <c r="K67" i="7"/>
  <c r="I67" i="7"/>
  <c r="M32" i="7"/>
  <c r="I54" i="58"/>
  <c r="K54" i="58"/>
  <c r="M53" i="7"/>
  <c r="M60" i="7"/>
  <c r="M21" i="7"/>
  <c r="M61" i="7"/>
  <c r="H56" i="58"/>
  <c r="H67" i="58" s="1"/>
  <c r="K56" i="7"/>
  <c r="M27" i="7"/>
  <c r="K29" i="7"/>
  <c r="M56" i="7"/>
  <c r="L44" i="58"/>
  <c r="K44" i="58" s="1"/>
  <c r="L34" i="58"/>
  <c r="I34" i="58" s="1"/>
  <c r="L58" i="58"/>
  <c r="I58" i="58" s="1"/>
  <c r="I17" i="7"/>
  <c r="I27" i="7"/>
  <c r="K32" i="7"/>
  <c r="I64" i="7"/>
  <c r="K66" i="7"/>
  <c r="K70" i="7"/>
  <c r="M13" i="7"/>
  <c r="M57" i="7"/>
  <c r="M65" i="7"/>
  <c r="L15" i="58"/>
  <c r="K15" i="58" s="1"/>
  <c r="K17" i="7"/>
  <c r="I33" i="7"/>
  <c r="I57" i="7"/>
  <c r="M30" i="7"/>
  <c r="M40" i="7"/>
  <c r="I13" i="7"/>
  <c r="I25" i="7"/>
  <c r="K33" i="7"/>
  <c r="I40" i="7"/>
  <c r="I60" i="7"/>
  <c r="L17" i="1"/>
  <c r="I17" i="1" s="1"/>
  <c r="I18" i="7"/>
  <c r="K25" i="7"/>
  <c r="K53" i="7"/>
  <c r="K60" i="7"/>
  <c r="L22" i="58"/>
  <c r="K22" i="58" s="1"/>
  <c r="L30" i="58"/>
  <c r="K30" i="58" s="1"/>
  <c r="L43" i="58"/>
  <c r="K43" i="58" s="1"/>
  <c r="L73" i="58"/>
  <c r="I73" i="58" s="1"/>
  <c r="I44" i="7"/>
  <c r="I61" i="7"/>
  <c r="C17" i="7"/>
  <c r="C25" i="7"/>
  <c r="C27" i="7"/>
  <c r="C31" i="7"/>
  <c r="C33" i="7"/>
  <c r="C54" i="7"/>
  <c r="E17" i="7"/>
  <c r="E21" i="7"/>
  <c r="E23" i="7"/>
  <c r="E25" i="7"/>
  <c r="E27" i="7"/>
  <c r="E29" i="7"/>
  <c r="E31" i="7"/>
  <c r="E36" i="7"/>
  <c r="E46" i="7"/>
  <c r="C51" i="7"/>
  <c r="E54" i="7"/>
  <c r="F67" i="7"/>
  <c r="F47" i="7"/>
  <c r="F74" i="7"/>
  <c r="F36" i="58"/>
  <c r="E36" i="58" s="1"/>
  <c r="F50" i="58"/>
  <c r="C50" i="58" s="1"/>
  <c r="F59" i="58"/>
  <c r="C59" i="58" s="1"/>
  <c r="C18" i="7"/>
  <c r="C40" i="7"/>
  <c r="C43" i="7"/>
  <c r="F13" i="58"/>
  <c r="E13" i="58" s="1"/>
  <c r="F21" i="58"/>
  <c r="E21" i="58" s="1"/>
  <c r="F52" i="58"/>
  <c r="E52" i="58" s="1"/>
  <c r="C15" i="7"/>
  <c r="E55" i="7"/>
  <c r="C59" i="7"/>
  <c r="C61" i="7"/>
  <c r="C70" i="7"/>
  <c r="C75" i="7"/>
  <c r="F14" i="58"/>
  <c r="E14" i="58" s="1"/>
  <c r="F43" i="58"/>
  <c r="C43" i="58" s="1"/>
  <c r="F62" i="58"/>
  <c r="E62" i="58" s="1"/>
  <c r="F73" i="58"/>
  <c r="E73" i="58" s="1"/>
  <c r="J56" i="54"/>
  <c r="L43" i="54"/>
  <c r="K46" i="5"/>
  <c r="K56" i="5"/>
  <c r="I65" i="5"/>
  <c r="J14" i="52"/>
  <c r="J13" i="52"/>
  <c r="I57" i="5"/>
  <c r="J34" i="52"/>
  <c r="J23" i="52"/>
  <c r="I13" i="5"/>
  <c r="I16" i="5"/>
  <c r="J19" i="52"/>
  <c r="I26" i="5"/>
  <c r="K42" i="5"/>
  <c r="I66" i="5"/>
  <c r="J15" i="52"/>
  <c r="J63" i="52"/>
  <c r="J51" i="52"/>
  <c r="J30" i="52"/>
  <c r="L50" i="54"/>
  <c r="I50" i="54" s="1"/>
  <c r="K64" i="5"/>
  <c r="J48" i="52"/>
  <c r="J21" i="52"/>
  <c r="J36" i="52"/>
  <c r="J43" i="52"/>
  <c r="L18" i="54"/>
  <c r="K18" i="54" s="1"/>
  <c r="L42" i="54"/>
  <c r="I42" i="54" s="1"/>
  <c r="L59" i="54"/>
  <c r="K59" i="54" s="1"/>
  <c r="L61" i="54"/>
  <c r="K61" i="54" s="1"/>
  <c r="J22" i="52"/>
  <c r="J31" i="52"/>
  <c r="J16" i="52"/>
  <c r="J62" i="52"/>
  <c r="I30" i="5"/>
  <c r="I69" i="5"/>
  <c r="K14" i="5"/>
  <c r="I14" i="5"/>
  <c r="I23" i="5"/>
  <c r="K23" i="5"/>
  <c r="K36" i="5"/>
  <c r="I36" i="5"/>
  <c r="H24" i="52"/>
  <c r="K70" i="5"/>
  <c r="I70" i="5"/>
  <c r="L25" i="54"/>
  <c r="K72" i="5"/>
  <c r="K22" i="5"/>
  <c r="L47" i="5"/>
  <c r="H16" i="51"/>
  <c r="K15" i="5"/>
  <c r="I15" i="5"/>
  <c r="I22" i="5"/>
  <c r="K69" i="5"/>
  <c r="I75" i="5"/>
  <c r="H26" i="52"/>
  <c r="I50" i="5"/>
  <c r="K60" i="5"/>
  <c r="I60" i="5"/>
  <c r="L17" i="54"/>
  <c r="H54" i="52"/>
  <c r="L54" i="54"/>
  <c r="I54" i="54" s="1"/>
  <c r="K44" i="5"/>
  <c r="I44" i="5"/>
  <c r="M44" i="5"/>
  <c r="I61" i="5"/>
  <c r="L66" i="54"/>
  <c r="I66" i="54" s="1"/>
  <c r="L26" i="54"/>
  <c r="K61" i="5"/>
  <c r="I72" i="5"/>
  <c r="K29" i="5"/>
  <c r="I29" i="5"/>
  <c r="K45" i="5"/>
  <c r="I45" i="5"/>
  <c r="M45" i="5"/>
  <c r="L67" i="5"/>
  <c r="K62" i="5"/>
  <c r="I62" i="5"/>
  <c r="L74" i="5"/>
  <c r="L51" i="54"/>
  <c r="I21" i="5"/>
  <c r="K34" i="5"/>
  <c r="K50" i="5"/>
  <c r="L62" i="1"/>
  <c r="K62" i="1" s="1"/>
  <c r="L25" i="1"/>
  <c r="K25" i="1" s="1"/>
  <c r="I17" i="5"/>
  <c r="I38" i="5"/>
  <c r="K48" i="5"/>
  <c r="I63" i="5"/>
  <c r="L40" i="5"/>
  <c r="L75" i="1"/>
  <c r="I75" i="1" s="1"/>
  <c r="I24" i="5"/>
  <c r="L32" i="54"/>
  <c r="I32" i="54" s="1"/>
  <c r="H15" i="52"/>
  <c r="H19" i="52"/>
  <c r="H44" i="52"/>
  <c r="H61" i="52"/>
  <c r="K73" i="5"/>
  <c r="H73" i="52"/>
  <c r="H45" i="52"/>
  <c r="F75" i="54"/>
  <c r="C75" i="54" s="1"/>
  <c r="D47" i="54"/>
  <c r="F15" i="54"/>
  <c r="E15" i="54" s="1"/>
  <c r="D48" i="52"/>
  <c r="C32" i="5"/>
  <c r="D33" i="52"/>
  <c r="D28" i="52"/>
  <c r="D61" i="52"/>
  <c r="D72" i="52"/>
  <c r="E20" i="5"/>
  <c r="C28" i="5"/>
  <c r="E44" i="5"/>
  <c r="D29" i="52"/>
  <c r="D50" i="52"/>
  <c r="D65" i="52"/>
  <c r="D62" i="52"/>
  <c r="G44" i="5"/>
  <c r="D20" i="52"/>
  <c r="G43" i="5"/>
  <c r="F70" i="54"/>
  <c r="C70" i="54" s="1"/>
  <c r="C26" i="5"/>
  <c r="D66" i="52"/>
  <c r="D24" i="52"/>
  <c r="D44" i="52"/>
  <c r="D30" i="52"/>
  <c r="D26" i="52"/>
  <c r="F16" i="54"/>
  <c r="E16" i="54" s="1"/>
  <c r="E63" i="5"/>
  <c r="D16" i="52"/>
  <c r="D38" i="52"/>
  <c r="D51" i="52"/>
  <c r="D69" i="52"/>
  <c r="D27" i="52"/>
  <c r="D34" i="52"/>
  <c r="D54" i="52"/>
  <c r="D53" i="52"/>
  <c r="D59" i="52"/>
  <c r="E16" i="5"/>
  <c r="C16" i="5"/>
  <c r="F44" i="54"/>
  <c r="C44" i="54" s="1"/>
  <c r="F63" i="54"/>
  <c r="C63" i="54" s="1"/>
  <c r="F24" i="54"/>
  <c r="C24" i="54" s="1"/>
  <c r="E22" i="5"/>
  <c r="C22" i="5"/>
  <c r="E34" i="5"/>
  <c r="C34" i="5"/>
  <c r="E46" i="5"/>
  <c r="C46" i="5"/>
  <c r="F47" i="5"/>
  <c r="C57" i="5"/>
  <c r="C65" i="5"/>
  <c r="F31" i="54"/>
  <c r="C31" i="54" s="1"/>
  <c r="E13" i="5"/>
  <c r="E65" i="5"/>
  <c r="E14" i="5"/>
  <c r="C14" i="5"/>
  <c r="E23" i="5"/>
  <c r="C23" i="5"/>
  <c r="E36" i="5"/>
  <c r="C36" i="5"/>
  <c r="C75" i="5"/>
  <c r="E24" i="5"/>
  <c r="C24" i="5"/>
  <c r="E38" i="5"/>
  <c r="C38" i="5"/>
  <c r="F40" i="5"/>
  <c r="E75" i="5"/>
  <c r="E48" i="5"/>
  <c r="C48" i="5"/>
  <c r="F54" i="54"/>
  <c r="C54" i="54" s="1"/>
  <c r="F61" i="54"/>
  <c r="C61" i="54" s="1"/>
  <c r="C73" i="5"/>
  <c r="F74" i="5"/>
  <c r="F20" i="54"/>
  <c r="C15" i="5"/>
  <c r="E73" i="5"/>
  <c r="E53" i="5"/>
  <c r="C53" i="5"/>
  <c r="E15" i="5"/>
  <c r="E57" i="5"/>
  <c r="E45" i="5"/>
  <c r="C45" i="5"/>
  <c r="G45" i="5"/>
  <c r="C55" i="5"/>
  <c r="E55" i="5"/>
  <c r="F56" i="5"/>
  <c r="F67" i="5" s="1"/>
  <c r="E64" i="5"/>
  <c r="C64" i="5"/>
  <c r="B53" i="52"/>
  <c r="F53" i="54"/>
  <c r="B74" i="54"/>
  <c r="E58" i="5"/>
  <c r="E66" i="5"/>
  <c r="E18" i="5"/>
  <c r="C18" i="5"/>
  <c r="F66" i="54"/>
  <c r="C33" i="5"/>
  <c r="E30" i="5"/>
  <c r="C30" i="5"/>
  <c r="B27" i="52"/>
  <c r="E50" i="5"/>
  <c r="K45" i="4"/>
  <c r="I66" i="4"/>
  <c r="K27" i="4"/>
  <c r="K66" i="4"/>
  <c r="J47" i="1"/>
  <c r="J74" i="1"/>
  <c r="I22" i="4"/>
  <c r="I28" i="4"/>
  <c r="I43" i="4"/>
  <c r="I73" i="4"/>
  <c r="L61" i="1"/>
  <c r="K61" i="1" s="1"/>
  <c r="K33" i="4"/>
  <c r="K43" i="4"/>
  <c r="K52" i="4"/>
  <c r="K69" i="4"/>
  <c r="K73" i="4"/>
  <c r="K67" i="4"/>
  <c r="I67" i="4"/>
  <c r="L76" i="4"/>
  <c r="M67" i="4" s="1"/>
  <c r="M74" i="4"/>
  <c r="I74" i="4"/>
  <c r="K74" i="4"/>
  <c r="M17" i="4"/>
  <c r="I17" i="4"/>
  <c r="I55" i="4"/>
  <c r="K57" i="4"/>
  <c r="M21" i="4"/>
  <c r="K17" i="4"/>
  <c r="I47" i="4"/>
  <c r="K53" i="4"/>
  <c r="I58" i="4"/>
  <c r="I64" i="4"/>
  <c r="M30" i="4"/>
  <c r="K25" i="4"/>
  <c r="I18" i="4"/>
  <c r="I44" i="4"/>
  <c r="M42" i="4"/>
  <c r="L33" i="1"/>
  <c r="I33" i="1" s="1"/>
  <c r="K18" i="4"/>
  <c r="I21" i="4"/>
  <c r="K26" i="4"/>
  <c r="I32" i="4"/>
  <c r="K40" i="4"/>
  <c r="K44" i="4"/>
  <c r="I54" i="4"/>
  <c r="I56" i="4"/>
  <c r="K54" i="4"/>
  <c r="E22" i="4"/>
  <c r="C59" i="4"/>
  <c r="C66" i="4"/>
  <c r="D65" i="51"/>
  <c r="C14" i="4"/>
  <c r="F74" i="4"/>
  <c r="C74" i="4" s="1"/>
  <c r="D46" i="51"/>
  <c r="D58" i="51"/>
  <c r="F58" i="1"/>
  <c r="E58" i="1" s="1"/>
  <c r="C18" i="4"/>
  <c r="C23" i="4"/>
  <c r="C36" i="4"/>
  <c r="F59" i="1"/>
  <c r="E59" i="1" s="1"/>
  <c r="C33" i="4"/>
  <c r="C46" i="4"/>
  <c r="C54" i="4"/>
  <c r="C58" i="4"/>
  <c r="C60" i="4"/>
  <c r="C75" i="4"/>
  <c r="F29" i="53"/>
  <c r="C29" i="53" s="1"/>
  <c r="F33" i="1"/>
  <c r="E33" i="1" s="1"/>
  <c r="F47" i="4"/>
  <c r="E47" i="4" s="1"/>
  <c r="C51" i="4"/>
  <c r="G45" i="4"/>
  <c r="C16" i="4"/>
  <c r="C20" i="4"/>
  <c r="C24" i="4"/>
  <c r="C28" i="4"/>
  <c r="C34" i="4"/>
  <c r="C38" i="4"/>
  <c r="C43" i="4"/>
  <c r="C45" i="4"/>
  <c r="E53" i="4"/>
  <c r="C61" i="4"/>
  <c r="C70" i="4"/>
  <c r="E52" i="4"/>
  <c r="E61" i="4"/>
  <c r="E70" i="4"/>
  <c r="C21" i="4"/>
  <c r="C29" i="4"/>
  <c r="C31" i="4"/>
  <c r="C44" i="4"/>
  <c r="G44" i="4"/>
  <c r="C62" i="4"/>
  <c r="C72" i="4"/>
  <c r="F40" i="4"/>
  <c r="F56" i="4"/>
  <c r="F15" i="1"/>
  <c r="C15" i="1" s="1"/>
  <c r="F26" i="1"/>
  <c r="C26" i="1" s="1"/>
  <c r="I15" i="58"/>
  <c r="M42" i="60"/>
  <c r="M45" i="60"/>
  <c r="L23" i="1"/>
  <c r="I23" i="1" s="1"/>
  <c r="L30" i="1"/>
  <c r="K30" i="1" s="1"/>
  <c r="L42" i="58"/>
  <c r="K42" i="58" s="1"/>
  <c r="L52" i="58"/>
  <c r="I52" i="58" s="1"/>
  <c r="L61" i="58"/>
  <c r="I61" i="58" s="1"/>
  <c r="L72" i="58"/>
  <c r="I72" i="58" s="1"/>
  <c r="I42" i="6"/>
  <c r="I59" i="6"/>
  <c r="K55" i="58"/>
  <c r="K42" i="6"/>
  <c r="L38" i="58"/>
  <c r="K38" i="58" s="1"/>
  <c r="J74" i="58"/>
  <c r="I27" i="6"/>
  <c r="I32" i="6"/>
  <c r="I44" i="6"/>
  <c r="I69" i="6"/>
  <c r="I17" i="58"/>
  <c r="L13" i="58"/>
  <c r="I13" i="58" s="1"/>
  <c r="I24" i="58"/>
  <c r="I18" i="6"/>
  <c r="I60" i="6"/>
  <c r="L65" i="1"/>
  <c r="I65" i="1" s="1"/>
  <c r="L48" i="60"/>
  <c r="K48" i="60" s="1"/>
  <c r="I28" i="6"/>
  <c r="I45" i="6"/>
  <c r="L40" i="6"/>
  <c r="I40" i="6" s="1"/>
  <c r="L70" i="58"/>
  <c r="I70" i="58" s="1"/>
  <c r="M43" i="60"/>
  <c r="K53" i="6"/>
  <c r="M43" i="6"/>
  <c r="K46" i="58"/>
  <c r="L14" i="58"/>
  <c r="I14" i="58" s="1"/>
  <c r="K72" i="6"/>
  <c r="I72" i="6"/>
  <c r="K27" i="58"/>
  <c r="L69" i="58"/>
  <c r="L67" i="6"/>
  <c r="I62" i="6"/>
  <c r="L28" i="58"/>
  <c r="I28" i="58" s="1"/>
  <c r="H40" i="58"/>
  <c r="L51" i="58"/>
  <c r="I51" i="58" s="1"/>
  <c r="L60" i="58"/>
  <c r="K46" i="6"/>
  <c r="L47" i="6"/>
  <c r="I46" i="6"/>
  <c r="I14" i="6"/>
  <c r="K23" i="6"/>
  <c r="I36" i="6"/>
  <c r="K36" i="6"/>
  <c r="K75" i="6"/>
  <c r="I75" i="6"/>
  <c r="H56" i="1"/>
  <c r="L50" i="1"/>
  <c r="I50" i="1" s="1"/>
  <c r="L59" i="1"/>
  <c r="K59" i="1" s="1"/>
  <c r="K24" i="58"/>
  <c r="K24" i="6"/>
  <c r="L74" i="6"/>
  <c r="L29" i="1"/>
  <c r="K29" i="1" s="1"/>
  <c r="I50" i="58"/>
  <c r="I66" i="58"/>
  <c r="K25" i="6"/>
  <c r="K43" i="6"/>
  <c r="I50" i="6"/>
  <c r="I54" i="6"/>
  <c r="K56" i="6"/>
  <c r="I73" i="6"/>
  <c r="L28" i="1"/>
  <c r="K28" i="1" s="1"/>
  <c r="L24" i="1"/>
  <c r="I24" i="1" s="1"/>
  <c r="K32" i="58"/>
  <c r="L29" i="58"/>
  <c r="K63" i="58"/>
  <c r="H74" i="58"/>
  <c r="I17" i="6"/>
  <c r="I31" i="6"/>
  <c r="I34" i="6"/>
  <c r="K38" i="6"/>
  <c r="K45" i="6"/>
  <c r="I48" i="6"/>
  <c r="I55" i="6"/>
  <c r="I64" i="6"/>
  <c r="I70" i="6"/>
  <c r="H74" i="1"/>
  <c r="L75" i="58"/>
  <c r="I75" i="58" s="1"/>
  <c r="I38" i="6"/>
  <c r="K63" i="6"/>
  <c r="H59" i="51"/>
  <c r="L58" i="1"/>
  <c r="K58" i="1" s="1"/>
  <c r="L20" i="1"/>
  <c r="K20" i="1" s="1"/>
  <c r="I45" i="58"/>
  <c r="K48" i="6"/>
  <c r="K55" i="6"/>
  <c r="K13" i="6"/>
  <c r="C43" i="6"/>
  <c r="C28" i="6"/>
  <c r="E43" i="6"/>
  <c r="C26" i="6"/>
  <c r="C63" i="6"/>
  <c r="C44" i="6"/>
  <c r="C54" i="6"/>
  <c r="C59" i="6"/>
  <c r="F18" i="1"/>
  <c r="E18" i="1" s="1"/>
  <c r="F27" i="1"/>
  <c r="C27" i="1" s="1"/>
  <c r="F31" i="58"/>
  <c r="E31" i="58" s="1"/>
  <c r="F42" i="58"/>
  <c r="F51" i="58"/>
  <c r="C19" i="6"/>
  <c r="F19" i="58"/>
  <c r="E19" i="58" s="1"/>
  <c r="C20" i="6"/>
  <c r="F20" i="58"/>
  <c r="E20" i="58" s="1"/>
  <c r="C31" i="6"/>
  <c r="F62" i="1"/>
  <c r="C62" i="1" s="1"/>
  <c r="F57" i="1"/>
  <c r="E57" i="1" s="1"/>
  <c r="F29" i="1"/>
  <c r="E29" i="1" s="1"/>
  <c r="F61" i="58"/>
  <c r="F72" i="58"/>
  <c r="E72" i="58" s="1"/>
  <c r="E40" i="6"/>
  <c r="C32" i="58"/>
  <c r="F27" i="58"/>
  <c r="E27" i="58" s="1"/>
  <c r="F55" i="58"/>
  <c r="E55" i="58" s="1"/>
  <c r="C17" i="6"/>
  <c r="F74" i="6"/>
  <c r="F46" i="1"/>
  <c r="C46" i="1" s="1"/>
  <c r="B66" i="51"/>
  <c r="F66" i="1"/>
  <c r="F43" i="1"/>
  <c r="C43" i="1" s="1"/>
  <c r="B47" i="58"/>
  <c r="F46" i="58"/>
  <c r="C46" i="58" s="1"/>
  <c r="C25" i="6"/>
  <c r="C72" i="6"/>
  <c r="C53" i="6"/>
  <c r="E53" i="6"/>
  <c r="B56" i="58"/>
  <c r="B67" i="58" s="1"/>
  <c r="F34" i="58"/>
  <c r="E34" i="58" s="1"/>
  <c r="F29" i="58"/>
  <c r="E29" i="58" s="1"/>
  <c r="B40" i="58"/>
  <c r="F66" i="58"/>
  <c r="E66" i="58" s="1"/>
  <c r="E30" i="6"/>
  <c r="C30" i="6"/>
  <c r="E21" i="6"/>
  <c r="E29" i="6"/>
  <c r="E45" i="6"/>
  <c r="C45" i="6"/>
  <c r="C55" i="6"/>
  <c r="E64" i="6"/>
  <c r="G44" i="6"/>
  <c r="F45" i="58"/>
  <c r="C64" i="6"/>
  <c r="E22" i="6"/>
  <c r="C22" i="6"/>
  <c r="E34" i="6"/>
  <c r="C34" i="6"/>
  <c r="F47" i="6"/>
  <c r="E46" i="6"/>
  <c r="G45" i="6"/>
  <c r="F15" i="58"/>
  <c r="E15" i="58" s="1"/>
  <c r="F23" i="58"/>
  <c r="E23" i="58" s="1"/>
  <c r="F60" i="58"/>
  <c r="E60" i="58" s="1"/>
  <c r="C62" i="6"/>
  <c r="C73" i="6"/>
  <c r="E14" i="6"/>
  <c r="E23" i="6"/>
  <c r="E36" i="6"/>
  <c r="F56" i="6"/>
  <c r="F67" i="6" s="1"/>
  <c r="E58" i="6"/>
  <c r="E66" i="6"/>
  <c r="F70" i="58"/>
  <c r="C21" i="6"/>
  <c r="C58" i="6"/>
  <c r="E73" i="6"/>
  <c r="F72" i="1"/>
  <c r="C72" i="1" s="1"/>
  <c r="F16" i="1"/>
  <c r="E16" i="1" s="1"/>
  <c r="E27" i="6"/>
  <c r="B29" i="51"/>
  <c r="C18" i="6"/>
  <c r="F63" i="1"/>
  <c r="E63" i="1" s="1"/>
  <c r="F75" i="1"/>
  <c r="C75" i="1" s="1"/>
  <c r="B36" i="51"/>
  <c r="L51" i="1"/>
  <c r="I51" i="1" s="1"/>
  <c r="L70" i="1"/>
  <c r="I70" i="1" s="1"/>
  <c r="L27" i="1"/>
  <c r="K27" i="1" s="1"/>
  <c r="L34" i="1"/>
  <c r="I34" i="1" s="1"/>
  <c r="J52" i="51"/>
  <c r="J61" i="51"/>
  <c r="J28" i="51"/>
  <c r="J17" i="51"/>
  <c r="L14" i="1"/>
  <c r="J33" i="51"/>
  <c r="J66" i="51"/>
  <c r="L42" i="1"/>
  <c r="I42" i="1" s="1"/>
  <c r="L73" i="1"/>
  <c r="I73" i="1" s="1"/>
  <c r="L72" i="1"/>
  <c r="H34" i="51"/>
  <c r="L26" i="1"/>
  <c r="I26" i="1" s="1"/>
  <c r="L52" i="1"/>
  <c r="K52" i="1" s="1"/>
  <c r="H52" i="51"/>
  <c r="H61" i="51"/>
  <c r="L60" i="1"/>
  <c r="L57" i="1"/>
  <c r="I57" i="1" s="1"/>
  <c r="L43" i="1"/>
  <c r="I43" i="1" s="1"/>
  <c r="H32" i="51"/>
  <c r="H73" i="51"/>
  <c r="L19" i="1"/>
  <c r="K19" i="1" s="1"/>
  <c r="F24" i="1"/>
  <c r="E24" i="1" s="1"/>
  <c r="F30" i="1"/>
  <c r="C30" i="1" s="1"/>
  <c r="D16" i="51"/>
  <c r="F20" i="1"/>
  <c r="F53" i="1"/>
  <c r="C53" i="1" s="1"/>
  <c r="F73" i="1"/>
  <c r="C73" i="1" s="1"/>
  <c r="F61" i="1"/>
  <c r="C61" i="1" s="1"/>
  <c r="F44" i="1"/>
  <c r="C44" i="1" s="1"/>
  <c r="F23" i="1"/>
  <c r="E23" i="1" s="1"/>
  <c r="F28" i="1"/>
  <c r="C28" i="1" s="1"/>
  <c r="F13" i="1"/>
  <c r="E13" i="1" s="1"/>
  <c r="B73" i="51"/>
  <c r="F42" i="1"/>
  <c r="E42" i="1" s="1"/>
  <c r="B44" i="51"/>
  <c r="F34" i="1"/>
  <c r="C34" i="1" s="1"/>
  <c r="B57" i="51"/>
  <c r="F14" i="1"/>
  <c r="E14" i="1" s="1"/>
  <c r="F19" i="1"/>
  <c r="E19" i="1" s="1"/>
  <c r="B60" i="51"/>
  <c r="B70" i="51"/>
  <c r="F70" i="1"/>
  <c r="C70" i="1" s="1"/>
  <c r="F45" i="1"/>
  <c r="C45" i="1" s="1"/>
  <c r="D45" i="51"/>
  <c r="F64" i="1"/>
  <c r="E64" i="1" s="1"/>
  <c r="H45" i="51"/>
  <c r="J63" i="51"/>
  <c r="F31" i="1"/>
  <c r="E31" i="1" s="1"/>
  <c r="F17" i="1"/>
  <c r="E17" i="1" s="1"/>
  <c r="F21" i="1"/>
  <c r="C21" i="1" s="1"/>
  <c r="F25" i="1"/>
  <c r="E25" i="1" s="1"/>
  <c r="B17" i="51"/>
  <c r="K13" i="1"/>
  <c r="I32" i="1"/>
  <c r="K21" i="1"/>
  <c r="D55" i="51"/>
  <c r="F55" i="1"/>
  <c r="C55" i="1" s="1"/>
  <c r="D50" i="51"/>
  <c r="D59" i="51"/>
  <c r="F69" i="1"/>
  <c r="E69" i="1" s="1"/>
  <c r="D69" i="51"/>
  <c r="H44" i="51"/>
  <c r="H75" i="51"/>
  <c r="J32" i="51"/>
  <c r="K32" i="1"/>
  <c r="B21" i="51"/>
  <c r="L54" i="1"/>
  <c r="F50" i="1"/>
  <c r="E50" i="1" s="1"/>
  <c r="I36" i="1"/>
  <c r="H40" i="1"/>
  <c r="L63" i="1"/>
  <c r="K63" i="1" s="1"/>
  <c r="D26" i="51"/>
  <c r="K75" i="1"/>
  <c r="F52" i="1"/>
  <c r="E52" i="1" s="1"/>
  <c r="D54" i="51"/>
  <c r="F54" i="1"/>
  <c r="L44" i="1"/>
  <c r="I44" i="1" s="1"/>
  <c r="L31" i="1"/>
  <c r="J31" i="51"/>
  <c r="J16" i="51"/>
  <c r="L16" i="1"/>
  <c r="K16" i="1" s="1"/>
  <c r="L18" i="1"/>
  <c r="K18" i="1" s="1"/>
  <c r="K36" i="1"/>
  <c r="J40" i="1"/>
  <c r="H15" i="51"/>
  <c r="J54" i="51"/>
  <c r="L45" i="1"/>
  <c r="K45" i="1" s="1"/>
  <c r="J56" i="1"/>
  <c r="L55" i="1"/>
  <c r="I55" i="1" s="1"/>
  <c r="L64" i="1"/>
  <c r="I64" i="1" s="1"/>
  <c r="J64" i="51"/>
  <c r="L53" i="1"/>
  <c r="F38" i="1"/>
  <c r="E38" i="1" s="1"/>
  <c r="D38" i="51"/>
  <c r="K38" i="1"/>
  <c r="J38" i="51"/>
  <c r="H53" i="51"/>
  <c r="L73" i="53"/>
  <c r="K73" i="53" s="1"/>
  <c r="D15" i="51"/>
  <c r="D32" i="51"/>
  <c r="D19" i="51"/>
  <c r="D23" i="51"/>
  <c r="D44" i="51"/>
  <c r="H18" i="51"/>
  <c r="F60" i="1"/>
  <c r="C60" i="1" s="1"/>
  <c r="H46" i="51"/>
  <c r="H47" i="1"/>
  <c r="H55" i="51"/>
  <c r="L69" i="1"/>
  <c r="D51" i="51"/>
  <c r="H14" i="51"/>
  <c r="J36" i="51"/>
  <c r="J55" i="51"/>
  <c r="L46" i="1"/>
  <c r="F51" i="1"/>
  <c r="E51" i="1" s="1"/>
  <c r="D72" i="51"/>
  <c r="F36" i="1"/>
  <c r="C36" i="1" s="1"/>
  <c r="I21" i="1"/>
  <c r="L15" i="1"/>
  <c r="K15" i="1" s="1"/>
  <c r="F32" i="1"/>
  <c r="L66" i="1"/>
  <c r="H67" i="1"/>
  <c r="J43" i="51"/>
  <c r="K22" i="1"/>
  <c r="I13" i="1"/>
  <c r="I22" i="1"/>
  <c r="H22" i="51"/>
  <c r="D75" i="51"/>
  <c r="D42" i="51"/>
  <c r="B24" i="51"/>
  <c r="H36" i="51"/>
  <c r="D13" i="51"/>
  <c r="D18" i="51"/>
  <c r="D22" i="51"/>
  <c r="D63" i="51"/>
  <c r="J25" i="51"/>
  <c r="J29" i="51"/>
  <c r="F17" i="53"/>
  <c r="C17" i="53" s="1"/>
  <c r="B27" i="51"/>
  <c r="B53" i="51"/>
  <c r="B63" i="51"/>
  <c r="J51" i="51"/>
  <c r="H72" i="51"/>
  <c r="I40" i="27"/>
  <c r="L76" i="27"/>
  <c r="M60" i="27" s="1"/>
  <c r="K40" i="27"/>
  <c r="K16" i="27"/>
  <c r="M17" i="27"/>
  <c r="M15" i="27"/>
  <c r="M30" i="27"/>
  <c r="M50" i="27"/>
  <c r="M54" i="27"/>
  <c r="I76" i="27"/>
  <c r="M23" i="27"/>
  <c r="M31" i="27"/>
  <c r="K76" i="27"/>
  <c r="M24" i="27"/>
  <c r="M32" i="27"/>
  <c r="M55" i="27"/>
  <c r="M72" i="27"/>
  <c r="M25" i="27"/>
  <c r="F40" i="27"/>
  <c r="K55" i="60"/>
  <c r="K64" i="60"/>
  <c r="K14" i="60"/>
  <c r="I14" i="60"/>
  <c r="I23" i="60"/>
  <c r="K23" i="60"/>
  <c r="K17" i="60"/>
  <c r="I17" i="60"/>
  <c r="K25" i="60"/>
  <c r="K50" i="60"/>
  <c r="K31" i="60"/>
  <c r="K20" i="60"/>
  <c r="K28" i="60"/>
  <c r="K58" i="60"/>
  <c r="I58" i="60"/>
  <c r="K66" i="60"/>
  <c r="L15" i="60"/>
  <c r="I33" i="60"/>
  <c r="I38" i="60"/>
  <c r="I57" i="60"/>
  <c r="I19" i="33"/>
  <c r="I21" i="33"/>
  <c r="I48" i="33"/>
  <c r="I55" i="33"/>
  <c r="K67" i="33"/>
  <c r="L40" i="33"/>
  <c r="K13" i="60"/>
  <c r="I16" i="60"/>
  <c r="K22" i="60"/>
  <c r="I25" i="60"/>
  <c r="I28" i="60"/>
  <c r="I31" i="60"/>
  <c r="K33" i="60"/>
  <c r="K38" i="60"/>
  <c r="K57" i="60"/>
  <c r="I61" i="60"/>
  <c r="I64" i="60"/>
  <c r="L36" i="60"/>
  <c r="K19" i="33"/>
  <c r="K21" i="33"/>
  <c r="I30" i="33"/>
  <c r="K48" i="33"/>
  <c r="K55" i="33"/>
  <c r="I60" i="33"/>
  <c r="I69" i="33"/>
  <c r="L47" i="33"/>
  <c r="L63" i="60"/>
  <c r="I63" i="60" s="1"/>
  <c r="L73" i="60"/>
  <c r="I24" i="33"/>
  <c r="I50" i="60"/>
  <c r="I52" i="60"/>
  <c r="I55" i="60"/>
  <c r="I70" i="60"/>
  <c r="H56" i="60"/>
  <c r="H67" i="60" s="1"/>
  <c r="K24" i="33"/>
  <c r="I52" i="33"/>
  <c r="I58" i="33"/>
  <c r="I63" i="33"/>
  <c r="I73" i="33"/>
  <c r="L74" i="33"/>
  <c r="I38" i="33"/>
  <c r="I42" i="33"/>
  <c r="K58" i="33"/>
  <c r="I27" i="60"/>
  <c r="I66" i="60"/>
  <c r="I75" i="60"/>
  <c r="I29" i="33"/>
  <c r="K42" i="33"/>
  <c r="I64" i="33"/>
  <c r="I66" i="33"/>
  <c r="I20" i="60"/>
  <c r="I54" i="60"/>
  <c r="I16" i="33"/>
  <c r="I32" i="33"/>
  <c r="E74" i="33"/>
  <c r="C74" i="33"/>
  <c r="E19" i="60"/>
  <c r="C19" i="60"/>
  <c r="E27" i="60"/>
  <c r="C27" i="60"/>
  <c r="E70" i="60"/>
  <c r="C70" i="60"/>
  <c r="E56" i="33"/>
  <c r="C56" i="33"/>
  <c r="C42" i="60"/>
  <c r="E42" i="60"/>
  <c r="F74" i="60"/>
  <c r="E74" i="60" s="1"/>
  <c r="E73" i="60"/>
  <c r="C73" i="60"/>
  <c r="E47" i="33"/>
  <c r="C47" i="33"/>
  <c r="E14" i="60"/>
  <c r="C14" i="60"/>
  <c r="E43" i="60"/>
  <c r="E75" i="60"/>
  <c r="C75" i="60"/>
  <c r="E40" i="33"/>
  <c r="C40" i="33"/>
  <c r="C33" i="60"/>
  <c r="B74" i="60"/>
  <c r="F13" i="60"/>
  <c r="E13" i="60" s="1"/>
  <c r="F34" i="60"/>
  <c r="E34" i="60" s="1"/>
  <c r="E22" i="33"/>
  <c r="E26" i="33"/>
  <c r="E32" i="33"/>
  <c r="E34" i="33"/>
  <c r="E45" i="33"/>
  <c r="E50" i="33"/>
  <c r="C57" i="60"/>
  <c r="C59" i="60"/>
  <c r="C65" i="60"/>
  <c r="F36" i="60"/>
  <c r="C13" i="33"/>
  <c r="C15" i="33"/>
  <c r="E55" i="33"/>
  <c r="C61" i="33"/>
  <c r="C70" i="33"/>
  <c r="C73" i="33"/>
  <c r="C75" i="33"/>
  <c r="C44" i="60"/>
  <c r="E44" i="60"/>
  <c r="C51" i="60"/>
  <c r="C69" i="60"/>
  <c r="F50" i="60"/>
  <c r="E50" i="60" s="1"/>
  <c r="C19" i="33"/>
  <c r="C31" i="33"/>
  <c r="G42" i="33"/>
  <c r="C16" i="60"/>
  <c r="C18" i="60"/>
  <c r="C24" i="60"/>
  <c r="C26" i="60"/>
  <c r="F47" i="60"/>
  <c r="E47" i="60" s="1"/>
  <c r="F62" i="60"/>
  <c r="E62" i="60" s="1"/>
  <c r="E31" i="33"/>
  <c r="E36" i="33"/>
  <c r="E42" i="33"/>
  <c r="E46" i="33"/>
  <c r="C51" i="33"/>
  <c r="F67" i="33"/>
  <c r="F76" i="33" s="1"/>
  <c r="C58" i="60"/>
  <c r="C66" i="60"/>
  <c r="B47" i="60"/>
  <c r="F63" i="60"/>
  <c r="E63" i="60" s="1"/>
  <c r="C14" i="33"/>
  <c r="C60" i="33"/>
  <c r="C64" i="33"/>
  <c r="C69" i="33"/>
  <c r="C43" i="60"/>
  <c r="I59" i="29"/>
  <c r="I18" i="29"/>
  <c r="I27" i="29"/>
  <c r="J72" i="53"/>
  <c r="J72" i="52" s="1"/>
  <c r="L42" i="32"/>
  <c r="I42" i="29"/>
  <c r="K69" i="29"/>
  <c r="J45" i="51"/>
  <c r="L34" i="53"/>
  <c r="K34" i="53" s="1"/>
  <c r="J74" i="32"/>
  <c r="I19" i="29"/>
  <c r="K42" i="29"/>
  <c r="I45" i="29"/>
  <c r="I70" i="29"/>
  <c r="J61" i="53"/>
  <c r="J61" i="52" s="1"/>
  <c r="L54" i="32"/>
  <c r="I54" i="32" s="1"/>
  <c r="L16" i="32"/>
  <c r="K16" i="32" s="1"/>
  <c r="L36" i="32"/>
  <c r="K36" i="32" s="1"/>
  <c r="K32" i="29"/>
  <c r="I54" i="29"/>
  <c r="J75" i="51"/>
  <c r="L58" i="32"/>
  <c r="I58" i="32" s="1"/>
  <c r="M43" i="29"/>
  <c r="K60" i="29"/>
  <c r="J72" i="51"/>
  <c r="K33" i="29"/>
  <c r="M44" i="29"/>
  <c r="L67" i="29"/>
  <c r="H38" i="53"/>
  <c r="H38" i="52" s="1"/>
  <c r="I24" i="29"/>
  <c r="K38" i="29"/>
  <c r="L47" i="29"/>
  <c r="H22" i="53"/>
  <c r="L65" i="53"/>
  <c r="I65" i="53" s="1"/>
  <c r="I25" i="29"/>
  <c r="K56" i="29"/>
  <c r="I62" i="29"/>
  <c r="K72" i="29"/>
  <c r="H58" i="51"/>
  <c r="H42" i="53"/>
  <c r="H42" i="52" s="1"/>
  <c r="L54" i="53"/>
  <c r="I54" i="53" s="1"/>
  <c r="I14" i="29"/>
  <c r="I16" i="29"/>
  <c r="K25" i="29"/>
  <c r="I29" i="29"/>
  <c r="I36" i="29"/>
  <c r="I48" i="29"/>
  <c r="I75" i="29"/>
  <c r="L74" i="29"/>
  <c r="H42" i="51"/>
  <c r="H58" i="53"/>
  <c r="H58" i="52" s="1"/>
  <c r="L15" i="32"/>
  <c r="I15" i="32" s="1"/>
  <c r="H13" i="51"/>
  <c r="L52" i="32"/>
  <c r="I52" i="32" s="1"/>
  <c r="L40" i="29"/>
  <c r="H38" i="51"/>
  <c r="H69" i="51"/>
  <c r="K16" i="29"/>
  <c r="I23" i="29"/>
  <c r="I52" i="29"/>
  <c r="I65" i="29"/>
  <c r="H32" i="53"/>
  <c r="H32" i="52" s="1"/>
  <c r="K48" i="29"/>
  <c r="I63" i="29"/>
  <c r="K75" i="29"/>
  <c r="K72" i="32"/>
  <c r="I57" i="29"/>
  <c r="K65" i="29"/>
  <c r="K38" i="32"/>
  <c r="K58" i="32"/>
  <c r="E74" i="29"/>
  <c r="C74" i="29"/>
  <c r="D46" i="53"/>
  <c r="D46" i="52" s="1"/>
  <c r="D63" i="53"/>
  <c r="D63" i="52" s="1"/>
  <c r="C34" i="29"/>
  <c r="C44" i="29"/>
  <c r="E53" i="29"/>
  <c r="E55" i="29"/>
  <c r="C72" i="29"/>
  <c r="D14" i="51"/>
  <c r="D42" i="53"/>
  <c r="D42" i="52" s="1"/>
  <c r="F19" i="32"/>
  <c r="C19" i="32" s="1"/>
  <c r="F26" i="32"/>
  <c r="F66" i="32"/>
  <c r="E66" i="32" s="1"/>
  <c r="F13" i="32"/>
  <c r="E13" i="32" s="1"/>
  <c r="D34" i="51"/>
  <c r="C29" i="29"/>
  <c r="E34" i="29"/>
  <c r="E44" i="29"/>
  <c r="C63" i="29"/>
  <c r="D53" i="51"/>
  <c r="D62" i="51"/>
  <c r="D73" i="51"/>
  <c r="D13" i="53"/>
  <c r="D43" i="53"/>
  <c r="D43" i="52" s="1"/>
  <c r="D58" i="53"/>
  <c r="D47" i="32"/>
  <c r="C20" i="29"/>
  <c r="C22" i="29"/>
  <c r="C52" i="29"/>
  <c r="D73" i="53"/>
  <c r="D74" i="32"/>
  <c r="G45" i="29"/>
  <c r="C32" i="29"/>
  <c r="D27" i="51"/>
  <c r="D22" i="53"/>
  <c r="D22" i="52" s="1"/>
  <c r="F50" i="53"/>
  <c r="F57" i="32"/>
  <c r="E57" i="32" s="1"/>
  <c r="E58" i="29"/>
  <c r="F67" i="29"/>
  <c r="E66" i="29"/>
  <c r="B23" i="51"/>
  <c r="F23" i="32"/>
  <c r="E23" i="32" s="1"/>
  <c r="B23" i="53"/>
  <c r="E40" i="29"/>
  <c r="E17" i="29"/>
  <c r="C17" i="29"/>
  <c r="E25" i="29"/>
  <c r="C25" i="29"/>
  <c r="B65" i="51"/>
  <c r="F65" i="32"/>
  <c r="C65" i="32" s="1"/>
  <c r="B65" i="53"/>
  <c r="B65" i="52" s="1"/>
  <c r="B72" i="53"/>
  <c r="F72" i="53" s="1"/>
  <c r="B74" i="32"/>
  <c r="B72" i="51"/>
  <c r="F34" i="32"/>
  <c r="B34" i="51"/>
  <c r="B34" i="53"/>
  <c r="B34" i="52" s="1"/>
  <c r="F16" i="32"/>
  <c r="C16" i="32" s="1"/>
  <c r="B16" i="53"/>
  <c r="B16" i="51"/>
  <c r="B75" i="53"/>
  <c r="B75" i="52" s="1"/>
  <c r="B75" i="51"/>
  <c r="C58" i="29"/>
  <c r="F46" i="32"/>
  <c r="E46" i="32" s="1"/>
  <c r="B46" i="51"/>
  <c r="B46" i="53"/>
  <c r="B46" i="52" s="1"/>
  <c r="E18" i="29"/>
  <c r="E26" i="29"/>
  <c r="F27" i="53"/>
  <c r="C27" i="53" s="1"/>
  <c r="C15" i="29"/>
  <c r="C59" i="29"/>
  <c r="C61" i="29"/>
  <c r="C70" i="29"/>
  <c r="B30" i="53"/>
  <c r="B26" i="53"/>
  <c r="F26" i="53" s="1"/>
  <c r="B63" i="53"/>
  <c r="E15" i="29"/>
  <c r="E59" i="29"/>
  <c r="B24" i="53"/>
  <c r="B24" i="52" s="1"/>
  <c r="B66" i="53"/>
  <c r="F27" i="32"/>
  <c r="C18" i="29"/>
  <c r="B26" i="51"/>
  <c r="B43" i="51"/>
  <c r="E50" i="29"/>
  <c r="B36" i="53"/>
  <c r="B36" i="52" s="1"/>
  <c r="C19" i="29"/>
  <c r="C27" i="29"/>
  <c r="C31" i="29"/>
  <c r="C33" i="29"/>
  <c r="C42" i="29"/>
  <c r="C54" i="29"/>
  <c r="B30" i="51"/>
  <c r="B73" i="53"/>
  <c r="B73" i="52" s="1"/>
  <c r="B40" i="32"/>
  <c r="E31" i="29"/>
  <c r="E42" i="29"/>
  <c r="C51" i="29"/>
  <c r="L73" i="32"/>
  <c r="I73" i="32" s="1"/>
  <c r="J73" i="51"/>
  <c r="K30" i="30"/>
  <c r="I34" i="30"/>
  <c r="K42" i="30"/>
  <c r="J38" i="53"/>
  <c r="J55" i="53"/>
  <c r="J58" i="53"/>
  <c r="J65" i="52"/>
  <c r="I64" i="30"/>
  <c r="J48" i="51"/>
  <c r="J21" i="51"/>
  <c r="J17" i="53"/>
  <c r="J17" i="52" s="1"/>
  <c r="J29" i="53"/>
  <c r="J29" i="52" s="1"/>
  <c r="L55" i="32"/>
  <c r="I55" i="32" s="1"/>
  <c r="I45" i="30"/>
  <c r="J66" i="53"/>
  <c r="J66" i="52" s="1"/>
  <c r="K45" i="30"/>
  <c r="J33" i="53"/>
  <c r="J33" i="52" s="1"/>
  <c r="J20" i="51"/>
  <c r="J58" i="51"/>
  <c r="L13" i="32"/>
  <c r="I13" i="32" s="1"/>
  <c r="J18" i="51"/>
  <c r="J18" i="53"/>
  <c r="J18" i="52" s="1"/>
  <c r="L69" i="32"/>
  <c r="I69" i="32" s="1"/>
  <c r="J69" i="53"/>
  <c r="L69" i="53" s="1"/>
  <c r="J69" i="51"/>
  <c r="K44" i="30"/>
  <c r="M44" i="30"/>
  <c r="I44" i="30"/>
  <c r="J62" i="51"/>
  <c r="I56" i="30"/>
  <c r="I21" i="30"/>
  <c r="K21" i="30"/>
  <c r="I29" i="30"/>
  <c r="K29" i="30"/>
  <c r="K61" i="30"/>
  <c r="I61" i="30"/>
  <c r="K72" i="30"/>
  <c r="I72" i="30"/>
  <c r="J44" i="51"/>
  <c r="L19" i="53"/>
  <c r="I19" i="53" s="1"/>
  <c r="L24" i="53"/>
  <c r="I24" i="53" s="1"/>
  <c r="J28" i="53"/>
  <c r="J52" i="53"/>
  <c r="J50" i="53"/>
  <c r="J50" i="52" s="1"/>
  <c r="J50" i="51"/>
  <c r="J13" i="51"/>
  <c r="I16" i="30"/>
  <c r="I13" i="30"/>
  <c r="K13" i="30"/>
  <c r="J24" i="51"/>
  <c r="J73" i="52"/>
  <c r="J42" i="52"/>
  <c r="L44" i="53"/>
  <c r="I44" i="53" s="1"/>
  <c r="J44" i="52"/>
  <c r="J25" i="53"/>
  <c r="J25" i="52" s="1"/>
  <c r="L26" i="32"/>
  <c r="J26" i="51"/>
  <c r="J26" i="53"/>
  <c r="J60" i="53"/>
  <c r="J60" i="52" s="1"/>
  <c r="J60" i="51"/>
  <c r="J65" i="51"/>
  <c r="J45" i="52"/>
  <c r="L30" i="32"/>
  <c r="I30" i="32" s="1"/>
  <c r="J30" i="51"/>
  <c r="L24" i="32"/>
  <c r="J40" i="32"/>
  <c r="J47" i="32"/>
  <c r="J46" i="53"/>
  <c r="J53" i="53"/>
  <c r="J56" i="32"/>
  <c r="J57" i="51"/>
  <c r="J57" i="53"/>
  <c r="J57" i="52" s="1"/>
  <c r="L44" i="32"/>
  <c r="I44" i="32" s="1"/>
  <c r="L57" i="32"/>
  <c r="I57" i="32" s="1"/>
  <c r="L61" i="32"/>
  <c r="L65" i="32"/>
  <c r="I65" i="32" s="1"/>
  <c r="I57" i="30"/>
  <c r="L45" i="53"/>
  <c r="I45" i="53" s="1"/>
  <c r="L75" i="32"/>
  <c r="L34" i="32"/>
  <c r="I75" i="30"/>
  <c r="K75" i="30"/>
  <c r="K43" i="32"/>
  <c r="I46" i="32"/>
  <c r="L16" i="53"/>
  <c r="L20" i="32"/>
  <c r="I20" i="32" s="1"/>
  <c r="H20" i="51"/>
  <c r="H20" i="53"/>
  <c r="H57" i="52"/>
  <c r="H59" i="53"/>
  <c r="K46" i="32"/>
  <c r="H75" i="52"/>
  <c r="L75" i="53"/>
  <c r="I75" i="53" s="1"/>
  <c r="H28" i="52"/>
  <c r="H52" i="52"/>
  <c r="H64" i="52"/>
  <c r="L64" i="53"/>
  <c r="L63" i="32"/>
  <c r="I63" i="32" s="1"/>
  <c r="H63" i="51"/>
  <c r="H63" i="53"/>
  <c r="H48" i="53"/>
  <c r="H48" i="51"/>
  <c r="L59" i="32"/>
  <c r="I59" i="32" s="1"/>
  <c r="H66" i="53"/>
  <c r="L66" i="32"/>
  <c r="H66" i="51"/>
  <c r="I14" i="30"/>
  <c r="I23" i="30"/>
  <c r="K23" i="30"/>
  <c r="L40" i="30"/>
  <c r="K36" i="30"/>
  <c r="I36" i="30"/>
  <c r="K67" i="30"/>
  <c r="K63" i="30"/>
  <c r="I63" i="30"/>
  <c r="L48" i="32"/>
  <c r="I48" i="32" s="1"/>
  <c r="H23" i="53"/>
  <c r="H23" i="51"/>
  <c r="L23" i="32"/>
  <c r="I23" i="32" s="1"/>
  <c r="L33" i="32"/>
  <c r="I33" i="32" s="1"/>
  <c r="H33" i="51"/>
  <c r="L17" i="32"/>
  <c r="H17" i="51"/>
  <c r="H43" i="53"/>
  <c r="H43" i="51"/>
  <c r="H64" i="51"/>
  <c r="L64" i="32"/>
  <c r="K69" i="30"/>
  <c r="I69" i="30"/>
  <c r="L31" i="53"/>
  <c r="I31" i="53" s="1"/>
  <c r="H21" i="53"/>
  <c r="H21" i="51"/>
  <c r="L21" i="32"/>
  <c r="L28" i="32"/>
  <c r="H28" i="51"/>
  <c r="L60" i="32"/>
  <c r="K60" i="30"/>
  <c r="I60" i="30"/>
  <c r="I70" i="30"/>
  <c r="K70" i="30"/>
  <c r="L15" i="53"/>
  <c r="H17" i="53"/>
  <c r="H18" i="53"/>
  <c r="L18" i="32"/>
  <c r="I18" i="32" s="1"/>
  <c r="L25" i="32"/>
  <c r="H25" i="53"/>
  <c r="H25" i="51"/>
  <c r="L62" i="32"/>
  <c r="H62" i="53"/>
  <c r="L70" i="32"/>
  <c r="I70" i="32" s="1"/>
  <c r="H70" i="53"/>
  <c r="H70" i="51"/>
  <c r="L13" i="53"/>
  <c r="H47" i="32"/>
  <c r="I15" i="30"/>
  <c r="H34" i="52"/>
  <c r="H60" i="53"/>
  <c r="H14" i="53"/>
  <c r="L14" i="32"/>
  <c r="H29" i="53"/>
  <c r="H29" i="51"/>
  <c r="L29" i="32"/>
  <c r="K45" i="32"/>
  <c r="I45" i="32"/>
  <c r="H36" i="53"/>
  <c r="H40" i="32"/>
  <c r="K50" i="30"/>
  <c r="I50" i="30"/>
  <c r="I22" i="30"/>
  <c r="L47" i="30"/>
  <c r="K46" i="30"/>
  <c r="K62" i="30"/>
  <c r="I62" i="30"/>
  <c r="L74" i="30"/>
  <c r="K73" i="30"/>
  <c r="L31" i="32"/>
  <c r="H31" i="51"/>
  <c r="H27" i="53"/>
  <c r="H27" i="51"/>
  <c r="L27" i="32"/>
  <c r="H30" i="53"/>
  <c r="H30" i="51"/>
  <c r="K53" i="30"/>
  <c r="L50" i="32"/>
  <c r="H50" i="53"/>
  <c r="L51" i="32"/>
  <c r="H51" i="53"/>
  <c r="H51" i="51"/>
  <c r="F57" i="53"/>
  <c r="C57" i="53" s="1"/>
  <c r="D57" i="52"/>
  <c r="F70" i="32"/>
  <c r="C70" i="32" s="1"/>
  <c r="E22" i="30"/>
  <c r="C22" i="30"/>
  <c r="D15" i="53"/>
  <c r="D15" i="52" s="1"/>
  <c r="F21" i="32"/>
  <c r="C21" i="32" s="1"/>
  <c r="D21" i="53"/>
  <c r="D21" i="51"/>
  <c r="F28" i="32"/>
  <c r="C28" i="32" s="1"/>
  <c r="D52" i="53"/>
  <c r="D52" i="52" s="1"/>
  <c r="D52" i="51"/>
  <c r="C36" i="30"/>
  <c r="E16" i="30"/>
  <c r="C16" i="30"/>
  <c r="E24" i="30"/>
  <c r="C24" i="30"/>
  <c r="E38" i="30"/>
  <c r="C38" i="30"/>
  <c r="D33" i="51"/>
  <c r="F38" i="53"/>
  <c r="C38" i="53" s="1"/>
  <c r="D32" i="53"/>
  <c r="F32" i="53" s="1"/>
  <c r="C32" i="53" s="1"/>
  <c r="F32" i="32"/>
  <c r="C32" i="32" s="1"/>
  <c r="F60" i="32"/>
  <c r="C60" i="32" s="1"/>
  <c r="D60" i="51"/>
  <c r="D60" i="53"/>
  <c r="F60" i="53" s="1"/>
  <c r="C60" i="53" s="1"/>
  <c r="D64" i="51"/>
  <c r="D64" i="53"/>
  <c r="D64" i="52" s="1"/>
  <c r="D70" i="51"/>
  <c r="D70" i="53"/>
  <c r="E75" i="30"/>
  <c r="C75" i="30"/>
  <c r="E14" i="30"/>
  <c r="C14" i="30"/>
  <c r="C59" i="30"/>
  <c r="E59" i="30"/>
  <c r="D25" i="51"/>
  <c r="D25" i="53"/>
  <c r="D40" i="32"/>
  <c r="D36" i="53"/>
  <c r="D36" i="51"/>
  <c r="F40" i="30"/>
  <c r="E40" i="30" s="1"/>
  <c r="D28" i="51"/>
  <c r="D43" i="51"/>
  <c r="D56" i="32"/>
  <c r="D67" i="32" s="1"/>
  <c r="D31" i="53"/>
  <c r="D31" i="52" s="1"/>
  <c r="D31" i="51"/>
  <c r="D19" i="53"/>
  <c r="F19" i="53" s="1"/>
  <c r="C19" i="53" s="1"/>
  <c r="F22" i="32"/>
  <c r="F52" i="32"/>
  <c r="E52" i="32" s="1"/>
  <c r="D75" i="53"/>
  <c r="D75" i="52" s="1"/>
  <c r="F75" i="32"/>
  <c r="F53" i="32"/>
  <c r="F53" i="58" s="1"/>
  <c r="F74" i="30"/>
  <c r="F54" i="32"/>
  <c r="E54" i="32" s="1"/>
  <c r="F72" i="32"/>
  <c r="C72" i="32" s="1"/>
  <c r="F17" i="32"/>
  <c r="F63" i="32"/>
  <c r="F58" i="32"/>
  <c r="B58" i="53"/>
  <c r="B58" i="51"/>
  <c r="E42" i="30"/>
  <c r="C42" i="30"/>
  <c r="G42" i="30"/>
  <c r="E74" i="30"/>
  <c r="C74" i="30"/>
  <c r="F45" i="53"/>
  <c r="B62" i="51"/>
  <c r="B62" i="53"/>
  <c r="F62" i="32"/>
  <c r="C62" i="32" s="1"/>
  <c r="C40" i="30"/>
  <c r="E17" i="30"/>
  <c r="C17" i="30"/>
  <c r="E25" i="30"/>
  <c r="C25" i="30"/>
  <c r="C51" i="30"/>
  <c r="E51" i="30"/>
  <c r="E61" i="30"/>
  <c r="C70" i="30"/>
  <c r="E19" i="30"/>
  <c r="C19" i="30"/>
  <c r="C26" i="30"/>
  <c r="E62" i="30"/>
  <c r="B69" i="52"/>
  <c r="F69" i="53"/>
  <c r="B59" i="53"/>
  <c r="B59" i="51"/>
  <c r="F59" i="32"/>
  <c r="C30" i="30"/>
  <c r="E43" i="30"/>
  <c r="E31" i="30"/>
  <c r="C31" i="30"/>
  <c r="E20" i="30"/>
  <c r="G44" i="30"/>
  <c r="E44" i="30"/>
  <c r="C44" i="30"/>
  <c r="B22" i="52"/>
  <c r="B60" i="52"/>
  <c r="B15" i="53"/>
  <c r="F15" i="32"/>
  <c r="B15" i="51"/>
  <c r="B48" i="53"/>
  <c r="B48" i="51"/>
  <c r="F48" i="32"/>
  <c r="B55" i="51"/>
  <c r="B56" i="32"/>
  <c r="B67" i="32" s="1"/>
  <c r="F55" i="32"/>
  <c r="B55" i="53"/>
  <c r="E21" i="30"/>
  <c r="C21" i="30"/>
  <c r="E29" i="30"/>
  <c r="C29" i="30"/>
  <c r="G45" i="30"/>
  <c r="F47" i="30"/>
  <c r="E45" i="30"/>
  <c r="F20" i="53"/>
  <c r="B20" i="52"/>
  <c r="F42" i="32"/>
  <c r="C42" i="32" s="1"/>
  <c r="B42" i="53"/>
  <c r="B69" i="51"/>
  <c r="F69" i="32"/>
  <c r="C69" i="32" s="1"/>
  <c r="B47" i="32"/>
  <c r="C20" i="30"/>
  <c r="C28" i="30"/>
  <c r="C62" i="30"/>
  <c r="C34" i="30"/>
  <c r="B18" i="51"/>
  <c r="F18" i="32"/>
  <c r="C18" i="32" s="1"/>
  <c r="B18" i="53"/>
  <c r="F64" i="32"/>
  <c r="C64" i="32" s="1"/>
  <c r="B64" i="51"/>
  <c r="C73" i="30"/>
  <c r="F56" i="30"/>
  <c r="E66" i="30"/>
  <c r="C52" i="30"/>
  <c r="E72" i="30"/>
  <c r="E73" i="30"/>
  <c r="E54" i="30"/>
  <c r="C54" i="30"/>
  <c r="B42" i="51"/>
  <c r="F61" i="32"/>
  <c r="B61" i="53"/>
  <c r="E50" i="30"/>
  <c r="F33" i="53"/>
  <c r="B33" i="52"/>
  <c r="B45" i="51"/>
  <c r="F45" i="32"/>
  <c r="E33" i="30"/>
  <c r="C33" i="30"/>
  <c r="E27" i="30"/>
  <c r="C27" i="30"/>
  <c r="B32" i="52"/>
  <c r="B14" i="51"/>
  <c r="F14" i="32"/>
  <c r="F51" i="32"/>
  <c r="B51" i="53"/>
  <c r="B51" i="51"/>
  <c r="F14" i="53"/>
  <c r="F31" i="32"/>
  <c r="B31" i="51"/>
  <c r="B31" i="53"/>
  <c r="F25" i="32"/>
  <c r="B25" i="51"/>
  <c r="B28" i="51"/>
  <c r="B28" i="53"/>
  <c r="F44" i="32"/>
  <c r="B44" i="53"/>
  <c r="B70" i="52"/>
  <c r="F33" i="32"/>
  <c r="B33" i="51"/>
  <c r="B54" i="53"/>
  <c r="B54" i="51"/>
  <c r="B52" i="51"/>
  <c r="B52" i="53"/>
  <c r="E74" i="31" l="1"/>
  <c r="C74" i="31"/>
  <c r="C52" i="59"/>
  <c r="C54" i="59"/>
  <c r="C36" i="59"/>
  <c r="C74" i="2"/>
  <c r="C75" i="59"/>
  <c r="C21" i="59"/>
  <c r="C40" i="2"/>
  <c r="C62" i="59"/>
  <c r="E73" i="59"/>
  <c r="E47" i="11"/>
  <c r="E38" i="58"/>
  <c r="E56" i="14"/>
  <c r="C56" i="14"/>
  <c r="G43" i="60"/>
  <c r="G44" i="60"/>
  <c r="G42" i="60"/>
  <c r="E56" i="17"/>
  <c r="C47" i="17"/>
  <c r="F76" i="16"/>
  <c r="C16" i="58"/>
  <c r="F76" i="12"/>
  <c r="G18" i="12" s="1"/>
  <c r="C40" i="49"/>
  <c r="C47" i="48"/>
  <c r="E56" i="41"/>
  <c r="E56" i="42"/>
  <c r="F67" i="39"/>
  <c r="E53" i="59"/>
  <c r="C47" i="38"/>
  <c r="C74" i="38"/>
  <c r="C27" i="59"/>
  <c r="C72" i="59"/>
  <c r="C38" i="32"/>
  <c r="F76" i="26"/>
  <c r="G24" i="26" s="1"/>
  <c r="E74" i="27"/>
  <c r="C74" i="27"/>
  <c r="E67" i="27"/>
  <c r="C67" i="27"/>
  <c r="E43" i="32"/>
  <c r="E47" i="29"/>
  <c r="E56" i="29"/>
  <c r="F67" i="24"/>
  <c r="C56" i="24"/>
  <c r="E56" i="24"/>
  <c r="C47" i="31"/>
  <c r="E47" i="31"/>
  <c r="C30" i="32"/>
  <c r="E33" i="58"/>
  <c r="C58" i="1"/>
  <c r="E26" i="1"/>
  <c r="E22" i="1"/>
  <c r="C65" i="1"/>
  <c r="F76" i="2"/>
  <c r="C76" i="2" s="1"/>
  <c r="C31" i="60"/>
  <c r="E15" i="60"/>
  <c r="C74" i="34"/>
  <c r="C56" i="35"/>
  <c r="E56" i="35"/>
  <c r="C66" i="59"/>
  <c r="E50" i="59"/>
  <c r="C47" i="35"/>
  <c r="F67" i="35"/>
  <c r="F76" i="35" s="1"/>
  <c r="G58" i="35" s="1"/>
  <c r="C74" i="35"/>
  <c r="G34" i="33"/>
  <c r="G21" i="33"/>
  <c r="G47" i="33"/>
  <c r="G75" i="33"/>
  <c r="G61" i="33"/>
  <c r="G29" i="33"/>
  <c r="G16" i="33"/>
  <c r="G74" i="33"/>
  <c r="G25" i="33"/>
  <c r="G56" i="33"/>
  <c r="G54" i="33"/>
  <c r="G39" i="33"/>
  <c r="G64" i="33"/>
  <c r="M63" i="27"/>
  <c r="M51" i="27"/>
  <c r="M70" i="27"/>
  <c r="M69" i="27"/>
  <c r="M22" i="27"/>
  <c r="E74" i="4"/>
  <c r="M72" i="4"/>
  <c r="M70" i="7"/>
  <c r="M67" i="7"/>
  <c r="M17" i="7"/>
  <c r="M52" i="7"/>
  <c r="L76" i="19"/>
  <c r="C18" i="58"/>
  <c r="M69" i="12"/>
  <c r="L76" i="37"/>
  <c r="C74" i="41"/>
  <c r="F67" i="49"/>
  <c r="E67" i="49" s="1"/>
  <c r="M48" i="22"/>
  <c r="M38" i="22"/>
  <c r="M48" i="35"/>
  <c r="M28" i="35"/>
  <c r="M19" i="35"/>
  <c r="M27" i="35"/>
  <c r="M34" i="35"/>
  <c r="M54" i="35"/>
  <c r="M47" i="35"/>
  <c r="M74" i="28"/>
  <c r="L76" i="28"/>
  <c r="K74" i="28"/>
  <c r="I74" i="28"/>
  <c r="K67" i="27"/>
  <c r="I67" i="27"/>
  <c r="F67" i="31"/>
  <c r="E56" i="31"/>
  <c r="C56" i="31"/>
  <c r="K47" i="18"/>
  <c r="M29" i="22"/>
  <c r="M63" i="22"/>
  <c r="M47" i="22"/>
  <c r="M73" i="22"/>
  <c r="C21" i="60"/>
  <c r="M15" i="35"/>
  <c r="M39" i="35"/>
  <c r="M20" i="35"/>
  <c r="M56" i="35"/>
  <c r="M18" i="35"/>
  <c r="M13" i="35"/>
  <c r="M38" i="35"/>
  <c r="G64" i="26"/>
  <c r="G60" i="26"/>
  <c r="G52" i="26"/>
  <c r="G13" i="26"/>
  <c r="G73" i="26"/>
  <c r="G63" i="26"/>
  <c r="G55" i="26"/>
  <c r="G46" i="26"/>
  <c r="G36" i="26"/>
  <c r="G23" i="26"/>
  <c r="G19" i="26"/>
  <c r="G76" i="26"/>
  <c r="G66" i="26"/>
  <c r="G62" i="26"/>
  <c r="G58" i="26"/>
  <c r="G50" i="26"/>
  <c r="G34" i="26"/>
  <c r="G30" i="26"/>
  <c r="G22" i="26"/>
  <c r="G18" i="26"/>
  <c r="G48" i="26"/>
  <c r="G14" i="26"/>
  <c r="G25" i="26"/>
  <c r="G75" i="26"/>
  <c r="G21" i="26"/>
  <c r="G70" i="26"/>
  <c r="G53" i="26"/>
  <c r="G17" i="26"/>
  <c r="C76" i="26"/>
  <c r="G40" i="26"/>
  <c r="C40" i="26"/>
  <c r="G20" i="26"/>
  <c r="L76" i="31"/>
  <c r="K74" i="31"/>
  <c r="I74" i="31"/>
  <c r="G67" i="26"/>
  <c r="E67" i="26"/>
  <c r="C67" i="26"/>
  <c r="E40" i="31"/>
  <c r="C40" i="31"/>
  <c r="M67" i="28"/>
  <c r="K67" i="28"/>
  <c r="I67" i="28"/>
  <c r="K40" i="24"/>
  <c r="I40" i="24"/>
  <c r="G65" i="26"/>
  <c r="E56" i="28"/>
  <c r="F67" i="28"/>
  <c r="C56" i="28"/>
  <c r="E47" i="24"/>
  <c r="C47" i="24"/>
  <c r="G15" i="26"/>
  <c r="C56" i="39"/>
  <c r="F67" i="41"/>
  <c r="C67" i="41" s="1"/>
  <c r="I40" i="49"/>
  <c r="M25" i="22"/>
  <c r="M39" i="22"/>
  <c r="G14" i="35"/>
  <c r="M75" i="35"/>
  <c r="M21" i="35"/>
  <c r="M67" i="35"/>
  <c r="M62" i="35"/>
  <c r="M73" i="35"/>
  <c r="I32" i="60"/>
  <c r="K40" i="26"/>
  <c r="I40" i="26"/>
  <c r="K67" i="26"/>
  <c r="I67" i="26"/>
  <c r="G38" i="26"/>
  <c r="M67" i="31"/>
  <c r="K67" i="31"/>
  <c r="I67" i="31"/>
  <c r="E47" i="26"/>
  <c r="C47" i="26"/>
  <c r="E47" i="27"/>
  <c r="C47" i="27"/>
  <c r="G56" i="26"/>
  <c r="E56" i="26"/>
  <c r="C56" i="26"/>
  <c r="L76" i="24"/>
  <c r="I74" i="24"/>
  <c r="K74" i="24"/>
  <c r="G61" i="26"/>
  <c r="M43" i="22"/>
  <c r="M43" i="59"/>
  <c r="M56" i="22"/>
  <c r="M67" i="22"/>
  <c r="M26" i="35"/>
  <c r="M63" i="35"/>
  <c r="M72" i="35"/>
  <c r="G28" i="26"/>
  <c r="M74" i="26"/>
  <c r="L76" i="26"/>
  <c r="M40" i="26" s="1"/>
  <c r="K74" i="26"/>
  <c r="I74" i="26"/>
  <c r="G51" i="26"/>
  <c r="I67" i="24"/>
  <c r="K67" i="24"/>
  <c r="E40" i="26"/>
  <c r="F76" i="24"/>
  <c r="G74" i="24" s="1"/>
  <c r="E74" i="24"/>
  <c r="C74" i="24"/>
  <c r="E47" i="28"/>
  <c r="C47" i="28"/>
  <c r="I23" i="20"/>
  <c r="E74" i="18"/>
  <c r="I74" i="18"/>
  <c r="K40" i="18"/>
  <c r="I40" i="18"/>
  <c r="I67" i="34"/>
  <c r="K67" i="34"/>
  <c r="L76" i="34"/>
  <c r="K69" i="60"/>
  <c r="I47" i="60"/>
  <c r="L47" i="60"/>
  <c r="K44" i="60"/>
  <c r="I46" i="60"/>
  <c r="E67" i="34"/>
  <c r="C67" i="34"/>
  <c r="C47" i="60"/>
  <c r="F76" i="34"/>
  <c r="G47" i="34" s="1"/>
  <c r="C47" i="34"/>
  <c r="E47" i="34"/>
  <c r="C40" i="34"/>
  <c r="E40" i="34"/>
  <c r="C64" i="60"/>
  <c r="E56" i="34"/>
  <c r="C56" i="34"/>
  <c r="I44" i="60"/>
  <c r="I58" i="59"/>
  <c r="M57" i="35"/>
  <c r="M31" i="35"/>
  <c r="I23" i="59"/>
  <c r="K18" i="59"/>
  <c r="M61" i="35"/>
  <c r="M25" i="35"/>
  <c r="K76" i="35"/>
  <c r="M69" i="35"/>
  <c r="M24" i="35"/>
  <c r="I76" i="35"/>
  <c r="M23" i="35"/>
  <c r="M76" i="35"/>
  <c r="M58" i="35"/>
  <c r="M30" i="35"/>
  <c r="M17" i="35"/>
  <c r="M52" i="35"/>
  <c r="M59" i="35"/>
  <c r="M50" i="35"/>
  <c r="M33" i="35"/>
  <c r="M32" i="35"/>
  <c r="M51" i="35"/>
  <c r="M14" i="35"/>
  <c r="M70" i="35"/>
  <c r="M60" i="35"/>
  <c r="M16" i="35"/>
  <c r="M66" i="35"/>
  <c r="M22" i="35"/>
  <c r="M36" i="35"/>
  <c r="M64" i="35"/>
  <c r="M46" i="35"/>
  <c r="G30" i="35"/>
  <c r="C62" i="60"/>
  <c r="G64" i="35"/>
  <c r="E14" i="59"/>
  <c r="G46" i="35"/>
  <c r="G74" i="35"/>
  <c r="G76" i="35"/>
  <c r="G29" i="35"/>
  <c r="G70" i="35"/>
  <c r="G53" i="35"/>
  <c r="G25" i="35"/>
  <c r="G52" i="35"/>
  <c r="G16" i="35"/>
  <c r="C76" i="35"/>
  <c r="G23" i="35"/>
  <c r="G26" i="35"/>
  <c r="E76" i="35"/>
  <c r="G24" i="35"/>
  <c r="G51" i="35"/>
  <c r="G31" i="35"/>
  <c r="G27" i="35"/>
  <c r="G32" i="35"/>
  <c r="G55" i="35"/>
  <c r="G28" i="35"/>
  <c r="G36" i="35"/>
  <c r="G57" i="35"/>
  <c r="G50" i="35"/>
  <c r="G48" i="35"/>
  <c r="E67" i="35"/>
  <c r="G67" i="35"/>
  <c r="G62" i="35"/>
  <c r="G18" i="35"/>
  <c r="G75" i="35"/>
  <c r="G47" i="35"/>
  <c r="G33" i="35"/>
  <c r="G73" i="35"/>
  <c r="G66" i="35"/>
  <c r="G20" i="35"/>
  <c r="C26" i="59"/>
  <c r="G65" i="35"/>
  <c r="E55" i="60"/>
  <c r="C55" i="60"/>
  <c r="C40" i="35"/>
  <c r="E40" i="35"/>
  <c r="G38" i="35"/>
  <c r="G22" i="35"/>
  <c r="G39" i="35"/>
  <c r="I45" i="59"/>
  <c r="M45" i="59"/>
  <c r="I36" i="59"/>
  <c r="M59" i="22"/>
  <c r="M31" i="22"/>
  <c r="M23" i="22"/>
  <c r="K76" i="22"/>
  <c r="M76" i="22"/>
  <c r="M58" i="22"/>
  <c r="M50" i="22"/>
  <c r="M30" i="22"/>
  <c r="M22" i="22"/>
  <c r="M14" i="22"/>
  <c r="M72" i="22"/>
  <c r="M62" i="22"/>
  <c r="M34" i="22"/>
  <c r="M70" i="22"/>
  <c r="M61" i="22"/>
  <c r="M69" i="22"/>
  <c r="M60" i="22"/>
  <c r="M52" i="22"/>
  <c r="M24" i="22"/>
  <c r="M16" i="22"/>
  <c r="M66" i="22"/>
  <c r="I76" i="22"/>
  <c r="M32" i="22"/>
  <c r="M21" i="22"/>
  <c r="M36" i="22"/>
  <c r="M27" i="22"/>
  <c r="M46" i="22"/>
  <c r="K66" i="59"/>
  <c r="M15" i="22"/>
  <c r="M28" i="22"/>
  <c r="M75" i="22"/>
  <c r="M18" i="22"/>
  <c r="M54" i="22"/>
  <c r="K75" i="59"/>
  <c r="M40" i="22"/>
  <c r="M20" i="22"/>
  <c r="M13" i="22"/>
  <c r="M33" i="22"/>
  <c r="K32" i="32"/>
  <c r="I24" i="59"/>
  <c r="I31" i="59"/>
  <c r="M26" i="22"/>
  <c r="M53" i="22"/>
  <c r="M57" i="22"/>
  <c r="M74" i="22"/>
  <c r="M65" i="22"/>
  <c r="C13" i="32"/>
  <c r="C69" i="59"/>
  <c r="C48" i="59"/>
  <c r="C40" i="22"/>
  <c r="E40" i="22"/>
  <c r="E56" i="22"/>
  <c r="C56" i="22"/>
  <c r="C18" i="59"/>
  <c r="F67" i="22"/>
  <c r="I67" i="18"/>
  <c r="K67" i="18"/>
  <c r="L76" i="18"/>
  <c r="C40" i="18"/>
  <c r="C30" i="20"/>
  <c r="C56" i="18"/>
  <c r="E56" i="18"/>
  <c r="F67" i="18"/>
  <c r="C29" i="32"/>
  <c r="E53" i="32"/>
  <c r="E47" i="23"/>
  <c r="I19" i="32"/>
  <c r="L53" i="58"/>
  <c r="I53" i="58" s="1"/>
  <c r="H46" i="52"/>
  <c r="K40" i="23"/>
  <c r="I40" i="23"/>
  <c r="I74" i="23"/>
  <c r="L76" i="23"/>
  <c r="M40" i="23" s="1"/>
  <c r="K74" i="23"/>
  <c r="K73" i="32"/>
  <c r="K67" i="23"/>
  <c r="I67" i="23"/>
  <c r="E50" i="32"/>
  <c r="F64" i="53"/>
  <c r="C64" i="53" s="1"/>
  <c r="E36" i="32"/>
  <c r="E20" i="32"/>
  <c r="E74" i="23"/>
  <c r="C74" i="23"/>
  <c r="E40" i="23"/>
  <c r="C40" i="23"/>
  <c r="E56" i="23"/>
  <c r="C56" i="23"/>
  <c r="F67" i="23"/>
  <c r="K15" i="32"/>
  <c r="M63" i="25"/>
  <c r="K67" i="25"/>
  <c r="M14" i="25"/>
  <c r="M50" i="25"/>
  <c r="M27" i="25"/>
  <c r="M60" i="25"/>
  <c r="L53" i="53"/>
  <c r="K53" i="53" s="1"/>
  <c r="M76" i="25"/>
  <c r="M38" i="25"/>
  <c r="M70" i="25"/>
  <c r="M72" i="25"/>
  <c r="M62" i="25"/>
  <c r="M54" i="25"/>
  <c r="M34" i="25"/>
  <c r="M26" i="25"/>
  <c r="K76" i="25"/>
  <c r="M61" i="25"/>
  <c r="M53" i="25"/>
  <c r="M33" i="25"/>
  <c r="I76" i="25"/>
  <c r="M66" i="25"/>
  <c r="M46" i="25"/>
  <c r="M75" i="25"/>
  <c r="M58" i="25"/>
  <c r="M13" i="25"/>
  <c r="M51" i="25"/>
  <c r="M15" i="25"/>
  <c r="M28" i="25"/>
  <c r="M18" i="25"/>
  <c r="M40" i="25"/>
  <c r="M57" i="25"/>
  <c r="M69" i="25"/>
  <c r="M29" i="25"/>
  <c r="M55" i="25"/>
  <c r="I53" i="32"/>
  <c r="M59" i="25"/>
  <c r="M74" i="25"/>
  <c r="M47" i="25"/>
  <c r="K47" i="25"/>
  <c r="I47" i="25"/>
  <c r="M52" i="25"/>
  <c r="M24" i="25"/>
  <c r="M19" i="25"/>
  <c r="M21" i="25"/>
  <c r="M64" i="25"/>
  <c r="M67" i="25"/>
  <c r="K53" i="32"/>
  <c r="M31" i="25"/>
  <c r="M56" i="25"/>
  <c r="M17" i="25"/>
  <c r="M73" i="25"/>
  <c r="M16" i="25"/>
  <c r="M32" i="25"/>
  <c r="M30" i="25"/>
  <c r="H47" i="53"/>
  <c r="M23" i="25"/>
  <c r="M65" i="25"/>
  <c r="M25" i="25"/>
  <c r="M22" i="25"/>
  <c r="M48" i="25"/>
  <c r="M36" i="25"/>
  <c r="M20" i="25"/>
  <c r="C57" i="32"/>
  <c r="E74" i="25"/>
  <c r="C23" i="32"/>
  <c r="F43" i="53"/>
  <c r="E43" i="53" s="1"/>
  <c r="E47" i="25"/>
  <c r="C47" i="25"/>
  <c r="C54" i="32"/>
  <c r="C73" i="32"/>
  <c r="E21" i="32"/>
  <c r="E67" i="25"/>
  <c r="C67" i="25"/>
  <c r="E56" i="25"/>
  <c r="C56" i="25"/>
  <c r="C24" i="32"/>
  <c r="E24" i="32"/>
  <c r="F76" i="25"/>
  <c r="G67" i="25" s="1"/>
  <c r="E19" i="32"/>
  <c r="E40" i="25"/>
  <c r="C40" i="25"/>
  <c r="K22" i="32"/>
  <c r="I16" i="32"/>
  <c r="L76" i="49"/>
  <c r="M61" i="49" s="1"/>
  <c r="M62" i="49"/>
  <c r="M25" i="49"/>
  <c r="M76" i="49"/>
  <c r="M65" i="49"/>
  <c r="M57" i="49"/>
  <c r="M48" i="49"/>
  <c r="M16" i="49"/>
  <c r="M73" i="49"/>
  <c r="M63" i="49"/>
  <c r="M27" i="49"/>
  <c r="M19" i="49"/>
  <c r="M72" i="49"/>
  <c r="M70" i="49"/>
  <c r="M33" i="49"/>
  <c r="M69" i="49"/>
  <c r="M52" i="49"/>
  <c r="M32" i="49"/>
  <c r="M75" i="49"/>
  <c r="M66" i="49"/>
  <c r="M39" i="49"/>
  <c r="M21" i="49"/>
  <c r="M28" i="49"/>
  <c r="M15" i="49"/>
  <c r="M64" i="49"/>
  <c r="M40" i="49"/>
  <c r="M30" i="49"/>
  <c r="M36" i="49"/>
  <c r="M58" i="49"/>
  <c r="M51" i="49"/>
  <c r="M74" i="49"/>
  <c r="M14" i="49"/>
  <c r="M34" i="49"/>
  <c r="M50" i="49"/>
  <c r="M31" i="49"/>
  <c r="M56" i="49"/>
  <c r="M13" i="49"/>
  <c r="K67" i="49"/>
  <c r="I67" i="49"/>
  <c r="C74" i="49"/>
  <c r="E74" i="49"/>
  <c r="F76" i="49"/>
  <c r="G67" i="49" s="1"/>
  <c r="L76" i="48"/>
  <c r="M47" i="48" s="1"/>
  <c r="M74" i="48"/>
  <c r="K74" i="48"/>
  <c r="I74" i="48"/>
  <c r="K47" i="48"/>
  <c r="I47" i="48"/>
  <c r="K40" i="48"/>
  <c r="I40" i="48"/>
  <c r="M40" i="48"/>
  <c r="K67" i="48"/>
  <c r="I67" i="48"/>
  <c r="M67" i="48"/>
  <c r="C74" i="48"/>
  <c r="E56" i="48"/>
  <c r="C56" i="48"/>
  <c r="F67" i="48"/>
  <c r="C40" i="48"/>
  <c r="E40" i="48"/>
  <c r="I67" i="47"/>
  <c r="K40" i="47"/>
  <c r="I40" i="47"/>
  <c r="I74" i="47"/>
  <c r="K74" i="47"/>
  <c r="L76" i="47"/>
  <c r="I46" i="36"/>
  <c r="E47" i="47"/>
  <c r="E74" i="47"/>
  <c r="C74" i="47"/>
  <c r="E56" i="47"/>
  <c r="C56" i="47"/>
  <c r="F67" i="47"/>
  <c r="F76" i="47" s="1"/>
  <c r="C40" i="47"/>
  <c r="E40" i="47"/>
  <c r="I74" i="45"/>
  <c r="L76" i="45"/>
  <c r="M74" i="45" s="1"/>
  <c r="K74" i="45"/>
  <c r="K67" i="45"/>
  <c r="I67" i="45"/>
  <c r="I47" i="45"/>
  <c r="K47" i="45"/>
  <c r="M47" i="45"/>
  <c r="C74" i="45"/>
  <c r="E74" i="45"/>
  <c r="C67" i="45"/>
  <c r="E67" i="45"/>
  <c r="C47" i="45"/>
  <c r="E47" i="45"/>
  <c r="F76" i="45"/>
  <c r="E56" i="45"/>
  <c r="C56" i="45"/>
  <c r="C40" i="45"/>
  <c r="E40" i="45"/>
  <c r="I40" i="46"/>
  <c r="K40" i="46"/>
  <c r="L76" i="46"/>
  <c r="M74" i="46" s="1"/>
  <c r="K74" i="46"/>
  <c r="I74" i="46"/>
  <c r="D73" i="52"/>
  <c r="F73" i="52" s="1"/>
  <c r="C73" i="52" s="1"/>
  <c r="E40" i="46"/>
  <c r="C40" i="46"/>
  <c r="E56" i="46"/>
  <c r="C56" i="46"/>
  <c r="F67" i="46"/>
  <c r="K75" i="36"/>
  <c r="M74" i="50"/>
  <c r="L76" i="50"/>
  <c r="K74" i="50"/>
  <c r="I74" i="50"/>
  <c r="K40" i="50"/>
  <c r="M40" i="50"/>
  <c r="I40" i="50"/>
  <c r="E56" i="50"/>
  <c r="C56" i="50"/>
  <c r="E40" i="50"/>
  <c r="C40" i="50"/>
  <c r="E47" i="50"/>
  <c r="C47" i="50"/>
  <c r="E67" i="50"/>
  <c r="C67" i="50"/>
  <c r="F76" i="50"/>
  <c r="G47" i="50" s="1"/>
  <c r="I24" i="36"/>
  <c r="L76" i="44"/>
  <c r="M74" i="44" s="1"/>
  <c r="K74" i="44"/>
  <c r="I74" i="44"/>
  <c r="I67" i="44"/>
  <c r="K67" i="44"/>
  <c r="M67" i="44"/>
  <c r="I47" i="44"/>
  <c r="K47" i="44"/>
  <c r="M47" i="44"/>
  <c r="M40" i="44"/>
  <c r="K40" i="44"/>
  <c r="I40" i="44"/>
  <c r="E56" i="44"/>
  <c r="C56" i="44"/>
  <c r="E40" i="44"/>
  <c r="C40" i="44"/>
  <c r="C50" i="36"/>
  <c r="F76" i="44"/>
  <c r="G47" i="44" s="1"/>
  <c r="E74" i="44"/>
  <c r="C74" i="44"/>
  <c r="E67" i="44"/>
  <c r="C67" i="44"/>
  <c r="E47" i="44"/>
  <c r="C47" i="44"/>
  <c r="L65" i="54"/>
  <c r="I65" i="54" s="1"/>
  <c r="L47" i="59"/>
  <c r="K47" i="59" s="1"/>
  <c r="H31" i="52"/>
  <c r="L31" i="52" s="1"/>
  <c r="I31" i="52" s="1"/>
  <c r="K43" i="59"/>
  <c r="I25" i="36"/>
  <c r="I53" i="59"/>
  <c r="K47" i="38"/>
  <c r="I47" i="38"/>
  <c r="K67" i="38"/>
  <c r="I67" i="38"/>
  <c r="I46" i="59"/>
  <c r="K61" i="36"/>
  <c r="L76" i="38"/>
  <c r="M47" i="38" s="1"/>
  <c r="M40" i="38"/>
  <c r="K40" i="38"/>
  <c r="I40" i="38"/>
  <c r="I57" i="59"/>
  <c r="I57" i="36"/>
  <c r="F74" i="59"/>
  <c r="E74" i="59" s="1"/>
  <c r="E56" i="38"/>
  <c r="C56" i="38"/>
  <c r="E20" i="59"/>
  <c r="B14" i="52"/>
  <c r="F14" i="52" s="1"/>
  <c r="E14" i="52" s="1"/>
  <c r="F67" i="38"/>
  <c r="I28" i="36"/>
  <c r="I47" i="43"/>
  <c r="I20" i="36"/>
  <c r="K67" i="43"/>
  <c r="I67" i="43"/>
  <c r="K40" i="43"/>
  <c r="I40" i="43"/>
  <c r="K58" i="36"/>
  <c r="L76" i="43"/>
  <c r="D58" i="52"/>
  <c r="C25" i="54"/>
  <c r="D67" i="54"/>
  <c r="C75" i="36"/>
  <c r="E26" i="36"/>
  <c r="B56" i="54"/>
  <c r="B67" i="54" s="1"/>
  <c r="F50" i="54"/>
  <c r="E50" i="54" s="1"/>
  <c r="E56" i="43"/>
  <c r="C56" i="43"/>
  <c r="C40" i="43"/>
  <c r="E40" i="43"/>
  <c r="F67" i="43"/>
  <c r="F76" i="43" s="1"/>
  <c r="G74" i="43" s="1"/>
  <c r="E47" i="43"/>
  <c r="C47" i="43"/>
  <c r="E74" i="43"/>
  <c r="C74" i="43"/>
  <c r="I42" i="36"/>
  <c r="K19" i="36"/>
  <c r="J67" i="54"/>
  <c r="M56" i="41"/>
  <c r="M63" i="41"/>
  <c r="M27" i="41"/>
  <c r="M18" i="41"/>
  <c r="M70" i="41"/>
  <c r="M52" i="41"/>
  <c r="M16" i="41"/>
  <c r="M76" i="41"/>
  <c r="K76" i="41"/>
  <c r="I76" i="41"/>
  <c r="M64" i="41"/>
  <c r="M73" i="41"/>
  <c r="M55" i="41"/>
  <c r="M19" i="41"/>
  <c r="M72" i="41"/>
  <c r="M62" i="41"/>
  <c r="M54" i="41"/>
  <c r="M26" i="41"/>
  <c r="M61" i="41"/>
  <c r="M33" i="41"/>
  <c r="M25" i="41"/>
  <c r="M17" i="41"/>
  <c r="M69" i="41"/>
  <c r="M60" i="41"/>
  <c r="M32" i="41"/>
  <c r="M24" i="41"/>
  <c r="M75" i="41"/>
  <c r="M15" i="41"/>
  <c r="M22" i="41"/>
  <c r="M31" i="41"/>
  <c r="M74" i="41"/>
  <c r="M34" i="41"/>
  <c r="M57" i="41"/>
  <c r="M51" i="41"/>
  <c r="M23" i="41"/>
  <c r="M14" i="41"/>
  <c r="M38" i="41"/>
  <c r="M65" i="41"/>
  <c r="M36" i="41"/>
  <c r="M59" i="41"/>
  <c r="M48" i="41"/>
  <c r="M30" i="41"/>
  <c r="M39" i="41"/>
  <c r="M67" i="41"/>
  <c r="M20" i="41"/>
  <c r="M50" i="41"/>
  <c r="M29" i="41"/>
  <c r="M58" i="41"/>
  <c r="M28" i="41"/>
  <c r="M13" i="41"/>
  <c r="M66" i="41"/>
  <c r="M53" i="41"/>
  <c r="M21" i="41"/>
  <c r="M46" i="41"/>
  <c r="H55" i="52"/>
  <c r="K63" i="36"/>
  <c r="K57" i="54"/>
  <c r="M40" i="41"/>
  <c r="K40" i="41"/>
  <c r="I40" i="41"/>
  <c r="K21" i="36"/>
  <c r="H16" i="52"/>
  <c r="L16" i="52" s="1"/>
  <c r="I16" i="52" s="1"/>
  <c r="K47" i="41"/>
  <c r="I47" i="41"/>
  <c r="M47" i="41"/>
  <c r="D74" i="54"/>
  <c r="C47" i="41"/>
  <c r="C32" i="36"/>
  <c r="F76" i="41"/>
  <c r="G32" i="41" s="1"/>
  <c r="G58" i="41"/>
  <c r="G46" i="41"/>
  <c r="G33" i="41"/>
  <c r="G52" i="41"/>
  <c r="G34" i="41"/>
  <c r="G16" i="41"/>
  <c r="G30" i="41"/>
  <c r="F50" i="51"/>
  <c r="C50" i="51" s="1"/>
  <c r="C13" i="54"/>
  <c r="G67" i="41"/>
  <c r="E67" i="41"/>
  <c r="C40" i="41"/>
  <c r="G40" i="41"/>
  <c r="E40" i="41"/>
  <c r="C24" i="36"/>
  <c r="L54" i="52"/>
  <c r="I54" i="52" s="1"/>
  <c r="K74" i="42"/>
  <c r="I62" i="54"/>
  <c r="J24" i="52"/>
  <c r="L24" i="52" s="1"/>
  <c r="K24" i="52" s="1"/>
  <c r="K27" i="36"/>
  <c r="H13" i="52"/>
  <c r="L13" i="52" s="1"/>
  <c r="I13" i="52" s="1"/>
  <c r="K60" i="36"/>
  <c r="K40" i="42"/>
  <c r="I40" i="42"/>
  <c r="K47" i="42"/>
  <c r="I47" i="42"/>
  <c r="L76" i="42"/>
  <c r="M40" i="42" s="1"/>
  <c r="K30" i="54"/>
  <c r="I26" i="36"/>
  <c r="L62" i="51"/>
  <c r="I62" i="51" s="1"/>
  <c r="K70" i="36"/>
  <c r="I54" i="36"/>
  <c r="E67" i="42"/>
  <c r="F76" i="42"/>
  <c r="G65" i="42" s="1"/>
  <c r="C67" i="42"/>
  <c r="C74" i="42"/>
  <c r="E74" i="42"/>
  <c r="B19" i="52"/>
  <c r="B57" i="52"/>
  <c r="F57" i="52" s="1"/>
  <c r="C57" i="52" s="1"/>
  <c r="G69" i="42"/>
  <c r="E40" i="42"/>
  <c r="C40" i="42"/>
  <c r="G16" i="42"/>
  <c r="C46" i="54"/>
  <c r="E44" i="36"/>
  <c r="G66" i="42"/>
  <c r="C48" i="54"/>
  <c r="B47" i="54"/>
  <c r="E60" i="36"/>
  <c r="E55" i="36"/>
  <c r="G34" i="42"/>
  <c r="G23" i="42"/>
  <c r="C76" i="42"/>
  <c r="G58" i="42"/>
  <c r="G28" i="42"/>
  <c r="G18" i="42"/>
  <c r="C54" i="36"/>
  <c r="I24" i="54"/>
  <c r="K24" i="54"/>
  <c r="K36" i="36"/>
  <c r="J38" i="52"/>
  <c r="L38" i="52" s="1"/>
  <c r="I38" i="52" s="1"/>
  <c r="J28" i="52"/>
  <c r="L28" i="52" s="1"/>
  <c r="I28" i="52" s="1"/>
  <c r="H33" i="52"/>
  <c r="L33" i="52" s="1"/>
  <c r="I33" i="52" s="1"/>
  <c r="L53" i="54"/>
  <c r="K53" i="54" s="1"/>
  <c r="I59" i="36"/>
  <c r="I43" i="36"/>
  <c r="K51" i="36"/>
  <c r="I51" i="36"/>
  <c r="I67" i="39"/>
  <c r="K67" i="39"/>
  <c r="I64" i="54"/>
  <c r="K38" i="36"/>
  <c r="I29" i="36"/>
  <c r="I32" i="36"/>
  <c r="H56" i="54"/>
  <c r="H67" i="54" s="1"/>
  <c r="K45" i="54"/>
  <c r="I44" i="36"/>
  <c r="I27" i="54"/>
  <c r="I14" i="54"/>
  <c r="L47" i="36"/>
  <c r="I47" i="36" s="1"/>
  <c r="H76" i="36"/>
  <c r="I30" i="36"/>
  <c r="K40" i="39"/>
  <c r="M40" i="39"/>
  <c r="I40" i="39"/>
  <c r="L76" i="39"/>
  <c r="F76" i="39"/>
  <c r="D76" i="36"/>
  <c r="G43" i="36" s="1"/>
  <c r="C33" i="54"/>
  <c r="E74" i="39"/>
  <c r="C15" i="36"/>
  <c r="E13" i="36"/>
  <c r="E51" i="36"/>
  <c r="G64" i="39"/>
  <c r="G28" i="39"/>
  <c r="G20" i="39"/>
  <c r="C76" i="39"/>
  <c r="G73" i="39"/>
  <c r="G63" i="39"/>
  <c r="G55" i="39"/>
  <c r="G46" i="39"/>
  <c r="G36" i="39"/>
  <c r="G27" i="39"/>
  <c r="G19" i="39"/>
  <c r="G76" i="39"/>
  <c r="E76" i="39"/>
  <c r="G70" i="39"/>
  <c r="G61" i="39"/>
  <c r="G33" i="39"/>
  <c r="G69" i="39"/>
  <c r="G60" i="39"/>
  <c r="G32" i="39"/>
  <c r="G26" i="39"/>
  <c r="G29" i="39"/>
  <c r="G23" i="39"/>
  <c r="G34" i="39"/>
  <c r="G75" i="39"/>
  <c r="G57" i="39"/>
  <c r="G54" i="39"/>
  <c r="G50" i="39"/>
  <c r="G74" i="39"/>
  <c r="G65" i="39"/>
  <c r="G59" i="39"/>
  <c r="G62" i="39"/>
  <c r="G22" i="39"/>
  <c r="G15" i="39"/>
  <c r="G17" i="39"/>
  <c r="G72" i="39"/>
  <c r="G39" i="39"/>
  <c r="G13" i="39"/>
  <c r="G25" i="39"/>
  <c r="G51" i="39"/>
  <c r="G58" i="39"/>
  <c r="G16" i="39"/>
  <c r="G56" i="39"/>
  <c r="G31" i="39"/>
  <c r="G66" i="39"/>
  <c r="G24" i="39"/>
  <c r="G53" i="39"/>
  <c r="G38" i="39"/>
  <c r="G21" i="39"/>
  <c r="G14" i="39"/>
  <c r="G52" i="39"/>
  <c r="G18" i="39"/>
  <c r="G48" i="39"/>
  <c r="G30" i="39"/>
  <c r="F43" i="54"/>
  <c r="C43" i="54" s="1"/>
  <c r="C21" i="54"/>
  <c r="E16" i="36"/>
  <c r="C55" i="54"/>
  <c r="E22" i="36"/>
  <c r="C66" i="36"/>
  <c r="C21" i="36"/>
  <c r="E70" i="36"/>
  <c r="C46" i="36"/>
  <c r="E58" i="36"/>
  <c r="E40" i="39"/>
  <c r="G40" i="39"/>
  <c r="C40" i="39"/>
  <c r="G44" i="36"/>
  <c r="E47" i="39"/>
  <c r="G47" i="39"/>
  <c r="C47" i="39"/>
  <c r="C29" i="54"/>
  <c r="C61" i="36"/>
  <c r="G67" i="39"/>
  <c r="E67" i="39"/>
  <c r="C67" i="39"/>
  <c r="K34" i="36"/>
  <c r="K64" i="36"/>
  <c r="I33" i="54"/>
  <c r="K33" i="54"/>
  <c r="I18" i="36"/>
  <c r="K18" i="36"/>
  <c r="L48" i="54"/>
  <c r="K48" i="54" s="1"/>
  <c r="K36" i="54"/>
  <c r="L76" i="40"/>
  <c r="M40" i="40" s="1"/>
  <c r="K74" i="40"/>
  <c r="I74" i="40"/>
  <c r="H40" i="54"/>
  <c r="K15" i="36"/>
  <c r="H69" i="52"/>
  <c r="K21" i="54"/>
  <c r="L40" i="36"/>
  <c r="K40" i="36" s="1"/>
  <c r="L45" i="52"/>
  <c r="K45" i="52" s="1"/>
  <c r="I23" i="54"/>
  <c r="I14" i="36"/>
  <c r="K40" i="40"/>
  <c r="I40" i="40"/>
  <c r="I48" i="36"/>
  <c r="K47" i="40"/>
  <c r="I47" i="40"/>
  <c r="I45" i="36"/>
  <c r="I19" i="54"/>
  <c r="K67" i="40"/>
  <c r="I67" i="40"/>
  <c r="C32" i="54"/>
  <c r="C18" i="54"/>
  <c r="E25" i="36"/>
  <c r="C18" i="36"/>
  <c r="C48" i="36"/>
  <c r="C31" i="36"/>
  <c r="E31" i="36"/>
  <c r="E65" i="54"/>
  <c r="E26" i="54"/>
  <c r="C29" i="36"/>
  <c r="E17" i="36"/>
  <c r="F74" i="36"/>
  <c r="C74" i="36" s="1"/>
  <c r="E69" i="36"/>
  <c r="E27" i="36"/>
  <c r="C27" i="36"/>
  <c r="C36" i="54"/>
  <c r="E47" i="40"/>
  <c r="C47" i="40"/>
  <c r="C62" i="54"/>
  <c r="C51" i="54"/>
  <c r="C73" i="36"/>
  <c r="C43" i="36"/>
  <c r="E72" i="36"/>
  <c r="C74" i="40"/>
  <c r="E74" i="40"/>
  <c r="E34" i="36"/>
  <c r="C56" i="40"/>
  <c r="E56" i="40"/>
  <c r="E40" i="40"/>
  <c r="C40" i="40"/>
  <c r="C72" i="54"/>
  <c r="E73" i="54"/>
  <c r="F17" i="52"/>
  <c r="C17" i="52" s="1"/>
  <c r="C59" i="54"/>
  <c r="F38" i="54"/>
  <c r="C38" i="54" s="1"/>
  <c r="E73" i="36"/>
  <c r="F67" i="40"/>
  <c r="C33" i="36"/>
  <c r="M20" i="37"/>
  <c r="M25" i="37"/>
  <c r="M31" i="37"/>
  <c r="M15" i="37"/>
  <c r="M21" i="37"/>
  <c r="M22" i="37"/>
  <c r="M74" i="37"/>
  <c r="M30" i="37"/>
  <c r="I56" i="36"/>
  <c r="K56" i="36"/>
  <c r="I28" i="54"/>
  <c r="K28" i="54"/>
  <c r="I75" i="54"/>
  <c r="K17" i="36"/>
  <c r="I17" i="36"/>
  <c r="J40" i="54"/>
  <c r="K52" i="36"/>
  <c r="I16" i="54"/>
  <c r="I34" i="54"/>
  <c r="K55" i="59"/>
  <c r="K30" i="59"/>
  <c r="I43" i="59"/>
  <c r="K32" i="59"/>
  <c r="I61" i="54"/>
  <c r="I63" i="54"/>
  <c r="I44" i="59"/>
  <c r="K62" i="59"/>
  <c r="K66" i="36"/>
  <c r="J67" i="36"/>
  <c r="J76" i="36" s="1"/>
  <c r="K60" i="59"/>
  <c r="M44" i="59"/>
  <c r="I63" i="59"/>
  <c r="I69" i="54"/>
  <c r="K69" i="54"/>
  <c r="I22" i="54"/>
  <c r="K22" i="54"/>
  <c r="K33" i="36"/>
  <c r="H22" i="52"/>
  <c r="L22" i="52" s="1"/>
  <c r="I22" i="52" s="1"/>
  <c r="K76" i="37"/>
  <c r="M57" i="37"/>
  <c r="I76" i="37"/>
  <c r="M65" i="37"/>
  <c r="M39" i="37"/>
  <c r="M64" i="37"/>
  <c r="M76" i="37"/>
  <c r="M75" i="37"/>
  <c r="M48" i="37"/>
  <c r="M56" i="37"/>
  <c r="M38" i="37"/>
  <c r="M54" i="37"/>
  <c r="M18" i="37"/>
  <c r="M46" i="37"/>
  <c r="M73" i="37"/>
  <c r="M36" i="37"/>
  <c r="M62" i="37"/>
  <c r="M26" i="37"/>
  <c r="M55" i="37"/>
  <c r="M19" i="37"/>
  <c r="M72" i="37"/>
  <c r="M34" i="37"/>
  <c r="M63" i="37"/>
  <c r="M27" i="37"/>
  <c r="M17" i="37"/>
  <c r="M33" i="37"/>
  <c r="H72" i="52"/>
  <c r="K53" i="36"/>
  <c r="M70" i="37"/>
  <c r="I18" i="54"/>
  <c r="L46" i="54"/>
  <c r="K46" i="54" s="1"/>
  <c r="H47" i="54"/>
  <c r="M29" i="37"/>
  <c r="M66" i="37"/>
  <c r="K13" i="36"/>
  <c r="M61" i="37"/>
  <c r="I53" i="36"/>
  <c r="I72" i="54"/>
  <c r="K55" i="54"/>
  <c r="I67" i="37"/>
  <c r="M67" i="37"/>
  <c r="K67" i="37"/>
  <c r="K31" i="36"/>
  <c r="M28" i="37"/>
  <c r="H74" i="54"/>
  <c r="M69" i="37"/>
  <c r="K50" i="36"/>
  <c r="K44" i="54"/>
  <c r="L74" i="36"/>
  <c r="K73" i="36"/>
  <c r="K23" i="36"/>
  <c r="M24" i="37"/>
  <c r="K16" i="36"/>
  <c r="M52" i="37"/>
  <c r="I31" i="36"/>
  <c r="K55" i="36"/>
  <c r="I55" i="36"/>
  <c r="M60" i="37"/>
  <c r="M53" i="37"/>
  <c r="K65" i="36"/>
  <c r="L67" i="36"/>
  <c r="I67" i="36" s="1"/>
  <c r="I13" i="54"/>
  <c r="K47" i="37"/>
  <c r="I47" i="37"/>
  <c r="M47" i="37"/>
  <c r="M32" i="37"/>
  <c r="L72" i="52"/>
  <c r="I72" i="52" s="1"/>
  <c r="M16" i="37"/>
  <c r="M23" i="37"/>
  <c r="M58" i="37"/>
  <c r="I40" i="37"/>
  <c r="M40" i="37"/>
  <c r="K40" i="37"/>
  <c r="M50" i="37"/>
  <c r="K69" i="36"/>
  <c r="M59" i="37"/>
  <c r="M51" i="37"/>
  <c r="M14" i="37"/>
  <c r="K22" i="36"/>
  <c r="I22" i="36"/>
  <c r="K72" i="36"/>
  <c r="M13" i="37"/>
  <c r="I33" i="36"/>
  <c r="G42" i="59"/>
  <c r="G44" i="59"/>
  <c r="G43" i="59"/>
  <c r="E60" i="54"/>
  <c r="C69" i="54"/>
  <c r="E65" i="36"/>
  <c r="E36" i="36"/>
  <c r="F17" i="51"/>
  <c r="C17" i="51" s="1"/>
  <c r="D40" i="54"/>
  <c r="C20" i="36"/>
  <c r="F38" i="52"/>
  <c r="E38" i="52" s="1"/>
  <c r="E30" i="54"/>
  <c r="C22" i="54"/>
  <c r="E58" i="54"/>
  <c r="C25" i="59"/>
  <c r="F17" i="54"/>
  <c r="E53" i="36"/>
  <c r="E60" i="59"/>
  <c r="F61" i="51"/>
  <c r="E61" i="51" s="1"/>
  <c r="E63" i="36"/>
  <c r="E45" i="36"/>
  <c r="F47" i="36"/>
  <c r="C47" i="36" s="1"/>
  <c r="C45" i="36"/>
  <c r="C27" i="54"/>
  <c r="B40" i="54"/>
  <c r="E38" i="36"/>
  <c r="F40" i="36"/>
  <c r="C40" i="36" s="1"/>
  <c r="E40" i="37"/>
  <c r="C40" i="37"/>
  <c r="C33" i="59"/>
  <c r="B76" i="36"/>
  <c r="C74" i="37"/>
  <c r="E74" i="37"/>
  <c r="E19" i="36"/>
  <c r="C19" i="36"/>
  <c r="E57" i="36"/>
  <c r="B64" i="52"/>
  <c r="F64" i="52" s="1"/>
  <c r="C64" i="52" s="1"/>
  <c r="E47" i="37"/>
  <c r="C47" i="37"/>
  <c r="E56" i="37"/>
  <c r="C56" i="37"/>
  <c r="E30" i="36"/>
  <c r="C30" i="36"/>
  <c r="C51" i="59"/>
  <c r="E59" i="36"/>
  <c r="C42" i="36"/>
  <c r="E42" i="36"/>
  <c r="E62" i="36"/>
  <c r="E28" i="36"/>
  <c r="F67" i="37"/>
  <c r="F76" i="37" s="1"/>
  <c r="E23" i="36"/>
  <c r="C23" i="36"/>
  <c r="C58" i="59"/>
  <c r="E28" i="59"/>
  <c r="E52" i="36"/>
  <c r="E14" i="36"/>
  <c r="B23" i="52"/>
  <c r="F23" i="52" s="1"/>
  <c r="E23" i="52" s="1"/>
  <c r="C64" i="54"/>
  <c r="C38" i="59"/>
  <c r="F56" i="36"/>
  <c r="E64" i="36"/>
  <c r="C64" i="36"/>
  <c r="C57" i="59"/>
  <c r="F45" i="54"/>
  <c r="E45" i="54" s="1"/>
  <c r="K52" i="54"/>
  <c r="I47" i="16"/>
  <c r="L74" i="54"/>
  <c r="K74" i="54" s="1"/>
  <c r="K15" i="54"/>
  <c r="K22" i="20"/>
  <c r="L53" i="51"/>
  <c r="I53" i="51" s="1"/>
  <c r="L34" i="51"/>
  <c r="I34" i="51" s="1"/>
  <c r="L15" i="52"/>
  <c r="K15" i="52" s="1"/>
  <c r="K73" i="54"/>
  <c r="I50" i="20"/>
  <c r="L22" i="51"/>
  <c r="I22" i="51" s="1"/>
  <c r="I29" i="54"/>
  <c r="I60" i="54"/>
  <c r="K60" i="54"/>
  <c r="K38" i="54"/>
  <c r="K40" i="16"/>
  <c r="I40" i="16"/>
  <c r="L76" i="16"/>
  <c r="M40" i="16" s="1"/>
  <c r="I38" i="20"/>
  <c r="I59" i="54"/>
  <c r="I31" i="54"/>
  <c r="I67" i="16"/>
  <c r="K67" i="16"/>
  <c r="C23" i="20"/>
  <c r="D56" i="52"/>
  <c r="E29" i="20"/>
  <c r="E47" i="16"/>
  <c r="C16" i="54"/>
  <c r="C52" i="54"/>
  <c r="C69" i="20"/>
  <c r="C34" i="54"/>
  <c r="E57" i="54"/>
  <c r="G70" i="16"/>
  <c r="G61" i="16"/>
  <c r="G25" i="16"/>
  <c r="G17" i="16"/>
  <c r="G69" i="16"/>
  <c r="G60" i="16"/>
  <c r="G52" i="16"/>
  <c r="G32" i="16"/>
  <c r="G24" i="16"/>
  <c r="G16" i="16"/>
  <c r="E76" i="16"/>
  <c r="G53" i="16"/>
  <c r="C76" i="16"/>
  <c r="G76" i="16"/>
  <c r="G66" i="16"/>
  <c r="G58" i="16"/>
  <c r="G30" i="16"/>
  <c r="G22" i="16"/>
  <c r="G65" i="16"/>
  <c r="G57" i="16"/>
  <c r="G48" i="16"/>
  <c r="G39" i="16"/>
  <c r="G29" i="16"/>
  <c r="G21" i="16"/>
  <c r="G13" i="16"/>
  <c r="G23" i="16"/>
  <c r="G55" i="16"/>
  <c r="G51" i="16"/>
  <c r="G26" i="16"/>
  <c r="G15" i="16"/>
  <c r="G54" i="16"/>
  <c r="G64" i="16"/>
  <c r="G33" i="16"/>
  <c r="G63" i="16"/>
  <c r="G59" i="16"/>
  <c r="G18" i="16"/>
  <c r="G34" i="16"/>
  <c r="G27" i="16"/>
  <c r="G73" i="16"/>
  <c r="G46" i="16"/>
  <c r="G47" i="16"/>
  <c r="G62" i="16"/>
  <c r="G31" i="16"/>
  <c r="G50" i="16"/>
  <c r="G20" i="16"/>
  <c r="G36" i="16"/>
  <c r="G28" i="16"/>
  <c r="G74" i="16"/>
  <c r="G19" i="16"/>
  <c r="G38" i="16"/>
  <c r="G72" i="16"/>
  <c r="G75" i="16"/>
  <c r="G14" i="16"/>
  <c r="G56" i="16"/>
  <c r="E56" i="16"/>
  <c r="C56" i="16"/>
  <c r="C51" i="20"/>
  <c r="C40" i="16"/>
  <c r="E40" i="16"/>
  <c r="G40" i="16"/>
  <c r="F29" i="52"/>
  <c r="E29" i="52" s="1"/>
  <c r="E67" i="16"/>
  <c r="C67" i="16"/>
  <c r="G67" i="16"/>
  <c r="C15" i="54"/>
  <c r="L59" i="51"/>
  <c r="I59" i="51" s="1"/>
  <c r="K59" i="20"/>
  <c r="I13" i="20"/>
  <c r="L19" i="52"/>
  <c r="I19" i="52" s="1"/>
  <c r="L19" i="51"/>
  <c r="I19" i="51" s="1"/>
  <c r="I47" i="17"/>
  <c r="K47" i="17"/>
  <c r="L74" i="20"/>
  <c r="I74" i="20" s="1"/>
  <c r="K30" i="20"/>
  <c r="I69" i="20"/>
  <c r="K21" i="20"/>
  <c r="K40" i="17"/>
  <c r="I40" i="17"/>
  <c r="K70" i="20"/>
  <c r="K60" i="20"/>
  <c r="L76" i="17"/>
  <c r="M40" i="17" s="1"/>
  <c r="F20" i="51"/>
  <c r="C20" i="51" s="1"/>
  <c r="E29" i="53"/>
  <c r="C26" i="20"/>
  <c r="E14" i="20"/>
  <c r="B72" i="52"/>
  <c r="B74" i="52" s="1"/>
  <c r="E40" i="17"/>
  <c r="C40" i="17"/>
  <c r="F24" i="53"/>
  <c r="C24" i="53" s="1"/>
  <c r="E70" i="20"/>
  <c r="E67" i="17"/>
  <c r="C67" i="17"/>
  <c r="C74" i="17"/>
  <c r="E74" i="17"/>
  <c r="G74" i="17"/>
  <c r="F76" i="17"/>
  <c r="G40" i="17" s="1"/>
  <c r="I67" i="11"/>
  <c r="I17" i="20"/>
  <c r="I31" i="58"/>
  <c r="I40" i="11"/>
  <c r="L76" i="11"/>
  <c r="M67" i="11" s="1"/>
  <c r="K23" i="58"/>
  <c r="I36" i="58"/>
  <c r="K13" i="58"/>
  <c r="I72" i="20"/>
  <c r="M13" i="11"/>
  <c r="M26" i="11"/>
  <c r="M62" i="11"/>
  <c r="M18" i="11"/>
  <c r="L65" i="51"/>
  <c r="I65" i="51" s="1"/>
  <c r="M46" i="11"/>
  <c r="M76" i="11"/>
  <c r="M27" i="11"/>
  <c r="I76" i="11"/>
  <c r="M19" i="11"/>
  <c r="M53" i="11"/>
  <c r="M33" i="11"/>
  <c r="M22" i="11"/>
  <c r="K29" i="20"/>
  <c r="K20" i="20"/>
  <c r="M63" i="11"/>
  <c r="M38" i="11"/>
  <c r="M25" i="11"/>
  <c r="M31" i="11"/>
  <c r="C25" i="58"/>
  <c r="E56" i="11"/>
  <c r="F67" i="11"/>
  <c r="F76" i="11" s="1"/>
  <c r="G39" i="11" s="1"/>
  <c r="C24" i="58"/>
  <c r="E17" i="20"/>
  <c r="E17" i="58"/>
  <c r="E63" i="58"/>
  <c r="C75" i="58"/>
  <c r="F22" i="51"/>
  <c r="C22" i="51" s="1"/>
  <c r="C64" i="20"/>
  <c r="C55" i="20"/>
  <c r="C40" i="11"/>
  <c r="E40" i="11"/>
  <c r="C48" i="58"/>
  <c r="K18" i="58"/>
  <c r="I46" i="20"/>
  <c r="I21" i="58"/>
  <c r="I61" i="20"/>
  <c r="K26" i="58"/>
  <c r="K16" i="20"/>
  <c r="L46" i="51"/>
  <c r="I46" i="51" s="1"/>
  <c r="K59" i="58"/>
  <c r="I66" i="20"/>
  <c r="K75" i="20"/>
  <c r="I62" i="58"/>
  <c r="I57" i="58"/>
  <c r="I18" i="20"/>
  <c r="I47" i="13"/>
  <c r="K47" i="13"/>
  <c r="L57" i="51"/>
  <c r="K57" i="51" s="1"/>
  <c r="K25" i="58"/>
  <c r="I31" i="20"/>
  <c r="K40" i="13"/>
  <c r="I40" i="13"/>
  <c r="M74" i="13"/>
  <c r="K74" i="13"/>
  <c r="I74" i="13"/>
  <c r="L76" i="13"/>
  <c r="M47" i="13" s="1"/>
  <c r="M67" i="13"/>
  <c r="K67" i="13"/>
  <c r="I67" i="13"/>
  <c r="I44" i="20"/>
  <c r="K64" i="20"/>
  <c r="I19" i="20"/>
  <c r="L56" i="20"/>
  <c r="I56" i="20" s="1"/>
  <c r="I16" i="58"/>
  <c r="C64" i="58"/>
  <c r="C65" i="58"/>
  <c r="C26" i="58"/>
  <c r="C18" i="20"/>
  <c r="C16" i="20"/>
  <c r="C48" i="60"/>
  <c r="F29" i="51"/>
  <c r="C29" i="51" s="1"/>
  <c r="C15" i="20"/>
  <c r="F24" i="51"/>
  <c r="C24" i="51" s="1"/>
  <c r="C29" i="58"/>
  <c r="C57" i="58"/>
  <c r="C27" i="20"/>
  <c r="C58" i="20"/>
  <c r="C47" i="13"/>
  <c r="E47" i="13"/>
  <c r="E67" i="13"/>
  <c r="C67" i="13"/>
  <c r="E21" i="20"/>
  <c r="C58" i="58"/>
  <c r="E44" i="58"/>
  <c r="C60" i="20"/>
  <c r="F76" i="13"/>
  <c r="G67" i="13" s="1"/>
  <c r="I33" i="58"/>
  <c r="L42" i="51"/>
  <c r="I42" i="51" s="1"/>
  <c r="K64" i="58"/>
  <c r="K62" i="20"/>
  <c r="I57" i="20"/>
  <c r="K73" i="20"/>
  <c r="I48" i="58"/>
  <c r="I28" i="20"/>
  <c r="K51" i="20"/>
  <c r="K65" i="58"/>
  <c r="L14" i="51"/>
  <c r="I14" i="51" s="1"/>
  <c r="I58" i="20"/>
  <c r="I14" i="20"/>
  <c r="K33" i="20"/>
  <c r="L56" i="58"/>
  <c r="I56" i="58" s="1"/>
  <c r="L26" i="51"/>
  <c r="I26" i="51" s="1"/>
  <c r="K20" i="58"/>
  <c r="K34" i="20"/>
  <c r="I36" i="20"/>
  <c r="L76" i="14"/>
  <c r="M74" i="14" s="1"/>
  <c r="K74" i="14"/>
  <c r="I74" i="14"/>
  <c r="C54" i="20"/>
  <c r="E54" i="58"/>
  <c r="C22" i="20"/>
  <c r="C30" i="58"/>
  <c r="F66" i="51"/>
  <c r="C66" i="51" s="1"/>
  <c r="E24" i="20"/>
  <c r="D76" i="58"/>
  <c r="G45" i="58" s="1"/>
  <c r="C74" i="14"/>
  <c r="E74" i="14"/>
  <c r="E44" i="20"/>
  <c r="E22" i="58"/>
  <c r="F76" i="14"/>
  <c r="G75" i="14" s="1"/>
  <c r="E69" i="58"/>
  <c r="E75" i="20"/>
  <c r="D76" i="20"/>
  <c r="G45" i="20" s="1"/>
  <c r="E57" i="20"/>
  <c r="G20" i="14"/>
  <c r="G63" i="14"/>
  <c r="G39" i="14"/>
  <c r="G74" i="14"/>
  <c r="E43" i="58"/>
  <c r="G30" i="14"/>
  <c r="C40" i="14"/>
  <c r="E40" i="14"/>
  <c r="G67" i="14"/>
  <c r="E67" i="14"/>
  <c r="C67" i="14"/>
  <c r="G32" i="14"/>
  <c r="G24" i="14"/>
  <c r="F32" i="51"/>
  <c r="C32" i="51" s="1"/>
  <c r="G33" i="14"/>
  <c r="G34" i="14"/>
  <c r="M60" i="12"/>
  <c r="K48" i="20"/>
  <c r="M33" i="12"/>
  <c r="M59" i="12"/>
  <c r="M73" i="12"/>
  <c r="M19" i="12"/>
  <c r="L52" i="51"/>
  <c r="I52" i="51" s="1"/>
  <c r="K58" i="58"/>
  <c r="I15" i="20"/>
  <c r="K67" i="12"/>
  <c r="I27" i="20"/>
  <c r="L15" i="51"/>
  <c r="K15" i="51" s="1"/>
  <c r="J76" i="58"/>
  <c r="M45" i="58" s="1"/>
  <c r="K47" i="12"/>
  <c r="M51" i="12"/>
  <c r="M15" i="12"/>
  <c r="M76" i="12"/>
  <c r="M30" i="12"/>
  <c r="M14" i="12"/>
  <c r="M48" i="12"/>
  <c r="M21" i="12"/>
  <c r="K76" i="12"/>
  <c r="M23" i="12"/>
  <c r="M50" i="12"/>
  <c r="M22" i="12"/>
  <c r="M75" i="12"/>
  <c r="M39" i="12"/>
  <c r="M29" i="12"/>
  <c r="M13" i="12"/>
  <c r="I76" i="12"/>
  <c r="M32" i="12"/>
  <c r="I22" i="58"/>
  <c r="K53" i="20"/>
  <c r="M64" i="12"/>
  <c r="I32" i="20"/>
  <c r="I73" i="20"/>
  <c r="M65" i="12"/>
  <c r="M52" i="12"/>
  <c r="M26" i="12"/>
  <c r="M18" i="12"/>
  <c r="M16" i="12"/>
  <c r="M28" i="12"/>
  <c r="M53" i="12"/>
  <c r="I48" i="60"/>
  <c r="K19" i="58"/>
  <c r="I55" i="20"/>
  <c r="K26" i="20"/>
  <c r="M55" i="12"/>
  <c r="M67" i="12"/>
  <c r="M56" i="12"/>
  <c r="M72" i="12"/>
  <c r="M74" i="12"/>
  <c r="M46" i="12"/>
  <c r="K63" i="20"/>
  <c r="M54" i="12"/>
  <c r="M31" i="12"/>
  <c r="M47" i="12"/>
  <c r="M36" i="12"/>
  <c r="M20" i="12"/>
  <c r="L32" i="51"/>
  <c r="K32" i="51" s="1"/>
  <c r="I38" i="58"/>
  <c r="K24" i="20"/>
  <c r="M66" i="12"/>
  <c r="M70" i="12"/>
  <c r="M58" i="12"/>
  <c r="M38" i="12"/>
  <c r="M62" i="12"/>
  <c r="M25" i="12"/>
  <c r="M17" i="12"/>
  <c r="L60" i="51"/>
  <c r="I60" i="51" s="1"/>
  <c r="M40" i="12"/>
  <c r="K40" i="12"/>
  <c r="I40" i="12"/>
  <c r="L47" i="58"/>
  <c r="K47" i="58" s="1"/>
  <c r="L40" i="20"/>
  <c r="K40" i="20" s="1"/>
  <c r="I25" i="20"/>
  <c r="M61" i="12"/>
  <c r="M63" i="12"/>
  <c r="M27" i="12"/>
  <c r="M24" i="12"/>
  <c r="M34" i="12"/>
  <c r="C46" i="20"/>
  <c r="C19" i="58"/>
  <c r="E36" i="20"/>
  <c r="C25" i="20"/>
  <c r="C63" i="20"/>
  <c r="E65" i="20"/>
  <c r="G57" i="12"/>
  <c r="C55" i="58"/>
  <c r="C62" i="58"/>
  <c r="C19" i="20"/>
  <c r="E50" i="20"/>
  <c r="C59" i="20"/>
  <c r="F57" i="51"/>
  <c r="C57" i="51" s="1"/>
  <c r="C45" i="20"/>
  <c r="G48" i="12"/>
  <c r="C66" i="20"/>
  <c r="G27" i="12"/>
  <c r="G21" i="12"/>
  <c r="G66" i="12"/>
  <c r="F30" i="51"/>
  <c r="C30" i="51" s="1"/>
  <c r="C34" i="20"/>
  <c r="C52" i="58"/>
  <c r="G38" i="12"/>
  <c r="G16" i="12"/>
  <c r="G23" i="12"/>
  <c r="G30" i="12"/>
  <c r="G24" i="12"/>
  <c r="G51" i="12"/>
  <c r="G31" i="12"/>
  <c r="E76" i="12"/>
  <c r="G50" i="12"/>
  <c r="C76" i="12"/>
  <c r="G14" i="12"/>
  <c r="G22" i="12"/>
  <c r="C36" i="58"/>
  <c r="C28" i="58"/>
  <c r="G61" i="12"/>
  <c r="G60" i="12"/>
  <c r="G20" i="12"/>
  <c r="G55" i="12"/>
  <c r="C32" i="20"/>
  <c r="G32" i="12"/>
  <c r="G33" i="12"/>
  <c r="G47" i="12"/>
  <c r="G74" i="12"/>
  <c r="G58" i="12"/>
  <c r="G13" i="12"/>
  <c r="F13" i="51"/>
  <c r="E13" i="51" s="1"/>
  <c r="F19" i="51"/>
  <c r="C19" i="51" s="1"/>
  <c r="E31" i="20"/>
  <c r="G65" i="12"/>
  <c r="G59" i="12"/>
  <c r="G63" i="12"/>
  <c r="C21" i="58"/>
  <c r="G69" i="12"/>
  <c r="G72" i="12"/>
  <c r="G17" i="12"/>
  <c r="G75" i="12"/>
  <c r="E67" i="12"/>
  <c r="C67" i="12"/>
  <c r="G67" i="12"/>
  <c r="E50" i="58"/>
  <c r="C14" i="58"/>
  <c r="C43" i="20"/>
  <c r="G46" i="12"/>
  <c r="G64" i="12"/>
  <c r="G39" i="12"/>
  <c r="G40" i="12"/>
  <c r="G62" i="12"/>
  <c r="E43" i="20"/>
  <c r="G36" i="12"/>
  <c r="G70" i="12"/>
  <c r="G73" i="12"/>
  <c r="G25" i="12"/>
  <c r="G56" i="12"/>
  <c r="G28" i="12"/>
  <c r="M40" i="19"/>
  <c r="M17" i="19"/>
  <c r="I43" i="20"/>
  <c r="I45" i="20"/>
  <c r="K52" i="20"/>
  <c r="L61" i="51"/>
  <c r="I61" i="51" s="1"/>
  <c r="J76" i="20"/>
  <c r="M45" i="20" s="1"/>
  <c r="M62" i="19"/>
  <c r="K65" i="20"/>
  <c r="M18" i="19"/>
  <c r="M24" i="19"/>
  <c r="M21" i="19"/>
  <c r="M34" i="19"/>
  <c r="L54" i="51"/>
  <c r="I54" i="51" s="1"/>
  <c r="K67" i="19"/>
  <c r="I67" i="19"/>
  <c r="M67" i="19"/>
  <c r="K25" i="20"/>
  <c r="M28" i="19"/>
  <c r="M69" i="19"/>
  <c r="M16" i="19"/>
  <c r="L61" i="52"/>
  <c r="K61" i="52" s="1"/>
  <c r="M70" i="19"/>
  <c r="K42" i="20"/>
  <c r="M20" i="19"/>
  <c r="M26" i="19"/>
  <c r="H76" i="20"/>
  <c r="M72" i="19"/>
  <c r="K65" i="53"/>
  <c r="M61" i="19"/>
  <c r="M55" i="19"/>
  <c r="M19" i="19"/>
  <c r="M64" i="19"/>
  <c r="K76" i="19"/>
  <c r="M33" i="19"/>
  <c r="I76" i="19"/>
  <c r="M66" i="19"/>
  <c r="M50" i="19"/>
  <c r="M14" i="19"/>
  <c r="M75" i="19"/>
  <c r="M57" i="19"/>
  <c r="M48" i="19"/>
  <c r="M39" i="19"/>
  <c r="M13" i="19"/>
  <c r="M56" i="19"/>
  <c r="M38" i="19"/>
  <c r="M76" i="19"/>
  <c r="M58" i="19"/>
  <c r="M65" i="19"/>
  <c r="M31" i="19"/>
  <c r="M46" i="19"/>
  <c r="M53" i="19"/>
  <c r="L47" i="20"/>
  <c r="M74" i="19"/>
  <c r="M22" i="19"/>
  <c r="M32" i="19"/>
  <c r="M30" i="19"/>
  <c r="M29" i="19"/>
  <c r="M59" i="19"/>
  <c r="M54" i="19"/>
  <c r="M36" i="19"/>
  <c r="M73" i="19"/>
  <c r="M27" i="19"/>
  <c r="M15" i="19"/>
  <c r="M52" i="19"/>
  <c r="K47" i="19"/>
  <c r="I47" i="19"/>
  <c r="M47" i="19"/>
  <c r="M25" i="19"/>
  <c r="M60" i="19"/>
  <c r="M51" i="19"/>
  <c r="K54" i="20"/>
  <c r="I42" i="20"/>
  <c r="M23" i="19"/>
  <c r="M63" i="19"/>
  <c r="F24" i="52"/>
  <c r="C24" i="52" s="1"/>
  <c r="E13" i="20"/>
  <c r="C13" i="20"/>
  <c r="F22" i="53"/>
  <c r="E22" i="53" s="1"/>
  <c r="F63" i="53"/>
  <c r="C63" i="53" s="1"/>
  <c r="F34" i="52"/>
  <c r="C34" i="52" s="1"/>
  <c r="E20" i="20"/>
  <c r="E67" i="19"/>
  <c r="C67" i="19"/>
  <c r="F38" i="51"/>
  <c r="C38" i="51" s="1"/>
  <c r="B76" i="20"/>
  <c r="E74" i="19"/>
  <c r="C74" i="19"/>
  <c r="F76" i="19"/>
  <c r="G40" i="19" s="1"/>
  <c r="E52" i="20"/>
  <c r="C40" i="19"/>
  <c r="E40" i="19"/>
  <c r="C47" i="19"/>
  <c r="E47" i="19"/>
  <c r="E42" i="20"/>
  <c r="F47" i="20"/>
  <c r="C47" i="20" s="1"/>
  <c r="E72" i="20"/>
  <c r="E28" i="20"/>
  <c r="E48" i="20"/>
  <c r="E62" i="20"/>
  <c r="E56" i="19"/>
  <c r="C56" i="19"/>
  <c r="F56" i="20"/>
  <c r="C56" i="20" s="1"/>
  <c r="E53" i="20"/>
  <c r="E38" i="20"/>
  <c r="F40" i="20"/>
  <c r="E61" i="20"/>
  <c r="C48" i="20"/>
  <c r="E73" i="20"/>
  <c r="F74" i="20"/>
  <c r="C72" i="20"/>
  <c r="L56" i="59"/>
  <c r="I56" i="59" s="1"/>
  <c r="K40" i="2"/>
  <c r="I40" i="2"/>
  <c r="K29" i="59"/>
  <c r="K21" i="59"/>
  <c r="K47" i="2"/>
  <c r="I47" i="2"/>
  <c r="K65" i="1"/>
  <c r="I30" i="1"/>
  <c r="K64" i="59"/>
  <c r="L16" i="51"/>
  <c r="I16" i="51" s="1"/>
  <c r="H76" i="59"/>
  <c r="K67" i="2"/>
  <c r="I67" i="2"/>
  <c r="L74" i="59"/>
  <c r="K73" i="59"/>
  <c r="I64" i="59"/>
  <c r="I21" i="59"/>
  <c r="L40" i="59"/>
  <c r="K38" i="59"/>
  <c r="L76" i="2"/>
  <c r="M40" i="2" s="1"/>
  <c r="E76" i="2"/>
  <c r="G61" i="2"/>
  <c r="G72" i="2"/>
  <c r="G23" i="2"/>
  <c r="C70" i="59"/>
  <c r="E56" i="2"/>
  <c r="C56" i="2"/>
  <c r="E55" i="59"/>
  <c r="F56" i="59"/>
  <c r="C56" i="59" s="1"/>
  <c r="E67" i="2"/>
  <c r="C67" i="2"/>
  <c r="E13" i="59"/>
  <c r="E64" i="59"/>
  <c r="E24" i="59"/>
  <c r="E70" i="59"/>
  <c r="C13" i="59"/>
  <c r="F40" i="59"/>
  <c r="C40" i="59" s="1"/>
  <c r="F47" i="59"/>
  <c r="C47" i="59" s="1"/>
  <c r="C46" i="59"/>
  <c r="E46" i="59"/>
  <c r="B67" i="59"/>
  <c r="G45" i="59"/>
  <c r="E45" i="59"/>
  <c r="E47" i="2"/>
  <c r="C47" i="2"/>
  <c r="E16" i="59"/>
  <c r="I62" i="1"/>
  <c r="K73" i="58"/>
  <c r="K70" i="58"/>
  <c r="I44" i="58"/>
  <c r="K34" i="58"/>
  <c r="I30" i="58"/>
  <c r="M64" i="7"/>
  <c r="M29" i="7"/>
  <c r="M69" i="7"/>
  <c r="K17" i="1"/>
  <c r="I43" i="58"/>
  <c r="I25" i="1"/>
  <c r="L40" i="58"/>
  <c r="K40" i="58" s="1"/>
  <c r="M26" i="7"/>
  <c r="M59" i="7"/>
  <c r="M51" i="7"/>
  <c r="M31" i="7"/>
  <c r="M23" i="7"/>
  <c r="M15" i="7"/>
  <c r="M76" i="7"/>
  <c r="M66" i="7"/>
  <c r="M58" i="7"/>
  <c r="M50" i="7"/>
  <c r="M22" i="7"/>
  <c r="M14" i="7"/>
  <c r="M72" i="7"/>
  <c r="M62" i="7"/>
  <c r="M54" i="7"/>
  <c r="M34" i="7"/>
  <c r="M18" i="7"/>
  <c r="I76" i="7"/>
  <c r="M38" i="7"/>
  <c r="M28" i="7"/>
  <c r="M20" i="7"/>
  <c r="M73" i="7"/>
  <c r="M63" i="7"/>
  <c r="M55" i="7"/>
  <c r="M46" i="7"/>
  <c r="M36" i="7"/>
  <c r="M19" i="7"/>
  <c r="K76" i="7"/>
  <c r="E67" i="7"/>
  <c r="C67" i="7"/>
  <c r="C72" i="58"/>
  <c r="C31" i="58"/>
  <c r="E47" i="7"/>
  <c r="C47" i="7"/>
  <c r="C18" i="1"/>
  <c r="B76" i="58"/>
  <c r="C73" i="58"/>
  <c r="C13" i="58"/>
  <c r="F76" i="7"/>
  <c r="G47" i="7" s="1"/>
  <c r="E74" i="7"/>
  <c r="C74" i="7"/>
  <c r="C20" i="58"/>
  <c r="E59" i="58"/>
  <c r="I43" i="54"/>
  <c r="K50" i="54"/>
  <c r="K42" i="54"/>
  <c r="I51" i="54"/>
  <c r="L40" i="54"/>
  <c r="K43" i="54"/>
  <c r="K25" i="54"/>
  <c r="K24" i="1"/>
  <c r="K58" i="54"/>
  <c r="K26" i="54"/>
  <c r="K17" i="54"/>
  <c r="K47" i="5"/>
  <c r="I47" i="5"/>
  <c r="I40" i="5"/>
  <c r="K40" i="5"/>
  <c r="K74" i="5"/>
  <c r="I74" i="5"/>
  <c r="L76" i="5"/>
  <c r="M74" i="5" s="1"/>
  <c r="I26" i="54"/>
  <c r="I17" i="54"/>
  <c r="I58" i="54"/>
  <c r="K51" i="54"/>
  <c r="K20" i="54"/>
  <c r="L65" i="52"/>
  <c r="I65" i="52" s="1"/>
  <c r="K67" i="5"/>
  <c r="I67" i="5"/>
  <c r="K70" i="54"/>
  <c r="K32" i="54"/>
  <c r="K66" i="54"/>
  <c r="K54" i="54"/>
  <c r="I25" i="54"/>
  <c r="E73" i="1"/>
  <c r="F53" i="52"/>
  <c r="E53" i="52" s="1"/>
  <c r="E75" i="54"/>
  <c r="F27" i="52"/>
  <c r="E27" i="52" s="1"/>
  <c r="E28" i="54"/>
  <c r="F23" i="51"/>
  <c r="C23" i="51" s="1"/>
  <c r="E46" i="1"/>
  <c r="F50" i="52"/>
  <c r="C50" i="52" s="1"/>
  <c r="F65" i="52"/>
  <c r="E65" i="52" s="1"/>
  <c r="F74" i="54"/>
  <c r="C74" i="54" s="1"/>
  <c r="E70" i="54"/>
  <c r="C67" i="5"/>
  <c r="E67" i="5"/>
  <c r="E53" i="54"/>
  <c r="E20" i="54"/>
  <c r="C20" i="54"/>
  <c r="E40" i="5"/>
  <c r="C40" i="5"/>
  <c r="E72" i="1"/>
  <c r="E19" i="54"/>
  <c r="E42" i="54"/>
  <c r="E24" i="54"/>
  <c r="E66" i="54"/>
  <c r="C66" i="54"/>
  <c r="C53" i="54"/>
  <c r="E56" i="5"/>
  <c r="C56" i="5"/>
  <c r="E61" i="54"/>
  <c r="E47" i="5"/>
  <c r="C47" i="5"/>
  <c r="E45" i="1"/>
  <c r="E14" i="54"/>
  <c r="E63" i="54"/>
  <c r="E74" i="5"/>
  <c r="C74" i="5"/>
  <c r="F76" i="5"/>
  <c r="G67" i="5" s="1"/>
  <c r="E54" i="54"/>
  <c r="E31" i="54"/>
  <c r="E44" i="54"/>
  <c r="E23" i="54"/>
  <c r="C19" i="54"/>
  <c r="I20" i="1"/>
  <c r="I61" i="1"/>
  <c r="I58" i="1"/>
  <c r="L38" i="51"/>
  <c r="K38" i="51" s="1"/>
  <c r="M25" i="4"/>
  <c r="M33" i="4"/>
  <c r="M53" i="4"/>
  <c r="M62" i="4"/>
  <c r="M70" i="4"/>
  <c r="M24" i="4"/>
  <c r="M34" i="4"/>
  <c r="M26" i="4"/>
  <c r="M16" i="4"/>
  <c r="K34" i="1"/>
  <c r="K33" i="1"/>
  <c r="M60" i="4"/>
  <c r="M47" i="4"/>
  <c r="M14" i="4"/>
  <c r="M58" i="4"/>
  <c r="M61" i="4"/>
  <c r="H76" i="1"/>
  <c r="M52" i="4"/>
  <c r="M66" i="4"/>
  <c r="M65" i="4"/>
  <c r="M57" i="4"/>
  <c r="M18" i="4"/>
  <c r="M59" i="4"/>
  <c r="M51" i="4"/>
  <c r="M31" i="4"/>
  <c r="M23" i="4"/>
  <c r="M15" i="4"/>
  <c r="M38" i="4"/>
  <c r="M20" i="4"/>
  <c r="K76" i="4"/>
  <c r="M73" i="4"/>
  <c r="M46" i="4"/>
  <c r="M27" i="4"/>
  <c r="I76" i="4"/>
  <c r="M76" i="4"/>
  <c r="M75" i="4"/>
  <c r="M48" i="4"/>
  <c r="M13" i="4"/>
  <c r="M28" i="4"/>
  <c r="M63" i="4"/>
  <c r="M55" i="4"/>
  <c r="M36" i="4"/>
  <c r="M19" i="4"/>
  <c r="M69" i="4"/>
  <c r="M56" i="4"/>
  <c r="M64" i="4"/>
  <c r="M22" i="4"/>
  <c r="M32" i="4"/>
  <c r="M40" i="4"/>
  <c r="M29" i="4"/>
  <c r="M39" i="4"/>
  <c r="M50" i="4"/>
  <c r="M54" i="4"/>
  <c r="C59" i="1"/>
  <c r="F16" i="51"/>
  <c r="C16" i="51" s="1"/>
  <c r="E15" i="1"/>
  <c r="C23" i="1"/>
  <c r="E75" i="1"/>
  <c r="C47" i="4"/>
  <c r="F46" i="51"/>
  <c r="E46" i="51" s="1"/>
  <c r="F26" i="51"/>
  <c r="C26" i="51" s="1"/>
  <c r="E62" i="1"/>
  <c r="C33" i="1"/>
  <c r="F36" i="51"/>
  <c r="C36" i="51" s="1"/>
  <c r="C63" i="1"/>
  <c r="F73" i="51"/>
  <c r="C73" i="51" s="1"/>
  <c r="E56" i="4"/>
  <c r="C56" i="4"/>
  <c r="E40" i="4"/>
  <c r="C40" i="4"/>
  <c r="E53" i="1"/>
  <c r="E30" i="1"/>
  <c r="F23" i="53"/>
  <c r="E23" i="53" s="1"/>
  <c r="F67" i="4"/>
  <c r="K50" i="1"/>
  <c r="K43" i="1"/>
  <c r="I42" i="58"/>
  <c r="K61" i="58"/>
  <c r="K70" i="1"/>
  <c r="I29" i="58"/>
  <c r="K40" i="6"/>
  <c r="K23" i="1"/>
  <c r="K52" i="58"/>
  <c r="I59" i="1"/>
  <c r="J56" i="51"/>
  <c r="J67" i="51" s="1"/>
  <c r="K73" i="1"/>
  <c r="K72" i="58"/>
  <c r="K74" i="6"/>
  <c r="I74" i="6"/>
  <c r="L76" i="6"/>
  <c r="M74" i="6" s="1"/>
  <c r="I28" i="1"/>
  <c r="K67" i="6"/>
  <c r="I67" i="6"/>
  <c r="M67" i="6"/>
  <c r="K28" i="58"/>
  <c r="K75" i="58"/>
  <c r="H76" i="58"/>
  <c r="K60" i="58"/>
  <c r="L75" i="51"/>
  <c r="I75" i="51" s="1"/>
  <c r="I47" i="6"/>
  <c r="M47" i="6"/>
  <c r="K47" i="6"/>
  <c r="I60" i="58"/>
  <c r="K69" i="58"/>
  <c r="L74" i="58"/>
  <c r="I74" i="58" s="1"/>
  <c r="L18" i="51"/>
  <c r="I18" i="51" s="1"/>
  <c r="I19" i="1"/>
  <c r="I29" i="1"/>
  <c r="L74" i="1"/>
  <c r="K74" i="1" s="1"/>
  <c r="K29" i="58"/>
  <c r="I69" i="58"/>
  <c r="K14" i="58"/>
  <c r="K42" i="1"/>
  <c r="K51" i="58"/>
  <c r="F44" i="51"/>
  <c r="E44" i="51" s="1"/>
  <c r="D74" i="51"/>
  <c r="C57" i="1"/>
  <c r="F72" i="51"/>
  <c r="C72" i="51" s="1"/>
  <c r="E36" i="1"/>
  <c r="C29" i="1"/>
  <c r="E61" i="58"/>
  <c r="C61" i="58"/>
  <c r="C16" i="1"/>
  <c r="E51" i="58"/>
  <c r="C51" i="58"/>
  <c r="E27" i="1"/>
  <c r="E42" i="58"/>
  <c r="C42" i="58"/>
  <c r="F75" i="51"/>
  <c r="E75" i="51" s="1"/>
  <c r="F63" i="51"/>
  <c r="C63" i="51" s="1"/>
  <c r="C23" i="58"/>
  <c r="C67" i="6"/>
  <c r="E67" i="6"/>
  <c r="C24" i="1"/>
  <c r="C60" i="58"/>
  <c r="E47" i="6"/>
  <c r="C47" i="6"/>
  <c r="E45" i="58"/>
  <c r="C66" i="1"/>
  <c r="E66" i="1"/>
  <c r="E21" i="1"/>
  <c r="F40" i="58"/>
  <c r="E40" i="58" s="1"/>
  <c r="C69" i="1"/>
  <c r="E34" i="1"/>
  <c r="E70" i="58"/>
  <c r="C70" i="58"/>
  <c r="F74" i="58"/>
  <c r="C15" i="58"/>
  <c r="C66" i="58"/>
  <c r="C45" i="58"/>
  <c r="E43" i="1"/>
  <c r="E56" i="6"/>
  <c r="C56" i="6"/>
  <c r="E46" i="58"/>
  <c r="F47" i="58"/>
  <c r="E47" i="58" s="1"/>
  <c r="C34" i="58"/>
  <c r="E74" i="6"/>
  <c r="F76" i="6"/>
  <c r="G47" i="6" s="1"/>
  <c r="C74" i="6"/>
  <c r="C27" i="58"/>
  <c r="L73" i="51"/>
  <c r="I73" i="51" s="1"/>
  <c r="K44" i="1"/>
  <c r="I27" i="1"/>
  <c r="K14" i="1"/>
  <c r="I14" i="1"/>
  <c r="K51" i="1"/>
  <c r="L55" i="51"/>
  <c r="I55" i="51" s="1"/>
  <c r="K57" i="1"/>
  <c r="L44" i="51"/>
  <c r="I44" i="51" s="1"/>
  <c r="L40" i="1"/>
  <c r="I40" i="1" s="1"/>
  <c r="K26" i="1"/>
  <c r="L72" i="51"/>
  <c r="I72" i="51" s="1"/>
  <c r="K72" i="1"/>
  <c r="L13" i="51"/>
  <c r="I13" i="51" s="1"/>
  <c r="I60" i="1"/>
  <c r="K60" i="1"/>
  <c r="I72" i="1"/>
  <c r="L36" i="51"/>
  <c r="K36" i="51" s="1"/>
  <c r="I52" i="1"/>
  <c r="C14" i="1"/>
  <c r="C20" i="1"/>
  <c r="E20" i="1"/>
  <c r="E44" i="1"/>
  <c r="C17" i="1"/>
  <c r="E61" i="1"/>
  <c r="G44" i="1"/>
  <c r="C19" i="1"/>
  <c r="F46" i="53"/>
  <c r="C46" i="53" s="1"/>
  <c r="E28" i="1"/>
  <c r="F65" i="51"/>
  <c r="C65" i="51" s="1"/>
  <c r="B74" i="53"/>
  <c r="C42" i="1"/>
  <c r="B26" i="52"/>
  <c r="F26" i="52" s="1"/>
  <c r="C26" i="52" s="1"/>
  <c r="C13" i="1"/>
  <c r="F27" i="51"/>
  <c r="C27" i="51" s="1"/>
  <c r="C32" i="1"/>
  <c r="K55" i="1"/>
  <c r="L45" i="51"/>
  <c r="I45" i="51" s="1"/>
  <c r="C38" i="1"/>
  <c r="F40" i="1"/>
  <c r="E40" i="1" s="1"/>
  <c r="L56" i="1"/>
  <c r="L67" i="1" s="1"/>
  <c r="I45" i="1"/>
  <c r="I73" i="53"/>
  <c r="I34" i="53"/>
  <c r="F43" i="51"/>
  <c r="C43" i="51" s="1"/>
  <c r="F53" i="51"/>
  <c r="C53" i="51" s="1"/>
  <c r="L47" i="1"/>
  <c r="K46" i="1"/>
  <c r="I46" i="1"/>
  <c r="I31" i="1"/>
  <c r="K31" i="1"/>
  <c r="C54" i="1"/>
  <c r="E54" i="1"/>
  <c r="I15" i="1"/>
  <c r="F47" i="1"/>
  <c r="I66" i="1"/>
  <c r="K66" i="1"/>
  <c r="C52" i="1"/>
  <c r="F56" i="1"/>
  <c r="F60" i="51"/>
  <c r="C60" i="51" s="1"/>
  <c r="L42" i="53"/>
  <c r="K42" i="53" s="1"/>
  <c r="E17" i="53"/>
  <c r="K69" i="1"/>
  <c r="E60" i="1"/>
  <c r="C64" i="1"/>
  <c r="L32" i="53"/>
  <c r="I32" i="53" s="1"/>
  <c r="K44" i="53"/>
  <c r="L57" i="53"/>
  <c r="I57" i="53" s="1"/>
  <c r="J67" i="1"/>
  <c r="I18" i="1"/>
  <c r="I69" i="1"/>
  <c r="C25" i="1"/>
  <c r="K53" i="1"/>
  <c r="I63" i="1"/>
  <c r="I54" i="1"/>
  <c r="K54" i="1"/>
  <c r="C50" i="1"/>
  <c r="E32" i="1"/>
  <c r="C31" i="1"/>
  <c r="E70" i="1"/>
  <c r="F74" i="1"/>
  <c r="C74" i="1" s="1"/>
  <c r="B63" i="52"/>
  <c r="F63" i="52" s="1"/>
  <c r="C63" i="52" s="1"/>
  <c r="F34" i="53"/>
  <c r="E34" i="53" s="1"/>
  <c r="F21" i="51"/>
  <c r="C21" i="51" s="1"/>
  <c r="C51" i="1"/>
  <c r="I53" i="1"/>
  <c r="K64" i="1"/>
  <c r="I16" i="1"/>
  <c r="E55" i="1"/>
  <c r="M33" i="27"/>
  <c r="M16" i="27"/>
  <c r="M73" i="27"/>
  <c r="M67" i="27"/>
  <c r="M48" i="27"/>
  <c r="M38" i="27"/>
  <c r="M20" i="27"/>
  <c r="M66" i="27"/>
  <c r="M47" i="27"/>
  <c r="M36" i="27"/>
  <c r="M19" i="27"/>
  <c r="M65" i="27"/>
  <c r="M46" i="27"/>
  <c r="M34" i="27"/>
  <c r="M18" i="27"/>
  <c r="M64" i="27"/>
  <c r="M53" i="27"/>
  <c r="M29" i="27"/>
  <c r="M59" i="27"/>
  <c r="M28" i="27"/>
  <c r="M14" i="27"/>
  <c r="M76" i="27"/>
  <c r="M58" i="27"/>
  <c r="M52" i="27"/>
  <c r="M27" i="27"/>
  <c r="M13" i="27"/>
  <c r="M75" i="27"/>
  <c r="M57" i="27"/>
  <c r="M26" i="27"/>
  <c r="M74" i="27"/>
  <c r="M56" i="27"/>
  <c r="M39" i="27"/>
  <c r="M21" i="27"/>
  <c r="M62" i="27"/>
  <c r="M61" i="27"/>
  <c r="M40" i="27"/>
  <c r="F76" i="27"/>
  <c r="E40" i="27"/>
  <c r="C40" i="27"/>
  <c r="K74" i="33"/>
  <c r="L76" i="33"/>
  <c r="M74" i="33" s="1"/>
  <c r="I74" i="33"/>
  <c r="M40" i="33"/>
  <c r="K40" i="33"/>
  <c r="I40" i="33"/>
  <c r="L74" i="60"/>
  <c r="K73" i="60"/>
  <c r="K47" i="33"/>
  <c r="I47" i="33"/>
  <c r="M47" i="33"/>
  <c r="K36" i="60"/>
  <c r="K15" i="60"/>
  <c r="L58" i="51"/>
  <c r="I58" i="51" s="1"/>
  <c r="K47" i="60"/>
  <c r="K63" i="60"/>
  <c r="I73" i="60"/>
  <c r="I15" i="60"/>
  <c r="H76" i="60"/>
  <c r="I36" i="60"/>
  <c r="L56" i="60"/>
  <c r="L40" i="60"/>
  <c r="G17" i="33"/>
  <c r="B76" i="60"/>
  <c r="C74" i="60"/>
  <c r="E76" i="33"/>
  <c r="G59" i="33"/>
  <c r="G76" i="33"/>
  <c r="G66" i="33"/>
  <c r="G30" i="33"/>
  <c r="G14" i="33"/>
  <c r="C76" i="33"/>
  <c r="G58" i="33"/>
  <c r="G38" i="33"/>
  <c r="G55" i="33"/>
  <c r="G46" i="33"/>
  <c r="G36" i="33"/>
  <c r="G27" i="33"/>
  <c r="F34" i="51"/>
  <c r="E34" i="51" s="1"/>
  <c r="G69" i="33"/>
  <c r="E36" i="60"/>
  <c r="C36" i="60"/>
  <c r="G73" i="33"/>
  <c r="G48" i="33"/>
  <c r="G26" i="33"/>
  <c r="G22" i="33"/>
  <c r="C34" i="60"/>
  <c r="G53" i="33"/>
  <c r="G51" i="33"/>
  <c r="G60" i="33"/>
  <c r="G23" i="33"/>
  <c r="G63" i="33"/>
  <c r="G70" i="33"/>
  <c r="G40" i="33"/>
  <c r="G32" i="33"/>
  <c r="G13" i="33"/>
  <c r="C13" i="60"/>
  <c r="G28" i="33"/>
  <c r="G52" i="33"/>
  <c r="G67" i="33"/>
  <c r="E67" i="33"/>
  <c r="C67" i="33"/>
  <c r="F40" i="60"/>
  <c r="C63" i="60"/>
  <c r="G19" i="33"/>
  <c r="G50" i="33"/>
  <c r="C50" i="60"/>
  <c r="G65" i="33"/>
  <c r="G20" i="33"/>
  <c r="G18" i="33"/>
  <c r="G72" i="33"/>
  <c r="G24" i="33"/>
  <c r="G62" i="33"/>
  <c r="G57" i="33"/>
  <c r="G31" i="33"/>
  <c r="G15" i="33"/>
  <c r="G33" i="33"/>
  <c r="K57" i="32"/>
  <c r="I36" i="32"/>
  <c r="L72" i="53"/>
  <c r="I72" i="53" s="1"/>
  <c r="K54" i="32"/>
  <c r="K42" i="32"/>
  <c r="I42" i="32"/>
  <c r="K54" i="53"/>
  <c r="L61" i="53"/>
  <c r="I61" i="53" s="1"/>
  <c r="L28" i="53"/>
  <c r="K28" i="53" s="1"/>
  <c r="K52" i="32"/>
  <c r="K19" i="53"/>
  <c r="L22" i="53"/>
  <c r="I22" i="53" s="1"/>
  <c r="L76" i="29"/>
  <c r="M67" i="29" s="1"/>
  <c r="I74" i="29"/>
  <c r="M74" i="29"/>
  <c r="K74" i="29"/>
  <c r="K47" i="29"/>
  <c r="I47" i="29"/>
  <c r="M47" i="29"/>
  <c r="L69" i="51"/>
  <c r="I69" i="51" s="1"/>
  <c r="K67" i="29"/>
  <c r="I67" i="29"/>
  <c r="I40" i="29"/>
  <c r="K40" i="29"/>
  <c r="D56" i="51"/>
  <c r="D67" i="51" s="1"/>
  <c r="C46" i="32"/>
  <c r="C26" i="32"/>
  <c r="E26" i="32"/>
  <c r="F53" i="60"/>
  <c r="C53" i="60" s="1"/>
  <c r="D74" i="53"/>
  <c r="C52" i="32"/>
  <c r="C50" i="53"/>
  <c r="E50" i="53"/>
  <c r="E57" i="53"/>
  <c r="C66" i="32"/>
  <c r="D76" i="32"/>
  <c r="G43" i="32" s="1"/>
  <c r="E28" i="32"/>
  <c r="D56" i="53"/>
  <c r="D67" i="53" s="1"/>
  <c r="D47" i="53"/>
  <c r="F13" i="53"/>
  <c r="D13" i="52"/>
  <c r="E16" i="32"/>
  <c r="F73" i="53"/>
  <c r="C73" i="53" s="1"/>
  <c r="C34" i="32"/>
  <c r="E34" i="32"/>
  <c r="F65" i="53"/>
  <c r="E65" i="53" s="1"/>
  <c r="F16" i="53"/>
  <c r="B16" i="52"/>
  <c r="F16" i="52" s="1"/>
  <c r="C16" i="52" s="1"/>
  <c r="E67" i="29"/>
  <c r="C67" i="29"/>
  <c r="F36" i="53"/>
  <c r="C36" i="53" s="1"/>
  <c r="C27" i="32"/>
  <c r="E27" i="32"/>
  <c r="F47" i="32"/>
  <c r="E47" i="32" s="1"/>
  <c r="F30" i="53"/>
  <c r="B30" i="52"/>
  <c r="F30" i="52" s="1"/>
  <c r="C30" i="52" s="1"/>
  <c r="F76" i="29"/>
  <c r="G67" i="29" s="1"/>
  <c r="F74" i="32"/>
  <c r="C74" i="32" s="1"/>
  <c r="E70" i="32"/>
  <c r="F66" i="53"/>
  <c r="E66" i="53" s="1"/>
  <c r="B66" i="52"/>
  <c r="F66" i="52" s="1"/>
  <c r="C66" i="52" s="1"/>
  <c r="E27" i="53"/>
  <c r="E65" i="32"/>
  <c r="L38" i="53"/>
  <c r="K38" i="53" s="1"/>
  <c r="K65" i="32"/>
  <c r="J47" i="51"/>
  <c r="K44" i="32"/>
  <c r="K55" i="32"/>
  <c r="K45" i="53"/>
  <c r="J55" i="52"/>
  <c r="L55" i="53"/>
  <c r="L33" i="53"/>
  <c r="I33" i="53" s="1"/>
  <c r="L40" i="32"/>
  <c r="I40" i="32" s="1"/>
  <c r="J40" i="51"/>
  <c r="L58" i="53"/>
  <c r="I58" i="53" s="1"/>
  <c r="J58" i="52"/>
  <c r="J26" i="52"/>
  <c r="L26" i="53"/>
  <c r="I26" i="53" s="1"/>
  <c r="J40" i="53"/>
  <c r="L47" i="32"/>
  <c r="K47" i="32" s="1"/>
  <c r="J46" i="52"/>
  <c r="J47" i="53"/>
  <c r="L46" i="53"/>
  <c r="I46" i="53" s="1"/>
  <c r="K26" i="32"/>
  <c r="I26" i="32"/>
  <c r="L50" i="51"/>
  <c r="I50" i="51" s="1"/>
  <c r="L42" i="52"/>
  <c r="L73" i="52"/>
  <c r="I73" i="52" s="1"/>
  <c r="L56" i="32"/>
  <c r="I56" i="32" s="1"/>
  <c r="J67" i="32"/>
  <c r="J76" i="32" s="1"/>
  <c r="L44" i="52"/>
  <c r="K44" i="52" s="1"/>
  <c r="K24" i="53"/>
  <c r="I34" i="32"/>
  <c r="K34" i="32"/>
  <c r="K61" i="32"/>
  <c r="I61" i="32"/>
  <c r="L24" i="51"/>
  <c r="I24" i="51" s="1"/>
  <c r="I75" i="32"/>
  <c r="K75" i="32"/>
  <c r="J74" i="51"/>
  <c r="K69" i="32"/>
  <c r="J56" i="53"/>
  <c r="J67" i="53" s="1"/>
  <c r="J53" i="52"/>
  <c r="K30" i="32"/>
  <c r="I24" i="32"/>
  <c r="K24" i="32"/>
  <c r="K13" i="32"/>
  <c r="L52" i="53"/>
  <c r="I52" i="53" s="1"/>
  <c r="J52" i="52"/>
  <c r="L52" i="52" s="1"/>
  <c r="I52" i="52" s="1"/>
  <c r="J69" i="52"/>
  <c r="J74" i="52" s="1"/>
  <c r="J74" i="53"/>
  <c r="L51" i="51"/>
  <c r="I51" i="51" s="1"/>
  <c r="K31" i="32"/>
  <c r="I31" i="32"/>
  <c r="K13" i="53"/>
  <c r="I13" i="53"/>
  <c r="K17" i="32"/>
  <c r="I17" i="32"/>
  <c r="L66" i="53"/>
  <c r="I66" i="53" s="1"/>
  <c r="H66" i="52"/>
  <c r="K64" i="53"/>
  <c r="I64" i="53"/>
  <c r="L57" i="52"/>
  <c r="I57" i="52" s="1"/>
  <c r="H51" i="52"/>
  <c r="L51" i="53"/>
  <c r="I51" i="53" s="1"/>
  <c r="L50" i="53"/>
  <c r="I50" i="53" s="1"/>
  <c r="H50" i="52"/>
  <c r="L30" i="51"/>
  <c r="I30" i="51" s="1"/>
  <c r="K60" i="32"/>
  <c r="K40" i="30"/>
  <c r="I40" i="30"/>
  <c r="K59" i="32"/>
  <c r="L63" i="53"/>
  <c r="H63" i="52"/>
  <c r="L64" i="52"/>
  <c r="I64" i="52" s="1"/>
  <c r="K16" i="53"/>
  <c r="I16" i="53"/>
  <c r="I51" i="32"/>
  <c r="K51" i="32"/>
  <c r="K50" i="32"/>
  <c r="I50" i="32"/>
  <c r="L30" i="53"/>
  <c r="H30" i="52"/>
  <c r="I27" i="32"/>
  <c r="K27" i="32"/>
  <c r="K14" i="32"/>
  <c r="I14" i="32"/>
  <c r="L25" i="51"/>
  <c r="I25" i="51" s="1"/>
  <c r="H17" i="52"/>
  <c r="L17" i="53"/>
  <c r="I17" i="53" s="1"/>
  <c r="I60" i="32"/>
  <c r="I64" i="32"/>
  <c r="K64" i="32"/>
  <c r="K23" i="32"/>
  <c r="L48" i="51"/>
  <c r="I48" i="51" s="1"/>
  <c r="L63" i="51"/>
  <c r="I63" i="51" s="1"/>
  <c r="H56" i="53"/>
  <c r="H74" i="51"/>
  <c r="L70" i="51"/>
  <c r="L33" i="51"/>
  <c r="I33" i="51" s="1"/>
  <c r="L48" i="53"/>
  <c r="I48" i="53" s="1"/>
  <c r="H48" i="52"/>
  <c r="L60" i="53"/>
  <c r="H60" i="52"/>
  <c r="H23" i="52"/>
  <c r="L23" i="53"/>
  <c r="I23" i="53" s="1"/>
  <c r="L29" i="51"/>
  <c r="I29" i="51" s="1"/>
  <c r="L34" i="52"/>
  <c r="I34" i="52" s="1"/>
  <c r="K70" i="32"/>
  <c r="K18" i="32"/>
  <c r="K21" i="32"/>
  <c r="I21" i="32"/>
  <c r="L43" i="51"/>
  <c r="H47" i="51"/>
  <c r="K66" i="32"/>
  <c r="L59" i="53"/>
  <c r="I59" i="53" s="1"/>
  <c r="H59" i="52"/>
  <c r="H20" i="52"/>
  <c r="L20" i="53"/>
  <c r="L74" i="32"/>
  <c r="L27" i="51"/>
  <c r="I27" i="51" s="1"/>
  <c r="H14" i="52"/>
  <c r="L14" i="53"/>
  <c r="I14" i="53" s="1"/>
  <c r="H25" i="52"/>
  <c r="L25" i="53"/>
  <c r="I25" i="53" s="1"/>
  <c r="L23" i="51"/>
  <c r="I23" i="51" s="1"/>
  <c r="K63" i="32"/>
  <c r="L70" i="53"/>
  <c r="I70" i="53" s="1"/>
  <c r="H70" i="52"/>
  <c r="H74" i="53"/>
  <c r="K25" i="32"/>
  <c r="I25" i="32"/>
  <c r="K15" i="53"/>
  <c r="I15" i="53"/>
  <c r="K28" i="32"/>
  <c r="I28" i="32"/>
  <c r="K33" i="32"/>
  <c r="H36" i="52"/>
  <c r="L36" i="53"/>
  <c r="I36" i="53" s="1"/>
  <c r="H40" i="53"/>
  <c r="H29" i="52"/>
  <c r="L29" i="53"/>
  <c r="I29" i="53" s="1"/>
  <c r="L62" i="53"/>
  <c r="I62" i="53" s="1"/>
  <c r="H62" i="52"/>
  <c r="L21" i="51"/>
  <c r="K31" i="53"/>
  <c r="H43" i="52"/>
  <c r="L43" i="53"/>
  <c r="I43" i="53" s="1"/>
  <c r="I66" i="32"/>
  <c r="K75" i="53"/>
  <c r="L20" i="51"/>
  <c r="I20" i="51" s="1"/>
  <c r="K69" i="53"/>
  <c r="I69" i="53"/>
  <c r="K47" i="30"/>
  <c r="I47" i="30"/>
  <c r="L28" i="51"/>
  <c r="I28" i="51" s="1"/>
  <c r="L64" i="51"/>
  <c r="I64" i="51" s="1"/>
  <c r="K53" i="60"/>
  <c r="I53" i="60"/>
  <c r="H40" i="51"/>
  <c r="H27" i="52"/>
  <c r="L27" i="53"/>
  <c r="I27" i="53" s="1"/>
  <c r="K29" i="32"/>
  <c r="I29" i="32"/>
  <c r="L66" i="51"/>
  <c r="I66" i="51" s="1"/>
  <c r="H56" i="51"/>
  <c r="H67" i="51" s="1"/>
  <c r="L31" i="51"/>
  <c r="I31" i="51" s="1"/>
  <c r="K74" i="30"/>
  <c r="I74" i="30"/>
  <c r="L76" i="30"/>
  <c r="K62" i="32"/>
  <c r="I62" i="32"/>
  <c r="H18" i="52"/>
  <c r="L18" i="53"/>
  <c r="I18" i="53" s="1"/>
  <c r="H21" i="52"/>
  <c r="L21" i="53"/>
  <c r="I21" i="53" s="1"/>
  <c r="L17" i="51"/>
  <c r="I17" i="51" s="1"/>
  <c r="K48" i="32"/>
  <c r="H76" i="32"/>
  <c r="L32" i="52"/>
  <c r="I32" i="52" s="1"/>
  <c r="L75" i="52"/>
  <c r="I75" i="52" s="1"/>
  <c r="K20" i="32"/>
  <c r="C22" i="32"/>
  <c r="E22" i="32"/>
  <c r="E19" i="53"/>
  <c r="D19" i="52"/>
  <c r="E72" i="32"/>
  <c r="D47" i="51"/>
  <c r="D40" i="51"/>
  <c r="E60" i="32"/>
  <c r="C53" i="32"/>
  <c r="E63" i="32"/>
  <c r="C63" i="32"/>
  <c r="C75" i="32"/>
  <c r="E75" i="32"/>
  <c r="E32" i="32"/>
  <c r="F25" i="53"/>
  <c r="D25" i="52"/>
  <c r="F70" i="51"/>
  <c r="C70" i="51" s="1"/>
  <c r="E60" i="53"/>
  <c r="D60" i="52"/>
  <c r="E32" i="53"/>
  <c r="D32" i="52"/>
  <c r="F32" i="52" s="1"/>
  <c r="C32" i="52" s="1"/>
  <c r="D21" i="52"/>
  <c r="F21" i="53"/>
  <c r="C21" i="53" s="1"/>
  <c r="D36" i="52"/>
  <c r="F36" i="52" s="1"/>
  <c r="C36" i="52" s="1"/>
  <c r="F75" i="53"/>
  <c r="C75" i="53" s="1"/>
  <c r="D70" i="52"/>
  <c r="F53" i="53"/>
  <c r="E53" i="53" s="1"/>
  <c r="C17" i="32"/>
  <c r="E17" i="32"/>
  <c r="F70" i="53"/>
  <c r="C70" i="53" s="1"/>
  <c r="F46" i="52"/>
  <c r="C46" i="52" s="1"/>
  <c r="D47" i="52"/>
  <c r="D40" i="53"/>
  <c r="E38" i="53"/>
  <c r="F51" i="53"/>
  <c r="C51" i="53" s="1"/>
  <c r="B51" i="52"/>
  <c r="F64" i="51"/>
  <c r="F20" i="52"/>
  <c r="C20" i="52" s="1"/>
  <c r="E47" i="30"/>
  <c r="C47" i="30"/>
  <c r="F43" i="52"/>
  <c r="E45" i="53"/>
  <c r="E58" i="32"/>
  <c r="F44" i="53"/>
  <c r="C44" i="53" s="1"/>
  <c r="B44" i="52"/>
  <c r="B48" i="52"/>
  <c r="F48" i="53"/>
  <c r="C48" i="53" s="1"/>
  <c r="B47" i="53"/>
  <c r="F33" i="51"/>
  <c r="C33" i="51" s="1"/>
  <c r="B42" i="52"/>
  <c r="F42" i="53"/>
  <c r="F15" i="51"/>
  <c r="C15" i="51" s="1"/>
  <c r="F45" i="52"/>
  <c r="E72" i="53"/>
  <c r="E33" i="32"/>
  <c r="C33" i="32"/>
  <c r="F31" i="51"/>
  <c r="C31" i="51" s="1"/>
  <c r="E14" i="53"/>
  <c r="C14" i="53"/>
  <c r="B55" i="52"/>
  <c r="F55" i="53"/>
  <c r="C55" i="53" s="1"/>
  <c r="B56" i="53"/>
  <c r="B67" i="53" s="1"/>
  <c r="B59" i="52"/>
  <c r="F59" i="53"/>
  <c r="F52" i="51"/>
  <c r="C52" i="51" s="1"/>
  <c r="F28" i="53"/>
  <c r="C28" i="53" s="1"/>
  <c r="B28" i="52"/>
  <c r="B40" i="53"/>
  <c r="E31" i="32"/>
  <c r="C31" i="32"/>
  <c r="B47" i="51"/>
  <c r="F45" i="51"/>
  <c r="E26" i="53"/>
  <c r="C26" i="53"/>
  <c r="B18" i="52"/>
  <c r="F18" i="53"/>
  <c r="C18" i="53" s="1"/>
  <c r="F56" i="32"/>
  <c r="C56" i="32" s="1"/>
  <c r="C55" i="32"/>
  <c r="E55" i="32"/>
  <c r="F15" i="53"/>
  <c r="C15" i="53" s="1"/>
  <c r="B15" i="52"/>
  <c r="F40" i="32"/>
  <c r="E62" i="32"/>
  <c r="F54" i="51"/>
  <c r="F28" i="51"/>
  <c r="C28" i="51" s="1"/>
  <c r="F61" i="53"/>
  <c r="B61" i="52"/>
  <c r="B40" i="51"/>
  <c r="F62" i="53"/>
  <c r="C62" i="53" s="1"/>
  <c r="B62" i="52"/>
  <c r="F58" i="51"/>
  <c r="C58" i="51" s="1"/>
  <c r="F75" i="52"/>
  <c r="C75" i="52" s="1"/>
  <c r="F69" i="51"/>
  <c r="C69" i="51" s="1"/>
  <c r="B74" i="51"/>
  <c r="F48" i="51"/>
  <c r="C48" i="51" s="1"/>
  <c r="E51" i="32"/>
  <c r="C51" i="32"/>
  <c r="F42" i="51"/>
  <c r="C42" i="51" s="1"/>
  <c r="E56" i="30"/>
  <c r="C56" i="30"/>
  <c r="E20" i="53"/>
  <c r="C20" i="53"/>
  <c r="F22" i="52"/>
  <c r="C22" i="52" s="1"/>
  <c r="E59" i="32"/>
  <c r="C59" i="32"/>
  <c r="G44" i="32"/>
  <c r="E44" i="32"/>
  <c r="C44" i="32"/>
  <c r="F31" i="53"/>
  <c r="C31" i="53" s="1"/>
  <c r="B31" i="52"/>
  <c r="C14" i="32"/>
  <c r="E14" i="32"/>
  <c r="E64" i="32"/>
  <c r="F59" i="51"/>
  <c r="C59" i="51" s="1"/>
  <c r="F56" i="58"/>
  <c r="E53" i="58"/>
  <c r="C53" i="58"/>
  <c r="F52" i="53"/>
  <c r="C52" i="53" s="1"/>
  <c r="B52" i="52"/>
  <c r="F14" i="51"/>
  <c r="C14" i="51" s="1"/>
  <c r="C45" i="32"/>
  <c r="E45" i="32"/>
  <c r="E42" i="32"/>
  <c r="E15" i="32"/>
  <c r="C15" i="32"/>
  <c r="B54" i="52"/>
  <c r="F54" i="53"/>
  <c r="C54" i="53" s="1"/>
  <c r="F25" i="51"/>
  <c r="F33" i="52"/>
  <c r="C33" i="52" s="1"/>
  <c r="C61" i="32"/>
  <c r="E61" i="32"/>
  <c r="E18" i="32"/>
  <c r="F55" i="51"/>
  <c r="C55" i="51" s="1"/>
  <c r="B56" i="51"/>
  <c r="B67" i="51" s="1"/>
  <c r="E69" i="53"/>
  <c r="F62" i="51"/>
  <c r="C62" i="51" s="1"/>
  <c r="C58" i="32"/>
  <c r="E25" i="32"/>
  <c r="C25" i="32"/>
  <c r="F51" i="51"/>
  <c r="E33" i="53"/>
  <c r="C33" i="53"/>
  <c r="F67" i="30"/>
  <c r="F18" i="51"/>
  <c r="C18" i="51" s="1"/>
  <c r="E69" i="32"/>
  <c r="C69" i="53"/>
  <c r="C48" i="32"/>
  <c r="E48" i="32"/>
  <c r="F69" i="52"/>
  <c r="C69" i="52" s="1"/>
  <c r="B76" i="32"/>
  <c r="B58" i="52"/>
  <c r="F58" i="53"/>
  <c r="C58" i="53" s="1"/>
  <c r="C72" i="53"/>
  <c r="C45" i="53"/>
  <c r="G14" i="2" l="1"/>
  <c r="G52" i="2"/>
  <c r="G73" i="2"/>
  <c r="G32" i="2"/>
  <c r="G38" i="2"/>
  <c r="G39" i="2"/>
  <c r="G56" i="2"/>
  <c r="G69" i="2"/>
  <c r="G24" i="2"/>
  <c r="G17" i="2"/>
  <c r="G58" i="2"/>
  <c r="G18" i="11"/>
  <c r="C76" i="11"/>
  <c r="G40" i="11"/>
  <c r="G28" i="11"/>
  <c r="G70" i="11"/>
  <c r="G26" i="2"/>
  <c r="G18" i="2"/>
  <c r="G60" i="2"/>
  <c r="G51" i="2"/>
  <c r="G70" i="2"/>
  <c r="G48" i="2"/>
  <c r="G47" i="2"/>
  <c r="G55" i="2"/>
  <c r="G74" i="2"/>
  <c r="G64" i="2"/>
  <c r="G75" i="2"/>
  <c r="G50" i="2"/>
  <c r="G62" i="2"/>
  <c r="G54" i="2"/>
  <c r="G15" i="2"/>
  <c r="G33" i="2"/>
  <c r="G27" i="2"/>
  <c r="G21" i="2"/>
  <c r="G65" i="2"/>
  <c r="G76" i="2"/>
  <c r="G23" i="11"/>
  <c r="G31" i="11"/>
  <c r="G63" i="11"/>
  <c r="G57" i="11"/>
  <c r="G67" i="2"/>
  <c r="G59" i="2"/>
  <c r="G46" i="2"/>
  <c r="G31" i="2"/>
  <c r="G28" i="2"/>
  <c r="G25" i="2"/>
  <c r="G13" i="2"/>
  <c r="G66" i="2"/>
  <c r="G36" i="11"/>
  <c r="G27" i="11"/>
  <c r="G48" i="11"/>
  <c r="G40" i="2"/>
  <c r="G16" i="2"/>
  <c r="G19" i="2"/>
  <c r="G34" i="2"/>
  <c r="G36" i="2"/>
  <c r="G20" i="2"/>
  <c r="G30" i="2"/>
  <c r="G57" i="2"/>
  <c r="G53" i="2"/>
  <c r="G63" i="2"/>
  <c r="G29" i="2"/>
  <c r="G22" i="2"/>
  <c r="C67" i="11"/>
  <c r="G56" i="11"/>
  <c r="G33" i="11"/>
  <c r="G76" i="11"/>
  <c r="C67" i="49"/>
  <c r="G56" i="14"/>
  <c r="G47" i="14"/>
  <c r="G58" i="14"/>
  <c r="G48" i="14"/>
  <c r="G26" i="14"/>
  <c r="G17" i="14"/>
  <c r="G76" i="14"/>
  <c r="G57" i="14"/>
  <c r="G67" i="17"/>
  <c r="G15" i="12"/>
  <c r="G34" i="12"/>
  <c r="G52" i="12"/>
  <c r="G76" i="12"/>
  <c r="G53" i="12"/>
  <c r="G19" i="12"/>
  <c r="G54" i="12"/>
  <c r="G26" i="12"/>
  <c r="G29" i="12"/>
  <c r="G61" i="41"/>
  <c r="G28" i="41"/>
  <c r="G29" i="41"/>
  <c r="G21" i="41"/>
  <c r="G56" i="41"/>
  <c r="G18" i="41"/>
  <c r="G62" i="41"/>
  <c r="G23" i="41"/>
  <c r="G55" i="41"/>
  <c r="G39" i="41"/>
  <c r="C76" i="41"/>
  <c r="G15" i="41"/>
  <c r="G13" i="41"/>
  <c r="G74" i="41"/>
  <c r="G75" i="41"/>
  <c r="G26" i="41"/>
  <c r="G19" i="41"/>
  <c r="G73" i="41"/>
  <c r="G48" i="41"/>
  <c r="E76" i="41"/>
  <c r="G24" i="41"/>
  <c r="G51" i="41"/>
  <c r="G25" i="41"/>
  <c r="G47" i="41"/>
  <c r="G31" i="41"/>
  <c r="G72" i="41"/>
  <c r="G36" i="41"/>
  <c r="G20" i="41"/>
  <c r="G50" i="41"/>
  <c r="G69" i="41"/>
  <c r="G72" i="42"/>
  <c r="G54" i="42"/>
  <c r="G30" i="42"/>
  <c r="G13" i="42"/>
  <c r="G76" i="42"/>
  <c r="G31" i="42"/>
  <c r="G36" i="42"/>
  <c r="G70" i="42"/>
  <c r="G60" i="42"/>
  <c r="G40" i="42"/>
  <c r="G32" i="42"/>
  <c r="G67" i="42"/>
  <c r="G63" i="42"/>
  <c r="G50" i="42"/>
  <c r="G21" i="42"/>
  <c r="G29" i="42"/>
  <c r="G51" i="42"/>
  <c r="G55" i="42"/>
  <c r="G56" i="42"/>
  <c r="G62" i="42"/>
  <c r="G17" i="42"/>
  <c r="G24" i="42"/>
  <c r="G57" i="42"/>
  <c r="G75" i="42"/>
  <c r="E76" i="42"/>
  <c r="G53" i="42"/>
  <c r="G57" i="26"/>
  <c r="G31" i="26"/>
  <c r="G47" i="26"/>
  <c r="G16" i="26"/>
  <c r="G74" i="26"/>
  <c r="G33" i="26"/>
  <c r="G39" i="26"/>
  <c r="G29" i="26"/>
  <c r="G26" i="26"/>
  <c r="G54" i="26"/>
  <c r="G72" i="26"/>
  <c r="G27" i="26"/>
  <c r="G59" i="26"/>
  <c r="G32" i="26"/>
  <c r="G69" i="26"/>
  <c r="C67" i="24"/>
  <c r="E67" i="24"/>
  <c r="G67" i="7"/>
  <c r="G56" i="34"/>
  <c r="G54" i="35"/>
  <c r="G40" i="35"/>
  <c r="G56" i="35"/>
  <c r="G34" i="35"/>
  <c r="C67" i="35"/>
  <c r="G61" i="35"/>
  <c r="G17" i="35"/>
  <c r="G15" i="35"/>
  <c r="G60" i="35"/>
  <c r="G59" i="35"/>
  <c r="G69" i="35"/>
  <c r="G72" i="35"/>
  <c r="G13" i="35"/>
  <c r="G63" i="35"/>
  <c r="G21" i="35"/>
  <c r="G19" i="35"/>
  <c r="M67" i="5"/>
  <c r="G54" i="14"/>
  <c r="G52" i="14"/>
  <c r="G14" i="14"/>
  <c r="G55" i="14"/>
  <c r="G29" i="14"/>
  <c r="G22" i="14"/>
  <c r="G55" i="11"/>
  <c r="G17" i="11"/>
  <c r="G14" i="11"/>
  <c r="G69" i="11"/>
  <c r="G62" i="11"/>
  <c r="G50" i="11"/>
  <c r="G21" i="11"/>
  <c r="G64" i="41"/>
  <c r="G65" i="41"/>
  <c r="G76" i="41"/>
  <c r="G60" i="41"/>
  <c r="M40" i="46"/>
  <c r="G67" i="34"/>
  <c r="G76" i="24"/>
  <c r="E76" i="24"/>
  <c r="C76" i="24"/>
  <c r="G19" i="24"/>
  <c r="G46" i="24"/>
  <c r="G64" i="24"/>
  <c r="G31" i="24"/>
  <c r="G28" i="24"/>
  <c r="G61" i="24"/>
  <c r="G17" i="24"/>
  <c r="G39" i="24"/>
  <c r="G62" i="24"/>
  <c r="G33" i="24"/>
  <c r="G27" i="24"/>
  <c r="G75" i="24"/>
  <c r="G23" i="24"/>
  <c r="G50" i="24"/>
  <c r="G69" i="24"/>
  <c r="G16" i="24"/>
  <c r="G38" i="24"/>
  <c r="G65" i="24"/>
  <c r="G21" i="24"/>
  <c r="G56" i="24"/>
  <c r="G66" i="24"/>
  <c r="G13" i="24"/>
  <c r="G34" i="24"/>
  <c r="G53" i="24"/>
  <c r="G73" i="24"/>
  <c r="G67" i="24"/>
  <c r="G32" i="24"/>
  <c r="G26" i="24"/>
  <c r="G55" i="24"/>
  <c r="G20" i="24"/>
  <c r="G51" i="24"/>
  <c r="G70" i="24"/>
  <c r="G40" i="24"/>
  <c r="G25" i="24"/>
  <c r="G52" i="24"/>
  <c r="G72" i="24"/>
  <c r="G18" i="24"/>
  <c r="G59" i="24"/>
  <c r="G14" i="24"/>
  <c r="G36" i="24"/>
  <c r="G60" i="24"/>
  <c r="G48" i="24"/>
  <c r="G24" i="24"/>
  <c r="G57" i="24"/>
  <c r="G30" i="24"/>
  <c r="G29" i="24"/>
  <c r="G58" i="24"/>
  <c r="G15" i="24"/>
  <c r="G22" i="24"/>
  <c r="G54" i="24"/>
  <c r="G63" i="24"/>
  <c r="E67" i="28"/>
  <c r="C67" i="28"/>
  <c r="F76" i="28"/>
  <c r="G67" i="28" s="1"/>
  <c r="M76" i="24"/>
  <c r="K76" i="24"/>
  <c r="I76" i="24"/>
  <c r="M13" i="24"/>
  <c r="M34" i="24"/>
  <c r="M75" i="24"/>
  <c r="M23" i="24"/>
  <c r="M58" i="24"/>
  <c r="M54" i="24"/>
  <c r="M20" i="24"/>
  <c r="M51" i="24"/>
  <c r="M17" i="24"/>
  <c r="M39" i="24"/>
  <c r="M70" i="24"/>
  <c r="M18" i="24"/>
  <c r="M57" i="24"/>
  <c r="M32" i="24"/>
  <c r="M26" i="24"/>
  <c r="M62" i="24"/>
  <c r="M48" i="24"/>
  <c r="M24" i="24"/>
  <c r="M59" i="24"/>
  <c r="M55" i="24"/>
  <c r="M21" i="24"/>
  <c r="M56" i="24"/>
  <c r="M52" i="24"/>
  <c r="M22" i="24"/>
  <c r="M61" i="24"/>
  <c r="M15" i="24"/>
  <c r="M14" i="24"/>
  <c r="M36" i="24"/>
  <c r="M73" i="24"/>
  <c r="M31" i="24"/>
  <c r="M28" i="24"/>
  <c r="M63" i="24"/>
  <c r="M25" i="24"/>
  <c r="M60" i="24"/>
  <c r="M66" i="24"/>
  <c r="M47" i="24"/>
  <c r="M33" i="24"/>
  <c r="M27" i="24"/>
  <c r="M65" i="24"/>
  <c r="M53" i="24"/>
  <c r="M19" i="24"/>
  <c r="M46" i="24"/>
  <c r="M50" i="24"/>
  <c r="M16" i="24"/>
  <c r="M38" i="24"/>
  <c r="M69" i="24"/>
  <c r="M30" i="24"/>
  <c r="M29" i="24"/>
  <c r="M64" i="24"/>
  <c r="M72" i="24"/>
  <c r="E67" i="31"/>
  <c r="C67" i="31"/>
  <c r="F76" i="31"/>
  <c r="G67" i="31" s="1"/>
  <c r="M74" i="24"/>
  <c r="M67" i="26"/>
  <c r="G47" i="24"/>
  <c r="M40" i="24"/>
  <c r="M76" i="31"/>
  <c r="M38" i="31"/>
  <c r="M28" i="31"/>
  <c r="M24" i="31"/>
  <c r="M20" i="31"/>
  <c r="M16" i="31"/>
  <c r="M31" i="31"/>
  <c r="M69" i="31"/>
  <c r="M64" i="31"/>
  <c r="M60" i="31"/>
  <c r="M56" i="31"/>
  <c r="M54" i="31"/>
  <c r="M52" i="31"/>
  <c r="M50" i="31"/>
  <c r="M30" i="31"/>
  <c r="M26" i="31"/>
  <c r="M15" i="31"/>
  <c r="M73" i="31"/>
  <c r="M63" i="31"/>
  <c r="M59" i="31"/>
  <c r="M48" i="31"/>
  <c r="M39" i="31"/>
  <c r="M33" i="31"/>
  <c r="M29" i="31"/>
  <c r="M25" i="31"/>
  <c r="M21" i="31"/>
  <c r="M17" i="31"/>
  <c r="M14" i="31"/>
  <c r="K76" i="31"/>
  <c r="I76" i="31"/>
  <c r="M57" i="31"/>
  <c r="M27" i="31"/>
  <c r="M62" i="31"/>
  <c r="M51" i="31"/>
  <c r="M23" i="31"/>
  <c r="M75" i="31"/>
  <c r="M36" i="31"/>
  <c r="M61" i="31"/>
  <c r="M13" i="31"/>
  <c r="M34" i="31"/>
  <c r="M66" i="31"/>
  <c r="M55" i="31"/>
  <c r="M40" i="31"/>
  <c r="M70" i="31"/>
  <c r="M65" i="31"/>
  <c r="M18" i="31"/>
  <c r="M47" i="31"/>
  <c r="M32" i="31"/>
  <c r="M46" i="31"/>
  <c r="M53" i="31"/>
  <c r="M72" i="31"/>
  <c r="M22" i="31"/>
  <c r="M58" i="31"/>
  <c r="M19" i="31"/>
  <c r="G61" i="14"/>
  <c r="G51" i="14"/>
  <c r="G72" i="14"/>
  <c r="G65" i="14"/>
  <c r="G36" i="14"/>
  <c r="G28" i="14"/>
  <c r="M40" i="13"/>
  <c r="G15" i="11"/>
  <c r="G75" i="11"/>
  <c r="G52" i="11"/>
  <c r="G54" i="11"/>
  <c r="G30" i="11"/>
  <c r="G13" i="11"/>
  <c r="G20" i="42"/>
  <c r="G47" i="42"/>
  <c r="G39" i="42"/>
  <c r="G14" i="42"/>
  <c r="G22" i="42"/>
  <c r="G15" i="42"/>
  <c r="G52" i="42"/>
  <c r="G46" i="42"/>
  <c r="G26" i="42"/>
  <c r="G54" i="41"/>
  <c r="G22" i="41"/>
  <c r="G14" i="41"/>
  <c r="G17" i="41"/>
  <c r="G70" i="41"/>
  <c r="G59" i="41"/>
  <c r="G53" i="41"/>
  <c r="G27" i="41"/>
  <c r="G63" i="41"/>
  <c r="G38" i="41"/>
  <c r="G57" i="41"/>
  <c r="G66" i="41"/>
  <c r="M67" i="49"/>
  <c r="M53" i="49"/>
  <c r="M59" i="49"/>
  <c r="M20" i="49"/>
  <c r="M38" i="49"/>
  <c r="M46" i="49"/>
  <c r="M22" i="49"/>
  <c r="M60" i="49"/>
  <c r="M18" i="49"/>
  <c r="M55" i="49"/>
  <c r="M26" i="49"/>
  <c r="K76" i="49"/>
  <c r="I76" i="49"/>
  <c r="G40" i="34"/>
  <c r="G42" i="26"/>
  <c r="G45" i="26"/>
  <c r="G44" i="26"/>
  <c r="E76" i="26"/>
  <c r="G43" i="26"/>
  <c r="M67" i="24"/>
  <c r="M76" i="26"/>
  <c r="M72" i="26"/>
  <c r="M66" i="26"/>
  <c r="M62" i="26"/>
  <c r="M58" i="26"/>
  <c r="M38" i="26"/>
  <c r="M32" i="26"/>
  <c r="M28" i="26"/>
  <c r="M24" i="26"/>
  <c r="M20" i="26"/>
  <c r="M16" i="26"/>
  <c r="M75" i="26"/>
  <c r="M46" i="26"/>
  <c r="M36" i="26"/>
  <c r="M31" i="26"/>
  <c r="M23" i="26"/>
  <c r="M19" i="26"/>
  <c r="M69" i="26"/>
  <c r="M64" i="26"/>
  <c r="M60" i="26"/>
  <c r="M56" i="26"/>
  <c r="M54" i="26"/>
  <c r="M52" i="26"/>
  <c r="M50" i="26"/>
  <c r="M30" i="26"/>
  <c r="M26" i="26"/>
  <c r="M15" i="26"/>
  <c r="M73" i="26"/>
  <c r="M29" i="26"/>
  <c r="M25" i="26"/>
  <c r="M14" i="26"/>
  <c r="M63" i="26"/>
  <c r="M48" i="26"/>
  <c r="M39" i="26"/>
  <c r="M21" i="26"/>
  <c r="M59" i="26"/>
  <c r="M33" i="26"/>
  <c r="M17" i="26"/>
  <c r="K76" i="26"/>
  <c r="I76" i="26"/>
  <c r="M61" i="26"/>
  <c r="M55" i="26"/>
  <c r="M27" i="26"/>
  <c r="M70" i="26"/>
  <c r="M13" i="26"/>
  <c r="M65" i="26"/>
  <c r="M18" i="26"/>
  <c r="M34" i="26"/>
  <c r="M53" i="26"/>
  <c r="M57" i="26"/>
  <c r="M51" i="26"/>
  <c r="M22" i="26"/>
  <c r="M47" i="26"/>
  <c r="M74" i="31"/>
  <c r="M76" i="28"/>
  <c r="M72" i="28"/>
  <c r="M66" i="28"/>
  <c r="M62" i="28"/>
  <c r="M58" i="28"/>
  <c r="M38" i="28"/>
  <c r="M32" i="28"/>
  <c r="M28" i="28"/>
  <c r="M24" i="28"/>
  <c r="M20" i="28"/>
  <c r="M16" i="28"/>
  <c r="M13" i="28"/>
  <c r="M75" i="28"/>
  <c r="M61" i="28"/>
  <c r="M57" i="28"/>
  <c r="M46" i="28"/>
  <c r="M36" i="28"/>
  <c r="M31" i="28"/>
  <c r="M27" i="28"/>
  <c r="M23" i="28"/>
  <c r="M19" i="28"/>
  <c r="M69" i="28"/>
  <c r="M64" i="28"/>
  <c r="M34" i="28"/>
  <c r="M26" i="28"/>
  <c r="M22" i="28"/>
  <c r="M18" i="28"/>
  <c r="M15" i="28"/>
  <c r="M63" i="28"/>
  <c r="M48" i="28"/>
  <c r="M59" i="28"/>
  <c r="M33" i="28"/>
  <c r="M73" i="28"/>
  <c r="M29" i="28"/>
  <c r="M25" i="28"/>
  <c r="M14" i="28"/>
  <c r="K76" i="28"/>
  <c r="I76" i="28"/>
  <c r="M21" i="28"/>
  <c r="M56" i="28"/>
  <c r="M51" i="28"/>
  <c r="M47" i="28"/>
  <c r="M70" i="28"/>
  <c r="M60" i="28"/>
  <c r="M55" i="28"/>
  <c r="M39" i="28"/>
  <c r="M50" i="28"/>
  <c r="M40" i="28"/>
  <c r="M53" i="28"/>
  <c r="M17" i="28"/>
  <c r="M54" i="28"/>
  <c r="M65" i="28"/>
  <c r="M30" i="28"/>
  <c r="M52" i="28"/>
  <c r="C34" i="53"/>
  <c r="K53" i="58"/>
  <c r="M76" i="34"/>
  <c r="M22" i="34"/>
  <c r="M75" i="34"/>
  <c r="M21" i="34"/>
  <c r="K76" i="34"/>
  <c r="M63" i="34"/>
  <c r="M27" i="34"/>
  <c r="M30" i="34"/>
  <c r="M48" i="34"/>
  <c r="M29" i="34"/>
  <c r="M13" i="34"/>
  <c r="M20" i="34"/>
  <c r="M55" i="34"/>
  <c r="M36" i="34"/>
  <c r="M19" i="34"/>
  <c r="I76" i="34"/>
  <c r="M70" i="34"/>
  <c r="M61" i="34"/>
  <c r="M53" i="34"/>
  <c r="M38" i="34"/>
  <c r="M28" i="34"/>
  <c r="M73" i="34"/>
  <c r="M46" i="34"/>
  <c r="M54" i="34"/>
  <c r="M74" i="34"/>
  <c r="M51" i="34"/>
  <c r="M26" i="34"/>
  <c r="M33" i="34"/>
  <c r="M31" i="34"/>
  <c r="M14" i="34"/>
  <c r="M64" i="34"/>
  <c r="M15" i="34"/>
  <c r="M16" i="34"/>
  <c r="M62" i="34"/>
  <c r="M23" i="34"/>
  <c r="M59" i="34"/>
  <c r="M65" i="34"/>
  <c r="M56" i="34"/>
  <c r="M69" i="34"/>
  <c r="M52" i="34"/>
  <c r="M66" i="34"/>
  <c r="M58" i="34"/>
  <c r="M40" i="34"/>
  <c r="M39" i="34"/>
  <c r="M47" i="34"/>
  <c r="M50" i="34"/>
  <c r="M17" i="34"/>
  <c r="M18" i="34"/>
  <c r="M34" i="34"/>
  <c r="M32" i="34"/>
  <c r="M57" i="34"/>
  <c r="M25" i="34"/>
  <c r="M72" i="34"/>
  <c r="M24" i="34"/>
  <c r="M60" i="34"/>
  <c r="M67" i="34"/>
  <c r="G31" i="34"/>
  <c r="G28" i="34"/>
  <c r="G20" i="34"/>
  <c r="G73" i="34"/>
  <c r="G63" i="34"/>
  <c r="G27" i="34"/>
  <c r="G19" i="34"/>
  <c r="G51" i="34"/>
  <c r="G59" i="34"/>
  <c r="G76" i="34"/>
  <c r="E76" i="34"/>
  <c r="G29" i="34"/>
  <c r="G21" i="34"/>
  <c r="G13" i="34"/>
  <c r="C76" i="34"/>
  <c r="G48" i="34"/>
  <c r="G18" i="34"/>
  <c r="G26" i="34"/>
  <c r="G66" i="34"/>
  <c r="G16" i="34"/>
  <c r="G38" i="34"/>
  <c r="G17" i="34"/>
  <c r="G52" i="34"/>
  <c r="G53" i="34"/>
  <c r="G14" i="34"/>
  <c r="G57" i="34"/>
  <c r="G24" i="34"/>
  <c r="G15" i="34"/>
  <c r="G25" i="34"/>
  <c r="G62" i="34"/>
  <c r="G55" i="34"/>
  <c r="G54" i="34"/>
  <c r="G65" i="34"/>
  <c r="G39" i="34"/>
  <c r="G64" i="34"/>
  <c r="G69" i="34"/>
  <c r="G75" i="34"/>
  <c r="G50" i="34"/>
  <c r="G61" i="34"/>
  <c r="G58" i="34"/>
  <c r="G72" i="34"/>
  <c r="G74" i="34"/>
  <c r="G30" i="34"/>
  <c r="G60" i="34"/>
  <c r="G23" i="34"/>
  <c r="G70" i="34"/>
  <c r="G46" i="34"/>
  <c r="G32" i="34"/>
  <c r="G22" i="34"/>
  <c r="G36" i="34"/>
  <c r="G34" i="34"/>
  <c r="G33" i="34"/>
  <c r="I47" i="59"/>
  <c r="E67" i="22"/>
  <c r="C67" i="22"/>
  <c r="F76" i="22"/>
  <c r="C74" i="59"/>
  <c r="K76" i="18"/>
  <c r="M56" i="18"/>
  <c r="M38" i="18"/>
  <c r="M73" i="18"/>
  <c r="M63" i="18"/>
  <c r="M46" i="18"/>
  <c r="M36" i="18"/>
  <c r="M27" i="18"/>
  <c r="M72" i="18"/>
  <c r="M62" i="18"/>
  <c r="M54" i="18"/>
  <c r="M18" i="18"/>
  <c r="M70" i="18"/>
  <c r="M61" i="18"/>
  <c r="M53" i="18"/>
  <c r="M33" i="18"/>
  <c r="M25" i="18"/>
  <c r="M17" i="18"/>
  <c r="M69" i="18"/>
  <c r="M60" i="18"/>
  <c r="M52" i="18"/>
  <c r="M16" i="18"/>
  <c r="M76" i="18"/>
  <c r="I76" i="18"/>
  <c r="M64" i="18"/>
  <c r="M34" i="18"/>
  <c r="M24" i="18"/>
  <c r="M13" i="18"/>
  <c r="M15" i="18"/>
  <c r="M40" i="18"/>
  <c r="M19" i="18"/>
  <c r="M58" i="18"/>
  <c r="M22" i="18"/>
  <c r="M28" i="18"/>
  <c r="M75" i="18"/>
  <c r="M47" i="18"/>
  <c r="M55" i="18"/>
  <c r="M31" i="18"/>
  <c r="M66" i="18"/>
  <c r="M20" i="18"/>
  <c r="M51" i="18"/>
  <c r="M74" i="18"/>
  <c r="M30" i="18"/>
  <c r="M57" i="18"/>
  <c r="M21" i="18"/>
  <c r="M29" i="18"/>
  <c r="M65" i="18"/>
  <c r="M48" i="18"/>
  <c r="M26" i="18"/>
  <c r="M14" i="18"/>
  <c r="M59" i="18"/>
  <c r="M39" i="18"/>
  <c r="M23" i="18"/>
  <c r="M32" i="18"/>
  <c r="M50" i="18"/>
  <c r="M67" i="18"/>
  <c r="C67" i="18"/>
  <c r="E67" i="18"/>
  <c r="F76" i="18"/>
  <c r="G42" i="32"/>
  <c r="E64" i="53"/>
  <c r="G45" i="32"/>
  <c r="C43" i="53"/>
  <c r="I53" i="53"/>
  <c r="M74" i="23"/>
  <c r="M67" i="23"/>
  <c r="K76" i="23"/>
  <c r="M33" i="23"/>
  <c r="M24" i="23"/>
  <c r="M16" i="23"/>
  <c r="I76" i="23"/>
  <c r="M17" i="23"/>
  <c r="M25" i="23"/>
  <c r="M59" i="23"/>
  <c r="M51" i="23"/>
  <c r="M31" i="23"/>
  <c r="M23" i="23"/>
  <c r="M15" i="23"/>
  <c r="M76" i="23"/>
  <c r="M14" i="23"/>
  <c r="M75" i="23"/>
  <c r="M65" i="23"/>
  <c r="M57" i="23"/>
  <c r="M48" i="23"/>
  <c r="M39" i="23"/>
  <c r="M13" i="23"/>
  <c r="M47" i="23"/>
  <c r="M55" i="23"/>
  <c r="M28" i="23"/>
  <c r="M52" i="23"/>
  <c r="M30" i="23"/>
  <c r="M50" i="23"/>
  <c r="M69" i="23"/>
  <c r="M58" i="23"/>
  <c r="M54" i="23"/>
  <c r="M53" i="23"/>
  <c r="M61" i="23"/>
  <c r="M26" i="23"/>
  <c r="M60" i="23"/>
  <c r="M27" i="23"/>
  <c r="M36" i="23"/>
  <c r="M18" i="23"/>
  <c r="M72" i="23"/>
  <c r="M22" i="23"/>
  <c r="M34" i="23"/>
  <c r="M70" i="23"/>
  <c r="M63" i="23"/>
  <c r="M73" i="23"/>
  <c r="M56" i="23"/>
  <c r="M32" i="23"/>
  <c r="M21" i="23"/>
  <c r="M66" i="23"/>
  <c r="M62" i="23"/>
  <c r="M64" i="23"/>
  <c r="M19" i="23"/>
  <c r="M29" i="23"/>
  <c r="M38" i="23"/>
  <c r="M20" i="23"/>
  <c r="M46" i="23"/>
  <c r="E24" i="53"/>
  <c r="C67" i="23"/>
  <c r="E67" i="23"/>
  <c r="F76" i="23"/>
  <c r="G40" i="25"/>
  <c r="G47" i="25"/>
  <c r="C47" i="32"/>
  <c r="E76" i="25"/>
  <c r="G76" i="25"/>
  <c r="G14" i="25"/>
  <c r="C76" i="25"/>
  <c r="G58" i="25"/>
  <c r="G65" i="25"/>
  <c r="G13" i="25"/>
  <c r="G63" i="25"/>
  <c r="G46" i="25"/>
  <c r="G27" i="25"/>
  <c r="G66" i="25"/>
  <c r="G75" i="25"/>
  <c r="G57" i="25"/>
  <c r="G48" i="25"/>
  <c r="G39" i="25"/>
  <c r="G64" i="25"/>
  <c r="G38" i="25"/>
  <c r="G73" i="25"/>
  <c r="G55" i="25"/>
  <c r="G36" i="25"/>
  <c r="G72" i="25"/>
  <c r="G16" i="25"/>
  <c r="G30" i="25"/>
  <c r="G22" i="25"/>
  <c r="G24" i="25"/>
  <c r="G19" i="25"/>
  <c r="G34" i="25"/>
  <c r="G50" i="25"/>
  <c r="G29" i="25"/>
  <c r="G60" i="25"/>
  <c r="G70" i="25"/>
  <c r="G74" i="25"/>
  <c r="G69" i="25"/>
  <c r="G15" i="25"/>
  <c r="G33" i="25"/>
  <c r="G32" i="25"/>
  <c r="G31" i="25"/>
  <c r="G53" i="25"/>
  <c r="G17" i="25"/>
  <c r="G23" i="25"/>
  <c r="G18" i="25"/>
  <c r="G26" i="25"/>
  <c r="G21" i="25"/>
  <c r="G25" i="25"/>
  <c r="G54" i="25"/>
  <c r="G52" i="25"/>
  <c r="G20" i="25"/>
  <c r="G51" i="25"/>
  <c r="G61" i="25"/>
  <c r="G59" i="25"/>
  <c r="G62" i="25"/>
  <c r="G28" i="25"/>
  <c r="E74" i="32"/>
  <c r="C22" i="53"/>
  <c r="G56" i="25"/>
  <c r="M23" i="49"/>
  <c r="M29" i="49"/>
  <c r="M47" i="49"/>
  <c r="M24" i="49"/>
  <c r="M54" i="49"/>
  <c r="M17" i="49"/>
  <c r="C76" i="49"/>
  <c r="G72" i="49"/>
  <c r="G62" i="49"/>
  <c r="G34" i="49"/>
  <c r="G26" i="49"/>
  <c r="E76" i="49"/>
  <c r="G76" i="49"/>
  <c r="G75" i="49"/>
  <c r="G39" i="49"/>
  <c r="G13" i="49"/>
  <c r="G73" i="49"/>
  <c r="G63" i="49"/>
  <c r="G55" i="49"/>
  <c r="G46" i="49"/>
  <c r="G36" i="49"/>
  <c r="G31" i="49"/>
  <c r="G64" i="49"/>
  <c r="G59" i="49"/>
  <c r="G61" i="49"/>
  <c r="G53" i="49"/>
  <c r="G52" i="49"/>
  <c r="G30" i="49"/>
  <c r="G14" i="49"/>
  <c r="G38" i="49"/>
  <c r="G20" i="49"/>
  <c r="G15" i="49"/>
  <c r="G17" i="49"/>
  <c r="G70" i="49"/>
  <c r="G21" i="49"/>
  <c r="G54" i="49"/>
  <c r="G50" i="49"/>
  <c r="G33" i="49"/>
  <c r="G28" i="49"/>
  <c r="G22" i="49"/>
  <c r="G25" i="49"/>
  <c r="G32" i="49"/>
  <c r="G19" i="49"/>
  <c r="G29" i="49"/>
  <c r="G16" i="49"/>
  <c r="G27" i="49"/>
  <c r="G48" i="49"/>
  <c r="G24" i="49"/>
  <c r="G57" i="49"/>
  <c r="G60" i="49"/>
  <c r="G40" i="49"/>
  <c r="G18" i="49"/>
  <c r="G23" i="49"/>
  <c r="G74" i="49"/>
  <c r="G65" i="49"/>
  <c r="G69" i="49"/>
  <c r="G47" i="49"/>
  <c r="G58" i="49"/>
  <c r="G56" i="49"/>
  <c r="G51" i="49"/>
  <c r="G66" i="49"/>
  <c r="M72" i="48"/>
  <c r="M62" i="48"/>
  <c r="M54" i="48"/>
  <c r="M18" i="48"/>
  <c r="M70" i="48"/>
  <c r="M61" i="48"/>
  <c r="M53" i="48"/>
  <c r="M33" i="48"/>
  <c r="M25" i="48"/>
  <c r="M17" i="48"/>
  <c r="M59" i="48"/>
  <c r="M51" i="48"/>
  <c r="M31" i="48"/>
  <c r="M23" i="48"/>
  <c r="M15" i="48"/>
  <c r="M56" i="48"/>
  <c r="M20" i="48"/>
  <c r="M76" i="48"/>
  <c r="K76" i="48"/>
  <c r="M75" i="48"/>
  <c r="M65" i="48"/>
  <c r="M57" i="48"/>
  <c r="I76" i="48"/>
  <c r="M64" i="48"/>
  <c r="M28" i="48"/>
  <c r="M55" i="48"/>
  <c r="M46" i="48"/>
  <c r="M66" i="48"/>
  <c r="M69" i="48"/>
  <c r="M19" i="48"/>
  <c r="M30" i="48"/>
  <c r="M39" i="48"/>
  <c r="M24" i="48"/>
  <c r="M32" i="48"/>
  <c r="M63" i="48"/>
  <c r="M27" i="48"/>
  <c r="M52" i="48"/>
  <c r="M29" i="48"/>
  <c r="M48" i="48"/>
  <c r="M60" i="48"/>
  <c r="M14" i="48"/>
  <c r="M38" i="48"/>
  <c r="M50" i="48"/>
  <c r="M34" i="48"/>
  <c r="M73" i="48"/>
  <c r="M36" i="48"/>
  <c r="M13" i="48"/>
  <c r="M26" i="48"/>
  <c r="M21" i="48"/>
  <c r="M22" i="48"/>
  <c r="M16" i="48"/>
  <c r="M58" i="48"/>
  <c r="D74" i="52"/>
  <c r="E67" i="48"/>
  <c r="C67" i="48"/>
  <c r="F76" i="48"/>
  <c r="M20" i="47"/>
  <c r="K76" i="47"/>
  <c r="M27" i="47"/>
  <c r="I76" i="47"/>
  <c r="M54" i="47"/>
  <c r="M25" i="47"/>
  <c r="M60" i="47"/>
  <c r="M32" i="47"/>
  <c r="M16" i="47"/>
  <c r="M76" i="47"/>
  <c r="M28" i="47"/>
  <c r="M19" i="47"/>
  <c r="M26" i="47"/>
  <c r="M18" i="47"/>
  <c r="M33" i="47"/>
  <c r="M17" i="47"/>
  <c r="M69" i="47"/>
  <c r="M52" i="47"/>
  <c r="M24" i="47"/>
  <c r="M31" i="47"/>
  <c r="M51" i="47"/>
  <c r="M65" i="47"/>
  <c r="M36" i="47"/>
  <c r="M46" i="47"/>
  <c r="M15" i="47"/>
  <c r="M53" i="47"/>
  <c r="M73" i="47"/>
  <c r="M30" i="47"/>
  <c r="M39" i="47"/>
  <c r="M70" i="47"/>
  <c r="M75" i="47"/>
  <c r="M61" i="47"/>
  <c r="M50" i="47"/>
  <c r="M57" i="47"/>
  <c r="M59" i="47"/>
  <c r="M62" i="47"/>
  <c r="M55" i="47"/>
  <c r="M38" i="47"/>
  <c r="M22" i="47"/>
  <c r="M48" i="47"/>
  <c r="M72" i="47"/>
  <c r="M64" i="47"/>
  <c r="M14" i="47"/>
  <c r="M21" i="47"/>
  <c r="M47" i="47"/>
  <c r="M58" i="47"/>
  <c r="M29" i="47"/>
  <c r="M66" i="47"/>
  <c r="M67" i="47"/>
  <c r="M63" i="47"/>
  <c r="M23" i="47"/>
  <c r="M13" i="47"/>
  <c r="M56" i="47"/>
  <c r="M34" i="47"/>
  <c r="M74" i="47"/>
  <c r="M40" i="47"/>
  <c r="G51" i="47"/>
  <c r="G31" i="47"/>
  <c r="G76" i="47"/>
  <c r="G66" i="47"/>
  <c r="G58" i="47"/>
  <c r="G50" i="47"/>
  <c r="G30" i="47"/>
  <c r="E76" i="47"/>
  <c r="G72" i="47"/>
  <c r="G54" i="47"/>
  <c r="G26" i="47"/>
  <c r="C76" i="47"/>
  <c r="G28" i="47"/>
  <c r="G20" i="47"/>
  <c r="G27" i="47"/>
  <c r="G19" i="47"/>
  <c r="G62" i="47"/>
  <c r="G18" i="47"/>
  <c r="G60" i="47"/>
  <c r="G32" i="47"/>
  <c r="G14" i="47"/>
  <c r="G73" i="47"/>
  <c r="G75" i="47"/>
  <c r="G22" i="47"/>
  <c r="G52" i="47"/>
  <c r="G48" i="47"/>
  <c r="G53" i="47"/>
  <c r="G23" i="47"/>
  <c r="G17" i="47"/>
  <c r="G69" i="47"/>
  <c r="G16" i="47"/>
  <c r="G15" i="47"/>
  <c r="G25" i="47"/>
  <c r="G34" i="47"/>
  <c r="G24" i="47"/>
  <c r="G59" i="47"/>
  <c r="G29" i="47"/>
  <c r="G39" i="47"/>
  <c r="G47" i="47"/>
  <c r="G36" i="47"/>
  <c r="G61" i="47"/>
  <c r="G70" i="47"/>
  <c r="G46" i="47"/>
  <c r="G38" i="47"/>
  <c r="G13" i="47"/>
  <c r="G33" i="47"/>
  <c r="G21" i="47"/>
  <c r="G55" i="47"/>
  <c r="G64" i="47"/>
  <c r="G57" i="47"/>
  <c r="G63" i="47"/>
  <c r="G65" i="47"/>
  <c r="G40" i="47"/>
  <c r="G74" i="47"/>
  <c r="G56" i="47"/>
  <c r="C67" i="47"/>
  <c r="G67" i="47"/>
  <c r="E67" i="47"/>
  <c r="M67" i="45"/>
  <c r="M60" i="45"/>
  <c r="M32" i="45"/>
  <c r="M29" i="45"/>
  <c r="K76" i="45"/>
  <c r="M57" i="45"/>
  <c r="M39" i="45"/>
  <c r="M64" i="45"/>
  <c r="M38" i="45"/>
  <c r="M69" i="45"/>
  <c r="M65" i="45"/>
  <c r="M48" i="45"/>
  <c r="M21" i="45"/>
  <c r="M56" i="45"/>
  <c r="M20" i="45"/>
  <c r="I76" i="45"/>
  <c r="M76" i="45"/>
  <c r="M66" i="45"/>
  <c r="M58" i="45"/>
  <c r="M30" i="45"/>
  <c r="M28" i="45"/>
  <c r="M53" i="45"/>
  <c r="M33" i="45"/>
  <c r="M73" i="45"/>
  <c r="M75" i="45"/>
  <c r="M27" i="45"/>
  <c r="M22" i="45"/>
  <c r="M26" i="45"/>
  <c r="M25" i="45"/>
  <c r="M61" i="45"/>
  <c r="M13" i="45"/>
  <c r="M34" i="45"/>
  <c r="M18" i="45"/>
  <c r="M51" i="45"/>
  <c r="M24" i="45"/>
  <c r="M52" i="45"/>
  <c r="M63" i="45"/>
  <c r="M46" i="45"/>
  <c r="M70" i="45"/>
  <c r="M14" i="45"/>
  <c r="M59" i="45"/>
  <c r="M15" i="45"/>
  <c r="M50" i="45"/>
  <c r="M23" i="45"/>
  <c r="M36" i="45"/>
  <c r="M19" i="45"/>
  <c r="M55" i="45"/>
  <c r="M54" i="45"/>
  <c r="M17" i="45"/>
  <c r="M62" i="45"/>
  <c r="M31" i="45"/>
  <c r="M72" i="45"/>
  <c r="M40" i="45"/>
  <c r="M16" i="45"/>
  <c r="G73" i="45"/>
  <c r="G63" i="45"/>
  <c r="G72" i="45"/>
  <c r="G62" i="45"/>
  <c r="G34" i="45"/>
  <c r="G26" i="45"/>
  <c r="E76" i="45"/>
  <c r="G70" i="45"/>
  <c r="G61" i="45"/>
  <c r="G53" i="45"/>
  <c r="G33" i="45"/>
  <c r="C76" i="45"/>
  <c r="G69" i="45"/>
  <c r="G60" i="45"/>
  <c r="G52" i="45"/>
  <c r="G32" i="45"/>
  <c r="G59" i="45"/>
  <c r="G51" i="45"/>
  <c r="G31" i="45"/>
  <c r="G76" i="45"/>
  <c r="G13" i="45"/>
  <c r="G17" i="45"/>
  <c r="G23" i="45"/>
  <c r="G20" i="45"/>
  <c r="G22" i="45"/>
  <c r="G25" i="45"/>
  <c r="G28" i="45"/>
  <c r="G46" i="45"/>
  <c r="G39" i="45"/>
  <c r="G30" i="45"/>
  <c r="G36" i="45"/>
  <c r="G27" i="45"/>
  <c r="G14" i="45"/>
  <c r="G18" i="45"/>
  <c r="G21" i="45"/>
  <c r="G54" i="45"/>
  <c r="G19" i="45"/>
  <c r="G50" i="45"/>
  <c r="G16" i="45"/>
  <c r="G55" i="45"/>
  <c r="G29" i="45"/>
  <c r="G74" i="45"/>
  <c r="G58" i="45"/>
  <c r="G38" i="45"/>
  <c r="G24" i="45"/>
  <c r="G57" i="45"/>
  <c r="G75" i="45"/>
  <c r="G66" i="45"/>
  <c r="G64" i="45"/>
  <c r="G65" i="45"/>
  <c r="G48" i="45"/>
  <c r="G15" i="45"/>
  <c r="G40" i="45"/>
  <c r="G47" i="45"/>
  <c r="G56" i="45"/>
  <c r="G67" i="45"/>
  <c r="M72" i="46"/>
  <c r="M62" i="46"/>
  <c r="M76" i="46"/>
  <c r="M50" i="46"/>
  <c r="M22" i="46"/>
  <c r="M59" i="46"/>
  <c r="M23" i="46"/>
  <c r="M66" i="46"/>
  <c r="M14" i="46"/>
  <c r="M65" i="46"/>
  <c r="M57" i="46"/>
  <c r="M29" i="46"/>
  <c r="M13" i="46"/>
  <c r="I76" i="46"/>
  <c r="M64" i="46"/>
  <c r="M47" i="46"/>
  <c r="M28" i="46"/>
  <c r="M20" i="46"/>
  <c r="M31" i="46"/>
  <c r="M58" i="46"/>
  <c r="M30" i="46"/>
  <c r="K76" i="46"/>
  <c r="M75" i="46"/>
  <c r="M21" i="46"/>
  <c r="M56" i="46"/>
  <c r="M60" i="46"/>
  <c r="M25" i="46"/>
  <c r="M51" i="46"/>
  <c r="M67" i="46"/>
  <c r="M38" i="46"/>
  <c r="M53" i="46"/>
  <c r="M54" i="46"/>
  <c r="M46" i="46"/>
  <c r="M73" i="46"/>
  <c r="M32" i="46"/>
  <c r="M52" i="46"/>
  <c r="M70" i="46"/>
  <c r="M39" i="46"/>
  <c r="M55" i="46"/>
  <c r="M34" i="46"/>
  <c r="M69" i="46"/>
  <c r="M19" i="46"/>
  <c r="M24" i="46"/>
  <c r="M63" i="46"/>
  <c r="M17" i="46"/>
  <c r="M61" i="46"/>
  <c r="M33" i="46"/>
  <c r="M26" i="46"/>
  <c r="M36" i="46"/>
  <c r="M18" i="46"/>
  <c r="M16" i="46"/>
  <c r="M48" i="46"/>
  <c r="M15" i="46"/>
  <c r="M27" i="46"/>
  <c r="C67" i="46"/>
  <c r="E67" i="46"/>
  <c r="F76" i="46"/>
  <c r="G67" i="46" s="1"/>
  <c r="M46" i="50"/>
  <c r="M36" i="50"/>
  <c r="M69" i="50"/>
  <c r="M60" i="50"/>
  <c r="M52" i="50"/>
  <c r="M32" i="50"/>
  <c r="K76" i="50"/>
  <c r="M59" i="50"/>
  <c r="M31" i="50"/>
  <c r="M23" i="50"/>
  <c r="M15" i="50"/>
  <c r="I76" i="50"/>
  <c r="M76" i="50"/>
  <c r="M66" i="50"/>
  <c r="M58" i="50"/>
  <c r="M50" i="50"/>
  <c r="M30" i="50"/>
  <c r="M22" i="50"/>
  <c r="M14" i="50"/>
  <c r="M70" i="50"/>
  <c r="M61" i="50"/>
  <c r="M75" i="50"/>
  <c r="M64" i="50"/>
  <c r="M20" i="50"/>
  <c r="M18" i="50"/>
  <c r="M21" i="50"/>
  <c r="M51" i="50"/>
  <c r="M27" i="50"/>
  <c r="M67" i="50"/>
  <c r="M54" i="50"/>
  <c r="M16" i="50"/>
  <c r="M33" i="50"/>
  <c r="M28" i="50"/>
  <c r="M24" i="50"/>
  <c r="M63" i="50"/>
  <c r="M29" i="50"/>
  <c r="M26" i="50"/>
  <c r="M56" i="50"/>
  <c r="M53" i="50"/>
  <c r="M47" i="50"/>
  <c r="M62" i="50"/>
  <c r="M17" i="50"/>
  <c r="M19" i="50"/>
  <c r="M38" i="50"/>
  <c r="M48" i="50"/>
  <c r="M57" i="50"/>
  <c r="M13" i="50"/>
  <c r="M25" i="50"/>
  <c r="M55" i="50"/>
  <c r="M39" i="50"/>
  <c r="M65" i="50"/>
  <c r="M34" i="50"/>
  <c r="M73" i="50"/>
  <c r="M72" i="50"/>
  <c r="G76" i="50"/>
  <c r="G28" i="50"/>
  <c r="G20" i="50"/>
  <c r="G73" i="50"/>
  <c r="G63" i="50"/>
  <c r="G19" i="50"/>
  <c r="E76" i="50"/>
  <c r="C76" i="50"/>
  <c r="G70" i="50"/>
  <c r="G61" i="50"/>
  <c r="G53" i="50"/>
  <c r="G25" i="50"/>
  <c r="G17" i="50"/>
  <c r="G69" i="50"/>
  <c r="G60" i="50"/>
  <c r="G52" i="50"/>
  <c r="G32" i="50"/>
  <c r="G24" i="50"/>
  <c r="G16" i="50"/>
  <c r="G31" i="50"/>
  <c r="G46" i="50"/>
  <c r="G72" i="50"/>
  <c r="G38" i="50"/>
  <c r="G30" i="50"/>
  <c r="G48" i="50"/>
  <c r="G62" i="50"/>
  <c r="G64" i="50"/>
  <c r="G58" i="50"/>
  <c r="G50" i="50"/>
  <c r="G15" i="50"/>
  <c r="G74" i="50"/>
  <c r="G66" i="50"/>
  <c r="G21" i="50"/>
  <c r="G14" i="50"/>
  <c r="G39" i="50"/>
  <c r="G55" i="50"/>
  <c r="G29" i="50"/>
  <c r="G23" i="50"/>
  <c r="G51" i="50"/>
  <c r="G57" i="50"/>
  <c r="G59" i="50"/>
  <c r="G13" i="50"/>
  <c r="G36" i="50"/>
  <c r="G33" i="50"/>
  <c r="G65" i="50"/>
  <c r="G22" i="50"/>
  <c r="G54" i="50"/>
  <c r="G27" i="50"/>
  <c r="G18" i="50"/>
  <c r="G75" i="50"/>
  <c r="G34" i="50"/>
  <c r="G26" i="50"/>
  <c r="G40" i="50"/>
  <c r="G67" i="50"/>
  <c r="G56" i="50"/>
  <c r="K65" i="54"/>
  <c r="M55" i="44"/>
  <c r="M19" i="44"/>
  <c r="M76" i="44"/>
  <c r="M58" i="44"/>
  <c r="M22" i="44"/>
  <c r="M70" i="44"/>
  <c r="M61" i="44"/>
  <c r="M25" i="44"/>
  <c r="M17" i="44"/>
  <c r="K76" i="44"/>
  <c r="M66" i="44"/>
  <c r="M50" i="44"/>
  <c r="M30" i="44"/>
  <c r="I76" i="44"/>
  <c r="M15" i="44"/>
  <c r="M73" i="44"/>
  <c r="M28" i="44"/>
  <c r="M57" i="44"/>
  <c r="M32" i="44"/>
  <c r="M16" i="44"/>
  <c r="M62" i="44"/>
  <c r="M14" i="44"/>
  <c r="M18" i="44"/>
  <c r="M60" i="44"/>
  <c r="M48" i="44"/>
  <c r="M39" i="44"/>
  <c r="M54" i="44"/>
  <c r="M21" i="44"/>
  <c r="M65" i="44"/>
  <c r="M26" i="44"/>
  <c r="M72" i="44"/>
  <c r="M38" i="44"/>
  <c r="M29" i="44"/>
  <c r="M51" i="44"/>
  <c r="M59" i="44"/>
  <c r="M36" i="44"/>
  <c r="M13" i="44"/>
  <c r="M27" i="44"/>
  <c r="M46" i="44"/>
  <c r="M75" i="44"/>
  <c r="M20" i="44"/>
  <c r="M56" i="44"/>
  <c r="M34" i="44"/>
  <c r="M69" i="44"/>
  <c r="M33" i="44"/>
  <c r="M64" i="44"/>
  <c r="M52" i="44"/>
  <c r="M23" i="44"/>
  <c r="M53" i="44"/>
  <c r="M63" i="44"/>
  <c r="M31" i="44"/>
  <c r="M24" i="44"/>
  <c r="D76" i="54"/>
  <c r="G42" i="54" s="1"/>
  <c r="G76" i="44"/>
  <c r="G65" i="44"/>
  <c r="G57" i="44"/>
  <c r="G48" i="44"/>
  <c r="G39" i="44"/>
  <c r="G29" i="44"/>
  <c r="G21" i="44"/>
  <c r="G13" i="44"/>
  <c r="G73" i="44"/>
  <c r="G63" i="44"/>
  <c r="G19" i="44"/>
  <c r="E76" i="44"/>
  <c r="C76" i="44"/>
  <c r="G53" i="44"/>
  <c r="G25" i="44"/>
  <c r="G17" i="44"/>
  <c r="G69" i="44"/>
  <c r="G60" i="44"/>
  <c r="G52" i="44"/>
  <c r="G32" i="44"/>
  <c r="G24" i="44"/>
  <c r="G16" i="44"/>
  <c r="G20" i="44"/>
  <c r="G66" i="44"/>
  <c r="G38" i="44"/>
  <c r="G61" i="44"/>
  <c r="G28" i="44"/>
  <c r="G15" i="44"/>
  <c r="G50" i="44"/>
  <c r="G70" i="44"/>
  <c r="G75" i="44"/>
  <c r="G64" i="44"/>
  <c r="G14" i="44"/>
  <c r="G51" i="44"/>
  <c r="G54" i="44"/>
  <c r="G59" i="44"/>
  <c r="G62" i="44"/>
  <c r="G58" i="44"/>
  <c r="G26" i="44"/>
  <c r="G18" i="44"/>
  <c r="G30" i="44"/>
  <c r="G23" i="44"/>
  <c r="G72" i="44"/>
  <c r="G27" i="44"/>
  <c r="G22" i="44"/>
  <c r="G36" i="44"/>
  <c r="G33" i="44"/>
  <c r="G55" i="44"/>
  <c r="G34" i="44"/>
  <c r="G46" i="44"/>
  <c r="G31" i="44"/>
  <c r="G40" i="44"/>
  <c r="G67" i="44"/>
  <c r="G74" i="44"/>
  <c r="G56" i="44"/>
  <c r="M67" i="38"/>
  <c r="M54" i="38"/>
  <c r="M26" i="38"/>
  <c r="K76" i="38"/>
  <c r="M76" i="38"/>
  <c r="M66" i="38"/>
  <c r="M58" i="38"/>
  <c r="M50" i="38"/>
  <c r="M30" i="38"/>
  <c r="M14" i="38"/>
  <c r="I76" i="38"/>
  <c r="M69" i="38"/>
  <c r="M60" i="38"/>
  <c r="M59" i="38"/>
  <c r="M51" i="38"/>
  <c r="M31" i="38"/>
  <c r="M15" i="38"/>
  <c r="M20" i="38"/>
  <c r="M74" i="38"/>
  <c r="M75" i="38"/>
  <c r="M25" i="38"/>
  <c r="M27" i="38"/>
  <c r="M29" i="38"/>
  <c r="M70" i="38"/>
  <c r="M63" i="38"/>
  <c r="M56" i="38"/>
  <c r="M73" i="38"/>
  <c r="M64" i="38"/>
  <c r="M28" i="38"/>
  <c r="M24" i="38"/>
  <c r="M39" i="38"/>
  <c r="M72" i="38"/>
  <c r="M38" i="38"/>
  <c r="M19" i="38"/>
  <c r="M46" i="38"/>
  <c r="M48" i="38"/>
  <c r="M17" i="38"/>
  <c r="M53" i="38"/>
  <c r="M13" i="38"/>
  <c r="M57" i="38"/>
  <c r="M22" i="38"/>
  <c r="M16" i="38"/>
  <c r="M33" i="38"/>
  <c r="M18" i="38"/>
  <c r="M36" i="38"/>
  <c r="M21" i="38"/>
  <c r="M34" i="38"/>
  <c r="M65" i="38"/>
  <c r="M32" i="38"/>
  <c r="M61" i="38"/>
  <c r="M55" i="38"/>
  <c r="M52" i="38"/>
  <c r="M62" i="38"/>
  <c r="M23" i="38"/>
  <c r="F56" i="54"/>
  <c r="F67" i="54" s="1"/>
  <c r="E67" i="54" s="1"/>
  <c r="E67" i="38"/>
  <c r="C67" i="38"/>
  <c r="F76" i="38"/>
  <c r="J76" i="54"/>
  <c r="M42" i="54" s="1"/>
  <c r="K76" i="43"/>
  <c r="M69" i="43"/>
  <c r="M60" i="43"/>
  <c r="M52" i="43"/>
  <c r="M24" i="43"/>
  <c r="M16" i="43"/>
  <c r="I76" i="43"/>
  <c r="M65" i="43"/>
  <c r="M57" i="43"/>
  <c r="M21" i="43"/>
  <c r="M62" i="43"/>
  <c r="M76" i="43"/>
  <c r="M75" i="43"/>
  <c r="M48" i="43"/>
  <c r="M29" i="43"/>
  <c r="M72" i="43"/>
  <c r="M54" i="43"/>
  <c r="M34" i="43"/>
  <c r="M18" i="43"/>
  <c r="M73" i="43"/>
  <c r="M63" i="43"/>
  <c r="M46" i="43"/>
  <c r="M36" i="43"/>
  <c r="M27" i="43"/>
  <c r="M32" i="43"/>
  <c r="M53" i="43"/>
  <c r="M14" i="43"/>
  <c r="M38" i="43"/>
  <c r="M17" i="43"/>
  <c r="M20" i="43"/>
  <c r="M51" i="43"/>
  <c r="M23" i="43"/>
  <c r="M56" i="43"/>
  <c r="M13" i="43"/>
  <c r="M64" i="43"/>
  <c r="M22" i="43"/>
  <c r="M28" i="43"/>
  <c r="M25" i="43"/>
  <c r="M47" i="43"/>
  <c r="M19" i="43"/>
  <c r="M74" i="43"/>
  <c r="M58" i="43"/>
  <c r="M15" i="43"/>
  <c r="M26" i="43"/>
  <c r="M31" i="43"/>
  <c r="M59" i="43"/>
  <c r="M50" i="43"/>
  <c r="M39" i="43"/>
  <c r="M70" i="43"/>
  <c r="M55" i="43"/>
  <c r="M66" i="43"/>
  <c r="M33" i="43"/>
  <c r="M30" i="43"/>
  <c r="M61" i="43"/>
  <c r="M40" i="43"/>
  <c r="M67" i="43"/>
  <c r="C14" i="52"/>
  <c r="E76" i="43"/>
  <c r="G16" i="43"/>
  <c r="G59" i="43"/>
  <c r="C76" i="43"/>
  <c r="G23" i="43"/>
  <c r="G21" i="43"/>
  <c r="G64" i="43"/>
  <c r="G28" i="43"/>
  <c r="G24" i="43"/>
  <c r="G15" i="43"/>
  <c r="G76" i="43"/>
  <c r="G66" i="43"/>
  <c r="G58" i="43"/>
  <c r="G22" i="43"/>
  <c r="G14" i="43"/>
  <c r="G75" i="43"/>
  <c r="G65" i="43"/>
  <c r="G57" i="43"/>
  <c r="G48" i="43"/>
  <c r="G39" i="43"/>
  <c r="G29" i="43"/>
  <c r="G13" i="43"/>
  <c r="G38" i="43"/>
  <c r="G20" i="43"/>
  <c r="G34" i="43"/>
  <c r="G33" i="43"/>
  <c r="G63" i="43"/>
  <c r="G61" i="43"/>
  <c r="G46" i="43"/>
  <c r="G18" i="43"/>
  <c r="G31" i="43"/>
  <c r="G51" i="43"/>
  <c r="G70" i="43"/>
  <c r="G54" i="43"/>
  <c r="G69" i="43"/>
  <c r="G50" i="43"/>
  <c r="G72" i="43"/>
  <c r="G17" i="43"/>
  <c r="G60" i="43"/>
  <c r="G26" i="43"/>
  <c r="G53" i="43"/>
  <c r="G27" i="43"/>
  <c r="G55" i="43"/>
  <c r="G36" i="43"/>
  <c r="G52" i="43"/>
  <c r="G30" i="43"/>
  <c r="G73" i="43"/>
  <c r="G62" i="43"/>
  <c r="G32" i="43"/>
  <c r="G19" i="43"/>
  <c r="G25" i="43"/>
  <c r="G56" i="43"/>
  <c r="G47" i="43"/>
  <c r="G40" i="43"/>
  <c r="C50" i="54"/>
  <c r="G67" i="43"/>
  <c r="E67" i="43"/>
  <c r="C67" i="43"/>
  <c r="K54" i="52"/>
  <c r="I45" i="52"/>
  <c r="I24" i="52"/>
  <c r="E50" i="51"/>
  <c r="M47" i="42"/>
  <c r="K62" i="51"/>
  <c r="M72" i="42"/>
  <c r="M18" i="42"/>
  <c r="I76" i="42"/>
  <c r="M61" i="42"/>
  <c r="M33" i="42"/>
  <c r="M53" i="42"/>
  <c r="M25" i="42"/>
  <c r="K76" i="42"/>
  <c r="M62" i="42"/>
  <c r="M26" i="42"/>
  <c r="M70" i="42"/>
  <c r="M17" i="42"/>
  <c r="M59" i="42"/>
  <c r="M51" i="42"/>
  <c r="M31" i="42"/>
  <c r="M23" i="42"/>
  <c r="M15" i="42"/>
  <c r="M76" i="42"/>
  <c r="M66" i="42"/>
  <c r="M58" i="42"/>
  <c r="M50" i="42"/>
  <c r="M22" i="42"/>
  <c r="M14" i="42"/>
  <c r="M27" i="42"/>
  <c r="M36" i="42"/>
  <c r="M16" i="42"/>
  <c r="M65" i="42"/>
  <c r="M75" i="42"/>
  <c r="M32" i="42"/>
  <c r="M21" i="42"/>
  <c r="M56" i="42"/>
  <c r="M20" i="42"/>
  <c r="M29" i="42"/>
  <c r="M30" i="42"/>
  <c r="M60" i="42"/>
  <c r="M63" i="42"/>
  <c r="M38" i="42"/>
  <c r="M67" i="42"/>
  <c r="M19" i="42"/>
  <c r="M52" i="42"/>
  <c r="M64" i="42"/>
  <c r="M24" i="42"/>
  <c r="M39" i="42"/>
  <c r="M34" i="42"/>
  <c r="M28" i="42"/>
  <c r="M74" i="42"/>
  <c r="M46" i="42"/>
  <c r="M69" i="42"/>
  <c r="M73" i="42"/>
  <c r="M55" i="42"/>
  <c r="M48" i="42"/>
  <c r="M54" i="42"/>
  <c r="M13" i="42"/>
  <c r="M57" i="42"/>
  <c r="D67" i="52"/>
  <c r="G42" i="36"/>
  <c r="G45" i="36"/>
  <c r="G64" i="42"/>
  <c r="G33" i="42"/>
  <c r="G38" i="42"/>
  <c r="G19" i="42"/>
  <c r="G25" i="42"/>
  <c r="G48" i="42"/>
  <c r="G61" i="42"/>
  <c r="G59" i="42"/>
  <c r="G73" i="42"/>
  <c r="G27" i="42"/>
  <c r="G74" i="42"/>
  <c r="E74" i="36"/>
  <c r="L56" i="54"/>
  <c r="I56" i="54" s="1"/>
  <c r="I53" i="54"/>
  <c r="K47" i="36"/>
  <c r="M63" i="39"/>
  <c r="M72" i="39"/>
  <c r="M54" i="39"/>
  <c r="M26" i="39"/>
  <c r="M73" i="39"/>
  <c r="M55" i="39"/>
  <c r="M62" i="39"/>
  <c r="K76" i="39"/>
  <c r="I76" i="39"/>
  <c r="M59" i="39"/>
  <c r="M31" i="39"/>
  <c r="M66" i="39"/>
  <c r="M51" i="39"/>
  <c r="M76" i="39"/>
  <c r="M58" i="39"/>
  <c r="M50" i="39"/>
  <c r="M30" i="39"/>
  <c r="M14" i="39"/>
  <c r="M18" i="39"/>
  <c r="M52" i="39"/>
  <c r="M46" i="39"/>
  <c r="M27" i="39"/>
  <c r="M21" i="39"/>
  <c r="M36" i="39"/>
  <c r="M48" i="39"/>
  <c r="M53" i="39"/>
  <c r="M56" i="39"/>
  <c r="M33" i="39"/>
  <c r="M32" i="39"/>
  <c r="M29" i="39"/>
  <c r="M75" i="39"/>
  <c r="M17" i="39"/>
  <c r="M70" i="39"/>
  <c r="M23" i="39"/>
  <c r="M28" i="39"/>
  <c r="M22" i="39"/>
  <c r="M60" i="39"/>
  <c r="M19" i="39"/>
  <c r="M61" i="39"/>
  <c r="M16" i="39"/>
  <c r="M25" i="39"/>
  <c r="M34" i="39"/>
  <c r="M47" i="39"/>
  <c r="M38" i="39"/>
  <c r="M57" i="39"/>
  <c r="M64" i="39"/>
  <c r="M69" i="39"/>
  <c r="M13" i="39"/>
  <c r="M24" i="39"/>
  <c r="M39" i="39"/>
  <c r="M15" i="39"/>
  <c r="M20" i="39"/>
  <c r="M65" i="39"/>
  <c r="M74" i="39"/>
  <c r="M67" i="39"/>
  <c r="E43" i="54"/>
  <c r="M67" i="40"/>
  <c r="M32" i="40"/>
  <c r="M31" i="40"/>
  <c r="M76" i="40"/>
  <c r="M30" i="40"/>
  <c r="M27" i="40"/>
  <c r="M69" i="40"/>
  <c r="M51" i="40"/>
  <c r="M58" i="40"/>
  <c r="M14" i="40"/>
  <c r="K76" i="40"/>
  <c r="M33" i="40"/>
  <c r="I76" i="40"/>
  <c r="M60" i="40"/>
  <c r="M59" i="40"/>
  <c r="M66" i="40"/>
  <c r="M28" i="40"/>
  <c r="M36" i="40"/>
  <c r="M18" i="40"/>
  <c r="M15" i="40"/>
  <c r="M26" i="40"/>
  <c r="M64" i="40"/>
  <c r="M20" i="40"/>
  <c r="M48" i="40"/>
  <c r="M63" i="40"/>
  <c r="M56" i="40"/>
  <c r="M75" i="40"/>
  <c r="M24" i="40"/>
  <c r="M34" i="40"/>
  <c r="M23" i="40"/>
  <c r="M53" i="40"/>
  <c r="M57" i="40"/>
  <c r="M52" i="40"/>
  <c r="M17" i="40"/>
  <c r="M21" i="40"/>
  <c r="M25" i="40"/>
  <c r="M54" i="40"/>
  <c r="M39" i="40"/>
  <c r="M29" i="40"/>
  <c r="M16" i="40"/>
  <c r="M55" i="40"/>
  <c r="M61" i="40"/>
  <c r="M62" i="40"/>
  <c r="M73" i="40"/>
  <c r="M38" i="40"/>
  <c r="M19" i="40"/>
  <c r="M70" i="40"/>
  <c r="M72" i="40"/>
  <c r="M46" i="40"/>
  <c r="M13" i="40"/>
  <c r="M65" i="40"/>
  <c r="M22" i="40"/>
  <c r="M50" i="40"/>
  <c r="I40" i="36"/>
  <c r="I48" i="54"/>
  <c r="M47" i="40"/>
  <c r="M74" i="40"/>
  <c r="E57" i="52"/>
  <c r="E38" i="54"/>
  <c r="F40" i="54"/>
  <c r="C40" i="54" s="1"/>
  <c r="B76" i="54"/>
  <c r="C67" i="40"/>
  <c r="E67" i="40"/>
  <c r="F76" i="40"/>
  <c r="G67" i="40" s="1"/>
  <c r="C38" i="52"/>
  <c r="F47" i="54"/>
  <c r="C23" i="52"/>
  <c r="E17" i="52"/>
  <c r="I74" i="54"/>
  <c r="M42" i="36"/>
  <c r="M43" i="36"/>
  <c r="M44" i="36"/>
  <c r="M45" i="36"/>
  <c r="L47" i="54"/>
  <c r="K47" i="54" s="1"/>
  <c r="K40" i="54"/>
  <c r="I46" i="54"/>
  <c r="K72" i="52"/>
  <c r="K19" i="52"/>
  <c r="K22" i="51"/>
  <c r="K34" i="51"/>
  <c r="K67" i="36"/>
  <c r="K74" i="36"/>
  <c r="L76" i="36"/>
  <c r="M67" i="36" s="1"/>
  <c r="I74" i="36"/>
  <c r="G74" i="37"/>
  <c r="G47" i="37"/>
  <c r="G56" i="37"/>
  <c r="E17" i="51"/>
  <c r="C61" i="51"/>
  <c r="C45" i="54"/>
  <c r="C17" i="54"/>
  <c r="E17" i="54"/>
  <c r="E56" i="36"/>
  <c r="C56" i="36"/>
  <c r="E67" i="37"/>
  <c r="C67" i="37"/>
  <c r="G67" i="37"/>
  <c r="G40" i="37"/>
  <c r="E47" i="36"/>
  <c r="G60" i="37"/>
  <c r="E76" i="37"/>
  <c r="G69" i="37"/>
  <c r="G32" i="37"/>
  <c r="C76" i="37"/>
  <c r="G76" i="37"/>
  <c r="G75" i="37"/>
  <c r="G59" i="37"/>
  <c r="G28" i="37"/>
  <c r="G23" i="37"/>
  <c r="G51" i="37"/>
  <c r="G20" i="37"/>
  <c r="G15" i="37"/>
  <c r="G38" i="37"/>
  <c r="G64" i="37"/>
  <c r="G31" i="37"/>
  <c r="G19" i="37"/>
  <c r="G16" i="37"/>
  <c r="G46" i="37"/>
  <c r="G58" i="37"/>
  <c r="G33" i="37"/>
  <c r="G52" i="37"/>
  <c r="G36" i="37"/>
  <c r="G21" i="37"/>
  <c r="G57" i="37"/>
  <c r="G66" i="37"/>
  <c r="G18" i="37"/>
  <c r="G24" i="37"/>
  <c r="G48" i="37"/>
  <c r="G61" i="37"/>
  <c r="G62" i="37"/>
  <c r="G25" i="37"/>
  <c r="G34" i="37"/>
  <c r="G54" i="37"/>
  <c r="G30" i="37"/>
  <c r="G27" i="37"/>
  <c r="G63" i="37"/>
  <c r="G29" i="37"/>
  <c r="G65" i="37"/>
  <c r="G17" i="37"/>
  <c r="G26" i="37"/>
  <c r="G55" i="37"/>
  <c r="G13" i="37"/>
  <c r="G50" i="37"/>
  <c r="G39" i="37"/>
  <c r="G14" i="37"/>
  <c r="G53" i="37"/>
  <c r="G72" i="37"/>
  <c r="G73" i="37"/>
  <c r="G70" i="37"/>
  <c r="G22" i="37"/>
  <c r="E40" i="36"/>
  <c r="F67" i="36"/>
  <c r="I15" i="52"/>
  <c r="K53" i="51"/>
  <c r="I61" i="52"/>
  <c r="M42" i="20"/>
  <c r="I40" i="54"/>
  <c r="K59" i="51"/>
  <c r="K14" i="51"/>
  <c r="M59" i="16"/>
  <c r="M31" i="16"/>
  <c r="M15" i="16"/>
  <c r="M64" i="16"/>
  <c r="M28" i="16"/>
  <c r="M63" i="16"/>
  <c r="M19" i="16"/>
  <c r="M76" i="16"/>
  <c r="K76" i="16"/>
  <c r="M65" i="16"/>
  <c r="M57" i="16"/>
  <c r="M29" i="16"/>
  <c r="M21" i="16"/>
  <c r="M13" i="16"/>
  <c r="I76" i="16"/>
  <c r="M56" i="16"/>
  <c r="M20" i="16"/>
  <c r="M73" i="16"/>
  <c r="M27" i="16"/>
  <c r="M54" i="16"/>
  <c r="M18" i="16"/>
  <c r="M61" i="16"/>
  <c r="M74" i="16"/>
  <c r="M75" i="16"/>
  <c r="M50" i="16"/>
  <c r="M47" i="16"/>
  <c r="M46" i="16"/>
  <c r="M70" i="16"/>
  <c r="M23" i="16"/>
  <c r="M69" i="16"/>
  <c r="M72" i="16"/>
  <c r="M22" i="16"/>
  <c r="M38" i="16"/>
  <c r="M30" i="16"/>
  <c r="M60" i="16"/>
  <c r="M52" i="16"/>
  <c r="M14" i="16"/>
  <c r="M53" i="16"/>
  <c r="M34" i="16"/>
  <c r="M16" i="16"/>
  <c r="M24" i="16"/>
  <c r="M17" i="16"/>
  <c r="M32" i="16"/>
  <c r="M62" i="16"/>
  <c r="M58" i="16"/>
  <c r="M25" i="16"/>
  <c r="M26" i="16"/>
  <c r="M66" i="16"/>
  <c r="M39" i="16"/>
  <c r="M36" i="16"/>
  <c r="M33" i="16"/>
  <c r="M48" i="16"/>
  <c r="M55" i="16"/>
  <c r="M51" i="16"/>
  <c r="M67" i="16"/>
  <c r="C29" i="52"/>
  <c r="E74" i="54"/>
  <c r="E22" i="51"/>
  <c r="F72" i="52"/>
  <c r="C72" i="52" s="1"/>
  <c r="E20" i="51"/>
  <c r="K22" i="52"/>
  <c r="K19" i="51"/>
  <c r="K74" i="20"/>
  <c r="M47" i="17"/>
  <c r="K65" i="52"/>
  <c r="K65" i="51"/>
  <c r="M76" i="17"/>
  <c r="M46" i="17"/>
  <c r="M19" i="17"/>
  <c r="M34" i="17"/>
  <c r="M36" i="17"/>
  <c r="M72" i="17"/>
  <c r="M26" i="17"/>
  <c r="K76" i="17"/>
  <c r="M55" i="17"/>
  <c r="M27" i="17"/>
  <c r="I76" i="17"/>
  <c r="M62" i="17"/>
  <c r="M18" i="17"/>
  <c r="M52" i="17"/>
  <c r="M32" i="17"/>
  <c r="M59" i="17"/>
  <c r="M51" i="17"/>
  <c r="M31" i="17"/>
  <c r="M23" i="17"/>
  <c r="M15" i="17"/>
  <c r="M20" i="17"/>
  <c r="M57" i="17"/>
  <c r="M64" i="17"/>
  <c r="M25" i="17"/>
  <c r="M16" i="17"/>
  <c r="M66" i="17"/>
  <c r="M38" i="17"/>
  <c r="M33" i="17"/>
  <c r="M56" i="17"/>
  <c r="M28" i="17"/>
  <c r="M22" i="17"/>
  <c r="M65" i="17"/>
  <c r="M63" i="17"/>
  <c r="M67" i="17"/>
  <c r="M17" i="17"/>
  <c r="M48" i="17"/>
  <c r="M70" i="17"/>
  <c r="M75" i="17"/>
  <c r="M30" i="17"/>
  <c r="M53" i="17"/>
  <c r="M13" i="17"/>
  <c r="M21" i="17"/>
  <c r="M50" i="17"/>
  <c r="M29" i="17"/>
  <c r="M39" i="17"/>
  <c r="M24" i="17"/>
  <c r="M74" i="17"/>
  <c r="M14" i="17"/>
  <c r="M58" i="17"/>
  <c r="M60" i="17"/>
  <c r="M61" i="17"/>
  <c r="M54" i="17"/>
  <c r="M69" i="17"/>
  <c r="M73" i="17"/>
  <c r="E63" i="53"/>
  <c r="E34" i="52"/>
  <c r="G76" i="17"/>
  <c r="G50" i="17"/>
  <c r="G14" i="17"/>
  <c r="E76" i="17"/>
  <c r="G75" i="17"/>
  <c r="G65" i="17"/>
  <c r="G57" i="17"/>
  <c r="G48" i="17"/>
  <c r="G13" i="17"/>
  <c r="C76" i="17"/>
  <c r="G26" i="17"/>
  <c r="G70" i="17"/>
  <c r="G53" i="17"/>
  <c r="G33" i="17"/>
  <c r="G61" i="17"/>
  <c r="G31" i="17"/>
  <c r="G21" i="17"/>
  <c r="G59" i="17"/>
  <c r="G73" i="17"/>
  <c r="G54" i="17"/>
  <c r="G62" i="17"/>
  <c r="G22" i="17"/>
  <c r="G20" i="17"/>
  <c r="G29" i="17"/>
  <c r="G69" i="17"/>
  <c r="G23" i="17"/>
  <c r="G72" i="17"/>
  <c r="G30" i="17"/>
  <c r="G28" i="17"/>
  <c r="G55" i="17"/>
  <c r="G39" i="17"/>
  <c r="G36" i="17"/>
  <c r="G27" i="17"/>
  <c r="G60" i="17"/>
  <c r="G58" i="17"/>
  <c r="G17" i="17"/>
  <c r="G66" i="17"/>
  <c r="G25" i="17"/>
  <c r="G47" i="17"/>
  <c r="G16" i="17"/>
  <c r="G32" i="17"/>
  <c r="G18" i="17"/>
  <c r="G63" i="17"/>
  <c r="G24" i="17"/>
  <c r="G19" i="17"/>
  <c r="G34" i="17"/>
  <c r="G56" i="17"/>
  <c r="G15" i="17"/>
  <c r="G38" i="17"/>
  <c r="G52" i="17"/>
  <c r="G64" i="17"/>
  <c r="G46" i="17"/>
  <c r="G51" i="17"/>
  <c r="E24" i="52"/>
  <c r="M23" i="11"/>
  <c r="K42" i="51"/>
  <c r="M15" i="11"/>
  <c r="M36" i="11"/>
  <c r="M20" i="11"/>
  <c r="M48" i="11"/>
  <c r="K46" i="51"/>
  <c r="M47" i="11"/>
  <c r="M51" i="11"/>
  <c r="M39" i="11"/>
  <c r="M70" i="11"/>
  <c r="M14" i="11"/>
  <c r="M57" i="11"/>
  <c r="M50" i="11"/>
  <c r="M56" i="11"/>
  <c r="M64" i="11"/>
  <c r="M16" i="11"/>
  <c r="M21" i="11"/>
  <c r="M30" i="11"/>
  <c r="M66" i="11"/>
  <c r="M54" i="11"/>
  <c r="M59" i="11"/>
  <c r="M73" i="11"/>
  <c r="M61" i="11"/>
  <c r="M17" i="11"/>
  <c r="M58" i="11"/>
  <c r="M75" i="11"/>
  <c r="M60" i="11"/>
  <c r="M29" i="11"/>
  <c r="M69" i="11"/>
  <c r="I32" i="51"/>
  <c r="M74" i="11"/>
  <c r="M55" i="11"/>
  <c r="M34" i="11"/>
  <c r="M40" i="11"/>
  <c r="M32" i="11"/>
  <c r="M28" i="11"/>
  <c r="M72" i="11"/>
  <c r="M65" i="11"/>
  <c r="M52" i="11"/>
  <c r="K76" i="11"/>
  <c r="M24" i="11"/>
  <c r="I57" i="51"/>
  <c r="E67" i="11"/>
  <c r="G25" i="11"/>
  <c r="G24" i="11"/>
  <c r="G47" i="11"/>
  <c r="G26" i="11"/>
  <c r="G73" i="11"/>
  <c r="G59" i="11"/>
  <c r="G65" i="11"/>
  <c r="G67" i="11"/>
  <c r="G53" i="11"/>
  <c r="G38" i="11"/>
  <c r="G61" i="11"/>
  <c r="G34" i="11"/>
  <c r="G22" i="11"/>
  <c r="E76" i="11"/>
  <c r="G74" i="11"/>
  <c r="G32" i="11"/>
  <c r="G46" i="11"/>
  <c r="G51" i="11"/>
  <c r="G72" i="11"/>
  <c r="G29" i="11"/>
  <c r="G58" i="11"/>
  <c r="E24" i="51"/>
  <c r="G16" i="11"/>
  <c r="G64" i="11"/>
  <c r="G20" i="11"/>
  <c r="G60" i="11"/>
  <c r="G19" i="11"/>
  <c r="G66" i="11"/>
  <c r="E29" i="51"/>
  <c r="E19" i="51"/>
  <c r="E66" i="51"/>
  <c r="K54" i="51"/>
  <c r="K60" i="51"/>
  <c r="M19" i="13"/>
  <c r="K76" i="13"/>
  <c r="M52" i="13"/>
  <c r="M24" i="13"/>
  <c r="I76" i="13"/>
  <c r="M25" i="13"/>
  <c r="M17" i="13"/>
  <c r="M32" i="13"/>
  <c r="M16" i="13"/>
  <c r="M59" i="13"/>
  <c r="M31" i="13"/>
  <c r="M15" i="13"/>
  <c r="M50" i="13"/>
  <c r="M65" i="13"/>
  <c r="M57" i="13"/>
  <c r="M48" i="13"/>
  <c r="M39" i="13"/>
  <c r="M23" i="13"/>
  <c r="M76" i="13"/>
  <c r="M66" i="13"/>
  <c r="M58" i="13"/>
  <c r="M22" i="13"/>
  <c r="M14" i="13"/>
  <c r="M18" i="13"/>
  <c r="M28" i="13"/>
  <c r="M30" i="13"/>
  <c r="M13" i="13"/>
  <c r="M61" i="13"/>
  <c r="M69" i="13"/>
  <c r="M29" i="13"/>
  <c r="M73" i="13"/>
  <c r="M54" i="13"/>
  <c r="M34" i="13"/>
  <c r="M72" i="13"/>
  <c r="M51" i="13"/>
  <c r="M21" i="13"/>
  <c r="M70" i="13"/>
  <c r="M46" i="13"/>
  <c r="M63" i="13"/>
  <c r="M27" i="13"/>
  <c r="M55" i="13"/>
  <c r="M38" i="13"/>
  <c r="M33" i="13"/>
  <c r="M56" i="13"/>
  <c r="M20" i="13"/>
  <c r="M64" i="13"/>
  <c r="M60" i="13"/>
  <c r="M53" i="13"/>
  <c r="M62" i="13"/>
  <c r="M75" i="13"/>
  <c r="M36" i="13"/>
  <c r="M26" i="13"/>
  <c r="K56" i="20"/>
  <c r="L67" i="58"/>
  <c r="L76" i="58" s="1"/>
  <c r="I76" i="58" s="1"/>
  <c r="L67" i="20"/>
  <c r="L76" i="20" s="1"/>
  <c r="G42" i="20"/>
  <c r="G44" i="58"/>
  <c r="G76" i="13"/>
  <c r="G65" i="13"/>
  <c r="G57" i="13"/>
  <c r="G48" i="13"/>
  <c r="G39" i="13"/>
  <c r="G13" i="13"/>
  <c r="E76" i="13"/>
  <c r="C76" i="13"/>
  <c r="G34" i="13"/>
  <c r="G26" i="13"/>
  <c r="G59" i="13"/>
  <c r="G23" i="13"/>
  <c r="G15" i="13"/>
  <c r="G69" i="13"/>
  <c r="G60" i="13"/>
  <c r="G32" i="13"/>
  <c r="G24" i="13"/>
  <c r="G16" i="13"/>
  <c r="G63" i="13"/>
  <c r="G14" i="13"/>
  <c r="G64" i="13"/>
  <c r="G61" i="13"/>
  <c r="G30" i="13"/>
  <c r="G40" i="13"/>
  <c r="G52" i="13"/>
  <c r="G70" i="13"/>
  <c r="G20" i="13"/>
  <c r="G75" i="13"/>
  <c r="G27" i="13"/>
  <c r="G21" i="13"/>
  <c r="G31" i="13"/>
  <c r="G18" i="13"/>
  <c r="G28" i="13"/>
  <c r="G73" i="13"/>
  <c r="G29" i="13"/>
  <c r="G50" i="13"/>
  <c r="G22" i="13"/>
  <c r="G51" i="13"/>
  <c r="G62" i="13"/>
  <c r="G53" i="13"/>
  <c r="G46" i="13"/>
  <c r="G17" i="13"/>
  <c r="G72" i="13"/>
  <c r="G36" i="13"/>
  <c r="G74" i="13"/>
  <c r="G58" i="13"/>
  <c r="G25" i="13"/>
  <c r="G55" i="13"/>
  <c r="G56" i="13"/>
  <c r="G66" i="13"/>
  <c r="G33" i="13"/>
  <c r="G38" i="13"/>
  <c r="G54" i="13"/>
  <c r="G19" i="13"/>
  <c r="G47" i="13"/>
  <c r="E30" i="51"/>
  <c r="I40" i="58"/>
  <c r="K26" i="51"/>
  <c r="K56" i="58"/>
  <c r="K16" i="51"/>
  <c r="I47" i="58"/>
  <c r="I76" i="14"/>
  <c r="M75" i="14"/>
  <c r="M64" i="14"/>
  <c r="M38" i="14"/>
  <c r="M20" i="14"/>
  <c r="M48" i="14"/>
  <c r="M56" i="14"/>
  <c r="M28" i="14"/>
  <c r="M76" i="14"/>
  <c r="M39" i="14"/>
  <c r="M72" i="14"/>
  <c r="M62" i="14"/>
  <c r="M54" i="14"/>
  <c r="M70" i="14"/>
  <c r="M61" i="14"/>
  <c r="M25" i="14"/>
  <c r="M17" i="14"/>
  <c r="K76" i="14"/>
  <c r="M52" i="14"/>
  <c r="M14" i="14"/>
  <c r="M32" i="14"/>
  <c r="M51" i="14"/>
  <c r="M29" i="14"/>
  <c r="M69" i="14"/>
  <c r="M27" i="14"/>
  <c r="M22" i="14"/>
  <c r="M23" i="14"/>
  <c r="M19" i="14"/>
  <c r="M18" i="14"/>
  <c r="M53" i="14"/>
  <c r="M46" i="14"/>
  <c r="M63" i="14"/>
  <c r="M36" i="14"/>
  <c r="M59" i="14"/>
  <c r="M26" i="14"/>
  <c r="M40" i="14"/>
  <c r="M67" i="14"/>
  <c r="M34" i="14"/>
  <c r="M66" i="14"/>
  <c r="M47" i="14"/>
  <c r="M73" i="14"/>
  <c r="M16" i="14"/>
  <c r="M58" i="14"/>
  <c r="M30" i="14"/>
  <c r="M57" i="14"/>
  <c r="M50" i="14"/>
  <c r="M24" i="14"/>
  <c r="M31" i="14"/>
  <c r="M21" i="14"/>
  <c r="M65" i="14"/>
  <c r="M55" i="14"/>
  <c r="M15" i="14"/>
  <c r="M60" i="14"/>
  <c r="M33" i="14"/>
  <c r="M13" i="14"/>
  <c r="I40" i="20"/>
  <c r="G43" i="58"/>
  <c r="G50" i="14"/>
  <c r="G25" i="14"/>
  <c r="G31" i="14"/>
  <c r="G69" i="14"/>
  <c r="G53" i="14"/>
  <c r="G60" i="14"/>
  <c r="G43" i="20"/>
  <c r="G16" i="14"/>
  <c r="G59" i="14"/>
  <c r="G46" i="14"/>
  <c r="G15" i="14"/>
  <c r="G38" i="14"/>
  <c r="G66" i="14"/>
  <c r="G42" i="58"/>
  <c r="G44" i="20"/>
  <c r="G18" i="14"/>
  <c r="G40" i="14"/>
  <c r="G62" i="14"/>
  <c r="G73" i="14"/>
  <c r="E76" i="14"/>
  <c r="G23" i="14"/>
  <c r="G64" i="14"/>
  <c r="G70" i="14"/>
  <c r="G27" i="14"/>
  <c r="G21" i="14"/>
  <c r="G19" i="14"/>
  <c r="G13" i="14"/>
  <c r="C76" i="14"/>
  <c r="E16" i="51"/>
  <c r="E32" i="51"/>
  <c r="I15" i="51"/>
  <c r="K52" i="51"/>
  <c r="M43" i="58"/>
  <c r="K61" i="51"/>
  <c r="M44" i="58"/>
  <c r="M42" i="58"/>
  <c r="E57" i="51"/>
  <c r="C13" i="51"/>
  <c r="E38" i="51"/>
  <c r="M43" i="20"/>
  <c r="M44" i="20"/>
  <c r="K47" i="20"/>
  <c r="I47" i="20"/>
  <c r="C23" i="53"/>
  <c r="C53" i="52"/>
  <c r="E50" i="52"/>
  <c r="G74" i="19"/>
  <c r="E74" i="20"/>
  <c r="C74" i="20"/>
  <c r="C27" i="52"/>
  <c r="E56" i="20"/>
  <c r="F67" i="20"/>
  <c r="C65" i="53"/>
  <c r="C65" i="52"/>
  <c r="E40" i="20"/>
  <c r="C40" i="20"/>
  <c r="E47" i="20"/>
  <c r="G19" i="19"/>
  <c r="E76" i="19"/>
  <c r="G60" i="19"/>
  <c r="G50" i="19"/>
  <c r="G59" i="19"/>
  <c r="G33" i="19"/>
  <c r="G69" i="19"/>
  <c r="G32" i="19"/>
  <c r="G31" i="19"/>
  <c r="G21" i="19"/>
  <c r="C76" i="19"/>
  <c r="G54" i="19"/>
  <c r="G30" i="19"/>
  <c r="G18" i="19"/>
  <c r="G53" i="19"/>
  <c r="G29" i="19"/>
  <c r="G17" i="19"/>
  <c r="G62" i="19"/>
  <c r="G61" i="19"/>
  <c r="G39" i="19"/>
  <c r="G51" i="19"/>
  <c r="G25" i="19"/>
  <c r="G16" i="19"/>
  <c r="G76" i="19"/>
  <c r="G75" i="19"/>
  <c r="G52" i="19"/>
  <c r="G26" i="19"/>
  <c r="G36" i="19"/>
  <c r="G20" i="19"/>
  <c r="G63" i="19"/>
  <c r="G65" i="19"/>
  <c r="G13" i="19"/>
  <c r="G14" i="19"/>
  <c r="G38" i="19"/>
  <c r="G27" i="19"/>
  <c r="G22" i="19"/>
  <c r="G70" i="19"/>
  <c r="G57" i="19"/>
  <c r="G46" i="19"/>
  <c r="G55" i="19"/>
  <c r="G28" i="19"/>
  <c r="G24" i="19"/>
  <c r="G48" i="19"/>
  <c r="G15" i="19"/>
  <c r="G66" i="19"/>
  <c r="G58" i="19"/>
  <c r="G73" i="19"/>
  <c r="G72" i="19"/>
  <c r="G23" i="19"/>
  <c r="G64" i="19"/>
  <c r="G34" i="19"/>
  <c r="E66" i="52"/>
  <c r="E46" i="53"/>
  <c r="G56" i="19"/>
  <c r="G47" i="19"/>
  <c r="G67" i="19"/>
  <c r="K74" i="59"/>
  <c r="I74" i="59"/>
  <c r="M47" i="2"/>
  <c r="M76" i="2"/>
  <c r="K76" i="2"/>
  <c r="M56" i="2"/>
  <c r="I76" i="2"/>
  <c r="M64" i="2"/>
  <c r="M70" i="2"/>
  <c r="M61" i="2"/>
  <c r="M53" i="2"/>
  <c r="M33" i="2"/>
  <c r="M25" i="2"/>
  <c r="M17" i="2"/>
  <c r="M69" i="2"/>
  <c r="M60" i="2"/>
  <c r="M52" i="2"/>
  <c r="M24" i="2"/>
  <c r="M16" i="2"/>
  <c r="M73" i="2"/>
  <c r="M63" i="2"/>
  <c r="M59" i="2"/>
  <c r="M27" i="2"/>
  <c r="M23" i="2"/>
  <c r="M55" i="2"/>
  <c r="M51" i="2"/>
  <c r="M15" i="2"/>
  <c r="M46" i="2"/>
  <c r="M18" i="2"/>
  <c r="M26" i="2"/>
  <c r="M22" i="2"/>
  <c r="M36" i="2"/>
  <c r="M75" i="2"/>
  <c r="M50" i="2"/>
  <c r="M28" i="2"/>
  <c r="M20" i="2"/>
  <c r="M58" i="2"/>
  <c r="M13" i="2"/>
  <c r="M66" i="2"/>
  <c r="M30" i="2"/>
  <c r="M34" i="2"/>
  <c r="M14" i="2"/>
  <c r="M29" i="2"/>
  <c r="M72" i="2"/>
  <c r="M32" i="2"/>
  <c r="M38" i="2"/>
  <c r="M62" i="2"/>
  <c r="M19" i="2"/>
  <c r="M57" i="2"/>
  <c r="M48" i="2"/>
  <c r="M31" i="2"/>
  <c r="M21" i="2"/>
  <c r="M74" i="2"/>
  <c r="M65" i="2"/>
  <c r="M39" i="2"/>
  <c r="M54" i="2"/>
  <c r="M67" i="2"/>
  <c r="K56" i="59"/>
  <c r="K40" i="59"/>
  <c r="I40" i="59"/>
  <c r="L67" i="59"/>
  <c r="L76" i="59" s="1"/>
  <c r="I76" i="59" s="1"/>
  <c r="B76" i="59"/>
  <c r="E47" i="59"/>
  <c r="C44" i="51"/>
  <c r="E40" i="59"/>
  <c r="E56" i="59"/>
  <c r="F67" i="59"/>
  <c r="E63" i="51"/>
  <c r="G53" i="7"/>
  <c r="G33" i="7"/>
  <c r="E76" i="7"/>
  <c r="G76" i="7"/>
  <c r="G50" i="7"/>
  <c r="G30" i="7"/>
  <c r="G22" i="7"/>
  <c r="G14" i="7"/>
  <c r="C76" i="7"/>
  <c r="G38" i="7"/>
  <c r="G32" i="7"/>
  <c r="G29" i="7"/>
  <c r="G46" i="7"/>
  <c r="G72" i="7"/>
  <c r="G20" i="7"/>
  <c r="G75" i="7"/>
  <c r="G70" i="7"/>
  <c r="G64" i="7"/>
  <c r="G58" i="7"/>
  <c r="G57" i="7"/>
  <c r="G19" i="7"/>
  <c r="G55" i="7"/>
  <c r="G65" i="7"/>
  <c r="G17" i="7"/>
  <c r="G28" i="7"/>
  <c r="G40" i="7"/>
  <c r="G26" i="7"/>
  <c r="G48" i="7"/>
  <c r="G25" i="7"/>
  <c r="G56" i="7"/>
  <c r="G31" i="7"/>
  <c r="G62" i="7"/>
  <c r="G13" i="7"/>
  <c r="G16" i="7"/>
  <c r="G39" i="7"/>
  <c r="G66" i="7"/>
  <c r="G73" i="7"/>
  <c r="G34" i="7"/>
  <c r="G24" i="7"/>
  <c r="G60" i="7"/>
  <c r="G54" i="7"/>
  <c r="G63" i="7"/>
  <c r="G23" i="7"/>
  <c r="G69" i="7"/>
  <c r="G27" i="7"/>
  <c r="G15" i="7"/>
  <c r="G52" i="7"/>
  <c r="G21" i="7"/>
  <c r="G36" i="7"/>
  <c r="G51" i="7"/>
  <c r="G59" i="7"/>
  <c r="G61" i="7"/>
  <c r="G18" i="7"/>
  <c r="G74" i="7"/>
  <c r="M47" i="5"/>
  <c r="K40" i="1"/>
  <c r="M76" i="5"/>
  <c r="M27" i="5"/>
  <c r="I76" i="5"/>
  <c r="M33" i="5"/>
  <c r="M19" i="5"/>
  <c r="M26" i="5"/>
  <c r="M53" i="5"/>
  <c r="M17" i="5"/>
  <c r="K76" i="5"/>
  <c r="M55" i="5"/>
  <c r="M18" i="5"/>
  <c r="M25" i="5"/>
  <c r="M32" i="5"/>
  <c r="M59" i="5"/>
  <c r="M52" i="5"/>
  <c r="M16" i="5"/>
  <c r="M15" i="5"/>
  <c r="M31" i="5"/>
  <c r="M23" i="5"/>
  <c r="M51" i="5"/>
  <c r="M24" i="5"/>
  <c r="M36" i="5"/>
  <c r="M30" i="5"/>
  <c r="M62" i="5"/>
  <c r="M38" i="5"/>
  <c r="M70" i="5"/>
  <c r="M65" i="5"/>
  <c r="M29" i="5"/>
  <c r="M54" i="5"/>
  <c r="M75" i="5"/>
  <c r="M50" i="5"/>
  <c r="M28" i="5"/>
  <c r="M21" i="5"/>
  <c r="M56" i="5"/>
  <c r="M73" i="5"/>
  <c r="M69" i="5"/>
  <c r="M20" i="5"/>
  <c r="M22" i="5"/>
  <c r="M57" i="5"/>
  <c r="M64" i="5"/>
  <c r="M72" i="5"/>
  <c r="M46" i="5"/>
  <c r="M39" i="5"/>
  <c r="M13" i="5"/>
  <c r="M58" i="5"/>
  <c r="M63" i="5"/>
  <c r="M48" i="5"/>
  <c r="M14" i="5"/>
  <c r="M60" i="5"/>
  <c r="M61" i="5"/>
  <c r="M34" i="5"/>
  <c r="M66" i="5"/>
  <c r="H76" i="54"/>
  <c r="M40" i="5"/>
  <c r="E23" i="51"/>
  <c r="C75" i="51"/>
  <c r="F60" i="52"/>
  <c r="C60" i="52" s="1"/>
  <c r="G56" i="5"/>
  <c r="G47" i="5"/>
  <c r="G76" i="5"/>
  <c r="G26" i="5"/>
  <c r="G61" i="5"/>
  <c r="G51" i="5"/>
  <c r="G72" i="5"/>
  <c r="G60" i="5"/>
  <c r="G70" i="5"/>
  <c r="E76" i="5"/>
  <c r="G69" i="5"/>
  <c r="G32" i="5"/>
  <c r="G20" i="5"/>
  <c r="C76" i="5"/>
  <c r="G17" i="5"/>
  <c r="G64" i="5"/>
  <c r="G31" i="5"/>
  <c r="G63" i="5"/>
  <c r="G28" i="5"/>
  <c r="G55" i="5"/>
  <c r="G27" i="5"/>
  <c r="G54" i="5"/>
  <c r="G19" i="5"/>
  <c r="G53" i="5"/>
  <c r="G18" i="5"/>
  <c r="G13" i="5"/>
  <c r="G25" i="5"/>
  <c r="G21" i="5"/>
  <c r="G22" i="5"/>
  <c r="G46" i="5"/>
  <c r="G39" i="5"/>
  <c r="G29" i="5"/>
  <c r="G23" i="5"/>
  <c r="G38" i="5"/>
  <c r="G75" i="5"/>
  <c r="G66" i="5"/>
  <c r="G52" i="5"/>
  <c r="G62" i="5"/>
  <c r="G34" i="5"/>
  <c r="G14" i="5"/>
  <c r="G33" i="5"/>
  <c r="G15" i="5"/>
  <c r="G24" i="5"/>
  <c r="G73" i="5"/>
  <c r="G59" i="5"/>
  <c r="G58" i="5"/>
  <c r="G16" i="5"/>
  <c r="G57" i="5"/>
  <c r="G36" i="5"/>
  <c r="G65" i="5"/>
  <c r="G48" i="5"/>
  <c r="G50" i="5"/>
  <c r="G30" i="5"/>
  <c r="G74" i="5"/>
  <c r="G40" i="5"/>
  <c r="E36" i="51"/>
  <c r="K38" i="52"/>
  <c r="K44" i="51"/>
  <c r="I38" i="51"/>
  <c r="K56" i="1"/>
  <c r="C46" i="51"/>
  <c r="E26" i="51"/>
  <c r="E73" i="51"/>
  <c r="C67" i="4"/>
  <c r="E67" i="4"/>
  <c r="F76" i="4"/>
  <c r="E72" i="51"/>
  <c r="I74" i="1"/>
  <c r="K75" i="51"/>
  <c r="K18" i="51"/>
  <c r="K73" i="51"/>
  <c r="K45" i="51"/>
  <c r="K74" i="58"/>
  <c r="M59" i="6"/>
  <c r="M70" i="6"/>
  <c r="M53" i="6"/>
  <c r="M33" i="6"/>
  <c r="M60" i="6"/>
  <c r="M52" i="6"/>
  <c r="M32" i="6"/>
  <c r="M51" i="6"/>
  <c r="M15" i="6"/>
  <c r="K76" i="6"/>
  <c r="M61" i="6"/>
  <c r="I76" i="6"/>
  <c r="M69" i="6"/>
  <c r="M76" i="6"/>
  <c r="M31" i="6"/>
  <c r="M58" i="6"/>
  <c r="M27" i="6"/>
  <c r="M50" i="6"/>
  <c r="M62" i="6"/>
  <c r="M13" i="6"/>
  <c r="M40" i="6"/>
  <c r="M64" i="6"/>
  <c r="M66" i="6"/>
  <c r="M14" i="6"/>
  <c r="M57" i="6"/>
  <c r="M34" i="6"/>
  <c r="M29" i="6"/>
  <c r="M72" i="6"/>
  <c r="M73" i="6"/>
  <c r="M46" i="6"/>
  <c r="M65" i="6"/>
  <c r="M24" i="6"/>
  <c r="M30" i="6"/>
  <c r="M17" i="6"/>
  <c r="M21" i="6"/>
  <c r="M28" i="6"/>
  <c r="M22" i="6"/>
  <c r="M38" i="6"/>
  <c r="M23" i="6"/>
  <c r="M39" i="6"/>
  <c r="M75" i="6"/>
  <c r="M20" i="6"/>
  <c r="M63" i="6"/>
  <c r="M25" i="6"/>
  <c r="M19" i="6"/>
  <c r="M36" i="6"/>
  <c r="M48" i="6"/>
  <c r="M18" i="6"/>
  <c r="M26" i="6"/>
  <c r="M56" i="6"/>
  <c r="M16" i="6"/>
  <c r="M54" i="6"/>
  <c r="M55" i="6"/>
  <c r="E43" i="51"/>
  <c r="E60" i="51"/>
  <c r="C47" i="58"/>
  <c r="E21" i="51"/>
  <c r="E53" i="51"/>
  <c r="E74" i="58"/>
  <c r="C74" i="58"/>
  <c r="C40" i="58"/>
  <c r="G65" i="6"/>
  <c r="G57" i="6"/>
  <c r="G48" i="6"/>
  <c r="E76" i="6"/>
  <c r="G38" i="6"/>
  <c r="G28" i="6"/>
  <c r="G20" i="6"/>
  <c r="G76" i="6"/>
  <c r="G26" i="6"/>
  <c r="G70" i="6"/>
  <c r="G24" i="6"/>
  <c r="G69" i="6"/>
  <c r="G18" i="6"/>
  <c r="G61" i="6"/>
  <c r="G34" i="6"/>
  <c r="G16" i="6"/>
  <c r="G60" i="6"/>
  <c r="G33" i="6"/>
  <c r="C76" i="6"/>
  <c r="G54" i="6"/>
  <c r="G32" i="6"/>
  <c r="G39" i="6"/>
  <c r="G63" i="6"/>
  <c r="G29" i="6"/>
  <c r="G72" i="6"/>
  <c r="G50" i="6"/>
  <c r="G73" i="6"/>
  <c r="G17" i="6"/>
  <c r="G22" i="6"/>
  <c r="G59" i="6"/>
  <c r="G53" i="6"/>
  <c r="G13" i="6"/>
  <c r="G25" i="6"/>
  <c r="G27" i="6"/>
  <c r="G62" i="6"/>
  <c r="G75" i="6"/>
  <c r="G51" i="6"/>
  <c r="G58" i="6"/>
  <c r="G52" i="6"/>
  <c r="G30" i="6"/>
  <c r="G14" i="6"/>
  <c r="G15" i="6"/>
  <c r="G31" i="6"/>
  <c r="G55" i="6"/>
  <c r="G23" i="6"/>
  <c r="G66" i="6"/>
  <c r="G40" i="6"/>
  <c r="G21" i="6"/>
  <c r="G46" i="6"/>
  <c r="G19" i="6"/>
  <c r="G64" i="6"/>
  <c r="G36" i="6"/>
  <c r="G56" i="6"/>
  <c r="E65" i="51"/>
  <c r="G74" i="6"/>
  <c r="G67" i="6"/>
  <c r="K72" i="51"/>
  <c r="K55" i="51"/>
  <c r="K57" i="53"/>
  <c r="I28" i="53"/>
  <c r="K13" i="51"/>
  <c r="K72" i="53"/>
  <c r="L76" i="1"/>
  <c r="M60" i="1" s="1"/>
  <c r="I36" i="51"/>
  <c r="G42" i="1"/>
  <c r="F70" i="52"/>
  <c r="C70" i="52" s="1"/>
  <c r="G45" i="1"/>
  <c r="G43" i="1"/>
  <c r="E27" i="51"/>
  <c r="E30" i="52"/>
  <c r="E36" i="53"/>
  <c r="B40" i="52"/>
  <c r="C56" i="1"/>
  <c r="F67" i="1"/>
  <c r="C47" i="1"/>
  <c r="E16" i="52"/>
  <c r="K32" i="53"/>
  <c r="E53" i="60"/>
  <c r="E56" i="1"/>
  <c r="B76" i="53"/>
  <c r="F56" i="60"/>
  <c r="F67" i="60" s="1"/>
  <c r="I42" i="53"/>
  <c r="K58" i="51"/>
  <c r="E74" i="1"/>
  <c r="E73" i="53"/>
  <c r="D76" i="53"/>
  <c r="G45" i="53" s="1"/>
  <c r="E47" i="1"/>
  <c r="I56" i="1"/>
  <c r="D76" i="51"/>
  <c r="G43" i="51" s="1"/>
  <c r="K47" i="1"/>
  <c r="K67" i="1"/>
  <c r="J76" i="1"/>
  <c r="I47" i="1"/>
  <c r="C40" i="1"/>
  <c r="K61" i="53"/>
  <c r="I67" i="1"/>
  <c r="C76" i="27"/>
  <c r="G58" i="27"/>
  <c r="G48" i="27"/>
  <c r="G74" i="27"/>
  <c r="G73" i="27"/>
  <c r="G62" i="27"/>
  <c r="G40" i="27"/>
  <c r="G22" i="27"/>
  <c r="G21" i="27"/>
  <c r="G46" i="27"/>
  <c r="G15" i="27"/>
  <c r="G75" i="27"/>
  <c r="G27" i="27"/>
  <c r="G65" i="27"/>
  <c r="G19" i="27"/>
  <c r="G33" i="27"/>
  <c r="G25" i="27"/>
  <c r="G13" i="27"/>
  <c r="G72" i="27"/>
  <c r="G69" i="27"/>
  <c r="G67" i="27"/>
  <c r="G50" i="27"/>
  <c r="G39" i="27"/>
  <c r="G64" i="27"/>
  <c r="G63" i="27"/>
  <c r="G54" i="27"/>
  <c r="G51" i="27"/>
  <c r="G26" i="27"/>
  <c r="G31" i="27"/>
  <c r="G38" i="27"/>
  <c r="G18" i="27"/>
  <c r="G23" i="27"/>
  <c r="G70" i="27"/>
  <c r="E76" i="27"/>
  <c r="G76" i="27"/>
  <c r="G53" i="27"/>
  <c r="G66" i="27"/>
  <c r="G17" i="27"/>
  <c r="G60" i="27"/>
  <c r="G59" i="27"/>
  <c r="G30" i="27"/>
  <c r="G29" i="27"/>
  <c r="G56" i="27"/>
  <c r="G55" i="27"/>
  <c r="G34" i="27"/>
  <c r="G52" i="27"/>
  <c r="G47" i="27"/>
  <c r="G32" i="27"/>
  <c r="G14" i="27"/>
  <c r="G36" i="27"/>
  <c r="G24" i="27"/>
  <c r="G28" i="27"/>
  <c r="G16" i="27"/>
  <c r="G20" i="27"/>
  <c r="G61" i="27"/>
  <c r="G57" i="27"/>
  <c r="K56" i="60"/>
  <c r="I56" i="60"/>
  <c r="K69" i="51"/>
  <c r="L67" i="60"/>
  <c r="M76" i="33"/>
  <c r="M50" i="33"/>
  <c r="M22" i="33"/>
  <c r="M14" i="33"/>
  <c r="M28" i="33"/>
  <c r="M20" i="33"/>
  <c r="K76" i="33"/>
  <c r="M72" i="33"/>
  <c r="M62" i="33"/>
  <c r="M54" i="33"/>
  <c r="M34" i="33"/>
  <c r="M18" i="33"/>
  <c r="I76" i="33"/>
  <c r="M70" i="33"/>
  <c r="M61" i="33"/>
  <c r="M53" i="33"/>
  <c r="M33" i="33"/>
  <c r="M25" i="33"/>
  <c r="M17" i="33"/>
  <c r="M60" i="33"/>
  <c r="M57" i="33"/>
  <c r="M32" i="33"/>
  <c r="M21" i="33"/>
  <c r="M26" i="33"/>
  <c r="M23" i="33"/>
  <c r="M59" i="33"/>
  <c r="M55" i="33"/>
  <c r="M65" i="33"/>
  <c r="M15" i="33"/>
  <c r="M56" i="33"/>
  <c r="M51" i="33"/>
  <c r="M69" i="33"/>
  <c r="M36" i="33"/>
  <c r="M13" i="33"/>
  <c r="M64" i="33"/>
  <c r="M16" i="33"/>
  <c r="M19" i="33"/>
  <c r="M39" i="33"/>
  <c r="M63" i="33"/>
  <c r="M38" i="33"/>
  <c r="M29" i="33"/>
  <c r="M73" i="33"/>
  <c r="M67" i="33"/>
  <c r="M48" i="33"/>
  <c r="M75" i="33"/>
  <c r="M46" i="33"/>
  <c r="M24" i="33"/>
  <c r="M27" i="33"/>
  <c r="M52" i="33"/>
  <c r="M58" i="33"/>
  <c r="M31" i="33"/>
  <c r="M30" i="33"/>
  <c r="M66" i="33"/>
  <c r="K40" i="60"/>
  <c r="I40" i="60"/>
  <c r="K74" i="60"/>
  <c r="L76" i="60"/>
  <c r="I76" i="60" s="1"/>
  <c r="I74" i="60"/>
  <c r="E40" i="60"/>
  <c r="C40" i="60"/>
  <c r="C34" i="51"/>
  <c r="I38" i="53"/>
  <c r="K58" i="53"/>
  <c r="K22" i="53"/>
  <c r="M20" i="29"/>
  <c r="K76" i="29"/>
  <c r="M69" i="29"/>
  <c r="I76" i="29"/>
  <c r="M15" i="29"/>
  <c r="M76" i="29"/>
  <c r="M50" i="29"/>
  <c r="M30" i="29"/>
  <c r="M28" i="29"/>
  <c r="M61" i="29"/>
  <c r="M60" i="29"/>
  <c r="M51" i="29"/>
  <c r="M31" i="29"/>
  <c r="M66" i="29"/>
  <c r="M22" i="29"/>
  <c r="M34" i="29"/>
  <c r="M70" i="29"/>
  <c r="M32" i="29"/>
  <c r="M59" i="29"/>
  <c r="M58" i="29"/>
  <c r="M55" i="29"/>
  <c r="M75" i="29"/>
  <c r="M14" i="29"/>
  <c r="M38" i="29"/>
  <c r="M36" i="29"/>
  <c r="M56" i="29"/>
  <c r="M57" i="29"/>
  <c r="M65" i="29"/>
  <c r="M18" i="29"/>
  <c r="M16" i="29"/>
  <c r="M17" i="29"/>
  <c r="M24" i="29"/>
  <c r="M27" i="29"/>
  <c r="M33" i="29"/>
  <c r="M19" i="29"/>
  <c r="M26" i="29"/>
  <c r="M46" i="29"/>
  <c r="M64" i="29"/>
  <c r="M53" i="29"/>
  <c r="M54" i="29"/>
  <c r="M63" i="29"/>
  <c r="M23" i="29"/>
  <c r="M21" i="29"/>
  <c r="M48" i="29"/>
  <c r="M52" i="29"/>
  <c r="M62" i="29"/>
  <c r="M73" i="29"/>
  <c r="M29" i="29"/>
  <c r="M25" i="29"/>
  <c r="M72" i="29"/>
  <c r="M13" i="29"/>
  <c r="M39" i="29"/>
  <c r="K26" i="53"/>
  <c r="K33" i="53"/>
  <c r="M40" i="29"/>
  <c r="F13" i="52"/>
  <c r="C13" i="52" s="1"/>
  <c r="C13" i="53"/>
  <c r="E13" i="53"/>
  <c r="C66" i="53"/>
  <c r="E21" i="53"/>
  <c r="C53" i="53"/>
  <c r="E73" i="52"/>
  <c r="C16" i="53"/>
  <c r="E16" i="53"/>
  <c r="G76" i="29"/>
  <c r="G63" i="29"/>
  <c r="G46" i="29"/>
  <c r="G72" i="29"/>
  <c r="G62" i="29"/>
  <c r="G34" i="29"/>
  <c r="G70" i="29"/>
  <c r="G61" i="29"/>
  <c r="G53" i="29"/>
  <c r="E76" i="29"/>
  <c r="G69" i="29"/>
  <c r="G60" i="29"/>
  <c r="G32" i="29"/>
  <c r="G24" i="29"/>
  <c r="G73" i="29"/>
  <c r="G55" i="29"/>
  <c r="G36" i="29"/>
  <c r="G52" i="29"/>
  <c r="C76" i="29"/>
  <c r="G16" i="29"/>
  <c r="G48" i="29"/>
  <c r="G39" i="29"/>
  <c r="G27" i="29"/>
  <c r="G38" i="29"/>
  <c r="G59" i="29"/>
  <c r="G26" i="29"/>
  <c r="G15" i="29"/>
  <c r="G57" i="29"/>
  <c r="G21" i="29"/>
  <c r="G17" i="29"/>
  <c r="G23" i="29"/>
  <c r="G13" i="29"/>
  <c r="G28" i="29"/>
  <c r="G51" i="29"/>
  <c r="G14" i="29"/>
  <c r="G31" i="29"/>
  <c r="G30" i="29"/>
  <c r="G56" i="29"/>
  <c r="G75" i="29"/>
  <c r="G20" i="29"/>
  <c r="G58" i="29"/>
  <c r="G18" i="29"/>
  <c r="G29" i="29"/>
  <c r="G65" i="29"/>
  <c r="G22" i="29"/>
  <c r="G19" i="29"/>
  <c r="G47" i="29"/>
  <c r="G54" i="29"/>
  <c r="G50" i="29"/>
  <c r="G64" i="29"/>
  <c r="G74" i="29"/>
  <c r="G66" i="29"/>
  <c r="G40" i="29"/>
  <c r="G25" i="29"/>
  <c r="G33" i="29"/>
  <c r="E70" i="51"/>
  <c r="E30" i="53"/>
  <c r="C30" i="53"/>
  <c r="K52" i="53"/>
  <c r="L58" i="52"/>
  <c r="I58" i="52" s="1"/>
  <c r="K55" i="53"/>
  <c r="I55" i="53"/>
  <c r="K40" i="32"/>
  <c r="L55" i="52"/>
  <c r="I55" i="52" s="1"/>
  <c r="K46" i="53"/>
  <c r="K50" i="51"/>
  <c r="L69" i="52"/>
  <c r="I69" i="52" s="1"/>
  <c r="I47" i="32"/>
  <c r="J76" i="51"/>
  <c r="M43" i="51" s="1"/>
  <c r="K24" i="51"/>
  <c r="K73" i="52"/>
  <c r="J56" i="52"/>
  <c r="J67" i="52" s="1"/>
  <c r="L53" i="52"/>
  <c r="J47" i="52"/>
  <c r="L46" i="52"/>
  <c r="I46" i="52" s="1"/>
  <c r="I44" i="52"/>
  <c r="L26" i="52"/>
  <c r="I26" i="52" s="1"/>
  <c r="J40" i="52"/>
  <c r="L67" i="32"/>
  <c r="I67" i="32" s="1"/>
  <c r="M42" i="32"/>
  <c r="M44" i="32"/>
  <c r="M43" i="32"/>
  <c r="M45" i="32"/>
  <c r="J76" i="53"/>
  <c r="M43" i="53" s="1"/>
  <c r="K56" i="32"/>
  <c r="I42" i="52"/>
  <c r="K42" i="52"/>
  <c r="K21" i="51"/>
  <c r="K60" i="53"/>
  <c r="L63" i="52"/>
  <c r="L51" i="52"/>
  <c r="I51" i="52" s="1"/>
  <c r="L70" i="52"/>
  <c r="I70" i="52" s="1"/>
  <c r="H74" i="52"/>
  <c r="K63" i="53"/>
  <c r="M76" i="30"/>
  <c r="K76" i="30"/>
  <c r="M20" i="30"/>
  <c r="M57" i="30"/>
  <c r="M28" i="30"/>
  <c r="M61" i="30"/>
  <c r="M38" i="30"/>
  <c r="M56" i="30"/>
  <c r="M33" i="30"/>
  <c r="M26" i="30"/>
  <c r="M55" i="30"/>
  <c r="M29" i="30"/>
  <c r="M27" i="30"/>
  <c r="I76" i="30"/>
  <c r="M72" i="30"/>
  <c r="M25" i="30"/>
  <c r="M19" i="30"/>
  <c r="M70" i="30"/>
  <c r="M18" i="30"/>
  <c r="M65" i="30"/>
  <c r="M62" i="30"/>
  <c r="M46" i="30"/>
  <c r="M39" i="30"/>
  <c r="M17" i="30"/>
  <c r="M14" i="30"/>
  <c r="M52" i="30"/>
  <c r="M21" i="30"/>
  <c r="M58" i="30"/>
  <c r="M51" i="30"/>
  <c r="M75" i="30"/>
  <c r="M67" i="30"/>
  <c r="M32" i="30"/>
  <c r="M22" i="30"/>
  <c r="M73" i="30"/>
  <c r="M16" i="30"/>
  <c r="M13" i="30"/>
  <c r="M69" i="30"/>
  <c r="M34" i="30"/>
  <c r="M64" i="30"/>
  <c r="M23" i="30"/>
  <c r="M59" i="30"/>
  <c r="M24" i="30"/>
  <c r="M48" i="30"/>
  <c r="M54" i="30"/>
  <c r="M53" i="30"/>
  <c r="M36" i="30"/>
  <c r="M63" i="30"/>
  <c r="M31" i="30"/>
  <c r="M60" i="30"/>
  <c r="M66" i="30"/>
  <c r="M15" i="30"/>
  <c r="M50" i="30"/>
  <c r="M30" i="30"/>
  <c r="K75" i="52"/>
  <c r="K18" i="53"/>
  <c r="M74" i="30"/>
  <c r="L27" i="52"/>
  <c r="K28" i="51"/>
  <c r="K29" i="53"/>
  <c r="K14" i="53"/>
  <c r="L59" i="52"/>
  <c r="I59" i="52" s="1"/>
  <c r="K34" i="52"/>
  <c r="L23" i="52"/>
  <c r="I23" i="52" s="1"/>
  <c r="L56" i="53"/>
  <c r="I56" i="53" s="1"/>
  <c r="K30" i="53"/>
  <c r="L66" i="52"/>
  <c r="I66" i="52" s="1"/>
  <c r="K17" i="51"/>
  <c r="L18" i="52"/>
  <c r="I18" i="52" s="1"/>
  <c r="L29" i="52"/>
  <c r="I29" i="52" s="1"/>
  <c r="L14" i="52"/>
  <c r="I60" i="53"/>
  <c r="K48" i="53"/>
  <c r="I30" i="53"/>
  <c r="K64" i="52"/>
  <c r="M40" i="30"/>
  <c r="K57" i="52"/>
  <c r="H67" i="53"/>
  <c r="H76" i="53" s="1"/>
  <c r="K31" i="52"/>
  <c r="K66" i="51"/>
  <c r="M47" i="30"/>
  <c r="I21" i="51"/>
  <c r="K27" i="51"/>
  <c r="K59" i="53"/>
  <c r="K29" i="51"/>
  <c r="L40" i="51"/>
  <c r="I40" i="51" s="1"/>
  <c r="L60" i="52"/>
  <c r="I60" i="52" s="1"/>
  <c r="K63" i="51"/>
  <c r="I63" i="53"/>
  <c r="K51" i="53"/>
  <c r="K66" i="53"/>
  <c r="L36" i="52"/>
  <c r="I36" i="52" s="1"/>
  <c r="H40" i="52"/>
  <c r="K70" i="53"/>
  <c r="L74" i="53"/>
  <c r="I74" i="53" s="1"/>
  <c r="K25" i="53"/>
  <c r="K20" i="53"/>
  <c r="K70" i="51"/>
  <c r="L74" i="51"/>
  <c r="I74" i="51" s="1"/>
  <c r="L17" i="52"/>
  <c r="I17" i="52" s="1"/>
  <c r="H56" i="52"/>
  <c r="K30" i="51"/>
  <c r="K51" i="51"/>
  <c r="K23" i="51"/>
  <c r="L62" i="52"/>
  <c r="I62" i="52" s="1"/>
  <c r="K74" i="32"/>
  <c r="I74" i="32"/>
  <c r="K17" i="53"/>
  <c r="L21" i="52"/>
  <c r="K13" i="52"/>
  <c r="K28" i="52"/>
  <c r="K64" i="51"/>
  <c r="K43" i="53"/>
  <c r="L47" i="53"/>
  <c r="K62" i="53"/>
  <c r="L25" i="52"/>
  <c r="I25" i="52" s="1"/>
  <c r="I20" i="53"/>
  <c r="K43" i="51"/>
  <c r="L47" i="51"/>
  <c r="I47" i="51" s="1"/>
  <c r="H76" i="51"/>
  <c r="L50" i="52"/>
  <c r="I50" i="52" s="1"/>
  <c r="K32" i="52"/>
  <c r="K33" i="52"/>
  <c r="K33" i="51"/>
  <c r="K21" i="53"/>
  <c r="K31" i="51"/>
  <c r="K36" i="53"/>
  <c r="L40" i="53"/>
  <c r="K48" i="51"/>
  <c r="L56" i="51"/>
  <c r="L67" i="51" s="1"/>
  <c r="K27" i="53"/>
  <c r="K20" i="51"/>
  <c r="L43" i="52"/>
  <c r="I43" i="52" s="1"/>
  <c r="H47" i="52"/>
  <c r="L20" i="52"/>
  <c r="I43" i="51"/>
  <c r="K23" i="53"/>
  <c r="L48" i="52"/>
  <c r="I70" i="51"/>
  <c r="K25" i="51"/>
  <c r="L30" i="52"/>
  <c r="I30" i="52" s="1"/>
  <c r="K52" i="52"/>
  <c r="K50" i="53"/>
  <c r="K16" i="52"/>
  <c r="F74" i="53"/>
  <c r="C74" i="53" s="1"/>
  <c r="E75" i="53"/>
  <c r="E46" i="52"/>
  <c r="E70" i="53"/>
  <c r="F21" i="52"/>
  <c r="C21" i="52" s="1"/>
  <c r="F25" i="52"/>
  <c r="C25" i="52" s="1"/>
  <c r="D40" i="52"/>
  <c r="F19" i="52"/>
  <c r="C19" i="52" s="1"/>
  <c r="E25" i="53"/>
  <c r="C25" i="53"/>
  <c r="E51" i="51"/>
  <c r="E25" i="51"/>
  <c r="F61" i="52"/>
  <c r="E45" i="51"/>
  <c r="F47" i="51"/>
  <c r="C47" i="51" s="1"/>
  <c r="F56" i="51"/>
  <c r="C56" i="51" s="1"/>
  <c r="E55" i="51"/>
  <c r="F44" i="52"/>
  <c r="C44" i="52" s="1"/>
  <c r="E58" i="51"/>
  <c r="F15" i="52"/>
  <c r="C15" i="52" s="1"/>
  <c r="C45" i="51"/>
  <c r="F55" i="52"/>
  <c r="C55" i="52" s="1"/>
  <c r="B56" i="52"/>
  <c r="F48" i="52"/>
  <c r="C48" i="52" s="1"/>
  <c r="F54" i="52"/>
  <c r="C54" i="52" s="1"/>
  <c r="E15" i="53"/>
  <c r="E18" i="53"/>
  <c r="E28" i="53"/>
  <c r="C67" i="30"/>
  <c r="E67" i="30"/>
  <c r="F76" i="30"/>
  <c r="G67" i="30" s="1"/>
  <c r="E59" i="51"/>
  <c r="E31" i="53"/>
  <c r="E54" i="51"/>
  <c r="F18" i="52"/>
  <c r="C18" i="52" s="1"/>
  <c r="E36" i="52"/>
  <c r="E59" i="53"/>
  <c r="F51" i="52"/>
  <c r="C51" i="52" s="1"/>
  <c r="E69" i="52"/>
  <c r="E62" i="53"/>
  <c r="C54" i="51"/>
  <c r="C59" i="53"/>
  <c r="E20" i="52"/>
  <c r="E51" i="53"/>
  <c r="F58" i="52"/>
  <c r="C58" i="52" s="1"/>
  <c r="E45" i="52"/>
  <c r="E43" i="52"/>
  <c r="C51" i="51"/>
  <c r="E33" i="52"/>
  <c r="E61" i="53"/>
  <c r="F56" i="53"/>
  <c r="E55" i="53"/>
  <c r="E48" i="53"/>
  <c r="E54" i="53"/>
  <c r="F52" i="52"/>
  <c r="C52" i="52" s="1"/>
  <c r="F28" i="52"/>
  <c r="C28" i="52" s="1"/>
  <c r="E44" i="53"/>
  <c r="F31" i="52"/>
  <c r="F62" i="52"/>
  <c r="C62" i="52" s="1"/>
  <c r="E62" i="51"/>
  <c r="E52" i="53"/>
  <c r="E63" i="52"/>
  <c r="E48" i="51"/>
  <c r="E75" i="52"/>
  <c r="F59" i="52"/>
  <c r="C45" i="52"/>
  <c r="E15" i="51"/>
  <c r="E64" i="51"/>
  <c r="F40" i="53"/>
  <c r="C40" i="53" s="1"/>
  <c r="F67" i="58"/>
  <c r="E56" i="58"/>
  <c r="C56" i="58"/>
  <c r="C40" i="32"/>
  <c r="E40" i="32"/>
  <c r="E42" i="53"/>
  <c r="E14" i="51"/>
  <c r="E69" i="51"/>
  <c r="F74" i="51"/>
  <c r="F42" i="52"/>
  <c r="C42" i="52" s="1"/>
  <c r="F47" i="53"/>
  <c r="E18" i="51"/>
  <c r="E32" i="52"/>
  <c r="E28" i="51"/>
  <c r="F40" i="51"/>
  <c r="C40" i="51" s="1"/>
  <c r="E33" i="51"/>
  <c r="E26" i="52"/>
  <c r="E58" i="53"/>
  <c r="C25" i="51"/>
  <c r="E22" i="52"/>
  <c r="E42" i="51"/>
  <c r="B76" i="51"/>
  <c r="C61" i="53"/>
  <c r="E56" i="32"/>
  <c r="F67" i="32"/>
  <c r="E52" i="51"/>
  <c r="E31" i="51"/>
  <c r="B47" i="52"/>
  <c r="C42" i="53"/>
  <c r="E64" i="52"/>
  <c r="C43" i="52"/>
  <c r="C64" i="51"/>
  <c r="G69" i="31" l="1"/>
  <c r="G64" i="31"/>
  <c r="G60" i="31"/>
  <c r="G32" i="31"/>
  <c r="G13" i="31"/>
  <c r="G73" i="31"/>
  <c r="G63" i="31"/>
  <c r="G59" i="31"/>
  <c r="G55" i="31"/>
  <c r="G46" i="31"/>
  <c r="G36" i="31"/>
  <c r="G27" i="31"/>
  <c r="G23" i="31"/>
  <c r="G19" i="31"/>
  <c r="G76" i="31"/>
  <c r="G72" i="31"/>
  <c r="G66" i="31"/>
  <c r="G62" i="31"/>
  <c r="G58" i="31"/>
  <c r="G54" i="31"/>
  <c r="G50" i="31"/>
  <c r="G34" i="31"/>
  <c r="G30" i="31"/>
  <c r="G26" i="31"/>
  <c r="G22" i="31"/>
  <c r="G18" i="31"/>
  <c r="G15" i="31"/>
  <c r="G75" i="31"/>
  <c r="G70" i="31"/>
  <c r="G65" i="31"/>
  <c r="G61" i="31"/>
  <c r="G57" i="31"/>
  <c r="G53" i="31"/>
  <c r="G48" i="31"/>
  <c r="G39" i="31"/>
  <c r="G33" i="31"/>
  <c r="G29" i="31"/>
  <c r="G25" i="31"/>
  <c r="G21" i="31"/>
  <c r="G17" i="31"/>
  <c r="G14" i="31"/>
  <c r="E76" i="31"/>
  <c r="C76" i="31"/>
  <c r="G51" i="31"/>
  <c r="G52" i="31"/>
  <c r="G20" i="31"/>
  <c r="G74" i="31"/>
  <c r="G24" i="31"/>
  <c r="G31" i="31"/>
  <c r="G28" i="31"/>
  <c r="G47" i="31"/>
  <c r="G16" i="31"/>
  <c r="G38" i="31"/>
  <c r="G56" i="31"/>
  <c r="G40" i="31"/>
  <c r="G76" i="28"/>
  <c r="E76" i="28"/>
  <c r="C76" i="28"/>
  <c r="G18" i="28"/>
  <c r="G63" i="28"/>
  <c r="G14" i="28"/>
  <c r="G36" i="28"/>
  <c r="G60" i="28"/>
  <c r="G48" i="28"/>
  <c r="G24" i="28"/>
  <c r="G57" i="28"/>
  <c r="G30" i="28"/>
  <c r="G29" i="28"/>
  <c r="G58" i="28"/>
  <c r="G22" i="28"/>
  <c r="G54" i="28"/>
  <c r="G73" i="28"/>
  <c r="G19" i="28"/>
  <c r="G46" i="28"/>
  <c r="G64" i="28"/>
  <c r="G31" i="28"/>
  <c r="G28" i="28"/>
  <c r="G61" i="28"/>
  <c r="G17" i="28"/>
  <c r="G39" i="28"/>
  <c r="G62" i="28"/>
  <c r="G33" i="28"/>
  <c r="G27" i="28"/>
  <c r="G53" i="28"/>
  <c r="G75" i="28"/>
  <c r="G23" i="28"/>
  <c r="G50" i="28"/>
  <c r="G69" i="28"/>
  <c r="G16" i="28"/>
  <c r="G38" i="28"/>
  <c r="G65" i="28"/>
  <c r="G15" i="28"/>
  <c r="G21" i="28"/>
  <c r="G66" i="28"/>
  <c r="G74" i="28"/>
  <c r="G13" i="28"/>
  <c r="G34" i="28"/>
  <c r="G59" i="28"/>
  <c r="G32" i="28"/>
  <c r="G26" i="28"/>
  <c r="G55" i="28"/>
  <c r="G20" i="28"/>
  <c r="G51" i="28"/>
  <c r="G70" i="28"/>
  <c r="G40" i="28"/>
  <c r="G25" i="28"/>
  <c r="G52" i="28"/>
  <c r="G72" i="28"/>
  <c r="G56" i="28"/>
  <c r="G47" i="28"/>
  <c r="G76" i="22"/>
  <c r="G66" i="22"/>
  <c r="G58" i="22"/>
  <c r="G50" i="22"/>
  <c r="G14" i="22"/>
  <c r="E76" i="22"/>
  <c r="C76" i="22"/>
  <c r="G53" i="22"/>
  <c r="G32" i="22"/>
  <c r="G25" i="22"/>
  <c r="G60" i="22"/>
  <c r="G24" i="22"/>
  <c r="G26" i="22"/>
  <c r="G33" i="22"/>
  <c r="G17" i="22"/>
  <c r="G69" i="22"/>
  <c r="G52" i="22"/>
  <c r="G16" i="22"/>
  <c r="G19" i="22"/>
  <c r="G21" i="22"/>
  <c r="G59" i="22"/>
  <c r="G34" i="22"/>
  <c r="G62" i="22"/>
  <c r="G30" i="22"/>
  <c r="G57" i="22"/>
  <c r="G51" i="22"/>
  <c r="G61" i="22"/>
  <c r="G22" i="22"/>
  <c r="G29" i="22"/>
  <c r="G15" i="22"/>
  <c r="G74" i="22"/>
  <c r="G27" i="22"/>
  <c r="G72" i="22"/>
  <c r="G31" i="22"/>
  <c r="G75" i="22"/>
  <c r="G63" i="22"/>
  <c r="G54" i="22"/>
  <c r="G65" i="22"/>
  <c r="G38" i="22"/>
  <c r="G73" i="22"/>
  <c r="G46" i="22"/>
  <c r="G39" i="22"/>
  <c r="G23" i="22"/>
  <c r="G36" i="22"/>
  <c r="G47" i="22"/>
  <c r="G13" i="22"/>
  <c r="G48" i="22"/>
  <c r="G70" i="22"/>
  <c r="G20" i="22"/>
  <c r="G28" i="22"/>
  <c r="G55" i="22"/>
  <c r="G18" i="22"/>
  <c r="G64" i="22"/>
  <c r="G56" i="22"/>
  <c r="G40" i="22"/>
  <c r="G67" i="22"/>
  <c r="C76" i="18"/>
  <c r="G75" i="18"/>
  <c r="G48" i="18"/>
  <c r="G13" i="18"/>
  <c r="G76" i="18"/>
  <c r="G58" i="18"/>
  <c r="G65" i="18"/>
  <c r="G57" i="18"/>
  <c r="G39" i="18"/>
  <c r="G66" i="18"/>
  <c r="G14" i="18"/>
  <c r="G73" i="18"/>
  <c r="G63" i="18"/>
  <c r="G55" i="18"/>
  <c r="G46" i="18"/>
  <c r="G36" i="18"/>
  <c r="G72" i="18"/>
  <c r="G62" i="18"/>
  <c r="G34" i="18"/>
  <c r="G26" i="18"/>
  <c r="E76" i="18"/>
  <c r="G31" i="18"/>
  <c r="G64" i="18"/>
  <c r="G33" i="18"/>
  <c r="G40" i="18"/>
  <c r="G19" i="18"/>
  <c r="G74" i="18"/>
  <c r="G61" i="18"/>
  <c r="G54" i="18"/>
  <c r="G59" i="18"/>
  <c r="G20" i="18"/>
  <c r="G23" i="18"/>
  <c r="G47" i="18"/>
  <c r="G27" i="18"/>
  <c r="G53" i="18"/>
  <c r="G69" i="18"/>
  <c r="G70" i="18"/>
  <c r="G28" i="18"/>
  <c r="G16" i="18"/>
  <c r="G51" i="18"/>
  <c r="G60" i="18"/>
  <c r="G24" i="18"/>
  <c r="G18" i="18"/>
  <c r="G38" i="18"/>
  <c r="G15" i="18"/>
  <c r="G17" i="18"/>
  <c r="G32" i="18"/>
  <c r="G21" i="18"/>
  <c r="G30" i="18"/>
  <c r="G25" i="18"/>
  <c r="G52" i="18"/>
  <c r="G29" i="18"/>
  <c r="G50" i="18"/>
  <c r="G22" i="18"/>
  <c r="G56" i="18"/>
  <c r="G67" i="18"/>
  <c r="G76" i="23"/>
  <c r="G72" i="23"/>
  <c r="G26" i="23"/>
  <c r="C76" i="23"/>
  <c r="G61" i="23"/>
  <c r="G17" i="23"/>
  <c r="G19" i="23"/>
  <c r="E76" i="23"/>
  <c r="G62" i="23"/>
  <c r="G18" i="23"/>
  <c r="G70" i="23"/>
  <c r="G25" i="23"/>
  <c r="G69" i="23"/>
  <c r="G52" i="23"/>
  <c r="G24" i="23"/>
  <c r="G59" i="23"/>
  <c r="G51" i="23"/>
  <c r="G23" i="23"/>
  <c r="G15" i="23"/>
  <c r="G54" i="23"/>
  <c r="G33" i="23"/>
  <c r="G60" i="23"/>
  <c r="G32" i="23"/>
  <c r="G16" i="23"/>
  <c r="G31" i="23"/>
  <c r="G21" i="23"/>
  <c r="G50" i="23"/>
  <c r="G20" i="23"/>
  <c r="G73" i="23"/>
  <c r="G64" i="23"/>
  <c r="G22" i="23"/>
  <c r="G34" i="23"/>
  <c r="G55" i="23"/>
  <c r="G14" i="23"/>
  <c r="G65" i="23"/>
  <c r="G30" i="23"/>
  <c r="G46" i="23"/>
  <c r="G48" i="23"/>
  <c r="G28" i="23"/>
  <c r="G27" i="23"/>
  <c r="G29" i="23"/>
  <c r="G66" i="23"/>
  <c r="G57" i="23"/>
  <c r="G36" i="23"/>
  <c r="G75" i="23"/>
  <c r="G47" i="23"/>
  <c r="G39" i="23"/>
  <c r="G38" i="23"/>
  <c r="G58" i="23"/>
  <c r="G13" i="23"/>
  <c r="G53" i="23"/>
  <c r="G63" i="23"/>
  <c r="G74" i="23"/>
  <c r="G56" i="23"/>
  <c r="G40" i="23"/>
  <c r="G67" i="23"/>
  <c r="G64" i="48"/>
  <c r="G73" i="48"/>
  <c r="G63" i="48"/>
  <c r="G55" i="48"/>
  <c r="G46" i="48"/>
  <c r="G36" i="48"/>
  <c r="G27" i="48"/>
  <c r="G72" i="48"/>
  <c r="G62" i="48"/>
  <c r="G54" i="48"/>
  <c r="G34" i="48"/>
  <c r="G18" i="48"/>
  <c r="G70" i="48"/>
  <c r="G53" i="48"/>
  <c r="G33" i="48"/>
  <c r="G17" i="48"/>
  <c r="E76" i="48"/>
  <c r="G59" i="48"/>
  <c r="G23" i="48"/>
  <c r="G15" i="48"/>
  <c r="C76" i="48"/>
  <c r="G76" i="48"/>
  <c r="G66" i="48"/>
  <c r="G58" i="48"/>
  <c r="G22" i="48"/>
  <c r="G14" i="48"/>
  <c r="G61" i="48"/>
  <c r="G25" i="48"/>
  <c r="G69" i="48"/>
  <c r="G29" i="48"/>
  <c r="G24" i="48"/>
  <c r="G26" i="48"/>
  <c r="G50" i="48"/>
  <c r="G31" i="48"/>
  <c r="G19" i="48"/>
  <c r="G16" i="48"/>
  <c r="G57" i="48"/>
  <c r="G48" i="48"/>
  <c r="G38" i="48"/>
  <c r="G65" i="48"/>
  <c r="G39" i="48"/>
  <c r="G60" i="48"/>
  <c r="G51" i="48"/>
  <c r="G20" i="48"/>
  <c r="G74" i="48"/>
  <c r="G32" i="48"/>
  <c r="G28" i="48"/>
  <c r="G52" i="48"/>
  <c r="G30" i="48"/>
  <c r="G21" i="48"/>
  <c r="G75" i="48"/>
  <c r="G13" i="48"/>
  <c r="G47" i="48"/>
  <c r="G56" i="48"/>
  <c r="G40" i="48"/>
  <c r="G67" i="48"/>
  <c r="G73" i="46"/>
  <c r="G63" i="46"/>
  <c r="G55" i="46"/>
  <c r="G46" i="46"/>
  <c r="G36" i="46"/>
  <c r="G27" i="46"/>
  <c r="G22" i="46"/>
  <c r="G70" i="46"/>
  <c r="G61" i="46"/>
  <c r="G53" i="46"/>
  <c r="G33" i="46"/>
  <c r="E76" i="46"/>
  <c r="G59" i="46"/>
  <c r="G51" i="46"/>
  <c r="G31" i="46"/>
  <c r="G23" i="46"/>
  <c r="G15" i="46"/>
  <c r="C76" i="46"/>
  <c r="G76" i="46"/>
  <c r="G66" i="46"/>
  <c r="G58" i="46"/>
  <c r="G50" i="46"/>
  <c r="G30" i="46"/>
  <c r="G14" i="46"/>
  <c r="G18" i="46"/>
  <c r="G28" i="46"/>
  <c r="G47" i="46"/>
  <c r="G48" i="46"/>
  <c r="G32" i="46"/>
  <c r="G21" i="46"/>
  <c r="G72" i="46"/>
  <c r="G54" i="46"/>
  <c r="G34" i="46"/>
  <c r="G24" i="46"/>
  <c r="G62" i="46"/>
  <c r="G64" i="46"/>
  <c r="G39" i="46"/>
  <c r="G52" i="46"/>
  <c r="G19" i="46"/>
  <c r="G74" i="46"/>
  <c r="G29" i="46"/>
  <c r="G20" i="46"/>
  <c r="G57" i="46"/>
  <c r="G69" i="46"/>
  <c r="G65" i="46"/>
  <c r="G75" i="46"/>
  <c r="G17" i="46"/>
  <c r="G26" i="46"/>
  <c r="G13" i="46"/>
  <c r="G38" i="46"/>
  <c r="G16" i="46"/>
  <c r="G25" i="46"/>
  <c r="G60" i="46"/>
  <c r="G40" i="46"/>
  <c r="G56" i="46"/>
  <c r="G44" i="54"/>
  <c r="D76" i="52"/>
  <c r="G43" i="52" s="1"/>
  <c r="G43" i="54"/>
  <c r="G45" i="54"/>
  <c r="M44" i="54"/>
  <c r="M45" i="54"/>
  <c r="M43" i="54"/>
  <c r="C67" i="54"/>
  <c r="E76" i="38"/>
  <c r="G75" i="38"/>
  <c r="G39" i="38"/>
  <c r="G76" i="38"/>
  <c r="C76" i="38"/>
  <c r="G55" i="38"/>
  <c r="G46" i="38"/>
  <c r="G36" i="38"/>
  <c r="G27" i="38"/>
  <c r="G54" i="38"/>
  <c r="G34" i="38"/>
  <c r="G18" i="38"/>
  <c r="G53" i="38"/>
  <c r="G33" i="38"/>
  <c r="G25" i="38"/>
  <c r="G17" i="38"/>
  <c r="G52" i="38"/>
  <c r="G24" i="38"/>
  <c r="G16" i="38"/>
  <c r="G40" i="38"/>
  <c r="G74" i="38"/>
  <c r="G22" i="38"/>
  <c r="G23" i="38"/>
  <c r="G70" i="38"/>
  <c r="G47" i="38"/>
  <c r="G59" i="38"/>
  <c r="G19" i="38"/>
  <c r="G65" i="38"/>
  <c r="G13" i="38"/>
  <c r="G61" i="38"/>
  <c r="G26" i="38"/>
  <c r="G32" i="38"/>
  <c r="G73" i="38"/>
  <c r="G51" i="38"/>
  <c r="G57" i="38"/>
  <c r="G66" i="38"/>
  <c r="G15" i="38"/>
  <c r="G29" i="38"/>
  <c r="G64" i="38"/>
  <c r="G14" i="38"/>
  <c r="G50" i="38"/>
  <c r="G63" i="38"/>
  <c r="G60" i="38"/>
  <c r="G62" i="38"/>
  <c r="G48" i="38"/>
  <c r="G31" i="38"/>
  <c r="G30" i="38"/>
  <c r="G58" i="38"/>
  <c r="G69" i="38"/>
  <c r="G72" i="38"/>
  <c r="G38" i="38"/>
  <c r="G20" i="38"/>
  <c r="G21" i="38"/>
  <c r="G28" i="38"/>
  <c r="G56" i="38"/>
  <c r="C56" i="54"/>
  <c r="E56" i="54"/>
  <c r="G67" i="38"/>
  <c r="I47" i="54"/>
  <c r="L67" i="54"/>
  <c r="I67" i="54" s="1"/>
  <c r="K56" i="54"/>
  <c r="F76" i="54"/>
  <c r="G47" i="54" s="1"/>
  <c r="E40" i="54"/>
  <c r="C47" i="54"/>
  <c r="E72" i="52"/>
  <c r="E47" i="54"/>
  <c r="G76" i="40"/>
  <c r="G28" i="40"/>
  <c r="E76" i="40"/>
  <c r="C76" i="40"/>
  <c r="G72" i="40"/>
  <c r="G18" i="40"/>
  <c r="G61" i="40"/>
  <c r="G25" i="40"/>
  <c r="G16" i="40"/>
  <c r="G20" i="40"/>
  <c r="G27" i="40"/>
  <c r="G19" i="40"/>
  <c r="G62" i="40"/>
  <c r="G54" i="40"/>
  <c r="G26" i="40"/>
  <c r="G70" i="40"/>
  <c r="G33" i="40"/>
  <c r="G17" i="40"/>
  <c r="G69" i="40"/>
  <c r="G60" i="40"/>
  <c r="G52" i="40"/>
  <c r="G32" i="40"/>
  <c r="G24" i="40"/>
  <c r="G14" i="40"/>
  <c r="G21" i="40"/>
  <c r="G48" i="40"/>
  <c r="G46" i="40"/>
  <c r="G36" i="40"/>
  <c r="G51" i="40"/>
  <c r="G73" i="40"/>
  <c r="G59" i="40"/>
  <c r="G23" i="40"/>
  <c r="G29" i="40"/>
  <c r="G39" i="40"/>
  <c r="G63" i="40"/>
  <c r="G55" i="40"/>
  <c r="G34" i="40"/>
  <c r="G15" i="40"/>
  <c r="G22" i="40"/>
  <c r="G53" i="40"/>
  <c r="G13" i="40"/>
  <c r="G66" i="40"/>
  <c r="G50" i="40"/>
  <c r="G38" i="40"/>
  <c r="G75" i="40"/>
  <c r="G31" i="40"/>
  <c r="G58" i="40"/>
  <c r="G57" i="40"/>
  <c r="G64" i="40"/>
  <c r="G65" i="40"/>
  <c r="G30" i="40"/>
  <c r="G40" i="40"/>
  <c r="G47" i="40"/>
  <c r="G74" i="40"/>
  <c r="G56" i="40"/>
  <c r="M39" i="36"/>
  <c r="M17" i="36"/>
  <c r="M60" i="36"/>
  <c r="K76" i="36"/>
  <c r="M52" i="36"/>
  <c r="M24" i="36"/>
  <c r="M51" i="36"/>
  <c r="M59" i="36"/>
  <c r="M30" i="36"/>
  <c r="M14" i="36"/>
  <c r="M76" i="36"/>
  <c r="M66" i="36"/>
  <c r="M26" i="36"/>
  <c r="M63" i="36"/>
  <c r="M38" i="36"/>
  <c r="M61" i="36"/>
  <c r="M70" i="36"/>
  <c r="M20" i="36"/>
  <c r="M21" i="36"/>
  <c r="M54" i="36"/>
  <c r="M48" i="36"/>
  <c r="M56" i="36"/>
  <c r="M75" i="36"/>
  <c r="M32" i="36"/>
  <c r="M29" i="36"/>
  <c r="M15" i="36"/>
  <c r="M62" i="36"/>
  <c r="M18" i="36"/>
  <c r="M34" i="36"/>
  <c r="M25" i="36"/>
  <c r="M19" i="36"/>
  <c r="M36" i="36"/>
  <c r="M64" i="36"/>
  <c r="M58" i="36"/>
  <c r="M27" i="36"/>
  <c r="M57" i="36"/>
  <c r="M28" i="36"/>
  <c r="M46" i="36"/>
  <c r="M31" i="36"/>
  <c r="M65" i="36"/>
  <c r="M73" i="36"/>
  <c r="M55" i="36"/>
  <c r="I76" i="36"/>
  <c r="M72" i="36"/>
  <c r="M40" i="36"/>
  <c r="M23" i="36"/>
  <c r="M47" i="36"/>
  <c r="M50" i="36"/>
  <c r="M53" i="36"/>
  <c r="M13" i="36"/>
  <c r="M16" i="36"/>
  <c r="M69" i="36"/>
  <c r="M33" i="36"/>
  <c r="M22" i="36"/>
  <c r="M74" i="36"/>
  <c r="E67" i="36"/>
  <c r="C67" i="36"/>
  <c r="F76" i="36"/>
  <c r="G67" i="36" s="1"/>
  <c r="M76" i="20"/>
  <c r="M25" i="20"/>
  <c r="M75" i="20"/>
  <c r="M48" i="20"/>
  <c r="M63" i="20"/>
  <c r="M73" i="20"/>
  <c r="M27" i="20"/>
  <c r="M31" i="20"/>
  <c r="M30" i="20"/>
  <c r="I67" i="58"/>
  <c r="K67" i="58"/>
  <c r="K67" i="20"/>
  <c r="I67" i="20"/>
  <c r="M72" i="20"/>
  <c r="M32" i="20"/>
  <c r="M21" i="20"/>
  <c r="M18" i="20"/>
  <c r="M29" i="20"/>
  <c r="M16" i="20"/>
  <c r="M59" i="20"/>
  <c r="M22" i="20"/>
  <c r="M46" i="20"/>
  <c r="M54" i="20"/>
  <c r="M67" i="20"/>
  <c r="M70" i="20"/>
  <c r="M69" i="20"/>
  <c r="M40" i="20"/>
  <c r="M61" i="20"/>
  <c r="M65" i="20"/>
  <c r="M19" i="20"/>
  <c r="M13" i="20"/>
  <c r="M58" i="20"/>
  <c r="M38" i="20"/>
  <c r="M36" i="20"/>
  <c r="M57" i="20"/>
  <c r="M33" i="20"/>
  <c r="M50" i="20"/>
  <c r="M53" i="20"/>
  <c r="I76" i="20"/>
  <c r="M56" i="20"/>
  <c r="M20" i="20"/>
  <c r="M28" i="20"/>
  <c r="M52" i="20"/>
  <c r="M14" i="20"/>
  <c r="M24" i="20"/>
  <c r="M55" i="20"/>
  <c r="M64" i="20"/>
  <c r="M62" i="20"/>
  <c r="M74" i="20"/>
  <c r="M60" i="20"/>
  <c r="M34" i="20"/>
  <c r="M23" i="20"/>
  <c r="M39" i="20"/>
  <c r="M47" i="20"/>
  <c r="M26" i="20"/>
  <c r="M51" i="20"/>
  <c r="M66" i="20"/>
  <c r="M17" i="20"/>
  <c r="K76" i="20"/>
  <c r="M15" i="20"/>
  <c r="K55" i="52"/>
  <c r="E60" i="52"/>
  <c r="E67" i="20"/>
  <c r="C67" i="20"/>
  <c r="F76" i="20"/>
  <c r="M50" i="59"/>
  <c r="M76" i="59"/>
  <c r="M63" i="59"/>
  <c r="M27" i="59"/>
  <c r="M19" i="59"/>
  <c r="M18" i="59"/>
  <c r="M34" i="59"/>
  <c r="M62" i="59"/>
  <c r="M39" i="59"/>
  <c r="M17" i="59"/>
  <c r="M33" i="59"/>
  <c r="M54" i="59"/>
  <c r="K76" i="59"/>
  <c r="M26" i="59"/>
  <c r="M75" i="59"/>
  <c r="M48" i="59"/>
  <c r="M25" i="59"/>
  <c r="M70" i="59"/>
  <c r="M51" i="59"/>
  <c r="M16" i="59"/>
  <c r="M31" i="59"/>
  <c r="M60" i="59"/>
  <c r="M24" i="59"/>
  <c r="M61" i="59"/>
  <c r="M13" i="59"/>
  <c r="M53" i="59"/>
  <c r="M72" i="59"/>
  <c r="M22" i="59"/>
  <c r="M59" i="59"/>
  <c r="M23" i="59"/>
  <c r="M14" i="59"/>
  <c r="M46" i="59"/>
  <c r="M66" i="59"/>
  <c r="M55" i="59"/>
  <c r="M32" i="59"/>
  <c r="M36" i="59"/>
  <c r="M28" i="59"/>
  <c r="M69" i="59"/>
  <c r="M57" i="59"/>
  <c r="M58" i="59"/>
  <c r="M20" i="59"/>
  <c r="M30" i="59"/>
  <c r="M15" i="59"/>
  <c r="M52" i="59"/>
  <c r="M65" i="59"/>
  <c r="M29" i="59"/>
  <c r="M38" i="59"/>
  <c r="M47" i="59"/>
  <c r="M21" i="59"/>
  <c r="M64" i="59"/>
  <c r="M73" i="59"/>
  <c r="M40" i="59"/>
  <c r="M56" i="59"/>
  <c r="M67" i="59"/>
  <c r="K67" i="59"/>
  <c r="I67" i="59"/>
  <c r="M74" i="59"/>
  <c r="E67" i="59"/>
  <c r="F76" i="59"/>
  <c r="G67" i="59" s="1"/>
  <c r="C67" i="59"/>
  <c r="M74" i="58"/>
  <c r="G44" i="51"/>
  <c r="E70" i="52"/>
  <c r="G45" i="51"/>
  <c r="F74" i="52"/>
  <c r="C74" i="52" s="1"/>
  <c r="E76" i="4"/>
  <c r="G54" i="4"/>
  <c r="G18" i="4"/>
  <c r="G59" i="4"/>
  <c r="G15" i="4"/>
  <c r="G14" i="4"/>
  <c r="C76" i="4"/>
  <c r="G69" i="4"/>
  <c r="G60" i="4"/>
  <c r="G32" i="4"/>
  <c r="G23" i="4"/>
  <c r="G76" i="4"/>
  <c r="G66" i="4"/>
  <c r="G58" i="4"/>
  <c r="G50" i="4"/>
  <c r="G30" i="4"/>
  <c r="G22" i="4"/>
  <c r="G26" i="4"/>
  <c r="G34" i="4"/>
  <c r="G25" i="4"/>
  <c r="G46" i="4"/>
  <c r="G19" i="4"/>
  <c r="G31" i="4"/>
  <c r="G36" i="4"/>
  <c r="G39" i="4"/>
  <c r="G33" i="4"/>
  <c r="G63" i="4"/>
  <c r="G51" i="4"/>
  <c r="G24" i="4"/>
  <c r="G29" i="4"/>
  <c r="G70" i="4"/>
  <c r="G65" i="4"/>
  <c r="G48" i="4"/>
  <c r="G13" i="4"/>
  <c r="G74" i="4"/>
  <c r="G55" i="4"/>
  <c r="G73" i="4"/>
  <c r="G75" i="4"/>
  <c r="G61" i="4"/>
  <c r="G27" i="4"/>
  <c r="G47" i="4"/>
  <c r="G72" i="4"/>
  <c r="G53" i="4"/>
  <c r="G16" i="4"/>
  <c r="G20" i="4"/>
  <c r="G52" i="4"/>
  <c r="G62" i="4"/>
  <c r="G28" i="4"/>
  <c r="G21" i="4"/>
  <c r="G38" i="4"/>
  <c r="G57" i="4"/>
  <c r="G64" i="4"/>
  <c r="G17" i="4"/>
  <c r="G56" i="4"/>
  <c r="G40" i="4"/>
  <c r="G67" i="4"/>
  <c r="M56" i="60"/>
  <c r="M21" i="1"/>
  <c r="M74" i="60"/>
  <c r="M28" i="1"/>
  <c r="M67" i="58"/>
  <c r="M15" i="1"/>
  <c r="K76" i="58"/>
  <c r="M76" i="58"/>
  <c r="M39" i="58"/>
  <c r="M59" i="58"/>
  <c r="M50" i="58"/>
  <c r="M30" i="58"/>
  <c r="M22" i="58"/>
  <c r="M27" i="58"/>
  <c r="M66" i="58"/>
  <c r="M63" i="58"/>
  <c r="M72" i="58"/>
  <c r="M62" i="58"/>
  <c r="M70" i="58"/>
  <c r="M17" i="58"/>
  <c r="M13" i="58"/>
  <c r="M20" i="58"/>
  <c r="M36" i="58"/>
  <c r="M32" i="58"/>
  <c r="M19" i="58"/>
  <c r="M25" i="58"/>
  <c r="M38" i="58"/>
  <c r="M33" i="58"/>
  <c r="M46" i="58"/>
  <c r="M34" i="58"/>
  <c r="M21" i="58"/>
  <c r="M64" i="58"/>
  <c r="M48" i="58"/>
  <c r="M24" i="58"/>
  <c r="M31" i="58"/>
  <c r="M57" i="58"/>
  <c r="M52" i="58"/>
  <c r="M55" i="58"/>
  <c r="M26" i="58"/>
  <c r="M61" i="58"/>
  <c r="M54" i="58"/>
  <c r="M58" i="58"/>
  <c r="M65" i="58"/>
  <c r="M16" i="58"/>
  <c r="M23" i="58"/>
  <c r="M18" i="58"/>
  <c r="M73" i="58"/>
  <c r="M15" i="58"/>
  <c r="M75" i="58"/>
  <c r="M53" i="58"/>
  <c r="M56" i="58"/>
  <c r="M69" i="58"/>
  <c r="M51" i="58"/>
  <c r="M29" i="58"/>
  <c r="M60" i="58"/>
  <c r="M40" i="58"/>
  <c r="M28" i="58"/>
  <c r="M47" i="58"/>
  <c r="M14" i="58"/>
  <c r="M53" i="1"/>
  <c r="M64" i="1"/>
  <c r="M54" i="1"/>
  <c r="M14" i="1"/>
  <c r="M72" i="1"/>
  <c r="M23" i="1"/>
  <c r="M40" i="1"/>
  <c r="M59" i="1"/>
  <c r="M27" i="1"/>
  <c r="M76" i="1"/>
  <c r="M18" i="1"/>
  <c r="M33" i="1"/>
  <c r="M17" i="1"/>
  <c r="M30" i="1"/>
  <c r="M63" i="1"/>
  <c r="M32" i="1"/>
  <c r="M61" i="1"/>
  <c r="M52" i="1"/>
  <c r="M46" i="1"/>
  <c r="M47" i="1"/>
  <c r="M31" i="1"/>
  <c r="M29" i="1"/>
  <c r="M70" i="1"/>
  <c r="M39" i="1"/>
  <c r="M57" i="1"/>
  <c r="M50" i="1"/>
  <c r="I76" i="1"/>
  <c r="M65" i="1"/>
  <c r="M25" i="1"/>
  <c r="M48" i="1"/>
  <c r="M55" i="1"/>
  <c r="M66" i="1"/>
  <c r="M34" i="1"/>
  <c r="M26" i="1"/>
  <c r="M19" i="1"/>
  <c r="M58" i="1"/>
  <c r="M56" i="1"/>
  <c r="M16" i="1"/>
  <c r="M51" i="1"/>
  <c r="M13" i="1"/>
  <c r="M62" i="1"/>
  <c r="M36" i="1"/>
  <c r="M22" i="1"/>
  <c r="M73" i="1"/>
  <c r="M67" i="1"/>
  <c r="M69" i="1"/>
  <c r="M74" i="1"/>
  <c r="M24" i="1"/>
  <c r="M20" i="1"/>
  <c r="M75" i="1"/>
  <c r="M38" i="1"/>
  <c r="G42" i="51"/>
  <c r="G42" i="53"/>
  <c r="E13" i="52"/>
  <c r="K76" i="1"/>
  <c r="M42" i="1"/>
  <c r="M43" i="1"/>
  <c r="M44" i="1"/>
  <c r="M45" i="1"/>
  <c r="E67" i="1"/>
  <c r="C67" i="1"/>
  <c r="C56" i="60"/>
  <c r="G44" i="53"/>
  <c r="I56" i="51"/>
  <c r="G43" i="53"/>
  <c r="F76" i="1"/>
  <c r="G67" i="1" s="1"/>
  <c r="E56" i="60"/>
  <c r="M76" i="60"/>
  <c r="M48" i="60"/>
  <c r="M39" i="60"/>
  <c r="M46" i="60"/>
  <c r="M19" i="60"/>
  <c r="K76" i="60"/>
  <c r="M34" i="60"/>
  <c r="M26" i="60"/>
  <c r="M18" i="60"/>
  <c r="M69" i="60"/>
  <c r="M57" i="60"/>
  <c r="M66" i="60"/>
  <c r="M75" i="60"/>
  <c r="M29" i="60"/>
  <c r="M30" i="60"/>
  <c r="M70" i="60"/>
  <c r="M17" i="60"/>
  <c r="M55" i="60"/>
  <c r="M33" i="60"/>
  <c r="M28" i="60"/>
  <c r="M13" i="60"/>
  <c r="M27" i="60"/>
  <c r="M59" i="60"/>
  <c r="M32" i="60"/>
  <c r="M14" i="60"/>
  <c r="M16" i="60"/>
  <c r="M72" i="60"/>
  <c r="M62" i="60"/>
  <c r="M20" i="60"/>
  <c r="M24" i="60"/>
  <c r="M21" i="60"/>
  <c r="M22" i="60"/>
  <c r="M64" i="60"/>
  <c r="M25" i="60"/>
  <c r="M60" i="60"/>
  <c r="M61" i="60"/>
  <c r="M58" i="60"/>
  <c r="M52" i="60"/>
  <c r="M23" i="60"/>
  <c r="M50" i="60"/>
  <c r="M31" i="60"/>
  <c r="M38" i="60"/>
  <c r="M51" i="60"/>
  <c r="M54" i="60"/>
  <c r="M65" i="60"/>
  <c r="M15" i="60"/>
  <c r="M63" i="60"/>
  <c r="M73" i="60"/>
  <c r="M36" i="60"/>
  <c r="M53" i="60"/>
  <c r="M47" i="60"/>
  <c r="M67" i="60"/>
  <c r="K67" i="60"/>
  <c r="I67" i="60"/>
  <c r="M40" i="60"/>
  <c r="K58" i="52"/>
  <c r="E74" i="53"/>
  <c r="K69" i="52"/>
  <c r="J76" i="52"/>
  <c r="M44" i="52" s="1"/>
  <c r="K53" i="52"/>
  <c r="I53" i="52"/>
  <c r="M45" i="53"/>
  <c r="M44" i="53"/>
  <c r="M42" i="53"/>
  <c r="K26" i="52"/>
  <c r="L67" i="53"/>
  <c r="K67" i="32"/>
  <c r="M45" i="51"/>
  <c r="M42" i="51"/>
  <c r="M44" i="51"/>
  <c r="L76" i="32"/>
  <c r="I76" i="32" s="1"/>
  <c r="K46" i="52"/>
  <c r="K20" i="52"/>
  <c r="K47" i="53"/>
  <c r="I47" i="53"/>
  <c r="K14" i="52"/>
  <c r="K63" i="52"/>
  <c r="I20" i="52"/>
  <c r="K21" i="52"/>
  <c r="I14" i="52"/>
  <c r="K23" i="52"/>
  <c r="K56" i="51"/>
  <c r="I21" i="52"/>
  <c r="K62" i="52"/>
  <c r="L56" i="52"/>
  <c r="I56" i="52" s="1"/>
  <c r="K36" i="52"/>
  <c r="L40" i="52"/>
  <c r="I40" i="52" s="1"/>
  <c r="H67" i="52"/>
  <c r="H76" i="52" s="1"/>
  <c r="K48" i="52"/>
  <c r="K66" i="52"/>
  <c r="K43" i="52"/>
  <c r="L47" i="52"/>
  <c r="I47" i="52" s="1"/>
  <c r="K27" i="52"/>
  <c r="K70" i="52"/>
  <c r="L74" i="52"/>
  <c r="I74" i="52" s="1"/>
  <c r="K40" i="53"/>
  <c r="I40" i="53"/>
  <c r="K74" i="51"/>
  <c r="L76" i="51"/>
  <c r="I76" i="51" s="1"/>
  <c r="K74" i="53"/>
  <c r="K60" i="52"/>
  <c r="I27" i="52"/>
  <c r="K25" i="52"/>
  <c r="K59" i="52"/>
  <c r="K47" i="51"/>
  <c r="K40" i="51"/>
  <c r="K18" i="52"/>
  <c r="K56" i="53"/>
  <c r="K51" i="52"/>
  <c r="K50" i="52"/>
  <c r="K67" i="51"/>
  <c r="K29" i="52"/>
  <c r="I48" i="52"/>
  <c r="K17" i="52"/>
  <c r="K30" i="52"/>
  <c r="I63" i="52"/>
  <c r="I67" i="51"/>
  <c r="F67" i="51"/>
  <c r="F76" i="51" s="1"/>
  <c r="G74" i="51" s="1"/>
  <c r="E19" i="52"/>
  <c r="E25" i="52"/>
  <c r="E21" i="52"/>
  <c r="E59" i="52"/>
  <c r="E56" i="53"/>
  <c r="E61" i="52"/>
  <c r="E42" i="52"/>
  <c r="E54" i="52"/>
  <c r="E15" i="52"/>
  <c r="E48" i="52"/>
  <c r="E47" i="51"/>
  <c r="E28" i="52"/>
  <c r="C67" i="58"/>
  <c r="F76" i="58"/>
  <c r="E67" i="58"/>
  <c r="E31" i="52"/>
  <c r="F47" i="52"/>
  <c r="E74" i="51"/>
  <c r="C74" i="51"/>
  <c r="F67" i="53"/>
  <c r="E67" i="32"/>
  <c r="F76" i="32"/>
  <c r="C67" i="32"/>
  <c r="F76" i="60"/>
  <c r="G67" i="60" s="1"/>
  <c r="E67" i="60"/>
  <c r="C67" i="60"/>
  <c r="F40" i="52"/>
  <c r="E62" i="52"/>
  <c r="E58" i="52"/>
  <c r="E51" i="52"/>
  <c r="G64" i="30"/>
  <c r="G46" i="30"/>
  <c r="G36" i="30"/>
  <c r="G15" i="30"/>
  <c r="E76" i="30"/>
  <c r="G75" i="30"/>
  <c r="G57" i="30"/>
  <c r="G48" i="30"/>
  <c r="G31" i="30"/>
  <c r="G76" i="30"/>
  <c r="G28" i="30"/>
  <c r="G58" i="30"/>
  <c r="C76" i="30"/>
  <c r="G21" i="30"/>
  <c r="G14" i="30"/>
  <c r="G73" i="30"/>
  <c r="G62" i="30"/>
  <c r="G22" i="30"/>
  <c r="G52" i="30"/>
  <c r="G54" i="30"/>
  <c r="G16" i="30"/>
  <c r="G39" i="30"/>
  <c r="G40" i="30"/>
  <c r="G55" i="30"/>
  <c r="G34" i="30"/>
  <c r="G18" i="30"/>
  <c r="G24" i="30"/>
  <c r="G17" i="30"/>
  <c r="G30" i="30"/>
  <c r="G29" i="30"/>
  <c r="G33" i="30"/>
  <c r="G25" i="30"/>
  <c r="G66" i="30"/>
  <c r="G50" i="30"/>
  <c r="G53" i="30"/>
  <c r="G72" i="30"/>
  <c r="G27" i="30"/>
  <c r="G74" i="30"/>
  <c r="G51" i="30"/>
  <c r="G70" i="30"/>
  <c r="G63" i="30"/>
  <c r="G59" i="30"/>
  <c r="G23" i="30"/>
  <c r="G61" i="30"/>
  <c r="G19" i="30"/>
  <c r="G20" i="30"/>
  <c r="G65" i="30"/>
  <c r="G60" i="30"/>
  <c r="G26" i="30"/>
  <c r="G69" i="30"/>
  <c r="G13" i="30"/>
  <c r="G32" i="30"/>
  <c r="G38" i="30"/>
  <c r="G47" i="30"/>
  <c r="G56" i="30"/>
  <c r="F56" i="52"/>
  <c r="C56" i="52" s="1"/>
  <c r="E55" i="52"/>
  <c r="E44" i="52"/>
  <c r="B67" i="52"/>
  <c r="E40" i="53"/>
  <c r="E52" i="52"/>
  <c r="C56" i="53"/>
  <c r="E56" i="51"/>
  <c r="E40" i="51"/>
  <c r="E47" i="53"/>
  <c r="C59" i="52"/>
  <c r="C31" i="52"/>
  <c r="C47" i="53"/>
  <c r="E18" i="52"/>
  <c r="C61" i="52"/>
  <c r="G42" i="52" l="1"/>
  <c r="C76" i="59"/>
  <c r="G16" i="54"/>
  <c r="G45" i="52"/>
  <c r="G44" i="52"/>
  <c r="G50" i="54"/>
  <c r="G63" i="54"/>
  <c r="G69" i="54"/>
  <c r="G22" i="54"/>
  <c r="G56" i="54"/>
  <c r="L76" i="54"/>
  <c r="M48" i="54" s="1"/>
  <c r="G27" i="54"/>
  <c r="G39" i="54"/>
  <c r="G59" i="54"/>
  <c r="G66" i="54"/>
  <c r="G46" i="54"/>
  <c r="G26" i="54"/>
  <c r="G55" i="54"/>
  <c r="G51" i="54"/>
  <c r="G23" i="54"/>
  <c r="G52" i="54"/>
  <c r="G25" i="54"/>
  <c r="G61" i="54"/>
  <c r="G18" i="54"/>
  <c r="G20" i="54"/>
  <c r="G13" i="54"/>
  <c r="G57" i="54"/>
  <c r="G67" i="54"/>
  <c r="G28" i="54"/>
  <c r="G64" i="54"/>
  <c r="C76" i="54"/>
  <c r="G40" i="54"/>
  <c r="G19" i="54"/>
  <c r="G48" i="54"/>
  <c r="G73" i="54"/>
  <c r="G70" i="54"/>
  <c r="G14" i="54"/>
  <c r="G58" i="54"/>
  <c r="G36" i="54"/>
  <c r="G34" i="54"/>
  <c r="K67" i="54"/>
  <c r="G54" i="54"/>
  <c r="G29" i="54"/>
  <c r="G38" i="54"/>
  <c r="G17" i="54"/>
  <c r="G72" i="54"/>
  <c r="G65" i="54"/>
  <c r="G53" i="54"/>
  <c r="G31" i="54"/>
  <c r="G15" i="54"/>
  <c r="G60" i="54"/>
  <c r="G33" i="54"/>
  <c r="E76" i="54"/>
  <c r="G30" i="54"/>
  <c r="G24" i="54"/>
  <c r="G74" i="54"/>
  <c r="G75" i="54"/>
  <c r="G62" i="54"/>
  <c r="G32" i="54"/>
  <c r="G21" i="54"/>
  <c r="G76" i="54"/>
  <c r="G76" i="36"/>
  <c r="G39" i="36"/>
  <c r="E76" i="36"/>
  <c r="G70" i="36"/>
  <c r="G53" i="36"/>
  <c r="G25" i="36"/>
  <c r="G17" i="36"/>
  <c r="G63" i="36"/>
  <c r="G46" i="36"/>
  <c r="G16" i="36"/>
  <c r="G36" i="36"/>
  <c r="G69" i="36"/>
  <c r="G32" i="36"/>
  <c r="G27" i="36"/>
  <c r="G15" i="36"/>
  <c r="G34" i="36"/>
  <c r="G48" i="36"/>
  <c r="G24" i="36"/>
  <c r="G60" i="36"/>
  <c r="G29" i="36"/>
  <c r="G55" i="36"/>
  <c r="G22" i="36"/>
  <c r="G58" i="36"/>
  <c r="G75" i="36"/>
  <c r="G26" i="36"/>
  <c r="G50" i="36"/>
  <c r="G31" i="36"/>
  <c r="G51" i="36"/>
  <c r="G65" i="36"/>
  <c r="G73" i="36"/>
  <c r="G61" i="36"/>
  <c r="G54" i="36"/>
  <c r="G20" i="36"/>
  <c r="G66" i="36"/>
  <c r="G72" i="36"/>
  <c r="G21" i="36"/>
  <c r="G33" i="36"/>
  <c r="G13" i="36"/>
  <c r="G18" i="36"/>
  <c r="G30" i="36"/>
  <c r="G64" i="36"/>
  <c r="G38" i="36"/>
  <c r="G62" i="36"/>
  <c r="G28" i="36"/>
  <c r="G59" i="36"/>
  <c r="G74" i="36"/>
  <c r="G52" i="36"/>
  <c r="G19" i="36"/>
  <c r="G23" i="36"/>
  <c r="G14" i="36"/>
  <c r="G57" i="36"/>
  <c r="G56" i="36"/>
  <c r="G47" i="36"/>
  <c r="G40" i="36"/>
  <c r="C76" i="36"/>
  <c r="E76" i="20"/>
  <c r="G76" i="20"/>
  <c r="G39" i="20"/>
  <c r="G27" i="20"/>
  <c r="G17" i="20"/>
  <c r="G26" i="20"/>
  <c r="G25" i="20"/>
  <c r="G13" i="20"/>
  <c r="G50" i="20"/>
  <c r="G36" i="20"/>
  <c r="G14" i="20"/>
  <c r="G20" i="20"/>
  <c r="G23" i="20"/>
  <c r="G29" i="20"/>
  <c r="G75" i="20"/>
  <c r="G58" i="20"/>
  <c r="G19" i="20"/>
  <c r="G54" i="20"/>
  <c r="G60" i="20"/>
  <c r="G70" i="20"/>
  <c r="G51" i="20"/>
  <c r="G22" i="20"/>
  <c r="G69" i="20"/>
  <c r="G63" i="20"/>
  <c r="G24" i="20"/>
  <c r="G34" i="20"/>
  <c r="G21" i="20"/>
  <c r="G64" i="20"/>
  <c r="G57" i="20"/>
  <c r="G66" i="20"/>
  <c r="G18" i="20"/>
  <c r="G30" i="20"/>
  <c r="G31" i="20"/>
  <c r="G59" i="20"/>
  <c r="G55" i="20"/>
  <c r="G16" i="20"/>
  <c r="G65" i="20"/>
  <c r="G33" i="20"/>
  <c r="G15" i="20"/>
  <c r="G32" i="20"/>
  <c r="G46" i="20"/>
  <c r="G38" i="20"/>
  <c r="G28" i="20"/>
  <c r="G72" i="20"/>
  <c r="G52" i="20"/>
  <c r="G61" i="20"/>
  <c r="G53" i="20"/>
  <c r="G48" i="20"/>
  <c r="G73" i="20"/>
  <c r="G62" i="20"/>
  <c r="G74" i="20"/>
  <c r="G40" i="20"/>
  <c r="C76" i="20"/>
  <c r="G56" i="20"/>
  <c r="G47" i="20"/>
  <c r="G67" i="20"/>
  <c r="G72" i="59"/>
  <c r="G26" i="59"/>
  <c r="G33" i="59"/>
  <c r="G25" i="59"/>
  <c r="G23" i="59"/>
  <c r="G76" i="59"/>
  <c r="E76" i="59"/>
  <c r="G48" i="59"/>
  <c r="G39" i="59"/>
  <c r="G21" i="59"/>
  <c r="G18" i="59"/>
  <c r="G28" i="59"/>
  <c r="G61" i="59"/>
  <c r="G27" i="59"/>
  <c r="G36" i="59"/>
  <c r="G14" i="59"/>
  <c r="G60" i="59"/>
  <c r="G20" i="59"/>
  <c r="G53" i="59"/>
  <c r="G50" i="59"/>
  <c r="G38" i="59"/>
  <c r="G59" i="59"/>
  <c r="G69" i="59"/>
  <c r="G52" i="59"/>
  <c r="G22" i="59"/>
  <c r="G15" i="59"/>
  <c r="G73" i="59"/>
  <c r="G29" i="59"/>
  <c r="G32" i="59"/>
  <c r="G65" i="59"/>
  <c r="G19" i="59"/>
  <c r="G30" i="59"/>
  <c r="G34" i="59"/>
  <c r="G17" i="59"/>
  <c r="G66" i="59"/>
  <c r="G75" i="59"/>
  <c r="G31" i="59"/>
  <c r="G57" i="59"/>
  <c r="G63" i="59"/>
  <c r="G62" i="59"/>
  <c r="G58" i="59"/>
  <c r="G51" i="59"/>
  <c r="G54" i="59"/>
  <c r="G74" i="59"/>
  <c r="G64" i="59"/>
  <c r="G46" i="59"/>
  <c r="G16" i="59"/>
  <c r="G24" i="59"/>
  <c r="G70" i="59"/>
  <c r="G55" i="59"/>
  <c r="G13" i="59"/>
  <c r="G47" i="59"/>
  <c r="G40" i="59"/>
  <c r="G56" i="59"/>
  <c r="E74" i="52"/>
  <c r="F67" i="52"/>
  <c r="F76" i="52" s="1"/>
  <c r="G76" i="1"/>
  <c r="G39" i="1"/>
  <c r="G29" i="1"/>
  <c r="G72" i="1"/>
  <c r="G33" i="1"/>
  <c r="G62" i="1"/>
  <c r="G57" i="1"/>
  <c r="G16" i="1"/>
  <c r="G48" i="1"/>
  <c r="G13" i="1"/>
  <c r="G58" i="1"/>
  <c r="G26" i="1"/>
  <c r="G75" i="1"/>
  <c r="G19" i="1"/>
  <c r="G28" i="1"/>
  <c r="G18" i="1"/>
  <c r="G20" i="1"/>
  <c r="G15" i="1"/>
  <c r="G63" i="1"/>
  <c r="G30" i="1"/>
  <c r="G24" i="1"/>
  <c r="G14" i="1"/>
  <c r="G27" i="1"/>
  <c r="G59" i="1"/>
  <c r="G73" i="1"/>
  <c r="G34" i="1"/>
  <c r="G22" i="1"/>
  <c r="G53" i="1"/>
  <c r="G23" i="1"/>
  <c r="G61" i="1"/>
  <c r="G46" i="1"/>
  <c r="G65" i="1"/>
  <c r="G66" i="1"/>
  <c r="G38" i="1"/>
  <c r="G36" i="1"/>
  <c r="G21" i="1"/>
  <c r="G69" i="1"/>
  <c r="G51" i="1"/>
  <c r="G55" i="1"/>
  <c r="E76" i="1"/>
  <c r="G25" i="1"/>
  <c r="G50" i="1"/>
  <c r="G70" i="1"/>
  <c r="G64" i="1"/>
  <c r="G52" i="1"/>
  <c r="G60" i="1"/>
  <c r="G31" i="1"/>
  <c r="G32" i="1"/>
  <c r="G54" i="1"/>
  <c r="G17" i="1"/>
  <c r="G40" i="1"/>
  <c r="G74" i="1"/>
  <c r="G56" i="1"/>
  <c r="G47" i="1"/>
  <c r="C76" i="1"/>
  <c r="M45" i="52"/>
  <c r="M43" i="52"/>
  <c r="M14" i="32"/>
  <c r="M42" i="52"/>
  <c r="M51" i="32"/>
  <c r="M53" i="32"/>
  <c r="M52" i="32"/>
  <c r="E67" i="51"/>
  <c r="C67" i="51"/>
  <c r="M60" i="32"/>
  <c r="M40" i="32"/>
  <c r="M58" i="32"/>
  <c r="M50" i="32"/>
  <c r="M61" i="32"/>
  <c r="M55" i="32"/>
  <c r="K76" i="32"/>
  <c r="M29" i="32"/>
  <c r="M17" i="32"/>
  <c r="M38" i="32"/>
  <c r="M15" i="32"/>
  <c r="M65" i="32"/>
  <c r="M73" i="32"/>
  <c r="M48" i="32"/>
  <c r="M18" i="32"/>
  <c r="M13" i="32"/>
  <c r="M46" i="32"/>
  <c r="M25" i="32"/>
  <c r="M70" i="32"/>
  <c r="M19" i="32"/>
  <c r="M54" i="32"/>
  <c r="M67" i="32"/>
  <c r="M21" i="32"/>
  <c r="M23" i="32"/>
  <c r="M32" i="32"/>
  <c r="M56" i="32"/>
  <c r="M28" i="32"/>
  <c r="M59" i="32"/>
  <c r="M24" i="32"/>
  <c r="M22" i="32"/>
  <c r="I67" i="53"/>
  <c r="M33" i="32"/>
  <c r="M62" i="32"/>
  <c r="M27" i="32"/>
  <c r="M72" i="32"/>
  <c r="M36" i="32"/>
  <c r="M34" i="32"/>
  <c r="M26" i="32"/>
  <c r="K67" i="53"/>
  <c r="L76" i="53"/>
  <c r="M74" i="53" s="1"/>
  <c r="M63" i="32"/>
  <c r="M20" i="32"/>
  <c r="M31" i="32"/>
  <c r="M69" i="32"/>
  <c r="M16" i="32"/>
  <c r="M76" i="32"/>
  <c r="M39" i="32"/>
  <c r="M74" i="32"/>
  <c r="M66" i="32"/>
  <c r="M47" i="32"/>
  <c r="M64" i="32"/>
  <c r="M75" i="32"/>
  <c r="M30" i="32"/>
  <c r="M57" i="32"/>
  <c r="M65" i="51"/>
  <c r="M39" i="51"/>
  <c r="M38" i="51"/>
  <c r="M69" i="51"/>
  <c r="M53" i="51"/>
  <c r="M15" i="51"/>
  <c r="M13" i="51"/>
  <c r="M61" i="51"/>
  <c r="M19" i="51"/>
  <c r="M58" i="51"/>
  <c r="M57" i="51"/>
  <c r="M36" i="51"/>
  <c r="K76" i="51"/>
  <c r="M50" i="51"/>
  <c r="M76" i="51"/>
  <c r="M16" i="51"/>
  <c r="M14" i="51"/>
  <c r="M62" i="51"/>
  <c r="M22" i="51"/>
  <c r="M24" i="51"/>
  <c r="M75" i="51"/>
  <c r="M73" i="51"/>
  <c r="M46" i="51"/>
  <c r="M32" i="51"/>
  <c r="M34" i="51"/>
  <c r="M26" i="51"/>
  <c r="M72" i="51"/>
  <c r="M60" i="51"/>
  <c r="M52" i="51"/>
  <c r="M54" i="51"/>
  <c r="M59" i="51"/>
  <c r="M18" i="51"/>
  <c r="M55" i="51"/>
  <c r="M29" i="51"/>
  <c r="M70" i="51"/>
  <c r="M64" i="51"/>
  <c r="M33" i="51"/>
  <c r="M28" i="51"/>
  <c r="M21" i="51"/>
  <c r="M27" i="51"/>
  <c r="M51" i="51"/>
  <c r="M20" i="51"/>
  <c r="M23" i="51"/>
  <c r="M48" i="51"/>
  <c r="M63" i="51"/>
  <c r="M66" i="51"/>
  <c r="M30" i="51"/>
  <c r="M31" i="51"/>
  <c r="M25" i="51"/>
  <c r="M17" i="51"/>
  <c r="M56" i="51"/>
  <c r="M40" i="51"/>
  <c r="L67" i="52"/>
  <c r="I67" i="52" s="1"/>
  <c r="M74" i="51"/>
  <c r="M47" i="51"/>
  <c r="K56" i="52"/>
  <c r="M67" i="51"/>
  <c r="K47" i="52"/>
  <c r="K74" i="52"/>
  <c r="K40" i="52"/>
  <c r="G56" i="51"/>
  <c r="G73" i="58"/>
  <c r="G63" i="58"/>
  <c r="G55" i="58"/>
  <c r="G46" i="58"/>
  <c r="G36" i="58"/>
  <c r="G27" i="58"/>
  <c r="G19" i="58"/>
  <c r="G72" i="58"/>
  <c r="G62" i="58"/>
  <c r="G54" i="58"/>
  <c r="G34" i="58"/>
  <c r="G26" i="58"/>
  <c r="G18" i="58"/>
  <c r="G70" i="58"/>
  <c r="G61" i="58"/>
  <c r="G33" i="58"/>
  <c r="G25" i="58"/>
  <c r="G17" i="58"/>
  <c r="G75" i="58"/>
  <c r="G59" i="58"/>
  <c r="G47" i="58"/>
  <c r="G32" i="58"/>
  <c r="G21" i="58"/>
  <c r="G74" i="58"/>
  <c r="G58" i="58"/>
  <c r="G31" i="58"/>
  <c r="G20" i="58"/>
  <c r="G69" i="58"/>
  <c r="G57" i="58"/>
  <c r="G30" i="58"/>
  <c r="G16" i="58"/>
  <c r="G64" i="58"/>
  <c r="G24" i="58"/>
  <c r="G60" i="58"/>
  <c r="G23" i="58"/>
  <c r="G22" i="58"/>
  <c r="G50" i="58"/>
  <c r="G38" i="58"/>
  <c r="G13" i="58"/>
  <c r="G76" i="58"/>
  <c r="G66" i="58"/>
  <c r="G65" i="58"/>
  <c r="G40" i="58"/>
  <c r="C76" i="58"/>
  <c r="G52" i="58"/>
  <c r="G39" i="58"/>
  <c r="E76" i="58"/>
  <c r="G51" i="58"/>
  <c r="G29" i="58"/>
  <c r="G48" i="58"/>
  <c r="G28" i="58"/>
  <c r="G15" i="58"/>
  <c r="G14" i="58"/>
  <c r="G53" i="58"/>
  <c r="G56" i="58"/>
  <c r="G39" i="51"/>
  <c r="G21" i="51"/>
  <c r="G76" i="51"/>
  <c r="G23" i="51"/>
  <c r="G60" i="51"/>
  <c r="G24" i="51"/>
  <c r="G46" i="51"/>
  <c r="G61" i="51"/>
  <c r="G72" i="51"/>
  <c r="G16" i="51"/>
  <c r="G70" i="51"/>
  <c r="E76" i="51"/>
  <c r="G13" i="51"/>
  <c r="G26" i="51"/>
  <c r="G73" i="51"/>
  <c r="G63" i="51"/>
  <c r="G75" i="51"/>
  <c r="G36" i="51"/>
  <c r="G17" i="51"/>
  <c r="G53" i="51"/>
  <c r="G19" i="51"/>
  <c r="G50" i="51"/>
  <c r="G29" i="51"/>
  <c r="G32" i="51"/>
  <c r="G66" i="51"/>
  <c r="G20" i="51"/>
  <c r="G27" i="51"/>
  <c r="G38" i="51"/>
  <c r="G57" i="51"/>
  <c r="G30" i="51"/>
  <c r="G22" i="51"/>
  <c r="G65" i="51"/>
  <c r="G34" i="51"/>
  <c r="G14" i="51"/>
  <c r="G62" i="51"/>
  <c r="G64" i="51"/>
  <c r="G25" i="51"/>
  <c r="G54" i="51"/>
  <c r="G18" i="51"/>
  <c r="G55" i="51"/>
  <c r="G28" i="51"/>
  <c r="G31" i="51"/>
  <c r="G59" i="51"/>
  <c r="G48" i="51"/>
  <c r="G15" i="51"/>
  <c r="G69" i="51"/>
  <c r="G52" i="51"/>
  <c r="G51" i="51"/>
  <c r="G58" i="51"/>
  <c r="G33" i="51"/>
  <c r="G40" i="51"/>
  <c r="G39" i="32"/>
  <c r="G34" i="32"/>
  <c r="G76" i="32"/>
  <c r="G63" i="32"/>
  <c r="G21" i="32"/>
  <c r="G38" i="32"/>
  <c r="G27" i="32"/>
  <c r="G57" i="32"/>
  <c r="G73" i="32"/>
  <c r="G75" i="32"/>
  <c r="G29" i="32"/>
  <c r="G66" i="32"/>
  <c r="G28" i="32"/>
  <c r="G46" i="32"/>
  <c r="E76" i="32"/>
  <c r="G19" i="32"/>
  <c r="G26" i="32"/>
  <c r="G50" i="32"/>
  <c r="G36" i="32"/>
  <c r="G17" i="32"/>
  <c r="G30" i="32"/>
  <c r="G70" i="32"/>
  <c r="G16" i="32"/>
  <c r="G52" i="32"/>
  <c r="G24" i="32"/>
  <c r="G22" i="32"/>
  <c r="G60" i="32"/>
  <c r="G32" i="32"/>
  <c r="G53" i="32"/>
  <c r="G13" i="32"/>
  <c r="G54" i="32"/>
  <c r="G72" i="32"/>
  <c r="G23" i="32"/>
  <c r="G20" i="32"/>
  <c r="G65" i="32"/>
  <c r="G31" i="32"/>
  <c r="G62" i="32"/>
  <c r="G61" i="32"/>
  <c r="G25" i="32"/>
  <c r="G55" i="32"/>
  <c r="G18" i="32"/>
  <c r="G51" i="32"/>
  <c r="G14" i="32"/>
  <c r="G64" i="32"/>
  <c r="G15" i="32"/>
  <c r="G33" i="32"/>
  <c r="G48" i="32"/>
  <c r="G59" i="32"/>
  <c r="G74" i="32"/>
  <c r="G58" i="32"/>
  <c r="G47" i="32"/>
  <c r="G69" i="32"/>
  <c r="G56" i="32"/>
  <c r="C76" i="32"/>
  <c r="G40" i="32"/>
  <c r="C76" i="51"/>
  <c r="E56" i="52"/>
  <c r="E47" i="52"/>
  <c r="G72" i="60"/>
  <c r="G62" i="60"/>
  <c r="G54" i="60"/>
  <c r="G34" i="60"/>
  <c r="G26" i="60"/>
  <c r="G18" i="60"/>
  <c r="G70" i="60"/>
  <c r="G61" i="60"/>
  <c r="G33" i="60"/>
  <c r="G25" i="60"/>
  <c r="G17" i="60"/>
  <c r="G69" i="60"/>
  <c r="G60" i="60"/>
  <c r="G52" i="60"/>
  <c r="G32" i="60"/>
  <c r="G24" i="60"/>
  <c r="G16" i="60"/>
  <c r="G65" i="60"/>
  <c r="G51" i="60"/>
  <c r="G28" i="60"/>
  <c r="G14" i="60"/>
  <c r="G64" i="60"/>
  <c r="G50" i="60"/>
  <c r="G40" i="60"/>
  <c r="G27" i="60"/>
  <c r="G13" i="60"/>
  <c r="E76" i="60"/>
  <c r="G76" i="60"/>
  <c r="G63" i="60"/>
  <c r="G48" i="60"/>
  <c r="G39" i="60"/>
  <c r="G23" i="60"/>
  <c r="G46" i="60"/>
  <c r="G30" i="60"/>
  <c r="G66" i="60"/>
  <c r="G29" i="60"/>
  <c r="G59" i="60"/>
  <c r="G22" i="60"/>
  <c r="G75" i="60"/>
  <c r="G38" i="60"/>
  <c r="G19" i="60"/>
  <c r="G57" i="60"/>
  <c r="G31" i="60"/>
  <c r="G55" i="60"/>
  <c r="G21" i="60"/>
  <c r="G47" i="60"/>
  <c r="G20" i="60"/>
  <c r="G15" i="60"/>
  <c r="G74" i="60"/>
  <c r="G36" i="60"/>
  <c r="G73" i="60"/>
  <c r="G58" i="60"/>
  <c r="C76" i="60"/>
  <c r="G53" i="60"/>
  <c r="G56" i="60"/>
  <c r="G67" i="58"/>
  <c r="E40" i="52"/>
  <c r="C40" i="52"/>
  <c r="G67" i="32"/>
  <c r="B76" i="52"/>
  <c r="G67" i="51"/>
  <c r="E67" i="53"/>
  <c r="C67" i="53"/>
  <c r="F76" i="53"/>
  <c r="G67" i="53" s="1"/>
  <c r="G47" i="51"/>
  <c r="C47" i="52"/>
  <c r="M39" i="54" l="1"/>
  <c r="M65" i="54"/>
  <c r="M66" i="54"/>
  <c r="M67" i="54"/>
  <c r="M47" i="54"/>
  <c r="M19" i="54"/>
  <c r="M53" i="54"/>
  <c r="M70" i="54"/>
  <c r="M27" i="54"/>
  <c r="M60" i="54"/>
  <c r="M62" i="54"/>
  <c r="M61" i="54"/>
  <c r="M20" i="54"/>
  <c r="M57" i="54"/>
  <c r="M31" i="54"/>
  <c r="M29" i="54"/>
  <c r="M64" i="54"/>
  <c r="M58" i="54"/>
  <c r="M75" i="54"/>
  <c r="M14" i="54"/>
  <c r="M46" i="54"/>
  <c r="M54" i="54"/>
  <c r="M55" i="54"/>
  <c r="M25" i="54"/>
  <c r="M59" i="54"/>
  <c r="M30" i="54"/>
  <c r="M72" i="54"/>
  <c r="M32" i="54"/>
  <c r="M73" i="54"/>
  <c r="M26" i="54"/>
  <c r="M34" i="54"/>
  <c r="M21" i="54"/>
  <c r="M63" i="54"/>
  <c r="M18" i="54"/>
  <c r="M17" i="54"/>
  <c r="M23" i="54"/>
  <c r="M22" i="54"/>
  <c r="M36" i="54"/>
  <c r="M52" i="54"/>
  <c r="M15" i="54"/>
  <c r="M13" i="54"/>
  <c r="M76" i="54"/>
  <c r="M38" i="54"/>
  <c r="M24" i="54"/>
  <c r="M69" i="54"/>
  <c r="M28" i="54"/>
  <c r="I76" i="54"/>
  <c r="M40" i="54"/>
  <c r="K76" i="54"/>
  <c r="M51" i="54"/>
  <c r="M16" i="54"/>
  <c r="M74" i="54"/>
  <c r="M50" i="54"/>
  <c r="M33" i="54"/>
  <c r="M56" i="54"/>
  <c r="M58" i="53"/>
  <c r="E67" i="52"/>
  <c r="G59" i="52"/>
  <c r="G52" i="52"/>
  <c r="G62" i="52"/>
  <c r="G30" i="52"/>
  <c r="G14" i="52"/>
  <c r="G46" i="52"/>
  <c r="G63" i="52"/>
  <c r="G66" i="52"/>
  <c r="G47" i="52"/>
  <c r="G34" i="52"/>
  <c r="G16" i="52"/>
  <c r="G21" i="52"/>
  <c r="G22" i="52"/>
  <c r="G53" i="52"/>
  <c r="G69" i="52"/>
  <c r="G15" i="52"/>
  <c r="G20" i="52"/>
  <c r="G56" i="52"/>
  <c r="G39" i="52"/>
  <c r="G72" i="52"/>
  <c r="G48" i="52"/>
  <c r="G40" i="52"/>
  <c r="G74" i="52"/>
  <c r="G23" i="52"/>
  <c r="G29" i="52"/>
  <c r="G38" i="52"/>
  <c r="G36" i="52"/>
  <c r="G55" i="52"/>
  <c r="G25" i="52"/>
  <c r="G50" i="52"/>
  <c r="G32" i="52"/>
  <c r="G51" i="52"/>
  <c r="G57" i="52"/>
  <c r="G58" i="52"/>
  <c r="G76" i="52"/>
  <c r="G75" i="52"/>
  <c r="G54" i="52"/>
  <c r="G61" i="52"/>
  <c r="G31" i="52"/>
  <c r="G17" i="52"/>
  <c r="G73" i="52"/>
  <c r="G60" i="52"/>
  <c r="G33" i="52"/>
  <c r="G70" i="52"/>
  <c r="G18" i="52"/>
  <c r="G13" i="52"/>
  <c r="G19" i="52"/>
  <c r="G67" i="52"/>
  <c r="G65" i="52"/>
  <c r="C67" i="52"/>
  <c r="C76" i="52"/>
  <c r="G26" i="52"/>
  <c r="G64" i="52"/>
  <c r="G27" i="52"/>
  <c r="G24" i="52"/>
  <c r="E76" i="52"/>
  <c r="G28" i="52"/>
  <c r="L76" i="52"/>
  <c r="M74" i="52" s="1"/>
  <c r="K76" i="53"/>
  <c r="M20" i="53"/>
  <c r="M50" i="53"/>
  <c r="M13" i="53"/>
  <c r="M28" i="53"/>
  <c r="M60" i="53"/>
  <c r="M59" i="53"/>
  <c r="M53" i="53"/>
  <c r="M64" i="53"/>
  <c r="M73" i="53"/>
  <c r="M22" i="53"/>
  <c r="M21" i="53"/>
  <c r="M48" i="53"/>
  <c r="M31" i="53"/>
  <c r="M75" i="53"/>
  <c r="M52" i="53"/>
  <c r="M46" i="53"/>
  <c r="M47" i="53"/>
  <c r="M67" i="53"/>
  <c r="M27" i="53"/>
  <c r="M17" i="53"/>
  <c r="M14" i="53"/>
  <c r="M16" i="53"/>
  <c r="M26" i="53"/>
  <c r="M55" i="53"/>
  <c r="M61" i="53"/>
  <c r="M51" i="53"/>
  <c r="M25" i="53"/>
  <c r="M36" i="53"/>
  <c r="M57" i="53"/>
  <c r="M54" i="53"/>
  <c r="M72" i="53"/>
  <c r="M76" i="53"/>
  <c r="M29" i="53"/>
  <c r="M23" i="53"/>
  <c r="M62" i="53"/>
  <c r="M69" i="53"/>
  <c r="M34" i="53"/>
  <c r="M24" i="53"/>
  <c r="M18" i="53"/>
  <c r="M66" i="53"/>
  <c r="M70" i="53"/>
  <c r="M32" i="53"/>
  <c r="M19" i="53"/>
  <c r="M38" i="53"/>
  <c r="M63" i="53"/>
  <c r="M30" i="53"/>
  <c r="M33" i="53"/>
  <c r="M15" i="53"/>
  <c r="M65" i="53"/>
  <c r="M39" i="53"/>
  <c r="M40" i="53"/>
  <c r="M56" i="53"/>
  <c r="I76" i="53"/>
  <c r="K67" i="52"/>
  <c r="G39" i="53"/>
  <c r="G70" i="53"/>
  <c r="G50" i="53"/>
  <c r="G76" i="53"/>
  <c r="G13" i="53"/>
  <c r="G36" i="53"/>
  <c r="G21" i="53"/>
  <c r="E76" i="53"/>
  <c r="G60" i="53"/>
  <c r="G27" i="53"/>
  <c r="G16" i="53"/>
  <c r="G38" i="53"/>
  <c r="G30" i="53"/>
  <c r="G66" i="53"/>
  <c r="G46" i="53"/>
  <c r="G25" i="53"/>
  <c r="G17" i="53"/>
  <c r="G57" i="53"/>
  <c r="G19" i="53"/>
  <c r="G32" i="53"/>
  <c r="G24" i="53"/>
  <c r="G29" i="53"/>
  <c r="G73" i="53"/>
  <c r="G53" i="53"/>
  <c r="G26" i="53"/>
  <c r="G34" i="53"/>
  <c r="G65" i="53"/>
  <c r="G69" i="53"/>
  <c r="G75" i="53"/>
  <c r="G63" i="53"/>
  <c r="G33" i="53"/>
  <c r="G22" i="53"/>
  <c r="G72" i="53"/>
  <c r="G14" i="53"/>
  <c r="G23" i="53"/>
  <c r="G64" i="53"/>
  <c r="G20" i="53"/>
  <c r="G15" i="53"/>
  <c r="G52" i="53"/>
  <c r="G48" i="53"/>
  <c r="G58" i="53"/>
  <c r="G54" i="53"/>
  <c r="G28" i="53"/>
  <c r="G62" i="53"/>
  <c r="G61" i="53"/>
  <c r="G59" i="53"/>
  <c r="C76" i="53"/>
  <c r="G18" i="53"/>
  <c r="G74" i="53"/>
  <c r="G31" i="53"/>
  <c r="G55" i="53"/>
  <c r="G51" i="53"/>
  <c r="G47" i="53"/>
  <c r="G40" i="53"/>
  <c r="G56" i="53"/>
  <c r="M53" i="52" l="1"/>
  <c r="M72" i="52"/>
  <c r="M65" i="52"/>
  <c r="M14" i="52"/>
  <c r="M20" i="52"/>
  <c r="M52" i="52"/>
  <c r="M19" i="52"/>
  <c r="M62" i="52"/>
  <c r="M30" i="52"/>
  <c r="M75" i="52"/>
  <c r="M22" i="52"/>
  <c r="M69" i="52"/>
  <c r="M66" i="52"/>
  <c r="M67" i="52"/>
  <c r="M63" i="52"/>
  <c r="M31" i="52"/>
  <c r="M27" i="52"/>
  <c r="M48" i="52"/>
  <c r="M54" i="52"/>
  <c r="M39" i="52"/>
  <c r="M50" i="52"/>
  <c r="M21" i="52"/>
  <c r="M46" i="52"/>
  <c r="M25" i="52"/>
  <c r="M16" i="52"/>
  <c r="M61" i="52"/>
  <c r="M40" i="52"/>
  <c r="M70" i="52"/>
  <c r="M29" i="52"/>
  <c r="M13" i="52"/>
  <c r="M34" i="52"/>
  <c r="M24" i="52"/>
  <c r="K76" i="52"/>
  <c r="M47" i="52"/>
  <c r="I76" i="52"/>
  <c r="M36" i="52"/>
  <c r="M18" i="52"/>
  <c r="M57" i="52"/>
  <c r="M28" i="52"/>
  <c r="M38" i="52"/>
  <c r="M15" i="52"/>
  <c r="M56" i="52"/>
  <c r="M51" i="52"/>
  <c r="M59" i="52"/>
  <c r="M32" i="52"/>
  <c r="M33" i="52"/>
  <c r="M55" i="52"/>
  <c r="M26" i="52"/>
  <c r="M17" i="52"/>
  <c r="M23" i="52"/>
  <c r="M60" i="52"/>
  <c r="M64" i="52"/>
  <c r="M73" i="52"/>
  <c r="M58" i="52"/>
  <c r="M76" i="52"/>
</calcChain>
</file>

<file path=xl/sharedStrings.xml><?xml version="1.0" encoding="utf-8"?>
<sst xmlns="http://schemas.openxmlformats.org/spreadsheetml/2006/main" count="8469" uniqueCount="132">
  <si>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</si>
  <si>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</si>
  <si>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</si>
  <si>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</si>
  <si>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</si>
  <si>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</si>
  <si>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</si>
  <si>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</si>
  <si>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</si>
  <si>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</si>
  <si>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</si>
  <si>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</si>
  <si>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</si>
  <si>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</si>
  <si>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</si>
  <si>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</si>
  <si>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</si>
  <si>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</si>
  <si>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</si>
  <si>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</si>
  <si>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</si>
  <si>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</si>
  <si>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</si>
  <si>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Fireman Training Fund</t>
  </si>
  <si>
    <t xml:space="preserve">           Two Percent Fire Insurance Fund</t>
  </si>
  <si>
    <t xml:space="preserve">           Health Excellence Fund</t>
  </si>
  <si>
    <t xml:space="preserve">           La. Educational Quality Support Fund (LEQSF)</t>
  </si>
  <si>
    <t xml:space="preserve">           Proprietary School Fund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</si>
  <si>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</si>
  <si>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</si>
  <si>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</si>
  <si>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</si>
  <si>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       Overcollections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</si>
  <si>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</si>
  <si>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</si>
  <si>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</si>
  <si>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</si>
  <si>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</si>
  <si>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</si>
  <si>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</si>
  <si>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</si>
  <si>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</si>
  <si>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</si>
  <si>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</si>
  <si>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</si>
  <si>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</si>
  <si>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</si>
  <si>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</si>
  <si>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</si>
  <si>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</si>
  <si>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</si>
  <si>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</si>
  <si>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</si>
  <si>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</si>
  <si>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</si>
  <si>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</si>
  <si>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</si>
  <si>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</si>
  <si>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</si>
  <si>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</si>
  <si>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</si>
  <si>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</si>
  <si>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</si>
  <si>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</si>
  <si>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</si>
  <si>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</si>
  <si>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</si>
  <si>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</si>
  <si>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</si>
  <si>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</si>
  <si>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</si>
  <si>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</si>
  <si>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</si>
  <si>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</si>
  <si>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</si>
  <si>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</si>
  <si>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</si>
  <si>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</si>
  <si>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</si>
  <si>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</si>
  <si>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</si>
  <si>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</si>
  <si>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           Southern University Agricultural Program Fund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</si>
  <si>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</si>
  <si>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</si>
  <si>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</si>
  <si>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</si>
  <si>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</si>
  <si>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</si>
  <si>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</si>
  <si>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</si>
  <si>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</si>
  <si>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</si>
  <si>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</si>
  <si>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</si>
  <si>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</si>
  <si>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</si>
  <si>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</si>
  <si>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</si>
  <si>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</si>
  <si>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</si>
  <si>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Sowela Technical Community College</t>
  </si>
  <si>
    <t>LCTCS System Summary</t>
  </si>
  <si>
    <t>University of Louisiana System Summary</t>
  </si>
  <si>
    <t>Higher Education Summary</t>
  </si>
  <si>
    <t>LOUISIANA TECHNICAL COLLEGE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</si>
  <si>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</si>
  <si>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</si>
  <si>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</si>
  <si>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</si>
  <si>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</si>
  <si>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</si>
  <si>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</si>
  <si>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 xml:space="preserve">           Overcollections Fund (includes Termination Pay)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</si>
  <si>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</si>
  <si>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</si>
  <si>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</si>
  <si>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</si>
  <si>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</si>
  <si>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</si>
  <si>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Interagency Transfers - ARRA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</si>
  <si>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</si>
  <si>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</si>
  <si>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</si>
  <si>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</si>
  <si>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</si>
  <si>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</si>
  <si>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</si>
  <si>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</si>
  <si>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BUDGETED 2017-2018</t>
  </si>
  <si>
    <t>Southern University  and A&amp;M</t>
  </si>
  <si>
    <t>ACTUAL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</si>
</sst>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"/>
    <numFmt numFmtId="165" formatCode="0.0%"/>
    <numFmt numFmtId="166" formatCode="0.00%;\(0.00%\)"/>
    <numFmt numFmtId="167" formatCode="#,##0.00%;[Red]\(#,##0.00%\);"/>
  </numFmts>
  <fonts count="11" x14ac:knownFonts="1">
    <font>
      <sz val="11"/>
      <color theme="1"/>
      <name val="Calibri"/>
      <family val="2"/>
      <scheme val="minor"/>
    </font>
    <font>
      <b/>
      <sz val="36"/>
      <name val="Arial"/>
      <family val="2"/>
    </font>
    <font>
      <sz val="36"/>
      <name val="Arial"/>
      <family val="2"/>
    </font>
    <font>
      <sz val="36"/>
      <color indexed="8"/>
      <name val="Arial"/>
      <family val="2"/>
    </font>
    <font>
      <b/>
      <sz val="36"/>
      <color indexed="8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8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8"/>
      </right>
      <top/>
      <bottom/>
      <diagonal/>
    </border>
    <border>
      <left style="medium">
        <color indexed="64"/>
      </left>
      <right style="thick">
        <color indexed="8"/>
      </right>
      <top style="thin">
        <color indexed="8"/>
      </top>
      <bottom/>
      <diagonal/>
    </border>
    <border>
      <left style="medium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0" fontId="10" fillId="0" borderId="0" applyFont="0" applyFill="0" applyBorder="0" applyAlignment="0" applyProtection="0"/>
  </cellStyleXfs>
  <cellXfs count="282">
    <xf numFmtId="0" fontId="0" fillId="0" borderId="0" xfId="0"/>
    <xf numFmtId="3" fontId="1" fillId="0" borderId="0" xfId="0" applyNumberFormat="1" applyFont="1" applyAlignment="1" applyProtection="1"/>
    <xf numFmtId="164" fontId="2" fillId="0" borderId="0" xfId="0" applyNumberFormat="1" applyFont="1" applyAlignment="1" applyProtection="1"/>
    <xf numFmtId="3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164" fontId="2" fillId="0" borderId="0" xfId="0" applyNumberFormat="1" applyFont="1" applyBorder="1" applyAlignment="1" applyProtection="1"/>
    <xf numFmtId="3" fontId="2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/>
    <xf numFmtId="0" fontId="2" fillId="0" borderId="1" xfId="0" applyNumberFormat="1" applyFont="1" applyBorder="1" applyAlignment="1" applyProtection="1"/>
    <xf numFmtId="164" fontId="2" fillId="0" borderId="1" xfId="0" applyNumberFormat="1" applyFont="1" applyBorder="1" applyAlignment="1" applyProtection="1"/>
    <xf numFmtId="0" fontId="2" fillId="0" borderId="1" xfId="0" applyNumberFormat="1" applyFont="1" applyBorder="1" applyAlignment="1"/>
    <xf numFmtId="0" fontId="2" fillId="0" borderId="0" xfId="0" applyNumberFormat="1" applyFont="1" applyAlignment="1"/>
    <xf numFmtId="3" fontId="1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3" fontId="2" fillId="0" borderId="2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5" xfId="0" applyNumberFormat="1" applyFont="1" applyBorder="1" applyAlignment="1" applyProtection="1"/>
    <xf numFmtId="0" fontId="2" fillId="0" borderId="6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2" fillId="0" borderId="0" xfId="0" applyNumberFormat="1" applyFont="1" applyBorder="1" applyAlignment="1" applyProtection="1"/>
    <xf numFmtId="0" fontId="2" fillId="0" borderId="8" xfId="0" applyNumberFormat="1" applyFont="1" applyBorder="1" applyAlignment="1" applyProtection="1"/>
    <xf numFmtId="0" fontId="1" fillId="0" borderId="7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2" fillId="0" borderId="0" xfId="0" applyNumberFormat="1" applyFont="1" applyBorder="1" applyAlignment="1" applyProtection="1">
      <alignment horizontal="centerContinuous"/>
    </xf>
    <xf numFmtId="164" fontId="2" fillId="0" borderId="0" xfId="0" applyNumberFormat="1" applyFont="1" applyBorder="1" applyAlignment="1" applyProtection="1">
      <alignment horizontal="centerContinuous"/>
    </xf>
    <xf numFmtId="0" fontId="2" fillId="0" borderId="8" xfId="0" applyNumberFormat="1" applyFont="1" applyBorder="1" applyAlignment="1" applyProtection="1">
      <alignment horizontal="centerContinuous"/>
    </xf>
    <xf numFmtId="0" fontId="1" fillId="0" borderId="8" xfId="0" applyNumberFormat="1" applyFont="1" applyBorder="1" applyAlignment="1" applyProtection="1">
      <alignment horizontal="centerContinuous"/>
    </xf>
    <xf numFmtId="0" fontId="1" fillId="0" borderId="7" xfId="0" applyNumberFormat="1" applyFont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164" fontId="1" fillId="0" borderId="10" xfId="0" applyNumberFormat="1" applyFont="1" applyBorder="1" applyAlignment="1" applyProtection="1">
      <alignment horizontal="center"/>
    </xf>
    <xf numFmtId="0" fontId="1" fillId="0" borderId="11" xfId="0" applyNumberFormat="1" applyFont="1" applyBorder="1" applyAlignment="1" applyProtection="1">
      <alignment horizontal="center"/>
    </xf>
    <xf numFmtId="0" fontId="2" fillId="0" borderId="0" xfId="0" applyNumberFormat="1" applyFont="1" applyBorder="1"/>
    <xf numFmtId="0" fontId="1" fillId="0" borderId="7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1" fillId="0" borderId="12" xfId="0" applyNumberFormat="1" applyFont="1" applyBorder="1" applyAlignment="1" applyProtection="1">
      <alignment horizontal="center"/>
    </xf>
    <xf numFmtId="164" fontId="1" fillId="0" borderId="12" xfId="0" applyNumberFormat="1" applyFont="1" applyBorder="1" applyAlignment="1" applyProtection="1">
      <alignment horizontal="center"/>
    </xf>
    <xf numFmtId="0" fontId="1" fillId="0" borderId="13" xfId="0" applyNumberFormat="1" applyFont="1" applyBorder="1" applyAlignment="1" applyProtection="1">
      <alignment horizontal="center"/>
    </xf>
    <xf numFmtId="0" fontId="2" fillId="0" borderId="14" xfId="0" applyNumberFormat="1" applyFont="1" applyBorder="1" applyAlignment="1" applyProtection="1"/>
    <xf numFmtId="164" fontId="2" fillId="0" borderId="9" xfId="0" applyNumberFormat="1" applyFont="1" applyBorder="1" applyAlignment="1" applyProtection="1"/>
    <xf numFmtId="0" fontId="2" fillId="0" borderId="10" xfId="0" applyNumberFormat="1" applyFont="1" applyBorder="1" applyAlignment="1" applyProtection="1"/>
    <xf numFmtId="164" fontId="2" fillId="0" borderId="10" xfId="0" applyNumberFormat="1" applyFont="1" applyBorder="1" applyAlignment="1" applyProtection="1"/>
    <xf numFmtId="0" fontId="2" fillId="0" borderId="11" xfId="0" applyNumberFormat="1" applyFont="1" applyBorder="1" applyAlignment="1" applyProtection="1"/>
    <xf numFmtId="164" fontId="2" fillId="0" borderId="0" xfId="0" applyNumberFormat="1" applyFont="1" applyBorder="1" applyProtection="1"/>
    <xf numFmtId="165" fontId="2" fillId="0" borderId="12" xfId="0" applyNumberFormat="1" applyFont="1" applyBorder="1" applyProtection="1"/>
    <xf numFmtId="164" fontId="2" fillId="0" borderId="12" xfId="0" applyNumberFormat="1" applyFont="1" applyBorder="1" applyProtection="1"/>
    <xf numFmtId="0" fontId="2" fillId="0" borderId="12" xfId="0" applyNumberFormat="1" applyFont="1" applyBorder="1" applyProtection="1"/>
    <xf numFmtId="0" fontId="2" fillId="0" borderId="13" xfId="0" applyNumberFormat="1" applyFont="1" applyBorder="1" applyProtection="1"/>
    <xf numFmtId="0" fontId="2" fillId="0" borderId="15" xfId="0" applyNumberFormat="1" applyFont="1" applyBorder="1" applyAlignment="1" applyProtection="1"/>
    <xf numFmtId="166" fontId="3" fillId="0" borderId="16" xfId="0" applyNumberFormat="1" applyFont="1" applyBorder="1" applyAlignment="1" applyProtection="1"/>
    <xf numFmtId="164" fontId="2" fillId="0" borderId="17" xfId="0" applyNumberFormat="1" applyFont="1" applyBorder="1" applyAlignment="1" applyProtection="1"/>
    <xf numFmtId="166" fontId="3" fillId="0" borderId="18" xfId="0" applyNumberFormat="1" applyFont="1" applyBorder="1" applyAlignment="1" applyProtection="1"/>
    <xf numFmtId="164" fontId="2" fillId="0" borderId="19" xfId="0" applyNumberFormat="1" applyFont="1" applyBorder="1" applyProtection="1"/>
    <xf numFmtId="166" fontId="3" fillId="0" borderId="20" xfId="0" applyNumberFormat="1" applyFont="1" applyBorder="1" applyAlignment="1" applyProtection="1"/>
    <xf numFmtId="0" fontId="2" fillId="0" borderId="1" xfId="0" applyNumberFormat="1" applyFont="1" applyBorder="1"/>
    <xf numFmtId="166" fontId="3" fillId="0" borderId="21" xfId="0" applyNumberFormat="1" applyFont="1" applyBorder="1" applyAlignment="1" applyProtection="1"/>
    <xf numFmtId="164" fontId="2" fillId="0" borderId="22" xfId="0" applyNumberFormat="1" applyFont="1" applyBorder="1" applyAlignment="1" applyProtection="1"/>
    <xf numFmtId="166" fontId="3" fillId="0" borderId="23" xfId="0" applyNumberFormat="1" applyFont="1" applyBorder="1" applyAlignment="1" applyProtection="1"/>
    <xf numFmtId="164" fontId="2" fillId="0" borderId="24" xfId="0" applyNumberFormat="1" applyFont="1" applyBorder="1" applyProtection="1"/>
    <xf numFmtId="166" fontId="3" fillId="0" borderId="25" xfId="0" applyNumberFormat="1" applyFont="1" applyBorder="1" applyAlignment="1" applyProtection="1"/>
    <xf numFmtId="164" fontId="2" fillId="0" borderId="26" xfId="0" applyNumberFormat="1" applyFont="1" applyBorder="1" applyAlignment="1" applyProtection="1"/>
    <xf numFmtId="166" fontId="3" fillId="0" borderId="27" xfId="0" applyNumberFormat="1" applyFont="1" applyBorder="1" applyAlignment="1" applyProtection="1"/>
    <xf numFmtId="166" fontId="3" fillId="0" borderId="11" xfId="0" applyNumberFormat="1" applyFont="1" applyBorder="1" applyAlignment="1" applyProtection="1"/>
    <xf numFmtId="0" fontId="2" fillId="0" borderId="28" xfId="0" applyNumberFormat="1" applyFont="1" applyBorder="1" applyAlignment="1" applyProtection="1"/>
    <xf numFmtId="164" fontId="2" fillId="0" borderId="12" xfId="0" applyNumberFormat="1" applyFont="1" applyBorder="1" applyAlignment="1" applyProtection="1"/>
    <xf numFmtId="0" fontId="2" fillId="0" borderId="29" xfId="0" applyNumberFormat="1" applyFont="1" applyBorder="1" applyAlignment="1" applyProtection="1"/>
    <xf numFmtId="164" fontId="2" fillId="0" borderId="30" xfId="0" applyNumberFormat="1" applyFont="1" applyBorder="1" applyAlignment="1" applyProtection="1"/>
    <xf numFmtId="0" fontId="2" fillId="0" borderId="31" xfId="0" applyNumberFormat="1" applyFont="1" applyBorder="1" applyAlignment="1" applyProtection="1"/>
    <xf numFmtId="0" fontId="1" fillId="0" borderId="29" xfId="0" applyNumberFormat="1" applyFont="1" applyBorder="1" applyAlignment="1" applyProtection="1"/>
    <xf numFmtId="164" fontId="2" fillId="0" borderId="32" xfId="0" applyNumberFormat="1" applyFont="1" applyBorder="1" applyAlignment="1" applyProtection="1"/>
    <xf numFmtId="3" fontId="2" fillId="0" borderId="10" xfId="0" applyNumberFormat="1" applyFont="1" applyBorder="1" applyAlignment="1" applyProtection="1"/>
    <xf numFmtId="3" fontId="2" fillId="0" borderId="27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164" fontId="2" fillId="0" borderId="9" xfId="0" applyNumberFormat="1" applyFont="1" applyBorder="1" applyProtection="1"/>
    <xf numFmtId="164" fontId="2" fillId="0" borderId="30" xfId="0" applyNumberFormat="1" applyFont="1" applyBorder="1" applyProtection="1"/>
    <xf numFmtId="164" fontId="2" fillId="0" borderId="10" xfId="0" applyNumberFormat="1" applyFont="1" applyBorder="1" applyProtection="1"/>
    <xf numFmtId="164" fontId="1" fillId="0" borderId="9" xfId="0" applyNumberFormat="1" applyFont="1" applyBorder="1" applyProtection="1"/>
    <xf numFmtId="166" fontId="4" fillId="0" borderId="21" xfId="0" applyNumberFormat="1" applyFont="1" applyBorder="1" applyAlignment="1" applyProtection="1"/>
    <xf numFmtId="166" fontId="4" fillId="0" borderId="18" xfId="0" applyNumberFormat="1" applyFont="1" applyBorder="1" applyAlignment="1" applyProtection="1"/>
    <xf numFmtId="166" fontId="4" fillId="0" borderId="25" xfId="0" applyNumberFormat="1" applyFont="1" applyBorder="1" applyAlignment="1" applyProtection="1"/>
    <xf numFmtId="166" fontId="4" fillId="0" borderId="23" xfId="0" applyNumberFormat="1" applyFont="1" applyBorder="1" applyAlignment="1" applyProtection="1"/>
    <xf numFmtId="0" fontId="1" fillId="0" borderId="0" xfId="0" applyNumberFormat="1" applyFont="1" applyBorder="1"/>
    <xf numFmtId="0" fontId="1" fillId="0" borderId="0" xfId="0" applyNumberFormat="1" applyFont="1" applyAlignment="1"/>
    <xf numFmtId="0" fontId="1" fillId="0" borderId="14" xfId="0" applyNumberFormat="1" applyFont="1" applyBorder="1" applyAlignment="1" applyProtection="1"/>
    <xf numFmtId="164" fontId="2" fillId="0" borderId="22" xfId="0" applyNumberFormat="1" applyFont="1" applyBorder="1" applyProtection="1"/>
    <xf numFmtId="0" fontId="2" fillId="0" borderId="33" xfId="0" applyNumberFormat="1" applyFont="1" applyBorder="1" applyAlignment="1" applyProtection="1"/>
    <xf numFmtId="0" fontId="2" fillId="0" borderId="7" xfId="0" applyNumberFormat="1" applyFont="1" applyFill="1" applyBorder="1" applyAlignment="1" applyProtection="1"/>
    <xf numFmtId="164" fontId="1" fillId="0" borderId="9" xfId="0" applyNumberFormat="1" applyFont="1" applyBorder="1" applyAlignment="1" applyProtection="1"/>
    <xf numFmtId="164" fontId="1" fillId="0" borderId="30" xfId="0" applyNumberFormat="1" applyFont="1" applyBorder="1" applyAlignment="1" applyProtection="1"/>
    <xf numFmtId="164" fontId="1" fillId="0" borderId="23" xfId="0" applyNumberFormat="1" applyFont="1" applyBorder="1" applyAlignment="1" applyProtection="1"/>
    <xf numFmtId="0" fontId="1" fillId="0" borderId="33" xfId="0" applyNumberFormat="1" applyFont="1" applyBorder="1" applyAlignment="1" applyProtection="1"/>
    <xf numFmtId="164" fontId="1" fillId="0" borderId="34" xfId="0" applyNumberFormat="1" applyFont="1" applyBorder="1" applyAlignment="1" applyProtection="1"/>
    <xf numFmtId="164" fontId="1" fillId="0" borderId="35" xfId="0" applyNumberFormat="1" applyFont="1" applyBorder="1" applyAlignment="1" applyProtection="1"/>
    <xf numFmtId="164" fontId="1" fillId="0" borderId="36" xfId="0" applyNumberFormat="1" applyFont="1" applyBorder="1" applyProtection="1"/>
    <xf numFmtId="164" fontId="2" fillId="0" borderId="37" xfId="0" applyNumberFormat="1" applyFont="1" applyBorder="1" applyAlignment="1" applyProtection="1"/>
    <xf numFmtId="3" fontId="2" fillId="0" borderId="12" xfId="0" applyNumberFormat="1" applyFont="1" applyBorder="1" applyAlignment="1" applyProtection="1"/>
    <xf numFmtId="3" fontId="2" fillId="0" borderId="38" xfId="0" applyNumberFormat="1" applyFont="1" applyBorder="1" applyAlignment="1" applyProtection="1"/>
    <xf numFmtId="3" fontId="2" fillId="0" borderId="13" xfId="0" applyNumberFormat="1" applyFont="1" applyBorder="1" applyAlignment="1" applyProtection="1"/>
    <xf numFmtId="164" fontId="2" fillId="0" borderId="38" xfId="0" applyNumberFormat="1" applyFont="1" applyBorder="1" applyAlignment="1" applyProtection="1"/>
    <xf numFmtId="164" fontId="2" fillId="0" borderId="27" xfId="0" applyNumberFormat="1" applyFont="1" applyBorder="1" applyAlignment="1" applyProtection="1"/>
    <xf numFmtId="0" fontId="2" fillId="0" borderId="39" xfId="0" applyNumberFormat="1" applyFont="1" applyFill="1" applyBorder="1" applyAlignment="1" applyProtection="1"/>
    <xf numFmtId="164" fontId="2" fillId="0" borderId="40" xfId="0" applyNumberFormat="1" applyFont="1" applyFill="1" applyBorder="1" applyAlignment="1" applyProtection="1"/>
    <xf numFmtId="164" fontId="2" fillId="0" borderId="41" xfId="0" applyNumberFormat="1" applyFont="1" applyFill="1" applyBorder="1" applyAlignment="1" applyProtection="1"/>
    <xf numFmtId="164" fontId="2" fillId="0" borderId="42" xfId="0" applyNumberFormat="1" applyFont="1" applyFill="1" applyBorder="1" applyAlignment="1" applyProtection="1"/>
    <xf numFmtId="164" fontId="1" fillId="0" borderId="10" xfId="0" applyNumberFormat="1" applyFont="1" applyBorder="1" applyProtection="1"/>
    <xf numFmtId="164" fontId="2" fillId="0" borderId="43" xfId="0" applyNumberFormat="1" applyFont="1" applyBorder="1" applyAlignment="1" applyProtection="1"/>
    <xf numFmtId="164" fontId="2" fillId="0" borderId="44" xfId="0" applyNumberFormat="1" applyFont="1" applyBorder="1" applyAlignment="1" applyProtection="1"/>
    <xf numFmtId="164" fontId="2" fillId="0" borderId="23" xfId="0" applyNumberFormat="1" applyFont="1" applyBorder="1" applyAlignment="1" applyProtection="1"/>
    <xf numFmtId="0" fontId="2" fillId="0" borderId="45" xfId="0" applyNumberFormat="1" applyFont="1" applyBorder="1" applyAlignment="1" applyProtection="1"/>
    <xf numFmtId="0" fontId="2" fillId="0" borderId="4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1" fillId="0" borderId="45" xfId="0" applyNumberFormat="1" applyFont="1" applyFill="1" applyBorder="1" applyAlignment="1" applyProtection="1"/>
    <xf numFmtId="0" fontId="2" fillId="0" borderId="7" xfId="0" applyNumberFormat="1" applyFont="1" applyBorder="1" applyProtection="1"/>
    <xf numFmtId="0" fontId="1" fillId="0" borderId="14" xfId="0" applyNumberFormat="1" applyFont="1" applyBorder="1" applyProtection="1"/>
    <xf numFmtId="164" fontId="1" fillId="0" borderId="46" xfId="0" applyNumberFormat="1" applyFont="1" applyBorder="1" applyAlignment="1" applyProtection="1"/>
    <xf numFmtId="164" fontId="1" fillId="0" borderId="23" xfId="0" applyNumberFormat="1" applyFont="1" applyBorder="1" applyProtection="1"/>
    <xf numFmtId="164" fontId="1" fillId="0" borderId="12" xfId="0" applyNumberFormat="1" applyFont="1" applyBorder="1" applyAlignment="1" applyProtection="1"/>
    <xf numFmtId="0" fontId="1" fillId="0" borderId="47" xfId="0" applyNumberFormat="1" applyFont="1" applyBorder="1" applyAlignment="1" applyProtection="1"/>
    <xf numFmtId="164" fontId="1" fillId="0" borderId="48" xfId="0" applyNumberFormat="1" applyFont="1" applyBorder="1" applyAlignment="1" applyProtection="1"/>
    <xf numFmtId="166" fontId="4" fillId="0" borderId="49" xfId="0" applyNumberFormat="1" applyFont="1" applyBorder="1" applyAlignment="1" applyProtection="1"/>
    <xf numFmtId="166" fontId="4" fillId="0" borderId="50" xfId="0" applyNumberFormat="1" applyFont="1" applyBorder="1" applyAlignment="1" applyProtection="1"/>
    <xf numFmtId="166" fontId="4" fillId="0" borderId="51" xfId="0" applyNumberFormat="1" applyFont="1" applyBorder="1" applyAlignment="1" applyProtection="1"/>
    <xf numFmtId="0" fontId="5" fillId="0" borderId="0" xfId="0" applyNumberFormat="1" applyFont="1" applyBorder="1" applyProtection="1"/>
    <xf numFmtId="164" fontId="6" fillId="0" borderId="0" xfId="0" applyNumberFormat="1" applyFont="1" applyAlignment="1" applyProtection="1"/>
    <xf numFmtId="0" fontId="6" fillId="0" borderId="0" xfId="0" applyNumberFormat="1" applyFont="1" applyAlignment="1" applyProtection="1"/>
    <xf numFmtId="0" fontId="6" fillId="0" borderId="0" xfId="0" applyNumberFormat="1" applyFont="1" applyAlignment="1"/>
    <xf numFmtId="164" fontId="6" fillId="0" borderId="0" xfId="0" applyNumberFormat="1" applyFont="1" applyAlignment="1"/>
    <xf numFmtId="0" fontId="2" fillId="0" borderId="0" xfId="0" applyNumberFormat="1" applyFont="1" applyBorder="1" applyAlignment="1"/>
    <xf numFmtId="0" fontId="2" fillId="0" borderId="52" xfId="0" applyNumberFormat="1" applyFont="1" applyBorder="1" applyAlignment="1" applyProtection="1"/>
    <xf numFmtId="0" fontId="2" fillId="0" borderId="0" xfId="0" applyNumberFormat="1" applyFont="1" applyAlignment="1" applyProtection="1">
      <alignment horizontal="center"/>
    </xf>
    <xf numFmtId="164" fontId="1" fillId="0" borderId="1" xfId="0" applyNumberFormat="1" applyFont="1" applyBorder="1" applyAlignment="1" applyProtection="1"/>
    <xf numFmtId="164" fontId="2" fillId="0" borderId="53" xfId="0" applyNumberFormat="1" applyFont="1" applyBorder="1" applyAlignment="1" applyProtection="1"/>
    <xf numFmtId="164" fontId="2" fillId="0" borderId="54" xfId="0" applyNumberFormat="1" applyFont="1" applyBorder="1" applyAlignment="1" applyProtection="1"/>
    <xf numFmtId="164" fontId="2" fillId="0" borderId="55" xfId="0" applyNumberFormat="1" applyFont="1" applyBorder="1" applyAlignment="1" applyProtection="1"/>
    <xf numFmtId="166" fontId="3" fillId="0" borderId="10" xfId="0" applyNumberFormat="1" applyFont="1" applyBorder="1" applyAlignment="1" applyProtection="1"/>
    <xf numFmtId="164" fontId="2" fillId="0" borderId="41" xfId="0" applyNumberFormat="1" applyFont="1" applyBorder="1" applyAlignment="1" applyProtection="1"/>
    <xf numFmtId="164" fontId="2" fillId="0" borderId="56" xfId="0" applyNumberFormat="1" applyFont="1" applyBorder="1" applyAlignment="1" applyProtection="1"/>
    <xf numFmtId="164" fontId="2" fillId="0" borderId="57" xfId="0" applyNumberFormat="1" applyFont="1" applyBorder="1" applyAlignment="1" applyProtection="1"/>
    <xf numFmtId="164" fontId="1" fillId="0" borderId="30" xfId="0" applyNumberFormat="1" applyFont="1" applyBorder="1" applyProtection="1"/>
    <xf numFmtId="164" fontId="1" fillId="0" borderId="17" xfId="0" applyNumberFormat="1" applyFont="1" applyBorder="1" applyAlignment="1" applyProtection="1"/>
    <xf numFmtId="164" fontId="1" fillId="0" borderId="58" xfId="0" applyNumberFormat="1" applyFont="1" applyBorder="1" applyAlignment="1" applyProtection="1"/>
    <xf numFmtId="164" fontId="1" fillId="0" borderId="56" xfId="0" applyNumberFormat="1" applyFont="1" applyBorder="1" applyAlignment="1" applyProtection="1"/>
    <xf numFmtId="3" fontId="1" fillId="0" borderId="0" xfId="0" applyNumberFormat="1" applyFont="1" applyBorder="1" applyAlignment="1" applyProtection="1"/>
    <xf numFmtId="0" fontId="2" fillId="0" borderId="59" xfId="0" applyNumberFormat="1" applyFont="1" applyBorder="1" applyAlignment="1" applyProtection="1"/>
    <xf numFmtId="0" fontId="2" fillId="0" borderId="60" xfId="0" applyNumberFormat="1" applyFont="1" applyBorder="1" applyAlignment="1" applyProtection="1"/>
    <xf numFmtId="0" fontId="1" fillId="0" borderId="60" xfId="0" applyNumberFormat="1" applyFont="1" applyBorder="1" applyAlignment="1" applyProtection="1"/>
    <xf numFmtId="0" fontId="1" fillId="0" borderId="60" xfId="0" applyNumberFormat="1" applyFont="1" applyBorder="1" applyAlignment="1" applyProtection="1">
      <alignment horizontal="center"/>
    </xf>
    <xf numFmtId="0" fontId="1" fillId="0" borderId="60" xfId="0" applyNumberFormat="1" applyFont="1" applyBorder="1" applyAlignment="1" applyProtection="1">
      <alignment horizontal="left"/>
    </xf>
    <xf numFmtId="0" fontId="2" fillId="0" borderId="61" xfId="0" applyNumberFormat="1" applyFont="1" applyBorder="1" applyAlignment="1" applyProtection="1"/>
    <xf numFmtId="0" fontId="2" fillId="0" borderId="62" xfId="0" applyNumberFormat="1" applyFont="1" applyBorder="1" applyAlignment="1" applyProtection="1"/>
    <xf numFmtId="0" fontId="2" fillId="0" borderId="63" xfId="0" applyNumberFormat="1" applyFont="1" applyBorder="1" applyAlignment="1" applyProtection="1"/>
    <xf numFmtId="0" fontId="2" fillId="0" borderId="64" xfId="0" applyNumberFormat="1" applyFont="1" applyBorder="1" applyAlignment="1" applyProtection="1"/>
    <xf numFmtId="0" fontId="2" fillId="0" borderId="65" xfId="0" applyNumberFormat="1" applyFont="1" applyBorder="1" applyAlignment="1" applyProtection="1"/>
    <xf numFmtId="0" fontId="1" fillId="0" borderId="64" xfId="0" applyNumberFormat="1" applyFont="1" applyBorder="1" applyAlignment="1" applyProtection="1"/>
    <xf numFmtId="0" fontId="1" fillId="0" borderId="61" xfId="0" applyNumberFormat="1" applyFont="1" applyBorder="1" applyAlignment="1" applyProtection="1"/>
    <xf numFmtId="0" fontId="2" fillId="0" borderId="66" xfId="0" applyNumberFormat="1" applyFont="1" applyBorder="1" applyAlignment="1" applyProtection="1"/>
    <xf numFmtId="0" fontId="2" fillId="0" borderId="60" xfId="0" applyNumberFormat="1" applyFont="1" applyFill="1" applyBorder="1" applyAlignment="1" applyProtection="1"/>
    <xf numFmtId="0" fontId="1" fillId="0" borderId="66" xfId="0" applyNumberFormat="1" applyFont="1" applyBorder="1" applyAlignment="1" applyProtection="1"/>
    <xf numFmtId="0" fontId="2" fillId="0" borderId="67" xfId="0" applyNumberFormat="1" applyFont="1" applyFill="1" applyBorder="1" applyAlignment="1" applyProtection="1"/>
    <xf numFmtId="0" fontId="2" fillId="0" borderId="68" xfId="0" applyNumberFormat="1" applyFont="1" applyBorder="1" applyAlignment="1" applyProtection="1"/>
    <xf numFmtId="0" fontId="2" fillId="0" borderId="68" xfId="0" applyNumberFormat="1" applyFont="1" applyFill="1" applyBorder="1" applyAlignment="1" applyProtection="1"/>
    <xf numFmtId="0" fontId="2" fillId="0" borderId="62" xfId="0" applyNumberFormat="1" applyFont="1" applyFill="1" applyBorder="1" applyAlignment="1" applyProtection="1"/>
    <xf numFmtId="0" fontId="1" fillId="0" borderId="68" xfId="0" applyNumberFormat="1" applyFont="1" applyFill="1" applyBorder="1" applyAlignment="1" applyProtection="1"/>
    <xf numFmtId="0" fontId="2" fillId="0" borderId="60" xfId="0" applyNumberFormat="1" applyFont="1" applyBorder="1" applyProtection="1"/>
    <xf numFmtId="0" fontId="1" fillId="0" borderId="61" xfId="0" applyNumberFormat="1" applyFont="1" applyBorder="1" applyProtection="1"/>
    <xf numFmtId="0" fontId="1" fillId="0" borderId="69" xfId="0" applyNumberFormat="1" applyFont="1" applyBorder="1" applyAlignment="1" applyProtection="1"/>
    <xf numFmtId="164" fontId="2" fillId="0" borderId="71" xfId="0" applyNumberFormat="1" applyFont="1" applyBorder="1" applyAlignment="1" applyProtection="1"/>
    <xf numFmtId="164" fontId="2" fillId="0" borderId="70" xfId="0" applyNumberFormat="1" applyFont="1" applyBorder="1" applyAlignment="1" applyProtection="1"/>
    <xf numFmtId="167" fontId="2" fillId="0" borderId="0" xfId="0" applyNumberFormat="1" applyFont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33" xfId="0" applyNumberFormat="1" applyFont="1" applyFill="1" applyBorder="1" applyAlignment="1" applyProtection="1"/>
    <xf numFmtId="164" fontId="1" fillId="0" borderId="0" xfId="0" applyNumberFormat="1" applyFont="1" applyAlignment="1" applyProtection="1"/>
    <xf numFmtId="0" fontId="1" fillId="0" borderId="0" xfId="0" applyNumberFormat="1" applyFont="1" applyAlignment="1" applyProtection="1"/>
    <xf numFmtId="0" fontId="1" fillId="0" borderId="1" xfId="0" applyNumberFormat="1" applyFont="1" applyBorder="1" applyAlignment="1" applyProtection="1"/>
    <xf numFmtId="0" fontId="1" fillId="0" borderId="1" xfId="0" applyNumberFormat="1" applyFont="1" applyBorder="1" applyAlignment="1"/>
    <xf numFmtId="164" fontId="1" fillId="0" borderId="2" xfId="0" applyNumberFormat="1" applyFont="1" applyBorder="1" applyAlignment="1" applyProtection="1"/>
    <xf numFmtId="0" fontId="1" fillId="0" borderId="2" xfId="0" applyNumberFormat="1" applyFont="1" applyBorder="1" applyAlignment="1" applyProtection="1"/>
    <xf numFmtId="0" fontId="1" fillId="0" borderId="3" xfId="0" applyNumberFormat="1" applyFont="1" applyBorder="1" applyAlignment="1"/>
    <xf numFmtId="0" fontId="1" fillId="0" borderId="4" xfId="0" applyNumberFormat="1" applyFont="1" applyBorder="1" applyAlignment="1" applyProtection="1"/>
    <xf numFmtId="0" fontId="1" fillId="0" borderId="15" xfId="0" applyNumberFormat="1" applyFont="1" applyBorder="1" applyAlignment="1" applyProtection="1"/>
    <xf numFmtId="0" fontId="1" fillId="0" borderId="1" xfId="0" applyNumberFormat="1" applyFont="1" applyBorder="1"/>
    <xf numFmtId="0" fontId="1" fillId="0" borderId="28" xfId="0" applyNumberFormat="1" applyFont="1" applyBorder="1" applyAlignment="1" applyProtection="1"/>
    <xf numFmtId="0" fontId="1" fillId="0" borderId="31" xfId="0" applyNumberFormat="1" applyFont="1" applyBorder="1" applyAlignment="1" applyProtection="1"/>
    <xf numFmtId="0" fontId="1" fillId="0" borderId="52" xfId="0" applyNumberFormat="1" applyFont="1" applyBorder="1" applyAlignment="1" applyProtection="1"/>
    <xf numFmtId="0" fontId="1" fillId="0" borderId="7" xfId="0" applyNumberFormat="1" applyFont="1" applyFill="1" applyBorder="1" applyAlignment="1" applyProtection="1"/>
    <xf numFmtId="0" fontId="1" fillId="0" borderId="39" xfId="0" applyNumberFormat="1" applyFont="1" applyFill="1" applyBorder="1" applyAlignment="1" applyProtection="1"/>
    <xf numFmtId="0" fontId="1" fillId="0" borderId="45" xfId="0" applyNumberFormat="1" applyFont="1" applyBorder="1" applyAlignment="1" applyProtection="1"/>
    <xf numFmtId="0" fontId="1" fillId="0" borderId="15" xfId="0" applyNumberFormat="1" applyFont="1" applyFill="1" applyBorder="1" applyAlignment="1" applyProtection="1"/>
    <xf numFmtId="0" fontId="1" fillId="0" borderId="7" xfId="0" applyNumberFormat="1" applyFont="1" applyBorder="1" applyProtection="1"/>
    <xf numFmtId="0" fontId="8" fillId="0" borderId="0" xfId="0" applyNumberFormat="1" applyFont="1" applyBorder="1" applyProtection="1"/>
    <xf numFmtId="164" fontId="9" fillId="0" borderId="0" xfId="0" applyNumberFormat="1" applyFont="1" applyAlignment="1" applyProtection="1"/>
    <xf numFmtId="0" fontId="9" fillId="0" borderId="0" xfId="0" applyNumberFormat="1" applyFont="1" applyAlignment="1" applyProtection="1"/>
    <xf numFmtId="0" fontId="9" fillId="0" borderId="0" xfId="0" applyNumberFormat="1" applyFont="1" applyAlignment="1"/>
    <xf numFmtId="164" fontId="9" fillId="0" borderId="0" xfId="0" applyNumberFormat="1" applyFont="1" applyAlignment="1"/>
    <xf numFmtId="164" fontId="2" fillId="0" borderId="72" xfId="0" applyNumberFormat="1" applyFont="1" applyBorder="1" applyAlignment="1" applyProtection="1"/>
    <xf numFmtId="0" fontId="2" fillId="0" borderId="0" xfId="0" applyNumberFormat="1" applyFont="1" applyAlignment="1"/>
    <xf numFmtId="0" fontId="6" fillId="0" borderId="0" xfId="0" applyNumberFormat="1" applyFont="1" applyAlignment="1"/>
    <xf numFmtId="0" fontId="1" fillId="0" borderId="0" xfId="0" applyNumberFormat="1" applyFont="1" applyAlignment="1"/>
    <xf numFmtId="0" fontId="1" fillId="0" borderId="0" xfId="0" applyNumberFormat="1" applyFont="1" applyBorder="1"/>
    <xf numFmtId="3" fontId="1" fillId="0" borderId="0" xfId="0" applyNumberFormat="1" applyFont="1" applyAlignment="1" applyProtection="1"/>
    <xf numFmtId="164" fontId="2" fillId="0" borderId="0" xfId="0" applyNumberFormat="1" applyFont="1" applyAlignment="1" applyProtection="1"/>
    <xf numFmtId="0" fontId="2" fillId="0" borderId="0" xfId="0" applyNumberFormat="1" applyFont="1" applyAlignment="1" applyProtection="1"/>
    <xf numFmtId="164" fontId="2" fillId="0" borderId="0" xfId="0" applyNumberFormat="1" applyFont="1" applyBorder="1" applyAlignment="1" applyProtection="1"/>
    <xf numFmtId="164" fontId="1" fillId="0" borderId="0" xfId="0" applyNumberFormat="1" applyFont="1" applyBorder="1" applyAlignment="1" applyProtection="1"/>
    <xf numFmtId="0" fontId="2" fillId="0" borderId="1" xfId="0" applyNumberFormat="1" applyFont="1" applyBorder="1" applyAlignment="1"/>
    <xf numFmtId="3" fontId="1" fillId="0" borderId="2" xfId="0" applyNumberFormat="1" applyFont="1" applyBorder="1" applyAlignment="1" applyProtection="1"/>
    <xf numFmtId="164" fontId="2" fillId="0" borderId="2" xfId="0" applyNumberFormat="1" applyFont="1" applyBorder="1" applyAlignment="1" applyProtection="1"/>
    <xf numFmtId="0" fontId="2" fillId="0" borderId="3" xfId="0" applyNumberFormat="1" applyFont="1" applyBorder="1" applyAlignment="1"/>
    <xf numFmtId="0" fontId="2" fillId="0" borderId="4" xfId="0" applyNumberFormat="1" applyFont="1" applyBorder="1" applyAlignment="1" applyProtection="1"/>
    <xf numFmtId="164" fontId="2" fillId="0" borderId="5" xfId="0" applyNumberFormat="1" applyFont="1" applyBorder="1" applyAlignment="1" applyProtection="1"/>
    <xf numFmtId="0" fontId="2" fillId="0" borderId="7" xfId="0" applyNumberFormat="1" applyFont="1" applyBorder="1" applyAlignment="1" applyProtection="1"/>
    <xf numFmtId="0" fontId="1" fillId="0" borderId="7" xfId="0" applyNumberFormat="1" applyFont="1" applyBorder="1" applyAlignment="1" applyProtection="1"/>
    <xf numFmtId="164" fontId="1" fillId="0" borderId="0" xfId="0" applyNumberFormat="1" applyFont="1" applyBorder="1" applyAlignment="1" applyProtection="1">
      <alignment horizontal="centerContinuous"/>
    </xf>
    <xf numFmtId="0" fontId="1" fillId="0" borderId="7" xfId="0" applyNumberFormat="1" applyFont="1" applyBorder="1" applyAlignment="1" applyProtection="1">
      <alignment horizontal="center"/>
    </xf>
    <xf numFmtId="164" fontId="1" fillId="0" borderId="9" xfId="0" applyNumberFormat="1" applyFont="1" applyBorder="1" applyAlignment="1" applyProtection="1">
      <alignment horizontal="center"/>
    </xf>
    <xf numFmtId="0" fontId="2" fillId="0" borderId="0" xfId="0" applyNumberFormat="1" applyFont="1" applyBorder="1"/>
    <xf numFmtId="0" fontId="1" fillId="0" borderId="7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2" fillId="0" borderId="14" xfId="0" applyNumberFormat="1" applyFont="1" applyBorder="1" applyAlignment="1" applyProtection="1"/>
    <xf numFmtId="164" fontId="2" fillId="0" borderId="9" xfId="0" applyNumberFormat="1" applyFont="1" applyBorder="1" applyAlignment="1" applyProtection="1"/>
    <xf numFmtId="164" fontId="2" fillId="0" borderId="0" xfId="0" applyNumberFormat="1" applyFont="1" applyBorder="1" applyProtection="1"/>
    <xf numFmtId="164" fontId="2" fillId="0" borderId="26" xfId="0" applyNumberFormat="1" applyFont="1" applyBorder="1" applyAlignment="1" applyProtection="1"/>
    <xf numFmtId="0" fontId="1" fillId="0" borderId="29" xfId="0" applyNumberFormat="1" applyFont="1" applyBorder="1" applyAlignment="1" applyProtection="1"/>
    <xf numFmtId="164" fontId="2" fillId="0" borderId="9" xfId="0" applyNumberFormat="1" applyFont="1" applyBorder="1" applyProtection="1"/>
    <xf numFmtId="164" fontId="1" fillId="0" borderId="9" xfId="0" applyNumberFormat="1" applyFont="1" applyBorder="1" applyProtection="1"/>
    <xf numFmtId="0" fontId="1" fillId="0" borderId="14" xfId="0" applyNumberFormat="1" applyFont="1" applyBorder="1" applyAlignment="1" applyProtection="1"/>
    <xf numFmtId="0" fontId="2" fillId="0" borderId="33" xfId="0" applyNumberFormat="1" applyFont="1" applyBorder="1" applyAlignment="1" applyProtection="1"/>
    <xf numFmtId="164" fontId="1" fillId="0" borderId="9" xfId="0" applyNumberFormat="1" applyFont="1" applyBorder="1" applyAlignment="1" applyProtection="1"/>
    <xf numFmtId="0" fontId="1" fillId="0" borderId="33" xfId="0" applyNumberFormat="1" applyFont="1" applyBorder="1" applyAlignment="1" applyProtection="1"/>
    <xf numFmtId="164" fontId="1" fillId="0" borderId="26" xfId="0" applyNumberFormat="1" applyFont="1" applyBorder="1" applyAlignment="1" applyProtection="1"/>
    <xf numFmtId="0" fontId="1" fillId="0" borderId="45" xfId="0" applyNumberFormat="1" applyFont="1" applyFill="1" applyBorder="1" applyAlignment="1" applyProtection="1"/>
    <xf numFmtId="0" fontId="1" fillId="0" borderId="14" xfId="0" applyNumberFormat="1" applyFont="1" applyBorder="1" applyProtection="1"/>
    <xf numFmtId="0" fontId="1" fillId="0" borderId="47" xfId="0" applyNumberFormat="1" applyFont="1" applyBorder="1" applyAlignment="1" applyProtection="1"/>
    <xf numFmtId="164" fontId="6" fillId="0" borderId="0" xfId="0" applyNumberFormat="1" applyFont="1" applyAlignment="1" applyProtection="1"/>
    <xf numFmtId="0" fontId="6" fillId="0" borderId="0" xfId="0" applyNumberFormat="1" applyFont="1" applyAlignment="1" applyProtection="1"/>
    <xf numFmtId="164" fontId="6" fillId="0" borderId="0" xfId="0" applyNumberFormat="1" applyFont="1" applyAlignment="1"/>
    <xf numFmtId="0" fontId="2" fillId="0" borderId="0" xfId="0" applyNumberFormat="1" applyFont="1" applyBorder="1" applyProtection="1"/>
    <xf numFmtId="164" fontId="2" fillId="0" borderId="0" xfId="0" applyNumberFormat="1" applyFont="1" applyAlignment="1"/>
    <xf numFmtId="0" fontId="1" fillId="0" borderId="0" xfId="0" applyNumberFormat="1" applyFont="1" applyFill="1" applyBorder="1"/>
    <xf numFmtId="0" fontId="1" fillId="0" borderId="0" xfId="0" applyNumberFormat="1" applyFont="1" applyFill="1" applyAlignment="1"/>
    <xf numFmtId="0" fontId="2" fillId="0" borderId="7" xfId="0" applyNumberFormat="1" applyFont="1" applyFill="1" applyBorder="1" applyProtection="1"/>
    <xf numFmtId="0" fontId="1" fillId="0" borderId="14" xfId="0" applyNumberFormat="1" applyFont="1" applyFill="1" applyBorder="1" applyProtection="1"/>
    <xf numFmtId="0" fontId="1" fillId="0" borderId="1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5" fillId="0" borderId="0" xfId="0" applyNumberFormat="1" applyFont="1" applyFill="1" applyBorder="1" applyProtection="1"/>
    <xf numFmtId="164" fontId="6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6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164" fontId="2" fillId="0" borderId="0" xfId="0" applyNumberFormat="1" applyFont="1" applyFill="1" applyAlignment="1" applyProtection="1"/>
    <xf numFmtId="0" fontId="7" fillId="0" borderId="1" xfId="0" applyNumberFormat="1" applyFont="1" applyBorder="1" applyAlignment="1" applyProtection="1"/>
    <xf numFmtId="164" fontId="2" fillId="0" borderId="74" xfId="0" applyNumberFormat="1" applyFont="1" applyBorder="1" applyAlignment="1" applyProtection="1"/>
    <xf numFmtId="166" fontId="3" fillId="0" borderId="75" xfId="0" applyNumberFormat="1" applyFont="1" applyBorder="1" applyAlignment="1" applyProtection="1"/>
    <xf numFmtId="164" fontId="2" fillId="0" borderId="73" xfId="0" applyNumberFormat="1" applyFont="1" applyBorder="1" applyAlignment="1" applyProtection="1"/>
    <xf numFmtId="164" fontId="2" fillId="0" borderId="73" xfId="0" applyNumberFormat="1" applyFont="1" applyBorder="1" applyProtection="1"/>
    <xf numFmtId="164" fontId="2" fillId="0" borderId="76" xfId="0" applyNumberFormat="1" applyFont="1" applyBorder="1" applyAlignment="1" applyProtection="1"/>
    <xf numFmtId="166" fontId="3" fillId="0" borderId="77" xfId="0" applyNumberFormat="1" applyFont="1" applyBorder="1" applyAlignment="1" applyProtection="1"/>
    <xf numFmtId="164" fontId="2" fillId="0" borderId="78" xfId="0" applyNumberFormat="1" applyFont="1" applyBorder="1" applyAlignment="1" applyProtection="1"/>
    <xf numFmtId="164" fontId="2" fillId="0" borderId="38" xfId="0" applyNumberFormat="1" applyFont="1" applyFill="1" applyBorder="1" applyAlignment="1" applyProtection="1"/>
    <xf numFmtId="3" fontId="1" fillId="0" borderId="79" xfId="0" applyNumberFormat="1" applyFont="1" applyBorder="1" applyAlignment="1" applyProtection="1"/>
    <xf numFmtId="164" fontId="2" fillId="0" borderId="79" xfId="0" applyNumberFormat="1" applyFont="1" applyBorder="1" applyAlignment="1" applyProtection="1"/>
    <xf numFmtId="3" fontId="2" fillId="0" borderId="79" xfId="0" applyNumberFormat="1" applyFont="1" applyBorder="1" applyAlignment="1" applyProtection="1"/>
    <xf numFmtId="0" fontId="2" fillId="0" borderId="79" xfId="0" applyNumberFormat="1" applyFont="1" applyBorder="1" applyAlignment="1" applyProtection="1"/>
    <xf numFmtId="164" fontId="2" fillId="0" borderId="80" xfId="0" applyNumberFormat="1" applyFont="1" applyBorder="1" applyAlignment="1" applyProtection="1"/>
    <xf numFmtId="164" fontId="2" fillId="0" borderId="58" xfId="0" applyNumberFormat="1" applyFont="1" applyBorder="1" applyAlignment="1" applyProtection="1"/>
    <xf numFmtId="164" fontId="2" fillId="0" borderId="81" xfId="0" applyNumberFormat="1" applyFont="1" applyBorder="1" applyProtection="1"/>
    <xf numFmtId="164" fontId="1" fillId="0" borderId="81" xfId="0" applyNumberFormat="1" applyFont="1" applyBorder="1" applyProtection="1"/>
    <xf numFmtId="164" fontId="2" fillId="0" borderId="81" xfId="0" applyNumberFormat="1" applyFont="1" applyBorder="1" applyAlignment="1" applyProtection="1"/>
    <xf numFmtId="164" fontId="1" fillId="0" borderId="80" xfId="0" applyNumberFormat="1" applyFont="1" applyBorder="1" applyAlignment="1" applyProtection="1"/>
    <xf numFmtId="164" fontId="2" fillId="0" borderId="82" xfId="0" applyNumberFormat="1" applyFont="1" applyBorder="1" applyAlignment="1" applyProtection="1"/>
    <xf numFmtId="164" fontId="1" fillId="0" borderId="81" xfId="0" applyNumberFormat="1" applyFont="1" applyBorder="1" applyAlignment="1" applyProtection="1"/>
    <xf numFmtId="164" fontId="1" fillId="0" borderId="83" xfId="0" applyNumberFormat="1" applyFont="1" applyBorder="1" applyAlignment="1" applyProtection="1"/>
    <xf numFmtId="164" fontId="1" fillId="0" borderId="84" xfId="0" applyNumberFormat="1" applyFont="1" applyBorder="1" applyAlignment="1" applyProtection="1"/>
    <xf numFmtId="164" fontId="2" fillId="0" borderId="24" xfId="0" applyNumberFormat="1" applyFont="1" applyFill="1" applyBorder="1" applyAlignment="1" applyProtection="1"/>
    <xf numFmtId="164" fontId="2" fillId="0" borderId="85" xfId="0" applyNumberFormat="1" applyFont="1" applyBorder="1" applyAlignment="1" applyProtection="1"/>
    <xf numFmtId="164" fontId="1" fillId="0" borderId="27" xfId="0" applyNumberFormat="1" applyFont="1" applyBorder="1" applyAlignment="1" applyProtection="1"/>
    <xf numFmtId="166" fontId="4" fillId="0" borderId="86" xfId="0" applyNumberFormat="1" applyFont="1" applyBorder="1" applyAlignment="1" applyProtection="1"/>
  </cellXfs>
  <cellStyles count="2">
    <cellStyle name="Comma 7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="30" zoomScaleNormal="30" workbookViewId="0"/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52.140625" style="129" customWidth="1"/>
    <col min="5" max="5" width="45.5703125" style="128" customWidth="1"/>
    <col min="6" max="6" width="50.2851562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50.28515625" style="129" customWidth="1"/>
    <col min="11" max="11" width="45.5703125" style="128" customWidth="1"/>
    <col min="12" max="12" width="50.285156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104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 x14ac:dyDescent="0.55000000000000004">
      <c r="A4" s="17"/>
      <c r="B4" s="18"/>
      <c r="C4" s="19"/>
      <c r="D4" s="18"/>
      <c r="E4" s="19"/>
      <c r="F4" s="18"/>
      <c r="G4" s="20"/>
      <c r="H4" s="18" t="s">
        <v>4</v>
      </c>
      <c r="I4" s="19"/>
      <c r="J4" s="18"/>
      <c r="K4" s="19"/>
      <c r="L4" s="18"/>
      <c r="M4" s="20"/>
    </row>
    <row r="5" spans="1:17" s="11" customFormat="1" ht="44.25" x14ac:dyDescent="0.55000000000000004">
      <c r="A5" s="21"/>
      <c r="B5" s="5"/>
      <c r="C5" s="22"/>
      <c r="D5" s="5"/>
      <c r="E5" s="22"/>
      <c r="F5" s="5"/>
      <c r="G5" s="23"/>
      <c r="H5" s="5"/>
      <c r="I5" s="22"/>
      <c r="J5" s="5"/>
      <c r="K5" s="22"/>
      <c r="L5" s="5"/>
      <c r="M5" s="23"/>
    </row>
    <row r="6" spans="1:17" s="11" customFormat="1" ht="45" x14ac:dyDescent="0.6">
      <c r="A6" s="24"/>
      <c r="B6" s="25" t="s">
        <v>131</v>
      </c>
      <c r="C6" s="26"/>
      <c r="D6" s="27"/>
      <c r="E6" s="26"/>
      <c r="F6" s="27"/>
      <c r="G6" s="28"/>
      <c r="H6" s="25" t="s">
        <v>129</v>
      </c>
      <c r="I6" s="26"/>
      <c r="J6" s="27"/>
      <c r="K6" s="26"/>
      <c r="L6" s="27"/>
      <c r="M6" s="29" t="s">
        <v>4</v>
      </c>
    </row>
    <row r="7" spans="1:17" s="11" customFormat="1" ht="44.25" x14ac:dyDescent="0.55000000000000004">
      <c r="A7" s="21" t="s">
        <v>4</v>
      </c>
      <c r="B7" s="5" t="s">
        <v>4</v>
      </c>
      <c r="C7" s="22"/>
      <c r="D7" s="5" t="s">
        <v>4</v>
      </c>
      <c r="E7" s="22"/>
      <c r="F7" s="5" t="s">
        <v>4</v>
      </c>
      <c r="G7" s="23"/>
      <c r="H7" s="5" t="s">
        <v>4</v>
      </c>
      <c r="I7" s="22"/>
      <c r="J7" s="5" t="s">
        <v>4</v>
      </c>
      <c r="K7" s="22"/>
      <c r="L7" s="5" t="s">
        <v>4</v>
      </c>
      <c r="M7" s="23"/>
    </row>
    <row r="8" spans="1:17" s="11" customFormat="1" ht="44.25" x14ac:dyDescent="0.55000000000000004">
      <c r="A8" s="21" t="s">
        <v>4</v>
      </c>
      <c r="B8" s="5" t="s">
        <v>4</v>
      </c>
      <c r="C8" s="22"/>
      <c r="D8" s="5" t="s">
        <v>4</v>
      </c>
      <c r="E8" s="22"/>
      <c r="F8" s="5" t="s">
        <v>4</v>
      </c>
      <c r="G8" s="23"/>
      <c r="H8" s="5" t="s">
        <v>4</v>
      </c>
      <c r="I8" s="22"/>
      <c r="J8" s="5" t="s">
        <v>4</v>
      </c>
      <c r="K8" s="22"/>
      <c r="L8" s="5" t="s">
        <v>4</v>
      </c>
      <c r="M8" s="23"/>
    </row>
    <row r="9" spans="1:17" s="11" customFormat="1" ht="45" x14ac:dyDescent="0.6">
      <c r="A9" s="30" t="s">
        <v>4</v>
      </c>
      <c r="B9" s="31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31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35"/>
    </row>
    <row r="10" spans="1:17" s="11" customFormat="1" ht="45" x14ac:dyDescent="0.6">
      <c r="A10" s="36" t="s">
        <v>6</v>
      </c>
      <c r="B10" s="37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37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35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BOR!B13+LUMCON!B13+LOSFA!B13+'ULS Summary'!B13+'LSU Summary'!B13+SUSummary!B13+LCTCSummary!B13</f>
        <v>907215046.67000008</v>
      </c>
      <c r="C13" s="52">
        <f t="shared" ref="C13:C76" si="0">IF(ISBLANK(B13),"  ",IF(F13&gt;0,B13/F13,IF(B13&gt;0,1,0)))</f>
        <v>1</v>
      </c>
      <c r="D13" s="53">
        <f>BOR!D13+LUMCON!D13+LOSFA!D13+'ULS Summary'!D13+'LSU Summary'!D13+SUSummary!D13+LCTCSummary!D13</f>
        <v>0</v>
      </c>
      <c r="E13" s="54">
        <f>IF(ISBLANK(D13),"  ",IF(F13&gt;0,D13/F13,IF(D13&gt;0,1,0)))</f>
        <v>0</v>
      </c>
      <c r="F13" s="55">
        <f>D13+B13</f>
        <v>907215046.67000008</v>
      </c>
      <c r="G13" s="56">
        <f>IF(ISBLANK(F13),"  ",IF(F76&gt;0,F13/F76,IF(F13&gt;0,1,0)))</f>
        <v>0.1845069637167972</v>
      </c>
      <c r="H13" s="9">
        <f>BOR!H13+LUMCON!H13+LOSFA!H13+'ULS Summary'!H13+'LSU Summary'!H13+SUSummary!H13+LCTCSummary!H13</f>
        <v>1004440577</v>
      </c>
      <c r="I13" s="52">
        <f>IF(ISBLANK(H13),"  ",IF(L13&gt;0,H13/L13,IF(H13&gt;0,1,0)))</f>
        <v>1</v>
      </c>
      <c r="J13" s="53">
        <f>BOR!J13+LUMCON!J13+LOSFA!J13+'ULS Summary'!J13+'LSU Summary'!J13+SUSummary!J13+LCTCSummary!J13</f>
        <v>0</v>
      </c>
      <c r="K13" s="54">
        <f>IF(ISBLANK(J13),"  ",IF(L13&gt;0,J13/L13,IF(J13&gt;0,1,0)))</f>
        <v>0</v>
      </c>
      <c r="L13" s="55">
        <f t="shared" ref="L13:L34" si="1">J13+H13</f>
        <v>1004440577</v>
      </c>
      <c r="M13" s="56">
        <f>IF(ISBLANK(L13),"  ",IF(L76&gt;0,L13/L76,IF(L13&gt;0,1,0)))</f>
        <v>0.20022344932121622</v>
      </c>
      <c r="N13" s="57"/>
    </row>
    <row r="14" spans="1:17" s="11" customFormat="1" ht="44.25" x14ac:dyDescent="0.55000000000000004">
      <c r="A14" s="21" t="s">
        <v>13</v>
      </c>
      <c r="B14" s="9">
        <f>BOR!B14+LUMCON!B14+LOSFA!B14+'ULS Summary'!B14+'LSU Summary'!B14+SUSummary!B14+LCTCSummary!B14</f>
        <v>0</v>
      </c>
      <c r="C14" s="58">
        <f t="shared" si="0"/>
        <v>0</v>
      </c>
      <c r="D14" s="53">
        <f>BOR!D14+LUMCON!D14+LOSFA!D14+'ULS Summary'!D14+'LSU Summary'!D14+SUSummary!D14+LCTCSummary!D14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BOR!H14+LUMCON!H14+LOSFA!H14+'ULS Summary'!H14+'LSU Summary'!H14+SUSummary!H14+LCTCSummary!H14</f>
        <v>0</v>
      </c>
      <c r="I14" s="58">
        <f>IF(ISBLANK(H14),"  ",IF(L14&gt;0,H14/L14,IF(H14&gt;0,1,0)))</f>
        <v>0</v>
      </c>
      <c r="J14" s="53">
        <f>BOR!J14+LUMCON!J14+LOSFA!J14+'ULS Summary'!J14+'LSU Summary'!J14+SUSummary!J14+LCTCSummary!J14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135">
        <f>BOR!B15+LUMCON!B15+LOSFA!B15+'ULS Summary'!B15+'LSU Summary'!B15+SUSummary!B15+LCTCSummary!B15</f>
        <v>150958133.19</v>
      </c>
      <c r="C15" s="137">
        <f t="shared" si="0"/>
        <v>1</v>
      </c>
      <c r="D15" s="138">
        <f>BOR!D15+LUMCON!D15+LOSFA!D15+'ULS Summary'!D15+'LSU Summary'!D15+SUSummary!D15+LCTCSummary!D15</f>
        <v>0</v>
      </c>
      <c r="E15" s="64">
        <f>IF(ISBLANK(D15),"  ",IF(F15&gt;0,D15/F15,IF(D15&gt;0,1,0)))</f>
        <v>0</v>
      </c>
      <c r="F15" s="48">
        <f>D15+B15</f>
        <v>150958133.19</v>
      </c>
      <c r="G15" s="65">
        <f>IF(ISBLANK(F15),"  ",IF(F76&gt;0,F15/F76,IF(F15&gt;0,1,0)))</f>
        <v>3.0701460370921568E-2</v>
      </c>
      <c r="H15" s="135">
        <f>BOR!H15+LUMCON!H15+LOSFA!H15+'ULS Summary'!H15+'LSU Summary'!H15+SUSummary!H15+LCTCSummary!H15</f>
        <v>151637910</v>
      </c>
      <c r="I15" s="137">
        <f>IF(ISBLANK(H15),"  ",IF(L15&gt;0,H15/L15,IF(H15&gt;0,1,0)))</f>
        <v>1</v>
      </c>
      <c r="J15" s="138">
        <f>BOR!J15+LUMCON!J15+LOSFA!J15+'ULS Summary'!J15+'LSU Summary'!J15+SUSummary!J15+LCTCSummary!J15</f>
        <v>0</v>
      </c>
      <c r="K15" s="64">
        <f>IF(ISBLANK(J15),"  ",IF(L15&gt;0,J15/L15,IF(J15&gt;0,1,0)))</f>
        <v>0</v>
      </c>
      <c r="L15" s="48">
        <f t="shared" si="1"/>
        <v>151637910</v>
      </c>
      <c r="M15" s="65">
        <f>IF(ISBLANK(L15),"  ",IF(L76&gt;0,L15/L76,IF(L15&gt;0,1,0)))</f>
        <v>3.0227239005757675E-2</v>
      </c>
      <c r="N15" s="35"/>
    </row>
    <row r="16" spans="1:17" s="11" customFormat="1" ht="44.25" x14ac:dyDescent="0.55000000000000004">
      <c r="A16" s="66" t="s">
        <v>15</v>
      </c>
      <c r="B16" s="9">
        <f>BOR!B16+LUMCON!B16+LOSFA!B16+'ULS Summary'!B16+'LSU Summary'!B16+SUSummary!B16+LCTCSummary!B16</f>
        <v>127746.01999999999</v>
      </c>
      <c r="C16" s="52">
        <f t="shared" si="0"/>
        <v>1</v>
      </c>
      <c r="D16" s="53">
        <f>BOR!D16+LUMCON!D16+LOSFA!D16+'ULS Summary'!D16+'LSU Summary'!D16+SUSummary!D16+LCTCSummary!D16</f>
        <v>0</v>
      </c>
      <c r="E16" s="54">
        <f>IF(ISBLANK(D16),"  ",IF(F16&gt;0,D16/F16,IF(D16&gt;0,1,0)))</f>
        <v>0</v>
      </c>
      <c r="F16" s="67">
        <f t="shared" ref="F16:F39" si="2">D16+B16</f>
        <v>127746.01999999999</v>
      </c>
      <c r="G16" s="56">
        <f>IF(ISBLANK(F16),"  ",IF(F76&gt;0,F16/F76,IF(F16&gt;0,1,0)))</f>
        <v>2.5980643027935642E-5</v>
      </c>
      <c r="H16" s="9">
        <f>BOR!H16+LUMCON!H16+LOSFA!H16+'ULS Summary'!H16+'LSU Summary'!H16+SUSummary!H16+LCTCSummary!H16</f>
        <v>0</v>
      </c>
      <c r="I16" s="52">
        <f t="shared" ref="I16:I34" si="3">IF(ISBLANK(H16),"  ",IF(L16&gt;0,H16/L16,IF(H16&gt;0,1,0)))</f>
        <v>0</v>
      </c>
      <c r="J16" s="53">
        <f>BOR!J16+LUMCON!J16+LOSFA!J16+'ULS Summary'!J16+'LSU Summary'!J16+SUSummary!J16+LCTCSummary!J16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BOR!B17+LUMCON!B17+LOSFA!B17+'ULS Summary'!B17+'LSU Summary'!B17+SUSummary!B17+LCTCSummary!B17</f>
        <v>39867178.210000001</v>
      </c>
      <c r="C17" s="58">
        <f t="shared" si="0"/>
        <v>1</v>
      </c>
      <c r="D17" s="53">
        <f>BOR!D17+LUMCON!D17+LOSFA!D17+'ULS Summary'!D17+'LSU Summary'!D17+SUSummary!D17+LCTCSummary!D17</f>
        <v>0</v>
      </c>
      <c r="E17" s="54">
        <f t="shared" ref="E17:E34" si="5">IF(ISBLANK(D17),"  ",IF(F17&gt;0,D17/F17,IF(D17&gt;0,1,0)))</f>
        <v>0</v>
      </c>
      <c r="F17" s="44">
        <f t="shared" si="2"/>
        <v>39867178.210000001</v>
      </c>
      <c r="G17" s="62">
        <f>IF(ISBLANK(F17),"  ",IF(F76&gt;0,F17/F76,IF(F17&gt;0,1,0)))</f>
        <v>8.1080798102759234E-3</v>
      </c>
      <c r="H17" s="9">
        <f>BOR!H17+LUMCON!H17+LOSFA!H17+'ULS Summary'!H17+'LSU Summary'!H17+SUSummary!H17+LCTCSummary!H17</f>
        <v>44649070</v>
      </c>
      <c r="I17" s="58">
        <f t="shared" si="3"/>
        <v>1</v>
      </c>
      <c r="J17" s="53">
        <f>BOR!J17+LUMCON!J17+LOSFA!J17+'ULS Summary'!J17+'LSU Summary'!J17+SUSummary!J17+LCTCSummary!J17</f>
        <v>0</v>
      </c>
      <c r="K17" s="60">
        <f t="shared" si="4"/>
        <v>0</v>
      </c>
      <c r="L17" s="44">
        <f t="shared" si="1"/>
        <v>44649070</v>
      </c>
      <c r="M17" s="62">
        <f>IF(ISBLANK(L17),"  ",IF(L76&gt;0,L17/L76,IF(L17&gt;0,1,0)))</f>
        <v>8.9002684768921224E-3</v>
      </c>
      <c r="N17" s="35"/>
    </row>
    <row r="18" spans="1:14" s="11" customFormat="1" ht="44.25" x14ac:dyDescent="0.55000000000000004">
      <c r="A18" s="68" t="s">
        <v>17</v>
      </c>
      <c r="B18" s="9">
        <f>BOR!B18+LUMCON!B18+LOSFA!B18+'ULS Summary'!B18+'LSU Summary'!B18+SUSummary!B18+LCTCSummary!B18</f>
        <v>20727841.010000002</v>
      </c>
      <c r="C18" s="58">
        <f t="shared" si="0"/>
        <v>1</v>
      </c>
      <c r="D18" s="53">
        <f>BOR!D18+LUMCON!D18+LOSFA!D18+'ULS Summary'!D18+'LSU Summary'!D18+SUSummary!D18+LCTCSummary!D18</f>
        <v>0</v>
      </c>
      <c r="E18" s="54">
        <f t="shared" si="5"/>
        <v>0</v>
      </c>
      <c r="F18" s="44">
        <f t="shared" si="2"/>
        <v>20727841.010000002</v>
      </c>
      <c r="G18" s="62">
        <f>IF(ISBLANK(F18),"  ",IF(F76&gt;0,F18/F76,IF(F18&gt;0,1,0)))</f>
        <v>4.2155727279849118E-3</v>
      </c>
      <c r="H18" s="9">
        <f>BOR!H18+LUMCON!H18+LOSFA!H18+'ULS Summary'!H18+'LSU Summary'!H18+SUSummary!H18+LCTCSummary!H18</f>
        <v>7017842</v>
      </c>
      <c r="I18" s="58">
        <f t="shared" si="3"/>
        <v>1</v>
      </c>
      <c r="J18" s="53">
        <f>BOR!J18+LUMCON!J18+LOSFA!J18+'ULS Summary'!J18+'LSU Summary'!J18+SUSummary!J18+LCTCSummary!J18</f>
        <v>0</v>
      </c>
      <c r="K18" s="60">
        <f t="shared" si="4"/>
        <v>0</v>
      </c>
      <c r="L18" s="44">
        <f t="shared" si="1"/>
        <v>7017842</v>
      </c>
      <c r="M18" s="62">
        <f>IF(ISBLANK(L18),"  ",IF(L76&gt;0,L18/L76,IF(L18&gt;0,1,0)))</f>
        <v>1.3989245000715484E-3</v>
      </c>
      <c r="N18" s="35"/>
    </row>
    <row r="19" spans="1:14" s="11" customFormat="1" ht="44.25" x14ac:dyDescent="0.55000000000000004">
      <c r="A19" s="68" t="s">
        <v>18</v>
      </c>
      <c r="B19" s="9">
        <f>BOR!B19+LUMCON!B19+LOSFA!B19+'ULS Summary'!B19+'LSU Summary'!B19+SUSummary!B19+LCTCSummary!B19</f>
        <v>529646</v>
      </c>
      <c r="C19" s="58">
        <f t="shared" si="0"/>
        <v>1</v>
      </c>
      <c r="D19" s="53">
        <f>BOR!D19+LUMCON!D19+LOSFA!D19+'ULS Summary'!D19+'LSU Summary'!D19+SUSummary!D19+LCTCSummary!D19</f>
        <v>0</v>
      </c>
      <c r="E19" s="54">
        <f t="shared" si="5"/>
        <v>0</v>
      </c>
      <c r="F19" s="44">
        <f t="shared" si="2"/>
        <v>529646</v>
      </c>
      <c r="G19" s="62">
        <f>IF(ISBLANK(F19),"  ",IF(F76&gt;0,F19/F76,IF(F19&gt;0,1,0)))</f>
        <v>1.0771798336397488E-4</v>
      </c>
      <c r="H19" s="9">
        <f>BOR!H19+LUMCON!H19+LOSFA!H19+'ULS Summary'!H19+'LSU Summary'!H19+SUSummary!H19+LCTCSummary!H19</f>
        <v>523243</v>
      </c>
      <c r="I19" s="58">
        <f t="shared" si="3"/>
        <v>1</v>
      </c>
      <c r="J19" s="53">
        <f>BOR!J19+LUMCON!J19+LOSFA!J19+'ULS Summary'!J19+'LSU Summary'!J19+SUSummary!J19+LCTCSummary!J19</f>
        <v>0</v>
      </c>
      <c r="K19" s="60">
        <f t="shared" si="4"/>
        <v>0</v>
      </c>
      <c r="L19" s="44">
        <f t="shared" si="1"/>
        <v>523243</v>
      </c>
      <c r="M19" s="62">
        <f>IF(ISBLANK(L19),"  ",IF(L76&gt;0,L19/L76,IF(L19&gt;0,1,0)))</f>
        <v>1.0430235565162869E-4</v>
      </c>
      <c r="N19" s="35"/>
    </row>
    <row r="20" spans="1:14" s="11" customFormat="1" ht="44.25" x14ac:dyDescent="0.55000000000000004">
      <c r="A20" s="68" t="s">
        <v>19</v>
      </c>
      <c r="B20" s="9">
        <f>BOR!B20+LUMCON!B20+LOSFA!B20+'ULS Summary'!B20+'LSU Summary'!B20+SUSummary!B20+LCTCSummary!B20</f>
        <v>1741103</v>
      </c>
      <c r="C20" s="58">
        <f t="shared" si="0"/>
        <v>1</v>
      </c>
      <c r="D20" s="53">
        <f>BOR!D20+LUMCON!D20+LOSFA!D20+'ULS Summary'!D20+'LSU Summary'!D20+SUSummary!D20+LCTCSummary!D20</f>
        <v>0</v>
      </c>
      <c r="E20" s="54">
        <f t="shared" si="5"/>
        <v>0</v>
      </c>
      <c r="F20" s="44">
        <f>D20+B20</f>
        <v>1741103</v>
      </c>
      <c r="G20" s="62">
        <f>IF(ISBLANK(F20),"  ",IF(F76&gt;0,F20/F76,IF(F20&gt;0,1,0)))</f>
        <v>3.5410085979874624E-4</v>
      </c>
      <c r="H20" s="9">
        <f>BOR!H20+LUMCON!H20+LOSFA!H20+'ULS Summary'!H20+'LSU Summary'!H20+SUSummary!H20+LCTCSummary!H20</f>
        <v>1430889</v>
      </c>
      <c r="I20" s="58">
        <f t="shared" si="3"/>
        <v>1</v>
      </c>
      <c r="J20" s="53">
        <f>BOR!J20+LUMCON!J20+LOSFA!J20+'ULS Summary'!J20+'LSU Summary'!J20+SUSummary!J20+LCTCSummary!J20</f>
        <v>0</v>
      </c>
      <c r="K20" s="60">
        <f t="shared" si="4"/>
        <v>0</v>
      </c>
      <c r="L20" s="44">
        <f t="shared" si="1"/>
        <v>1430889</v>
      </c>
      <c r="M20" s="62">
        <f>IF(ISBLANK(L20),"  ",IF(L76&gt;0,L20/L76,IF(L20&gt;0,1,0)))</f>
        <v>2.8523094121852242E-4</v>
      </c>
      <c r="N20" s="35"/>
    </row>
    <row r="21" spans="1:14" s="11" customFormat="1" ht="44.25" x14ac:dyDescent="0.55000000000000004">
      <c r="A21" s="68" t="s">
        <v>20</v>
      </c>
      <c r="B21" s="9">
        <f>BOR!B21+LUMCON!B21+LOSFA!B21+'ULS Summary'!B21+'LSU Summary'!B21+SUSummary!B21+LCTCSummary!B21</f>
        <v>50000</v>
      </c>
      <c r="C21" s="58">
        <f t="shared" si="0"/>
        <v>1</v>
      </c>
      <c r="D21" s="53">
        <f>BOR!D21+LUMCON!D21+LOSFA!D21+'ULS Summary'!D21+'LSU Summary'!D21+SUSummary!D21+LCTCSummary!D21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1.0168865937246282E-5</v>
      </c>
      <c r="H21" s="9">
        <f>BOR!H21+LUMCON!H21+LOSFA!H21+'ULS Summary'!H21+'LSU Summary'!H21+SUSummary!H21+LCTCSummary!H21</f>
        <v>50000</v>
      </c>
      <c r="I21" s="58">
        <f t="shared" si="3"/>
        <v>1</v>
      </c>
      <c r="J21" s="53">
        <f>BOR!J21+LUMCON!J21+LOSFA!J21+'ULS Summary'!J21+'LSU Summary'!J21+SUSummary!J21+LCTCSummary!J21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9.9669136186846926E-6</v>
      </c>
      <c r="N21" s="35"/>
    </row>
    <row r="22" spans="1:14" s="11" customFormat="1" ht="44.25" x14ac:dyDescent="0.55000000000000004">
      <c r="A22" s="68" t="s">
        <v>21</v>
      </c>
      <c r="B22" s="9">
        <f>BOR!B22+LUMCON!B22+LOSFA!B22+'ULS Summary'!B22+'LSU Summary'!B22+SUSummary!B22+LCTCSummary!B22</f>
        <v>920000</v>
      </c>
      <c r="C22" s="58">
        <f t="shared" si="0"/>
        <v>1</v>
      </c>
      <c r="D22" s="53">
        <f>BOR!D22+LUMCON!D22+LOSFA!D22+'ULS Summary'!D22+'LSU Summary'!D22+SUSummary!D22+LCTCSummary!D22</f>
        <v>0</v>
      </c>
      <c r="E22" s="54">
        <f t="shared" si="5"/>
        <v>0</v>
      </c>
      <c r="F22" s="44">
        <f t="shared" si="2"/>
        <v>920000</v>
      </c>
      <c r="G22" s="62">
        <f>IF(ISBLANK(F22),"  ",IF(F76&gt;0,F22/F76,IF(F22&gt;0,1,0)))</f>
        <v>1.8710713324533159E-4</v>
      </c>
      <c r="H22" s="9">
        <f>BOR!H22+LUMCON!H22+LOSFA!H22+'ULS Summary'!H22+'LSU Summary'!H22+SUSummary!H22+LCTCSummary!H22</f>
        <v>750000</v>
      </c>
      <c r="I22" s="58">
        <f t="shared" si="3"/>
        <v>1</v>
      </c>
      <c r="J22" s="53">
        <f>BOR!J22+LUMCON!J22+LOSFA!J22+'ULS Summary'!J22+'LSU Summary'!J22+SUSummary!J22+LCTCSummary!J22</f>
        <v>0</v>
      </c>
      <c r="K22" s="60">
        <f t="shared" si="4"/>
        <v>0</v>
      </c>
      <c r="L22" s="44">
        <f t="shared" si="1"/>
        <v>750000</v>
      </c>
      <c r="M22" s="62">
        <f>IF(ISBLANK(L22),"  ",IF(L76&gt;0,L22/L76,IF(L22&gt;0,1,0)))</f>
        <v>1.4950370428027038E-4</v>
      </c>
      <c r="N22" s="35"/>
    </row>
    <row r="23" spans="1:14" s="11" customFormat="1" ht="44.25" x14ac:dyDescent="0.55000000000000004">
      <c r="A23" s="68" t="s">
        <v>22</v>
      </c>
      <c r="B23" s="9">
        <f>BOR!B23+LUMCON!B23+LOSFA!B23+'ULS Summary'!B23+'LSU Summary'!B23+SUSummary!B23+LCTCSummary!B23</f>
        <v>750000</v>
      </c>
      <c r="C23" s="58">
        <f t="shared" si="0"/>
        <v>1</v>
      </c>
      <c r="D23" s="53">
        <f>BOR!D23+LUMCON!D23+LOSFA!D23+'ULS Summary'!D23+'LSU Summary'!D23+SUSummary!D23+LCTCSummary!D23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1.5253298905869422E-4</v>
      </c>
      <c r="H23" s="9">
        <f>BOR!H23+LUMCON!H23+LOSFA!H23+'ULS Summary'!H23+'LSU Summary'!H23+SUSummary!H23+LCTCSummary!H23</f>
        <v>750000</v>
      </c>
      <c r="I23" s="58">
        <f t="shared" si="3"/>
        <v>1</v>
      </c>
      <c r="J23" s="53">
        <f>BOR!J23+LUMCON!J23+LOSFA!J23+'ULS Summary'!J23+'LSU Summary'!J23+SUSummary!J23+LCTCSummary!J23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1.4950370428027038E-4</v>
      </c>
      <c r="N23" s="35"/>
    </row>
    <row r="24" spans="1:14" s="11" customFormat="1" ht="44.25" x14ac:dyDescent="0.55000000000000004">
      <c r="A24" s="68" t="s">
        <v>23</v>
      </c>
      <c r="B24" s="9">
        <f>BOR!B24+LUMCON!B24+LOSFA!B24+'ULS Summary'!B24+'LSU Summary'!B24+SUSummary!B24+LCTCSummary!B24</f>
        <v>3252079.75</v>
      </c>
      <c r="C24" s="58">
        <f t="shared" si="0"/>
        <v>1</v>
      </c>
      <c r="D24" s="53">
        <f>BOR!D24+LUMCON!D24+LOSFA!D24+'ULS Summary'!D24+'LSU Summary'!D24+SUSummary!D24+LCTCSummary!D24</f>
        <v>0</v>
      </c>
      <c r="E24" s="54">
        <f t="shared" si="5"/>
        <v>0</v>
      </c>
      <c r="F24" s="44">
        <f t="shared" si="2"/>
        <v>3252079.75</v>
      </c>
      <c r="G24" s="62">
        <f>IF(ISBLANK(F24),"  ",IF(F76&gt;0,F24/F76,IF(F24&gt;0,1,0)))</f>
        <v>6.613992598996681E-4</v>
      </c>
      <c r="H24" s="9">
        <f>BOR!H24+LUMCON!H24+LOSFA!H24+'ULS Summary'!H24+'LSU Summary'!H24+SUSummary!H24+LCTCSummary!H24</f>
        <v>3370352</v>
      </c>
      <c r="I24" s="58">
        <f t="shared" si="3"/>
        <v>1</v>
      </c>
      <c r="J24" s="53">
        <f>BOR!J24+LUMCON!J24+LOSFA!J24+'ULS Summary'!J24+'LSU Summary'!J24+SUSummary!J24+LCTCSummary!J24</f>
        <v>0</v>
      </c>
      <c r="K24" s="60">
        <f t="shared" si="4"/>
        <v>0</v>
      </c>
      <c r="L24" s="44">
        <f t="shared" si="1"/>
        <v>3370352</v>
      </c>
      <c r="M24" s="62">
        <f>IF(ISBLANK(L24),"  ",IF(L76&gt;0,L24/L76,IF(L24&gt;0,1,0)))</f>
        <v>6.7184014497122376E-4</v>
      </c>
      <c r="N24" s="35"/>
    </row>
    <row r="25" spans="1:14" s="11" customFormat="1" ht="44.25" x14ac:dyDescent="0.55000000000000004">
      <c r="A25" s="68" t="s">
        <v>24</v>
      </c>
      <c r="B25" s="9">
        <f>BOR!B25+LUMCON!B25+LOSFA!B25+'ULS Summary'!B25+'LSU Summary'!B25+SUSummary!B25+LCTCSummary!B25</f>
        <v>210000</v>
      </c>
      <c r="C25" s="58">
        <f t="shared" si="0"/>
        <v>1</v>
      </c>
      <c r="D25" s="53">
        <f>BOR!D25+LUMCON!D25+LOSFA!D25+'ULS Summary'!D25+'LSU Summary'!D25+SUSummary!D25+LCTCSummary!D25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4.2709236936434381E-5</v>
      </c>
      <c r="H25" s="9">
        <f>BOR!H25+LUMCON!H25+LOSFA!H25+'ULS Summary'!H25+'LSU Summary'!H25+SUSummary!H25+LCTCSummary!H25</f>
        <v>210000</v>
      </c>
      <c r="I25" s="58">
        <f t="shared" si="3"/>
        <v>1</v>
      </c>
      <c r="J25" s="53">
        <f>BOR!J25+LUMCON!J25+LOSFA!J25+'ULS Summary'!J25+'LSU Summary'!J25+SUSummary!J25+LCTCSummary!J25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4.1861037198475709E-5</v>
      </c>
      <c r="N25" s="35"/>
    </row>
    <row r="26" spans="1:14" s="11" customFormat="1" ht="44.25" x14ac:dyDescent="0.55000000000000004">
      <c r="A26" s="68" t="s">
        <v>25</v>
      </c>
      <c r="B26" s="9">
        <f>BOR!B26+LUMCON!B26+LOSFA!B26+'ULS Summary'!B26+'LSU Summary'!B26+SUSummary!B26+LCTCSummary!B26</f>
        <v>0</v>
      </c>
      <c r="C26" s="58">
        <f t="shared" si="0"/>
        <v>0</v>
      </c>
      <c r="D26" s="53">
        <f>BOR!D26+LUMCON!D26+LOSFA!D26+'ULS Summary'!D26+'LSU Summary'!D26+SUSummary!D26+LCTCSummary!D26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BOR!H26+LUMCON!H26+LOSFA!H26+'ULS Summary'!H26+'LSU Summary'!H26+SUSummary!H26+LCTCSummary!H26</f>
        <v>0</v>
      </c>
      <c r="I26" s="58">
        <f t="shared" si="3"/>
        <v>0</v>
      </c>
      <c r="J26" s="53">
        <f>BOR!J26+LUMCON!J26+LOSFA!J26+'ULS Summary'!J26+'LSU Summary'!J26+SUSummary!J26+LCTCSummary!J26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BOR!B27+LUMCON!B27+LOSFA!B27+'ULS Summary'!B27+'LSU Summary'!B27+SUSummary!B27+LCTCSummary!B27</f>
        <v>19695535.120000001</v>
      </c>
      <c r="C27" s="58">
        <f t="shared" si="0"/>
        <v>1</v>
      </c>
      <c r="D27" s="53">
        <f>BOR!D27+LUMCON!D27+LOSFA!D27+'ULS Summary'!D27+'LSU Summary'!D27+SUSummary!D27+LCTCSummary!D27</f>
        <v>0</v>
      </c>
      <c r="E27" s="54">
        <f t="shared" si="5"/>
        <v>0</v>
      </c>
      <c r="F27" s="44">
        <f t="shared" si="2"/>
        <v>19695535.120000001</v>
      </c>
      <c r="G27" s="62">
        <f>IF(ISBLANK(F27),"  ",IF(F76&gt;0,F27/F76,IF(F27&gt;0,1,0)))</f>
        <v>4.0056251239521173E-3</v>
      </c>
      <c r="H27" s="9">
        <f>BOR!H27+LUMCON!H27+LOSFA!H27+'ULS Summary'!H27+'LSU Summary'!H27+SUSummary!H27+LCTCSummary!H27</f>
        <v>24230000</v>
      </c>
      <c r="I27" s="58">
        <f t="shared" si="3"/>
        <v>1</v>
      </c>
      <c r="J27" s="53">
        <f>BOR!J27+LUMCON!J27+LOSFA!J27+'ULS Summary'!J27+'LSU Summary'!J27+SUSummary!J27+LCTCSummary!J27</f>
        <v>0</v>
      </c>
      <c r="K27" s="60">
        <f t="shared" si="4"/>
        <v>0</v>
      </c>
      <c r="L27" s="44">
        <f t="shared" si="1"/>
        <v>24230000</v>
      </c>
      <c r="M27" s="62">
        <f>IF(ISBLANK(L27),"  ",IF(L76&gt;0,L27/L76,IF(L27&gt;0,1,0)))</f>
        <v>4.8299663396146018E-3</v>
      </c>
      <c r="N27" s="35"/>
    </row>
    <row r="28" spans="1:14" s="11" customFormat="1" ht="44.25" x14ac:dyDescent="0.55000000000000004">
      <c r="A28" s="70" t="s">
        <v>27</v>
      </c>
      <c r="B28" s="9">
        <f>BOR!B28+LUMCON!B28+LOSFA!B28+'ULS Summary'!B28+'LSU Summary'!B28+SUSummary!B28+LCTCSummary!B28</f>
        <v>4622.3500000000004</v>
      </c>
      <c r="C28" s="58">
        <f t="shared" si="0"/>
        <v>1</v>
      </c>
      <c r="D28" s="53">
        <f>BOR!D28+LUMCON!D28+LOSFA!D28+'ULS Summary'!D28+'LSU Summary'!D28+SUSummary!D28+LCTCSummary!D28</f>
        <v>0</v>
      </c>
      <c r="E28" s="54">
        <f t="shared" si="5"/>
        <v>0</v>
      </c>
      <c r="F28" s="44">
        <f t="shared" si="2"/>
        <v>4622.3500000000004</v>
      </c>
      <c r="G28" s="62">
        <f>IF(ISBLANK(F28),"  ",IF(F76&gt;0,F28/F76,IF(F28&gt;0,1,0)))</f>
        <v>9.4008114930060704E-7</v>
      </c>
      <c r="H28" s="9">
        <f>BOR!H28+LUMCON!H28+LOSFA!H28+'ULS Summary'!H28+'LSU Summary'!H28+SUSummary!H28+LCTCSummary!H28</f>
        <v>200000</v>
      </c>
      <c r="I28" s="58">
        <f t="shared" si="3"/>
        <v>1</v>
      </c>
      <c r="J28" s="53">
        <f>BOR!J28+LUMCON!J28+LOSFA!J28+'ULS Summary'!J28+'LSU Summary'!J28+SUSummary!J28+LCTCSummary!J28</f>
        <v>0</v>
      </c>
      <c r="K28" s="60">
        <f t="shared" si="4"/>
        <v>0</v>
      </c>
      <c r="L28" s="44">
        <f t="shared" si="1"/>
        <v>200000</v>
      </c>
      <c r="M28" s="62">
        <f>IF(ISBLANK(L28),"  ",IF(L76&gt;0,L28/L76,IF(L28&gt;0,1,0)))</f>
        <v>3.986765447473877E-5</v>
      </c>
      <c r="N28" s="35"/>
    </row>
    <row r="29" spans="1:14" s="11" customFormat="1" ht="44.25" x14ac:dyDescent="0.55000000000000004">
      <c r="A29" s="70" t="s">
        <v>28</v>
      </c>
      <c r="B29" s="9">
        <f>BOR!B29+LUMCON!B29+LOSFA!B29+'ULS Summary'!B29+'LSU Summary'!B29+SUSummary!B29+LCTCSummary!B29</f>
        <v>10000000</v>
      </c>
      <c r="C29" s="58">
        <f t="shared" si="0"/>
        <v>1</v>
      </c>
      <c r="D29" s="53">
        <f>BOR!D29+LUMCON!D29+LOSFA!D29+'ULS Summary'!D29+'LSU Summary'!D29+SUSummary!D29+LCTCSummary!D29</f>
        <v>0</v>
      </c>
      <c r="E29" s="54">
        <f t="shared" si="5"/>
        <v>0</v>
      </c>
      <c r="F29" s="44">
        <f t="shared" si="2"/>
        <v>10000000</v>
      </c>
      <c r="G29" s="62">
        <f>IF(ISBLANK(F29),"  ",IF(F76&gt;0,F29/F76,IF(F29&gt;0,1,0)))</f>
        <v>2.0337731874492562E-3</v>
      </c>
      <c r="H29" s="9">
        <f>BOR!H29+LUMCON!H29+LOSFA!H29+'ULS Summary'!H29+'LSU Summary'!H29+SUSummary!H29+LCTCSummary!H29</f>
        <v>10000000</v>
      </c>
      <c r="I29" s="58">
        <f t="shared" si="3"/>
        <v>1</v>
      </c>
      <c r="J29" s="53">
        <f>BOR!J29+LUMCON!J29+LOSFA!J29+'ULS Summary'!J29+'LSU Summary'!J29+SUSummary!J29+LCTCSummary!J29</f>
        <v>0</v>
      </c>
      <c r="K29" s="60">
        <f t="shared" si="4"/>
        <v>0</v>
      </c>
      <c r="L29" s="44">
        <f t="shared" si="1"/>
        <v>10000000</v>
      </c>
      <c r="M29" s="62">
        <f>IF(ISBLANK(L29),"  ",IF(L76&gt;0,L29/L76,IF(L29&gt;0,1,0)))</f>
        <v>1.9933827237369386E-3</v>
      </c>
      <c r="N29" s="35"/>
    </row>
    <row r="30" spans="1:14" s="11" customFormat="1" ht="44.25" x14ac:dyDescent="0.55000000000000004">
      <c r="A30" s="70" t="s">
        <v>29</v>
      </c>
      <c r="B30" s="9">
        <f>BOR!B30+LUMCON!B30+LOSFA!B30+'ULS Summary'!B30+'LSU Summary'!B30+SUSummary!B30+LCTCSummary!B30</f>
        <v>52112</v>
      </c>
      <c r="C30" s="58">
        <f t="shared" si="0"/>
        <v>1</v>
      </c>
      <c r="D30" s="53">
        <f>BOR!D30+LUMCON!D30+LOSFA!D30+'ULS Summary'!D30+'LSU Summary'!D30+SUSummary!D30+LCTCSummary!D30</f>
        <v>0</v>
      </c>
      <c r="E30" s="54">
        <f>IF(ISBLANK(D30),"  ",IF(F30&gt;0,D30/F30,IF(D30&gt;0,1,0)))</f>
        <v>0</v>
      </c>
      <c r="F30" s="44">
        <f t="shared" si="2"/>
        <v>52112</v>
      </c>
      <c r="G30" s="62">
        <f>IF(ISBLANK(F30),"  ",IF(F76&gt;0,F30/F76,IF(F30&gt;0,1,0)))</f>
        <v>1.0598398834435564E-5</v>
      </c>
      <c r="H30" s="9">
        <f>BOR!H30+LUMCON!H30+LOSFA!H30+'ULS Summary'!H30+'LSU Summary'!H30+SUSummary!H30+LCTCSummary!H30</f>
        <v>60000</v>
      </c>
      <c r="I30" s="58">
        <f t="shared" si="3"/>
        <v>1</v>
      </c>
      <c r="J30" s="53">
        <f>BOR!J30+LUMCON!J30+LOSFA!J30+'ULS Summary'!J30+'LSU Summary'!J30+SUSummary!J30+LCTCSummary!J30</f>
        <v>0</v>
      </c>
      <c r="K30" s="60">
        <f>IF(ISBLANK(J30),"  ",IF(L30&gt;0,J30/L30,IF(J30&gt;0,1,0)))</f>
        <v>0</v>
      </c>
      <c r="L30" s="44">
        <f t="shared" si="1"/>
        <v>60000</v>
      </c>
      <c r="M30" s="62">
        <f>IF(ISBLANK(L30),"  ",IF(L76&gt;0,L30/L76,IF(L30&gt;0,1,0)))</f>
        <v>1.1960296342421631E-5</v>
      </c>
      <c r="N30" s="35"/>
    </row>
    <row r="31" spans="1:14" s="11" customFormat="1" ht="44.25" x14ac:dyDescent="0.55000000000000004">
      <c r="A31" s="70" t="s">
        <v>30</v>
      </c>
      <c r="B31" s="9">
        <f>BOR!B31+LUMCON!B31+LOSFA!B31+'ULS Summary'!B31+'LSU Summary'!B31+SUSummary!B31+LCTCSummary!B31</f>
        <v>319900</v>
      </c>
      <c r="C31" s="58">
        <f t="shared" si="0"/>
        <v>1</v>
      </c>
      <c r="D31" s="53">
        <f>BOR!D31+LUMCON!D31+LOSFA!D31+'ULS Summary'!D31+'LSU Summary'!D31+SUSummary!D31+LCTCSummary!D31</f>
        <v>0</v>
      </c>
      <c r="E31" s="54">
        <f>IF(ISBLANK(D31),"  ",IF(F31&gt;0,D31/F31,IF(D31&gt;0,1,0)))</f>
        <v>0</v>
      </c>
      <c r="F31" s="44">
        <f t="shared" si="2"/>
        <v>319900</v>
      </c>
      <c r="G31" s="62">
        <f>IF(ISBLANK(F31),"  ",IF(F76&gt;0,F31/F76,IF(F31&gt;0,1,0)))</f>
        <v>6.5060404266501707E-5</v>
      </c>
      <c r="H31" s="9">
        <f>BOR!H31+LUMCON!H31+LOSFA!H31+'ULS Summary'!H31+'LSU Summary'!H31+SUSummary!H31+LCTCSummary!H31</f>
        <v>298280</v>
      </c>
      <c r="I31" s="58">
        <f t="shared" si="3"/>
        <v>1</v>
      </c>
      <c r="J31" s="53">
        <f>BOR!J31+LUMCON!J31+LOSFA!J31+'ULS Summary'!J31+'LSU Summary'!J31+SUSummary!J31+LCTCSummary!J31</f>
        <v>0</v>
      </c>
      <c r="K31" s="60">
        <f>IF(ISBLANK(J31),"  ",IF(L31&gt;0,J31/L31,IF(J31&gt;0,1,0)))</f>
        <v>0</v>
      </c>
      <c r="L31" s="44">
        <f t="shared" si="1"/>
        <v>298280</v>
      </c>
      <c r="M31" s="62">
        <f>IF(ISBLANK(L31),"  ",IF(L76&gt;0,L31/L76,IF(L31&gt;0,1,0)))</f>
        <v>5.94586198836254E-5</v>
      </c>
      <c r="N31" s="35"/>
    </row>
    <row r="32" spans="1:14" s="11" customFormat="1" ht="44.25" x14ac:dyDescent="0.55000000000000004">
      <c r="A32" s="70" t="s">
        <v>31</v>
      </c>
      <c r="B32" s="9">
        <f>BOR!B32+LUMCON!B32+LOSFA!B32+'ULS Summary'!B32+'LSU Summary'!B32+SUSummary!B32+LCTCSummary!B32</f>
        <v>52510370</v>
      </c>
      <c r="C32" s="58">
        <f t="shared" si="0"/>
        <v>1</v>
      </c>
      <c r="D32" s="53">
        <f>BOR!D32+LUMCON!D32+LOSFA!D32+'ULS Summary'!D32+'LSU Summary'!D32+SUSummary!D32+LCTCSummary!D32</f>
        <v>0</v>
      </c>
      <c r="E32" s="54">
        <f>IF(ISBLANK(D32),"  ",IF(F32&gt;0,D32/F32,IF(D32&gt;0,1,0)))</f>
        <v>0</v>
      </c>
      <c r="F32" s="44">
        <f t="shared" si="2"/>
        <v>52510370</v>
      </c>
      <c r="G32" s="62">
        <f>IF(ISBLANK(F32),"  ",IF(F76&gt;0,F32/F76,IF(F32&gt;0,1,0)))</f>
        <v>1.067941825690398E-2</v>
      </c>
      <c r="H32" s="9">
        <f>BOR!H32+LUMCON!H32+LOSFA!H32+'ULS Summary'!H32+'LSU Summary'!H32+SUSummary!H32+LCTCSummary!H32</f>
        <v>57898234</v>
      </c>
      <c r="I32" s="58">
        <f t="shared" si="3"/>
        <v>1</v>
      </c>
      <c r="J32" s="53">
        <f>BOR!J32+LUMCON!J32+LOSFA!J32+'ULS Summary'!J32+'LSU Summary'!J32+SUSummary!J32+LCTCSummary!J32</f>
        <v>0</v>
      </c>
      <c r="K32" s="60">
        <f>IF(ISBLANK(J32),"  ",IF(L32&gt;0,J32/L32,IF(J32&gt;0,1,0)))</f>
        <v>0</v>
      </c>
      <c r="L32" s="44">
        <f t="shared" si="1"/>
        <v>57898234</v>
      </c>
      <c r="M32" s="62">
        <f>IF(ISBLANK(L32),"  ",IF(L76&gt;0,L32/L76,IF(L32&gt;0,1,0)))</f>
        <v>1.1541333939047861E-2</v>
      </c>
      <c r="N32" s="35"/>
    </row>
    <row r="33" spans="1:14" s="11" customFormat="1" ht="44.25" x14ac:dyDescent="0.55000000000000004">
      <c r="A33" s="131" t="s">
        <v>75</v>
      </c>
      <c r="B33" s="9">
        <f>BOR!B33+LUMCON!B33+LOSFA!B33+'ULS Summary'!B33+'LSU Summary'!B33+SUSummary!B33+LCTCSummary!B33</f>
        <v>200000</v>
      </c>
      <c r="C33" s="58">
        <f>IF(ISBLANK(B33),"  ",IF(F33&gt;0,B33/F33,IF(B33&gt;0,1,0)))</f>
        <v>1</v>
      </c>
      <c r="D33" s="53">
        <f>BOR!D33+LUMCON!D33+LOSFA!D33+'ULS Summary'!D33+'LSU Summary'!D33+SUSummary!D33+LCTCSummary!D33</f>
        <v>0</v>
      </c>
      <c r="E33" s="54">
        <f>IF(ISBLANK(D33),"  ",IF(F33&gt;0,D33/F33,IF(D33&gt;0,1,0)))</f>
        <v>0</v>
      </c>
      <c r="F33" s="44">
        <f t="shared" si="2"/>
        <v>200000</v>
      </c>
      <c r="G33" s="62">
        <f>IF(ISBLANK(F33),"  ",IF(F76&gt;0,F33/F76,IF(F33&gt;0,1,0)))</f>
        <v>4.0675463748985129E-5</v>
      </c>
      <c r="H33" s="9">
        <f>BOR!H33+LUMCON!H33+LOSFA!H33+'ULS Summary'!H33+'LSU Summary'!H33+SUSummary!H33+LCTCSummary!H33</f>
        <v>200000</v>
      </c>
      <c r="I33" s="58">
        <f>IF(ISBLANK(H33),"  ",IF(L33&gt;0,H33/L33,IF(H33&gt;0,1,0)))</f>
        <v>1</v>
      </c>
      <c r="J33" s="53">
        <f>BOR!J33+LUMCON!J33+LOSFA!J33+'ULS Summary'!J33+'LSU Summary'!J33+SUSummary!J33+LCTCSummary!J33</f>
        <v>0</v>
      </c>
      <c r="K33" s="60">
        <f>IF(ISBLANK(J33),"  ",IF(L33&gt;0,J33/L33,IF(J33&gt;0,1,0)))</f>
        <v>0</v>
      </c>
      <c r="L33" s="44">
        <f t="shared" si="1"/>
        <v>200000</v>
      </c>
      <c r="M33" s="62">
        <f>IF(ISBLANK(L33),"  ",IF(L76&gt;0,L33/L76,IF(L33&gt;0,1,0)))</f>
        <v>3.986765447473877E-5</v>
      </c>
      <c r="N33" s="35"/>
    </row>
    <row r="34" spans="1:14" s="11" customFormat="1" ht="44.25" x14ac:dyDescent="0.55000000000000004">
      <c r="A34" s="70" t="s">
        <v>32</v>
      </c>
      <c r="B34" s="9">
        <f>BOR!B34+LUMCON!B34+LOSFA!B34+'ULS Summary'!B34+'LSU Summary'!B34+SUSummary!B34+LCTCSummary!B34</f>
        <v>0</v>
      </c>
      <c r="C34" s="58">
        <f t="shared" si="0"/>
        <v>0</v>
      </c>
      <c r="D34" s="53">
        <f>BOR!D34+LUMCON!D34+LOSFA!D34+'ULS Summary'!D34+'LSU Summary'!D34+SUSummary!D34+LCTCSummary!D34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BOR!H34+LUMCON!H34+LOSFA!H34+'ULS Summary'!H34+'LSU Summary'!H34+SUSummary!H34+LCTCSummary!H34</f>
        <v>0</v>
      </c>
      <c r="I34" s="58">
        <f t="shared" si="3"/>
        <v>0</v>
      </c>
      <c r="J34" s="53">
        <f>BOR!J34+LUMCON!J34+LOSFA!J34+'ULS Summary'!J34+'LSU Summary'!J34+SUSummary!J34+LCTCSummary!J34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136"/>
      <c r="C35" s="73" t="s">
        <v>4</v>
      </c>
      <c r="D35" s="139"/>
      <c r="E35" s="74" t="s">
        <v>4</v>
      </c>
      <c r="F35" s="44"/>
      <c r="G35" s="75" t="s">
        <v>4</v>
      </c>
      <c r="H35" s="136"/>
      <c r="I35" s="73" t="s">
        <v>4</v>
      </c>
      <c r="J35" s="139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BOR!B36+LUMCON!B36+LOSFA!B36+'ULS Summary'!B36+'LSU Summary'!B36+SUSummary!B36+LCTCSummary!B36</f>
        <v>0</v>
      </c>
      <c r="C36" s="58">
        <f t="shared" si="0"/>
        <v>0</v>
      </c>
      <c r="D36" s="53">
        <f>BOR!D36+LUMCON!D36+LOSFA!D36+'ULS Summary'!D36+'LSU Summary'!D36+SUSummary!D36+LCTCSummary!D36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BOR!H36+LUMCON!H36+LOSFA!H36+'ULS Summary'!H36+'LSU Summary'!H36+SUSummary!H36+LCTCSummary!H36</f>
        <v>0</v>
      </c>
      <c r="I36" s="58">
        <f>IF(ISBLANK(H36),"  ",IF(L36&gt;0,H36/L36,IF(H36&gt;0,1,0)))</f>
        <v>0</v>
      </c>
      <c r="J36" s="53">
        <f>BOR!J36+LUMCON!J36+LOSFA!J36+'ULS Summary'!J36+'LSU Summary'!J36+SUSummary!J36+LCTCSummary!J36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9">
        <f>BOR!B38+LUMCON!B38+LOSFA!B38+'ULS Summary'!B38+'LSU Summary'!B38+SUSummary!B38+LCTCSummary!B38</f>
        <v>0</v>
      </c>
      <c r="C38" s="58">
        <f t="shared" si="0"/>
        <v>0</v>
      </c>
      <c r="D38" s="53">
        <f>BOR!D38+LUMCON!D38+LOSFA!D38+'ULS Summary'!D38+'LSU Summary'!D38+SUSummary!D38+LCTCSummary!D38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BOR!H38+LUMCON!H38+LOSFA!H38+'ULS Summary'!H38+'LSU Summary'!H38+SUSummary!H38+LCTCSummary!H38</f>
        <v>0</v>
      </c>
      <c r="I38" s="58">
        <f>IF(ISBLANK(H38),"  ",IF(L38&gt;0,H38/L38,IF(H38&gt;0,1,0)))</f>
        <v>0</v>
      </c>
      <c r="J38" s="53">
        <f>BOR!J38+LUMCON!J38+LOSFA!J38+'ULS Summary'!J38+'LSU Summary'!J38+SUSummary!J38+LCTCSummary!J38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6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229">
        <f>B39+B38+B36+B34+B29+B28+B26+B27+B25+B24+B23+B22+B21+B20+B19+B18+B17+B16+B14+B13+B30+B31+B32+B33</f>
        <v>1058173180.1300001</v>
      </c>
      <c r="C40" s="281">
        <f t="shared" si="0"/>
        <v>1</v>
      </c>
      <c r="D40" s="229">
        <f>D39+D38+D36+D34+D29+D28+D26+D27+D25+D24+D23+D22+D21+D20+D19+D18+D17+D16+D14+D13+D30+D31+D32+D33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1058173180.1300001</v>
      </c>
      <c r="G40" s="82">
        <f>IF(ISBLANK(F40),"  ",IF(F76&gt;0,F40/F76,IF(F40&gt;0,1,0)))</f>
        <v>0.21520842414263064</v>
      </c>
      <c r="H40" s="229">
        <f>H39+H38+H36+H34+H29+H28+H26+H27+H25+H24+H23+H22+H21+H20+H19+H18+H17+H16+H14+H13+H30+H31+H32+H33</f>
        <v>1156078487</v>
      </c>
      <c r="I40" s="281">
        <f>IF(ISBLANK(H40),"  ",IF(L40&gt;0,H40/L40,IF(H40&gt;0,1,0)))</f>
        <v>1</v>
      </c>
      <c r="J40" s="229">
        <f>J39+J38+J36+J34+J29+J28+J26+J27+J25+J24+J23+J22+J21+J20+J19+J18+J17+J16+J14+J13+J30+J31+J32+J33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1156078487</v>
      </c>
      <c r="M40" s="82">
        <f>IF(ISBLANK(L40),"  ",IF(L76&gt;0,L40/L76,IF(L40&gt;0,1,0)))</f>
        <v>0.23045068832697388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63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BOR!B42+LUMCON!B42+LOSFA!B42+'ULS Summary'!B42+'LSU Summary'!B42+SUSummary!B42+LCTCSummary!B42</f>
        <v>0</v>
      </c>
      <c r="C42" s="52">
        <f t="shared" si="0"/>
        <v>0</v>
      </c>
      <c r="D42" s="53">
        <f>BOR!D42+LUMCON!D42+LOSFA!D42+'ULS Summary'!D42+'LSU Summary'!D42+SUSummary!D42+LCTCSummary!D42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BOR!H42+LUMCON!H42+LOSFA!H42+'ULS Summary'!H42+'LSU Summary'!H42+SUSummary!H42+LCTCSummary!H42</f>
        <v>0</v>
      </c>
      <c r="I42" s="52">
        <f t="shared" ref="I42:I48" si="7">IF(ISBLANK(H42),"  ",IF(L42&gt;0,H42/L42,IF(H42&gt;0,1,0)))</f>
        <v>0</v>
      </c>
      <c r="J42" s="53">
        <f>BOR!J42+LUMCON!J42+LOSFA!J42+'ULS Summary'!J42+'LSU Summary'!J42+SUSummary!J42+LCTCSummary!J42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BOR!B43+LUMCON!B43+LOSFA!B43+'ULS Summary'!B43+'LSU Summary'!B43+SUSummary!B43+LCTCSummary!B43</f>
        <v>0</v>
      </c>
      <c r="C43" s="58">
        <f t="shared" si="0"/>
        <v>0</v>
      </c>
      <c r="D43" s="53">
        <f>BOR!D43+LUMCON!D43+LOSFA!D43+'ULS Summary'!D43+'LSU Summary'!D43+SUSummary!D43+LCTCSummary!D43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BOR!H43+LUMCON!H43+LOSFA!H43+'ULS Summary'!H43+'LSU Summary'!H43+SUSummary!H43+LCTCSummary!H43</f>
        <v>0</v>
      </c>
      <c r="I43" s="58">
        <f t="shared" si="7"/>
        <v>0</v>
      </c>
      <c r="J43" s="53">
        <f>BOR!J43+LUMCON!J43+LOSFA!J43+'ULS Summary'!J43+'LSU Summary'!J43+SUSummary!J43+LCTCSummary!J43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BOR!B44+LUMCON!B44+LOSFA!B44+'ULS Summary'!B44+'LSU Summary'!B44+SUSummary!B44+LCTCSummary!B44</f>
        <v>0</v>
      </c>
      <c r="C44" s="58">
        <f t="shared" si="0"/>
        <v>0</v>
      </c>
      <c r="D44" s="53">
        <f>BOR!D44+LUMCON!D44+LOSFA!D44+'ULS Summary'!D44+'LSU Summary'!D44+SUSummary!D44+LCTCSummary!D44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BOR!H44+LUMCON!H44+LOSFA!H44+'ULS Summary'!H44+'LSU Summary'!H44+SUSummary!H44+LCTCSummary!H44</f>
        <v>0</v>
      </c>
      <c r="I44" s="58">
        <f t="shared" si="7"/>
        <v>0</v>
      </c>
      <c r="J44" s="53">
        <f>BOR!J44+LUMCON!J44+LOSFA!J44+'ULS Summary'!J44+'LSU Summary'!J44+SUSummary!J44+LCTCSummary!J44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BOR!B45+LUMCON!B45+LOSFA!B45+'ULS Summary'!B45+'LSU Summary'!B45+SUSummary!B45+LCTCSummary!B45</f>
        <v>11175845</v>
      </c>
      <c r="C45" s="58">
        <f t="shared" si="0"/>
        <v>0.88287521433285943</v>
      </c>
      <c r="D45" s="53">
        <f>BOR!D45+LUMCON!D45+LOSFA!D45+'ULS Summary'!D45+'LSU Summary'!D45+SUSummary!D45+LCTCSummary!D45</f>
        <v>1482620</v>
      </c>
      <c r="E45" s="60">
        <f t="shared" si="6"/>
        <v>0.11712478566714053</v>
      </c>
      <c r="F45" s="78">
        <f>D45+B45</f>
        <v>12658465</v>
      </c>
      <c r="G45" s="62">
        <f>IF(ISBLANK(F45),"  ",IF(D76&gt;0,F45/D76,IF(F45&gt;0,1,0)))</f>
        <v>5.2820766148208862E-3</v>
      </c>
      <c r="H45" s="9">
        <f>BOR!H45+LUMCON!H45+LOSFA!H45+'ULS Summary'!H45+'LSU Summary'!H45+SUSummary!H45+LCTCSummary!H45</f>
        <v>10934680</v>
      </c>
      <c r="I45" s="58">
        <f t="shared" si="7"/>
        <v>0.88401897539404473</v>
      </c>
      <c r="J45" s="53">
        <f>BOR!J45+LUMCON!J45+LOSFA!J45+'ULS Summary'!J45+'LSU Summary'!J45+SUSummary!J45+LCTCSummary!J45</f>
        <v>1434602</v>
      </c>
      <c r="K45" s="60">
        <f t="shared" si="8"/>
        <v>0.1159810246059553</v>
      </c>
      <c r="L45" s="78">
        <f>J45+H45</f>
        <v>12369282</v>
      </c>
      <c r="M45" s="62">
        <f>IF(ISBLANK(L45),"  ",IF(J76&gt;0,L45/J76,IF(L45&gt;0,1,0)))</f>
        <v>5.3782425986983072E-3</v>
      </c>
      <c r="N45" s="35"/>
    </row>
    <row r="46" spans="1:14" s="11" customFormat="1" ht="44.25" x14ac:dyDescent="0.55000000000000004">
      <c r="A46" s="88" t="s">
        <v>43</v>
      </c>
      <c r="B46" s="9">
        <f>BOR!B46+LUMCON!B46+LOSFA!B46+'ULS Summary'!B46+'LSU Summary'!B46+SUSummary!B46+LCTCSummary!B46</f>
        <v>2499992.8200000003</v>
      </c>
      <c r="C46" s="58">
        <f t="shared" si="0"/>
        <v>0.49811739179039055</v>
      </c>
      <c r="D46" s="53">
        <f>BOR!D46+LUMCON!D46+LOSFA!D46+'ULS Summary'!D46+'LSU Summary'!D46+SUSummary!D46+LCTCSummary!D46</f>
        <v>2518890</v>
      </c>
      <c r="E46" s="60">
        <f t="shared" si="6"/>
        <v>0.5018826082096095</v>
      </c>
      <c r="F46" s="78">
        <f>D46+B46</f>
        <v>5018882.82</v>
      </c>
      <c r="G46" s="62">
        <f>IF(ISBLANK(F46),"  ",IF(F76&gt;0,F46/F76,IF(F46&gt;0,1,0)))</f>
        <v>1.0207269310265714E-3</v>
      </c>
      <c r="H46" s="9">
        <f>BOR!H46+LUMCON!H46+LOSFA!H46+'ULS Summary'!H46+'LSU Summary'!H46+SUSummary!H46+LCTCSummary!H46</f>
        <v>12620921</v>
      </c>
      <c r="I46" s="58">
        <f t="shared" si="7"/>
        <v>0.99952482477715665</v>
      </c>
      <c r="J46" s="53">
        <f>BOR!J46+LUMCON!J46+LOSFA!J46+'ULS Summary'!J46+'LSU Summary'!J46+SUSummary!J46+LCTCSummary!J46</f>
        <v>6000</v>
      </c>
      <c r="K46" s="60">
        <f t="shared" si="8"/>
        <v>4.7517522284332023E-4</v>
      </c>
      <c r="L46" s="78">
        <f>J46+H46</f>
        <v>12626921</v>
      </c>
      <c r="M46" s="62">
        <f>IF(ISBLANK(L46),"  ",IF(L76&gt;0,L46/L76,IF(L46&gt;0,1,0)))</f>
        <v>2.5170286175391146E-3</v>
      </c>
      <c r="N46" s="35"/>
    </row>
    <row r="47" spans="1:14" s="85" customFormat="1" ht="45" x14ac:dyDescent="0.6">
      <c r="A47" s="86" t="s">
        <v>44</v>
      </c>
      <c r="B47" s="143">
        <f>B46+B45+B44+B43+B42</f>
        <v>13675837.82</v>
      </c>
      <c r="C47" s="80">
        <f t="shared" si="0"/>
        <v>0.77363629200797157</v>
      </c>
      <c r="D47" s="144">
        <f>D46+D45+D44+D43+D42</f>
        <v>4001510</v>
      </c>
      <c r="E47" s="83">
        <f t="shared" si="6"/>
        <v>0.2263637079920284</v>
      </c>
      <c r="F47" s="92">
        <f>F46+F45+F44+F43+F42</f>
        <v>17677347.82</v>
      </c>
      <c r="G47" s="82">
        <f>IF(ISBLANK(F47),"  ",IF(F76&gt;0,F47/F76,IF(F47&gt;0,1,0)))</f>
        <v>3.5951716021530565E-3</v>
      </c>
      <c r="H47" s="143">
        <f>H46+H45+H44+H43+H42</f>
        <v>23555601</v>
      </c>
      <c r="I47" s="80">
        <f t="shared" si="7"/>
        <v>0.9423671667252822</v>
      </c>
      <c r="J47" s="144">
        <f>J46+J45+J44+J43+J42</f>
        <v>1440602</v>
      </c>
      <c r="K47" s="83">
        <f t="shared" si="8"/>
        <v>5.7632833274717764E-2</v>
      </c>
      <c r="L47" s="92">
        <f>L46+L45+L44+L43+L42</f>
        <v>24996203</v>
      </c>
      <c r="M47" s="82">
        <f>IF(ISBLANK(L47),"  ",IF(L76&gt;0,L47/L76,IF(L47&gt;0,1,0)))</f>
        <v>4.9826999219221429E-3</v>
      </c>
      <c r="N47" s="84"/>
    </row>
    <row r="48" spans="1:14" s="85" customFormat="1" ht="45" x14ac:dyDescent="0.6">
      <c r="A48" s="93" t="s">
        <v>45</v>
      </c>
      <c r="B48" s="133">
        <f>BOR!B48+LUMCON!B48+LOSFA!B48+'ULS Summary'!B48+'LSU Summary'!B48+SUSummary!B48+LCTCSummary!B48</f>
        <v>0</v>
      </c>
      <c r="C48" s="80">
        <f t="shared" si="0"/>
        <v>0</v>
      </c>
      <c r="D48" s="142">
        <f>BOR!D48+LUMCON!D48+LOSFA!D48+'ULS Summary'!D48+'LSU Summary'!D48+SUSummary!D48+LCTCSummary!D48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BOR!H48+LUMCON!H48+LOSFA!H48+'ULS Summary'!H48+'LSU Summary'!H48+SUSummary!H48+LCTCSummary!H48</f>
        <v>0</v>
      </c>
      <c r="I48" s="80">
        <f t="shared" si="7"/>
        <v>0</v>
      </c>
      <c r="J48" s="142">
        <f>BOR!J48+LUMCON!J48+LOSFA!J48+'ULS Summary'!J48+'LSU Summary'!J48+SUSummary!J48+LCTCSummary!J48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BOR!B50+LUMCON!B50+LOSFA!B50+'ULS Summary'!B50+'LSU Summary'!B50+SUSummary!B50+LCTCSummary!B50</f>
        <v>1033387031.72</v>
      </c>
      <c r="C50" s="52">
        <f t="shared" si="0"/>
        <v>0.97825000409897944</v>
      </c>
      <c r="D50" s="53">
        <f>BOR!D50+LUMCON!D50+LOSFA!D50+'ULS Summary'!D50+'LSU Summary'!D50+SUSummary!D50+LCTCSummary!D50</f>
        <v>22975889.199999999</v>
      </c>
      <c r="E50" s="54">
        <f t="shared" ref="E50:E67" si="9">IF(ISBLANK(D50),"  ",IF(F50&gt;0,D50/F50,IF(D50&gt;0,1,0)))</f>
        <v>2.1749995901020457E-2</v>
      </c>
      <c r="F50" s="101">
        <f t="shared" ref="F50:F55" si="10">D50+B50</f>
        <v>1056362920.9200001</v>
      </c>
      <c r="G50" s="56">
        <f>IF(ISBLANK(F50),"  ",IF(F76&gt;0,F50/F76,IF(F50&gt;0,1,0)))</f>
        <v>0.21484025847826752</v>
      </c>
      <c r="H50" s="9">
        <f>BOR!H50+LUMCON!H50+LOSFA!H50+'ULS Summary'!H50+'LSU Summary'!H50+SUSummary!H50+LCTCSummary!H50</f>
        <v>1062081569.8399999</v>
      </c>
      <c r="I50" s="52">
        <f t="shared" ref="I50:I67" si="11">IF(ISBLANK(H50),"  ",IF(L50&gt;0,H50/L50,IF(H50&gt;0,1,0)))</f>
        <v>0.97933002139155645</v>
      </c>
      <c r="J50" s="53">
        <f>BOR!J50+LUMCON!J50+LOSFA!J50+'ULS Summary'!J50+'LSU Summary'!J50+SUSummary!J50+LCTCSummary!J50</f>
        <v>22416553</v>
      </c>
      <c r="K50" s="54">
        <f t="shared" ref="K50:K67" si="12">IF(ISBLANK(J50),"  ",IF(L50&gt;0,J50/L50,IF(J50&gt;0,1,0)))</f>
        <v>2.0669978608443565E-2</v>
      </c>
      <c r="L50" s="101">
        <f t="shared" ref="L50:L66" si="13">J50+H50</f>
        <v>1084498122.8399999</v>
      </c>
      <c r="M50" s="56">
        <f>IF(ISBLANK(L50),"  ",IF(L76&gt;0,L50/L76,IF(L50&gt;0,1,0)))</f>
        <v>0.2161819821994396</v>
      </c>
      <c r="N50" s="35"/>
    </row>
    <row r="51" spans="1:14" s="11" customFormat="1" ht="44.25" x14ac:dyDescent="0.55000000000000004">
      <c r="A51" s="41" t="s">
        <v>48</v>
      </c>
      <c r="B51" s="9">
        <f>BOR!B51+LUMCON!B51+LOSFA!B51+'ULS Summary'!B51+'LSU Summary'!B51+SUSummary!B51+LCTCSummary!B51</f>
        <v>150235632.95999998</v>
      </c>
      <c r="C51" s="58">
        <f t="shared" si="0"/>
        <v>0.99948786732873518</v>
      </c>
      <c r="D51" s="53">
        <f>BOR!D51+LUMCON!D51+LOSFA!D51+'ULS Summary'!D51+'LSU Summary'!D51+SUSummary!D51+LCTCSummary!D51</f>
        <v>76980</v>
      </c>
      <c r="E51" s="60">
        <f t="shared" si="9"/>
        <v>5.1213267126482139E-4</v>
      </c>
      <c r="F51" s="102">
        <f t="shared" si="10"/>
        <v>150312612.95999998</v>
      </c>
      <c r="G51" s="62">
        <f>IF(ISBLANK(F51),"  ",IF(F76&gt;0,F51/F76,IF(F51&gt;0,1,0)))</f>
        <v>3.0570176197348555E-2</v>
      </c>
      <c r="H51" s="9">
        <f>BOR!H51+LUMCON!H51+LOSFA!H51+'ULS Summary'!H51+'LSU Summary'!H51+SUSummary!H51+LCTCSummary!H51</f>
        <v>141507188.72999999</v>
      </c>
      <c r="I51" s="58">
        <f t="shared" si="11"/>
        <v>0.99947027235083197</v>
      </c>
      <c r="J51" s="53">
        <f>BOR!J51+LUMCON!J51+LOSFA!J51+'ULS Summary'!J51+'LSU Summary'!J51+SUSummary!J51+LCTCSummary!J51</f>
        <v>75000</v>
      </c>
      <c r="K51" s="60">
        <f t="shared" si="12"/>
        <v>5.2972764916797883E-4</v>
      </c>
      <c r="L51" s="102">
        <f t="shared" si="13"/>
        <v>141582188.72999999</v>
      </c>
      <c r="M51" s="62">
        <f>IF(ISBLANK(L51),"  ",IF(L76&gt;0,L51/L76,IF(L51&gt;0,1,0)))</f>
        <v>2.8222748900324467E-2</v>
      </c>
      <c r="N51" s="35"/>
    </row>
    <row r="52" spans="1:14" s="11" customFormat="1" ht="44.25" x14ac:dyDescent="0.55000000000000004">
      <c r="A52" s="103" t="s">
        <v>49</v>
      </c>
      <c r="B52" s="9">
        <f>BOR!B52+LUMCON!B52+LOSFA!B52+'ULS Summary'!B52+'LSU Summary'!B52+SUSummary!B52+LCTCSummary!B52</f>
        <v>36882831.300000004</v>
      </c>
      <c r="C52" s="58">
        <f t="shared" si="0"/>
        <v>0.81077132189476242</v>
      </c>
      <c r="D52" s="53">
        <f>BOR!D52+LUMCON!D52+LOSFA!D52+'ULS Summary'!D52+'LSU Summary'!D52+SUSummary!D52+LCTCSummary!D52</f>
        <v>8608209.5199999996</v>
      </c>
      <c r="E52" s="60">
        <f t="shared" si="9"/>
        <v>0.18922867810523747</v>
      </c>
      <c r="F52" s="106">
        <f t="shared" si="10"/>
        <v>45491040.820000008</v>
      </c>
      <c r="G52" s="62">
        <f>IF(ISBLANK(F52),"  ",IF(F76&gt;0,F52/F76,IF(F52&gt;0,1,0)))</f>
        <v>9.251845908887564E-3</v>
      </c>
      <c r="H52" s="9">
        <f>BOR!H52+LUMCON!H52+LOSFA!H52+'ULS Summary'!H52+'LSU Summary'!H52+SUSummary!H52+LCTCSummary!H52</f>
        <v>38414430</v>
      </c>
      <c r="I52" s="58">
        <f t="shared" si="11"/>
        <v>0.8310872478668011</v>
      </c>
      <c r="J52" s="53">
        <f>BOR!J52+LUMCON!J52+LOSFA!J52+'ULS Summary'!J52+'LSU Summary'!J52+SUSummary!J52+LCTCSummary!J52</f>
        <v>7807468</v>
      </c>
      <c r="K52" s="60">
        <f t="shared" si="12"/>
        <v>0.16891275213319887</v>
      </c>
      <c r="L52" s="106">
        <f t="shared" si="13"/>
        <v>46221898</v>
      </c>
      <c r="M52" s="62">
        <f>IF(ISBLANK(L52),"  ",IF(L76&gt;0,L52/L76,IF(L52&gt;0,1,0)))</f>
        <v>9.2137932931530952E-3</v>
      </c>
      <c r="N52" s="35"/>
    </row>
    <row r="53" spans="1:14" s="11" customFormat="1" ht="44.25" x14ac:dyDescent="0.55000000000000004">
      <c r="A53" s="103" t="s">
        <v>50</v>
      </c>
      <c r="B53" s="9">
        <f>BOR!B53+LUMCON!B53+LOSFA!B53+'ULS Summary'!B53+'LSU Summary'!B53+SUSummary!B53+LCTCSummary!B53</f>
        <v>19307293.860000003</v>
      </c>
      <c r="C53" s="58">
        <f t="shared" si="0"/>
        <v>0.93245045764657231</v>
      </c>
      <c r="D53" s="53">
        <f>BOR!D53+LUMCON!D53+LOSFA!D53+'ULS Summary'!D53+'LSU Summary'!D53+SUSummary!D53+LCTCSummary!D53</f>
        <v>1398678.99</v>
      </c>
      <c r="E53" s="60">
        <f t="shared" si="9"/>
        <v>6.7549542353427736E-2</v>
      </c>
      <c r="F53" s="106">
        <f t="shared" si="10"/>
        <v>20705972.850000001</v>
      </c>
      <c r="G53" s="62">
        <f>IF(ISBLANK(F53),"  ",IF(F76&gt;0,F53/F76,IF(F53&gt;0,1,0)))</f>
        <v>4.2111252402382265E-3</v>
      </c>
      <c r="H53" s="9">
        <f>BOR!H53+LUMCON!H53+LOSFA!H53+'ULS Summary'!H53+'LSU Summary'!H53+SUSummary!H53+LCTCSummary!H53</f>
        <v>19804287.460000001</v>
      </c>
      <c r="I53" s="58">
        <f t="shared" si="11"/>
        <v>0.93363291734944442</v>
      </c>
      <c r="J53" s="53">
        <f>BOR!J53+LUMCON!J53+LOSFA!J53+'ULS Summary'!J53+'LSU Summary'!J53+SUSummary!J53+LCTCSummary!J53</f>
        <v>1407783.25</v>
      </c>
      <c r="K53" s="60">
        <f t="shared" si="12"/>
        <v>6.6367082650555617E-2</v>
      </c>
      <c r="L53" s="106">
        <f t="shared" si="13"/>
        <v>21212070.710000001</v>
      </c>
      <c r="M53" s="62">
        <f>IF(ISBLANK(L53),"  ",IF(L76&gt;0,L53/L76,IF(L53&gt;0,1,0)))</f>
        <v>4.2283775288000335E-3</v>
      </c>
      <c r="N53" s="35"/>
    </row>
    <row r="54" spans="1:14" s="11" customFormat="1" ht="44.25" x14ac:dyDescent="0.55000000000000004">
      <c r="A54" s="103" t="s">
        <v>51</v>
      </c>
      <c r="B54" s="9">
        <f>BOR!B54+LUMCON!B54+LOSFA!B54+'ULS Summary'!B54+'LSU Summary'!B54+SUSummary!B54+LCTCSummary!B54</f>
        <v>0</v>
      </c>
      <c r="C54" s="58">
        <f>IF(ISBLANK(B54),"  ",IF(F54&gt;0,B54/F54,IF(B54&gt;0,1,0)))</f>
        <v>0</v>
      </c>
      <c r="D54" s="53">
        <f>BOR!D54+LUMCON!D54+LOSFA!D54+'ULS Summary'!D54+'LSU Summary'!D54+SUSummary!D54+LCTCSummary!D54</f>
        <v>16368987.609999999</v>
      </c>
      <c r="E54" s="60">
        <f>IF(ISBLANK(D54),"  ",IF(F54&gt;0,D54/F54,IF(D54&gt;0,1,0)))</f>
        <v>1</v>
      </c>
      <c r="F54" s="106">
        <f t="shared" si="10"/>
        <v>16368987.609999999</v>
      </c>
      <c r="G54" s="62">
        <f>IF(ISBLANK(F54),"  ",IF(F76&gt;0,F54/F76,IF(F54&gt;0,1,0)))</f>
        <v>3.3290808106907085E-3</v>
      </c>
      <c r="H54" s="9">
        <f>BOR!H54+LUMCON!H54+LOSFA!H54+'ULS Summary'!H54+'LSU Summary'!H54+SUSummary!H54+LCTCSummary!H54</f>
        <v>0</v>
      </c>
      <c r="I54" s="58">
        <f>IF(ISBLANK(H54),"  ",IF(L54&gt;0,H54/L54,IF(H54&gt;0,1,0)))</f>
        <v>0</v>
      </c>
      <c r="J54" s="53">
        <f>BOR!J54+LUMCON!J54+LOSFA!J54+'ULS Summary'!J54+'LSU Summary'!J54+SUSummary!J54+LCTCSummary!J54</f>
        <v>18136766</v>
      </c>
      <c r="K54" s="60">
        <f>IF(ISBLANK(J54),"  ",IF(L54&gt;0,J54/L54,IF(J54&gt;0,1,0)))</f>
        <v>1</v>
      </c>
      <c r="L54" s="106">
        <f t="shared" si="13"/>
        <v>18136766</v>
      </c>
      <c r="M54" s="62">
        <f>IF(ISBLANK(L54),"  ",IF(L76&gt;0,L54/L76,IF(L54&gt;0,1,0)))</f>
        <v>3.6153516008859501E-3</v>
      </c>
      <c r="N54" s="35"/>
    </row>
    <row r="55" spans="1:14" s="11" customFormat="1" ht="44.25" x14ac:dyDescent="0.55000000000000004">
      <c r="A55" s="41" t="s">
        <v>52</v>
      </c>
      <c r="B55" s="9">
        <f>BOR!B55+LUMCON!B55+LOSFA!B55+'ULS Summary'!B55+'LSU Summary'!B55+SUSummary!B55+LCTCSummary!B55</f>
        <v>97616111.129999995</v>
      </c>
      <c r="C55" s="58">
        <f t="shared" si="0"/>
        <v>0.36035002932501176</v>
      </c>
      <c r="D55" s="53">
        <f>BOR!D55+LUMCON!D55+LOSFA!D55+'ULS Summary'!D55+'LSU Summary'!D55+SUSummary!D55+LCTCSummary!D55</f>
        <v>173276363.37</v>
      </c>
      <c r="E55" s="60">
        <f t="shared" si="9"/>
        <v>0.6396499706749883</v>
      </c>
      <c r="F55" s="102">
        <f t="shared" si="10"/>
        <v>270892474.5</v>
      </c>
      <c r="G55" s="62">
        <f>IF(ISBLANK(F55),"  ",IF(F76&gt;0,F55/F76,IF(F55&gt;0,1,0)))</f>
        <v>5.5093385131988137E-2</v>
      </c>
      <c r="H55" s="9">
        <f>BOR!H55+LUMCON!H55+LOSFA!H55+'ULS Summary'!H55+'LSU Summary'!H55+SUSummary!H55+LCTCSummary!H55</f>
        <v>121871045.09999999</v>
      </c>
      <c r="I55" s="58">
        <f t="shared" si="11"/>
        <v>0.41807347933606986</v>
      </c>
      <c r="J55" s="53">
        <f>BOR!J55+LUMCON!J55+LOSFA!J55+'ULS Summary'!J55+'LSU Summary'!J55+SUSummary!J55+LCTCSummary!J55</f>
        <v>169635235.78999999</v>
      </c>
      <c r="K55" s="60">
        <f t="shared" si="12"/>
        <v>0.58192652066393014</v>
      </c>
      <c r="L55" s="102">
        <f t="shared" si="13"/>
        <v>291506280.88999999</v>
      </c>
      <c r="M55" s="62">
        <f>IF(ISBLANK(L55),"  ",IF(L76&gt;0,L55/L76,IF(L55&gt;0,1,0)))</f>
        <v>5.8108358418693322E-2</v>
      </c>
      <c r="N55" s="35"/>
    </row>
    <row r="56" spans="1:14" s="85" customFormat="1" ht="45" x14ac:dyDescent="0.6">
      <c r="A56" s="93" t="s">
        <v>53</v>
      </c>
      <c r="B56" s="143">
        <f>B55+B53+B52+B51+B50</f>
        <v>1337428900.97</v>
      </c>
      <c r="C56" s="80">
        <f t="shared" si="0"/>
        <v>0.85725257746382044</v>
      </c>
      <c r="D56" s="144">
        <f>D55+D53+D52+D51+D50+D54</f>
        <v>222705108.69</v>
      </c>
      <c r="E56" s="83">
        <f t="shared" si="9"/>
        <v>0.1427474225361795</v>
      </c>
      <c r="F56" s="107">
        <f>F55+F53+F52+F51+F50+F54</f>
        <v>1560134009.6600001</v>
      </c>
      <c r="G56" s="82">
        <f>IF(ISBLANK(F56),"  ",IF(F76&gt;0,F56/F76,IF(F56&gt;0,1,0)))</f>
        <v>0.31729587176742075</v>
      </c>
      <c r="H56" s="143">
        <f>H55+H53+H52+H51+H50</f>
        <v>1383678521.1299999</v>
      </c>
      <c r="I56" s="80">
        <f t="shared" si="11"/>
        <v>0.86309590311548612</v>
      </c>
      <c r="J56" s="144">
        <f>J55+J53+J52+J51+J50+J54</f>
        <v>219478806.03999999</v>
      </c>
      <c r="K56" s="83">
        <f t="shared" si="12"/>
        <v>0.13690409688451388</v>
      </c>
      <c r="L56" s="102">
        <f t="shared" si="13"/>
        <v>1603157327.1699998</v>
      </c>
      <c r="M56" s="82">
        <f>IF(ISBLANK(L56),"  ",IF(L76&gt;0,L56/L76,IF(L56&gt;0,1,0)))</f>
        <v>0.31957061194129643</v>
      </c>
      <c r="N56" s="84"/>
    </row>
    <row r="57" spans="1:14" s="11" customFormat="1" ht="44.25" x14ac:dyDescent="0.55000000000000004">
      <c r="A57" s="51" t="s">
        <v>54</v>
      </c>
      <c r="B57" s="9">
        <f>BOR!B57+LUMCON!B57+LOSFA!B57+'ULS Summary'!B57+'LSU Summary'!B57+SUSummary!B57+LCTCSummary!B57</f>
        <v>0</v>
      </c>
      <c r="C57" s="58">
        <f t="shared" si="0"/>
        <v>0</v>
      </c>
      <c r="D57" s="53">
        <f>BOR!D57+LUMCON!D57+LOSFA!D57+'ULS Summary'!D57+'LSU Summary'!D57+SUSummary!D57+LCTCSummary!D57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BOR!H57+LUMCON!H57+LOSFA!H57+'ULS Summary'!H57+'LSU Summary'!H57+SUSummary!H57+LCTCSummary!H57</f>
        <v>0</v>
      </c>
      <c r="I57" s="58">
        <f t="shared" si="11"/>
        <v>0</v>
      </c>
      <c r="J57" s="53">
        <f>BOR!J57+LUMCON!J57+LOSFA!J57+'ULS Summary'!J57+'LSU Summary'!J57+SUSummary!J57+LCTCSummary!J57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BOR!B58+LUMCON!B58+LOSFA!B58+'ULS Summary'!B58+'LSU Summary'!B58+SUSummary!B58+LCTCSummary!B58</f>
        <v>0</v>
      </c>
      <c r="C58" s="58">
        <f t="shared" si="0"/>
        <v>0</v>
      </c>
      <c r="D58" s="53">
        <f>BOR!D58+LUMCON!D58+LOSFA!D58+'ULS Summary'!D58+'LSU Summary'!D58+SUSummary!D58+LCTCSummary!D58</f>
        <v>58629391</v>
      </c>
      <c r="E58" s="60">
        <f t="shared" si="9"/>
        <v>1</v>
      </c>
      <c r="F58" s="44">
        <f t="shared" si="14"/>
        <v>58629391</v>
      </c>
      <c r="G58" s="62">
        <f>IF(ISBLANK(F58),"  ",IF(F76&gt;0,F58/F76,IF(F58&gt;0,1,0)))</f>
        <v>1.1923888341227875E-2</v>
      </c>
      <c r="H58" s="9">
        <f>BOR!H58+LUMCON!H58+LOSFA!H58+'ULS Summary'!H58+'LSU Summary'!H58+SUSummary!H58+LCTCSummary!H58</f>
        <v>0</v>
      </c>
      <c r="I58" s="58">
        <f t="shared" si="11"/>
        <v>0</v>
      </c>
      <c r="J58" s="53">
        <f>BOR!J58+LUMCON!J58+LOSFA!J58+'ULS Summary'!J58+'LSU Summary'!J58+SUSummary!J58+LCTCSummary!J58</f>
        <v>58629000</v>
      </c>
      <c r="K58" s="60">
        <f t="shared" si="12"/>
        <v>1</v>
      </c>
      <c r="L58" s="44">
        <f t="shared" si="13"/>
        <v>58629000</v>
      </c>
      <c r="M58" s="62">
        <f>IF(ISBLANK(L58),"  ",IF(L76&gt;0,L58/L76,IF(L58&gt;0,1,0)))</f>
        <v>1.1687003570997296E-2</v>
      </c>
      <c r="N58" s="35"/>
    </row>
    <row r="59" spans="1:14" s="11" customFormat="1" ht="44.25" x14ac:dyDescent="0.55000000000000004">
      <c r="A59" s="89" t="s">
        <v>56</v>
      </c>
      <c r="B59" s="9">
        <f>BOR!B59+LUMCON!B59+LOSFA!B59+'ULS Summary'!B59+'LSU Summary'!B59+SUSummary!B59+LCTCSummary!B59</f>
        <v>8756432.6499999985</v>
      </c>
      <c r="C59" s="58">
        <f t="shared" si="0"/>
        <v>0.13417984688109552</v>
      </c>
      <c r="D59" s="53">
        <f>BOR!D59+LUMCON!D59+LOSFA!D59+'ULS Summary'!D59+'LSU Summary'!D59+SUSummary!D59+LCTCSummary!D59</f>
        <v>56502492.989999995</v>
      </c>
      <c r="E59" s="60">
        <f t="shared" si="9"/>
        <v>0.86582015311890448</v>
      </c>
      <c r="F59" s="44">
        <f t="shared" si="14"/>
        <v>65258925.639999993</v>
      </c>
      <c r="G59" s="62">
        <f>IF(ISBLANK(F59),"  ",IF(F76&gt;0,F59/F76,IF(F59&gt;0,1,0)))</f>
        <v>1.3272185320837678E-2</v>
      </c>
      <c r="H59" s="9">
        <f>BOR!H59+LUMCON!H59+LOSFA!H59+'ULS Summary'!H59+'LSU Summary'!H59+SUSummary!H59+LCTCSummary!H59</f>
        <v>8684210</v>
      </c>
      <c r="I59" s="58">
        <f t="shared" si="11"/>
        <v>8.3476813246477127E-2</v>
      </c>
      <c r="J59" s="53">
        <f>BOR!J59+LUMCON!J59+LOSFA!J59+'ULS Summary'!J59+'LSU Summary'!J59+SUSummary!J59+LCTCSummary!J59</f>
        <v>95347193</v>
      </c>
      <c r="K59" s="60">
        <f t="shared" si="12"/>
        <v>0.91652318675352284</v>
      </c>
      <c r="L59" s="44">
        <f t="shared" si="13"/>
        <v>104031403</v>
      </c>
      <c r="M59" s="62">
        <f>IF(ISBLANK(L59),"  ",IF(L76&gt;0,L59/L76,IF(L59&gt;0,1,0)))</f>
        <v>2.0737440146631512E-2</v>
      </c>
      <c r="N59" s="35"/>
    </row>
    <row r="60" spans="1:14" s="11" customFormat="1" ht="44.25" x14ac:dyDescent="0.55000000000000004">
      <c r="A60" s="88" t="s">
        <v>57</v>
      </c>
      <c r="B60" s="9">
        <f>BOR!B60+LUMCON!B60+LOSFA!B60+'ULS Summary'!B60+'LSU Summary'!B60+SUSummary!B60+LCTCSummary!B60</f>
        <v>1094041</v>
      </c>
      <c r="C60" s="58">
        <f t="shared" si="0"/>
        <v>6.6624644395898583E-3</v>
      </c>
      <c r="D60" s="53">
        <f>BOR!D60+LUMCON!D60+LOSFA!D60+'ULS Summary'!D60+'LSU Summary'!D60+SUSummary!D60+LCTCSummary!D60</f>
        <v>163115615.94</v>
      </c>
      <c r="E60" s="60">
        <f t="shared" si="9"/>
        <v>0.99333753556041016</v>
      </c>
      <c r="F60" s="78">
        <f t="shared" si="14"/>
        <v>164209656.94</v>
      </c>
      <c r="G60" s="62">
        <f>IF(ISBLANK(F60),"  ",IF(F76&gt;0,F60/F76,IF(F60&gt;0,1,0)))</f>
        <v>3.3396519740481266E-2</v>
      </c>
      <c r="H60" s="9">
        <f>BOR!H60+LUMCON!H60+LOSFA!H60+'ULS Summary'!H60+'LSU Summary'!H60+SUSummary!H60+LCTCSummary!H60</f>
        <v>1100000</v>
      </c>
      <c r="I60" s="58">
        <f t="shared" si="11"/>
        <v>7.404216334262863E-3</v>
      </c>
      <c r="J60" s="53">
        <f>BOR!J60+LUMCON!J60+LOSFA!J60+'ULS Summary'!J60+'LSU Summary'!J60+SUSummary!J60+LCTCSummary!J60</f>
        <v>147464000.61000001</v>
      </c>
      <c r="K60" s="60">
        <f t="shared" si="12"/>
        <v>0.99259578366573709</v>
      </c>
      <c r="L60" s="78">
        <f t="shared" si="13"/>
        <v>148564000.61000001</v>
      </c>
      <c r="M60" s="62">
        <f>IF(ISBLANK(L60),"  ",IF(L76&gt;0,L60/L76,IF(L60&gt;0,1,0)))</f>
        <v>2.9614491218521801E-2</v>
      </c>
      <c r="N60" s="35"/>
    </row>
    <row r="61" spans="1:14" s="11" customFormat="1" ht="44.25" x14ac:dyDescent="0.55000000000000004">
      <c r="A61" s="112" t="s">
        <v>58</v>
      </c>
      <c r="B61" s="9">
        <f>BOR!B61+LUMCON!B61+LOSFA!B61+'ULS Summary'!B61+'LSU Summary'!B61+SUSummary!B61+LCTCSummary!B61</f>
        <v>126091</v>
      </c>
      <c r="C61" s="58">
        <f t="shared" si="0"/>
        <v>1</v>
      </c>
      <c r="D61" s="53">
        <f>BOR!D61+LUMCON!D61+LOSFA!D61+'ULS Summary'!D61+'LSU Summary'!D61+SUSummary!D61+LCTCSummary!D61</f>
        <v>0</v>
      </c>
      <c r="E61" s="60">
        <f t="shared" si="9"/>
        <v>0</v>
      </c>
      <c r="F61" s="44">
        <f t="shared" si="14"/>
        <v>126091</v>
      </c>
      <c r="G61" s="62">
        <f>IF(ISBLANK(F61),"  ",IF(F76&gt;0,F61/F76,IF(F61&gt;0,1,0)))</f>
        <v>2.5644049497866418E-5</v>
      </c>
      <c r="H61" s="9">
        <f>BOR!H61+LUMCON!H61+LOSFA!H61+'ULS Summary'!H61+'LSU Summary'!H61+SUSummary!H61+LCTCSummary!H61</f>
        <v>208180</v>
      </c>
      <c r="I61" s="58">
        <f t="shared" si="11"/>
        <v>1</v>
      </c>
      <c r="J61" s="53">
        <f>BOR!J61+LUMCON!J61+LOSFA!J61+'ULS Summary'!J61+'LSU Summary'!J61+SUSummary!J61+LCTCSummary!J61</f>
        <v>0</v>
      </c>
      <c r="K61" s="60">
        <f t="shared" si="12"/>
        <v>0</v>
      </c>
      <c r="L61" s="44">
        <f t="shared" si="13"/>
        <v>208180</v>
      </c>
      <c r="M61" s="62">
        <f>IF(ISBLANK(L61),"  ",IF(L76&gt;0,L61/L76,IF(L61&gt;0,1,0)))</f>
        <v>4.1498241542755586E-5</v>
      </c>
      <c r="N61" s="35"/>
    </row>
    <row r="62" spans="1:14" s="11" customFormat="1" ht="44.25" x14ac:dyDescent="0.55000000000000004">
      <c r="A62" s="112" t="s">
        <v>59</v>
      </c>
      <c r="B62" s="9">
        <f>BOR!B62+LUMCON!B62+LOSFA!B62+'ULS Summary'!B62+'LSU Summary'!B62+SUSummary!B62+LCTCSummary!B62</f>
        <v>0</v>
      </c>
      <c r="C62" s="58">
        <f t="shared" si="0"/>
        <v>0</v>
      </c>
      <c r="D62" s="53">
        <f>BOR!D62+LUMCON!D62+LOSFA!D62+'ULS Summary'!D62+'LSU Summary'!D62+SUSummary!D62+LCTCSummary!D62</f>
        <v>204728824.89000002</v>
      </c>
      <c r="E62" s="60">
        <f t="shared" si="9"/>
        <v>1</v>
      </c>
      <c r="F62" s="44">
        <f t="shared" si="14"/>
        <v>204728824.89000002</v>
      </c>
      <c r="G62" s="62">
        <f>IF(ISBLANK(F62),"  ",IF(F76&gt;0,F62/F76,IF(F62&gt;0,1,0)))</f>
        <v>4.1637199475927596E-2</v>
      </c>
      <c r="H62" s="9">
        <f>BOR!H62+LUMCON!H62+LOSFA!H62+'ULS Summary'!H62+'LSU Summary'!H62+SUSummary!H62+LCTCSummary!H62</f>
        <v>0</v>
      </c>
      <c r="I62" s="58">
        <f t="shared" si="11"/>
        <v>0</v>
      </c>
      <c r="J62" s="53">
        <f>BOR!J62+LUMCON!J62+LOSFA!J62+'ULS Summary'!J62+'LSU Summary'!J62+SUSummary!J62+LCTCSummary!J62</f>
        <v>205625503</v>
      </c>
      <c r="K62" s="60">
        <f t="shared" si="12"/>
        <v>1</v>
      </c>
      <c r="L62" s="44">
        <f t="shared" si="13"/>
        <v>205625503</v>
      </c>
      <c r="M62" s="62">
        <f>IF(ISBLANK(L62),"  ",IF(L76&gt;0,L62/L76,IF(L62&gt;0,1,0)))</f>
        <v>4.0989032523991803E-2</v>
      </c>
      <c r="N62" s="35"/>
    </row>
    <row r="63" spans="1:14" s="11" customFormat="1" ht="44.25" x14ac:dyDescent="0.55000000000000004">
      <c r="A63" s="113" t="s">
        <v>60</v>
      </c>
      <c r="B63" s="9">
        <f>BOR!B63+LUMCON!B63+LOSFA!B63+'ULS Summary'!B63+'LSU Summary'!B63+SUSummary!B63+LCTCSummary!B63</f>
        <v>0</v>
      </c>
      <c r="C63" s="58">
        <f t="shared" si="0"/>
        <v>0</v>
      </c>
      <c r="D63" s="53">
        <f>BOR!D63+LUMCON!D63+LOSFA!D63+'ULS Summary'!D63+'LSU Summary'!D63+SUSummary!D63+LCTCSummary!D63</f>
        <v>293907739.16000003</v>
      </c>
      <c r="E63" s="60">
        <f t="shared" si="9"/>
        <v>1</v>
      </c>
      <c r="F63" s="44">
        <f t="shared" si="14"/>
        <v>293907739.16000003</v>
      </c>
      <c r="G63" s="62">
        <f>IF(ISBLANK(F63),"  ",IF(F76&gt;0,F63/F76,IF(F63&gt;0,1,0)))</f>
        <v>5.9774167948743788E-2</v>
      </c>
      <c r="H63" s="9">
        <f>BOR!H63+LUMCON!H63+LOSFA!H63+'ULS Summary'!H63+'LSU Summary'!H63+SUSummary!H63+LCTCSummary!H63</f>
        <v>0</v>
      </c>
      <c r="I63" s="58">
        <f t="shared" si="11"/>
        <v>0</v>
      </c>
      <c r="J63" s="53">
        <f>BOR!J63+LUMCON!J63+LOSFA!J63+'ULS Summary'!J63+'LSU Summary'!J63+SUSummary!J63+LCTCSummary!J63</f>
        <v>304249178.41000003</v>
      </c>
      <c r="K63" s="60">
        <f t="shared" si="12"/>
        <v>1</v>
      </c>
      <c r="L63" s="44">
        <f t="shared" si="13"/>
        <v>304249178.41000003</v>
      </c>
      <c r="M63" s="62">
        <f>IF(ISBLANK(L63),"  ",IF(L76&gt;0,L63/L76,IF(L63&gt;0,1,0)))</f>
        <v>6.0648505595365158E-2</v>
      </c>
      <c r="N63" s="35"/>
    </row>
    <row r="64" spans="1:14" s="11" customFormat="1" ht="44.25" x14ac:dyDescent="0.55000000000000004">
      <c r="A64" s="113" t="s">
        <v>61</v>
      </c>
      <c r="B64" s="9">
        <f>BOR!B64+LUMCON!B64+LOSFA!B64+'ULS Summary'!B64+'LSU Summary'!B64+SUSummary!B64+LCTCSummary!B64</f>
        <v>0</v>
      </c>
      <c r="C64" s="58">
        <f t="shared" si="0"/>
        <v>0</v>
      </c>
      <c r="D64" s="53">
        <f>BOR!D64+LUMCON!D64+LOSFA!D64+'ULS Summary'!D64+'LSU Summary'!D64+SUSummary!D64+LCTCSummary!D64</f>
        <v>9879550.8599999994</v>
      </c>
      <c r="E64" s="60">
        <f t="shared" si="9"/>
        <v>1</v>
      </c>
      <c r="F64" s="44">
        <f t="shared" si="14"/>
        <v>9879550.8599999994</v>
      </c>
      <c r="G64" s="62">
        <f>IF(ISBLANK(F64),"  ",IF(F76&gt;0,F64/F76,IF(F64&gt;0,1,0)))</f>
        <v>2.0092765643109239E-3</v>
      </c>
      <c r="H64" s="9">
        <f>BOR!H64+LUMCON!H64+LOSFA!H64+'ULS Summary'!H64+'LSU Summary'!H64+SUSummary!H64+LCTCSummary!H64</f>
        <v>0</v>
      </c>
      <c r="I64" s="58">
        <f t="shared" si="11"/>
        <v>0</v>
      </c>
      <c r="J64" s="53">
        <f>BOR!J64+LUMCON!J64+LOSFA!J64+'ULS Summary'!J64+'LSU Summary'!J64+SUSummary!J64+LCTCSummary!J64</f>
        <v>10035674</v>
      </c>
      <c r="K64" s="60">
        <f t="shared" si="12"/>
        <v>1</v>
      </c>
      <c r="L64" s="44">
        <f t="shared" si="13"/>
        <v>10035674</v>
      </c>
      <c r="M64" s="62">
        <f>IF(ISBLANK(L64),"  ",IF(L76&gt;0,L64/L76,IF(L64&gt;0,1,0)))</f>
        <v>2.0004939172655976E-3</v>
      </c>
      <c r="N64" s="35"/>
    </row>
    <row r="65" spans="1:14" s="11" customFormat="1" ht="44.25" x14ac:dyDescent="0.55000000000000004">
      <c r="A65" s="89" t="s">
        <v>62</v>
      </c>
      <c r="B65" s="9">
        <f>BOR!B65+LUMCON!B65+LOSFA!B65+'ULS Summary'!B65+'LSU Summary'!B65+SUSummary!B65+LCTCSummary!B65</f>
        <v>100</v>
      </c>
      <c r="C65" s="58">
        <f t="shared" si="0"/>
        <v>1.8085678803293925E-7</v>
      </c>
      <c r="D65" s="53">
        <f>BOR!D65+LUMCON!D65+LOSFA!D65+'ULS Summary'!D65+'LSU Summary'!D65+SUSummary!D65+LCTCSummary!D65</f>
        <v>552923575.62</v>
      </c>
      <c r="E65" s="60">
        <f t="shared" si="9"/>
        <v>0.99999981914321201</v>
      </c>
      <c r="F65" s="44">
        <f t="shared" si="14"/>
        <v>552923675.62</v>
      </c>
      <c r="G65" s="62">
        <f>IF(ISBLANK(F65),"  ",IF(F76&gt;0,F65/F76,IF(F65&gt;0,1,0)))</f>
        <v>0.11245213461818461</v>
      </c>
      <c r="H65" s="9">
        <f>BOR!H65+LUMCON!H65+LOSFA!H65+'ULS Summary'!H65+'LSU Summary'!H65+SUSummary!H65+LCTCSummary!H65</f>
        <v>0</v>
      </c>
      <c r="I65" s="58">
        <f t="shared" si="11"/>
        <v>0</v>
      </c>
      <c r="J65" s="53">
        <f>BOR!J65+LUMCON!J65+LOSFA!J65+'ULS Summary'!J65+'LSU Summary'!J65+SUSummary!J65+LCTCSummary!J65</f>
        <v>525287616.12</v>
      </c>
      <c r="K65" s="60">
        <f t="shared" si="12"/>
        <v>1</v>
      </c>
      <c r="L65" s="44">
        <f t="shared" si="13"/>
        <v>525287616.12</v>
      </c>
      <c r="M65" s="62">
        <f>IF(ISBLANK(L65),"  ",IF(L76&gt;0,L65/L76,IF(L65&gt;0,1,0)))</f>
        <v>0.1047099258966569</v>
      </c>
      <c r="N65" s="35"/>
    </row>
    <row r="66" spans="1:14" s="11" customFormat="1" ht="44.25" x14ac:dyDescent="0.55000000000000004">
      <c r="A66" s="88" t="s">
        <v>63</v>
      </c>
      <c r="B66" s="9">
        <f>BOR!B66+LUMCON!B66+LOSFA!B66+'ULS Summary'!B66+'LSU Summary'!B66+SUSummary!B66+LCTCSummary!B66</f>
        <v>42107811.109999999</v>
      </c>
      <c r="C66" s="58">
        <f t="shared" si="0"/>
        <v>0.25852694885095878</v>
      </c>
      <c r="D66" s="53">
        <f>BOR!D66+LUMCON!D66+LOSFA!D66+'ULS Summary'!D66+'LSU Summary'!D66+SUSummary!D66+LCTCSummary!D66</f>
        <v>120768095.23999999</v>
      </c>
      <c r="E66" s="60">
        <f t="shared" si="9"/>
        <v>0.74147305114904127</v>
      </c>
      <c r="F66" s="44">
        <f t="shared" si="14"/>
        <v>162875906.34999999</v>
      </c>
      <c r="G66" s="62">
        <f>IF(ISBLANK(F66),"  ",IF(F76&gt;0,F66/F76,IF(F66&gt;0,1,0)))</f>
        <v>3.3125265121612603E-2</v>
      </c>
      <c r="H66" s="9">
        <f>BOR!H66+LUMCON!H66+LOSFA!H66+'ULS Summary'!H66+'LSU Summary'!H66+SUSummary!H66+LCTCSummary!H66</f>
        <v>63515299</v>
      </c>
      <c r="I66" s="58">
        <f t="shared" si="11"/>
        <v>0.36359466135453528</v>
      </c>
      <c r="J66" s="53">
        <f>BOR!J66+LUMCON!J66+LOSFA!J66+'ULS Summary'!J66+'LSU Summary'!J66+SUSummary!J66+LCTCSummary!J66</f>
        <v>111171806.59</v>
      </c>
      <c r="K66" s="60">
        <f t="shared" si="12"/>
        <v>0.63640533864546467</v>
      </c>
      <c r="L66" s="44">
        <f t="shared" si="13"/>
        <v>174687105.59</v>
      </c>
      <c r="M66" s="62">
        <f>IF(ISBLANK(L66),"  ",IF(L76&gt;0,L66/L76,IF(L66&gt;0,1,0)))</f>
        <v>3.4821825834271639E-2</v>
      </c>
      <c r="N66" s="35"/>
    </row>
    <row r="67" spans="1:14" s="85" customFormat="1" ht="45" x14ac:dyDescent="0.6">
      <c r="A67" s="114" t="s">
        <v>64</v>
      </c>
      <c r="B67" s="90">
        <f>B66+B65+B64+B63+B62+B61+B60+B59+B58+B57+B56-1</f>
        <v>1389513375.73</v>
      </c>
      <c r="C67" s="80">
        <f t="shared" si="0"/>
        <v>0.45221636894551209</v>
      </c>
      <c r="D67" s="91">
        <f>D66+D65+D64+D63+D62+D61+D60+D59+D58+D57+D56</f>
        <v>1683160394.3900003</v>
      </c>
      <c r="E67" s="83">
        <f t="shared" si="9"/>
        <v>0.54778363072903846</v>
      </c>
      <c r="F67" s="90">
        <f>F66+F65+F64+F63+F62+F61+F60+F59+F58+F57+F56</f>
        <v>3072673771.1200004</v>
      </c>
      <c r="G67" s="82">
        <f>IF(ISBLANK(F67),"  ",IF(F76&gt;0,F67/F76,IF(F67&gt;0,1,0)))</f>
        <v>0.62491215294824498</v>
      </c>
      <c r="H67" s="90">
        <f>H66+H65+H64+H63+H62+H61+H60+H59+H58+H57+H56</f>
        <v>1457186210.1299999</v>
      </c>
      <c r="I67" s="80">
        <f t="shared" si="11"/>
        <v>0.46489004243299742</v>
      </c>
      <c r="J67" s="91">
        <f>J66+J65+J64+J63+J62+J61+J60+J59+J58+J57+J56</f>
        <v>1677288777.77</v>
      </c>
      <c r="K67" s="83">
        <f t="shared" si="12"/>
        <v>0.53510995756700264</v>
      </c>
      <c r="L67" s="90">
        <f>L66+L65+L64+L63+L62+L61+L60+L59+L58+L57+L56</f>
        <v>3134474987.8999996</v>
      </c>
      <c r="M67" s="82">
        <f>IF(ISBLANK(L67),"  ",IF(L76&gt;0,L67/L76,IF(L67&gt;0,1,0)))</f>
        <v>0.62482082888654089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63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BOR!B69+LUMCON!B69+LOSFA!B69+'ULS Summary'!B69+'LSU Summary'!B69+SUSummary!B69+LCTCSummary!B69</f>
        <v>45319405</v>
      </c>
      <c r="C69" s="52">
        <f t="shared" si="0"/>
        <v>0.94461296760901259</v>
      </c>
      <c r="D69" s="53">
        <f>BOR!D69+LUMCON!D69+LOSFA!D69+'ULS Summary'!D69+'LSU Summary'!D69+SUSummary!D69+LCTCSummary!D69</f>
        <v>2657286.5699999998</v>
      </c>
      <c r="E69" s="54">
        <f>IF(ISBLANK(D69),"  ",IF(F69&gt;0,D69/F69,IF(D69&gt;0,1,0)))</f>
        <v>5.5387032390987349E-2</v>
      </c>
      <c r="F69" s="67">
        <f>D69+B69</f>
        <v>47976691.57</v>
      </c>
      <c r="G69" s="56">
        <f>IF(ISBLANK(F69),"  ",IF(F76&gt;0,F69/F76,IF(F69&gt;0,1,0)))</f>
        <v>9.7573708937588773E-3</v>
      </c>
      <c r="H69" s="9">
        <f>BOR!H69+LUMCON!H69+LOSFA!H69+'ULS Summary'!H69+'LSU Summary'!H69+SUSummary!H69+LCTCSummary!H69</f>
        <v>62850555</v>
      </c>
      <c r="I69" s="52">
        <f>IF(ISBLANK(H69),"  ",IF(L69&gt;0,H69/L69,IF(H69&gt;0,1,0)))</f>
        <v>0.96545187309143943</v>
      </c>
      <c r="J69" s="53">
        <f>BOR!J69+LUMCON!J69+LOSFA!J69+'ULS Summary'!J69+'LSU Summary'!J69+SUSummary!J69+LCTCSummary!J69</f>
        <v>2249070.1100000013</v>
      </c>
      <c r="K69" s="54">
        <f>IF(ISBLANK(J69),"  ",IF(L69&gt;0,J69/L69,IF(J69&gt;0,1,0)))</f>
        <v>3.4548126908560649E-2</v>
      </c>
      <c r="L69" s="67">
        <f>J69+H69</f>
        <v>65099625.109999999</v>
      </c>
      <c r="M69" s="56">
        <f>IF(ISBLANK(L69),"  ",IF(L76&gt;0,L69/L76,IF(L69&gt;0,1,0)))</f>
        <v>1.297684680160254E-2</v>
      </c>
    </row>
    <row r="70" spans="1:14" s="11" customFormat="1" ht="44.25" x14ac:dyDescent="0.55000000000000004">
      <c r="A70" s="41" t="s">
        <v>67</v>
      </c>
      <c r="B70" s="9">
        <f>BOR!B70+LUMCON!B70+LOSFA!B70+'ULS Summary'!B70+'LSU Summary'!B70+SUSummary!B70+LCTCSummary!B70</f>
        <v>0</v>
      </c>
      <c r="C70" s="58">
        <f t="shared" si="0"/>
        <v>0</v>
      </c>
      <c r="D70" s="53">
        <f>BOR!D70+LUMCON!D70+LOSFA!D70+'ULS Summary'!D70+'LSU Summary'!D70+SUSummary!D70+LCTCSummary!D70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BOR!H70+LUMCON!H70+LOSFA!H70+'ULS Summary'!H70+'LSU Summary'!H70+SUSummary!H70+LCTCSummary!H70</f>
        <v>0</v>
      </c>
      <c r="I70" s="58">
        <f>IF(ISBLANK(H70),"  ",IF(L70&gt;0,H70/L70,IF(H70&gt;0,1,0)))</f>
        <v>0</v>
      </c>
      <c r="J70" s="53">
        <f>BOR!J70+LUMCON!J70+LOSFA!J70+'ULS Summary'!J70+'LSU Summary'!J70+SUSummary!J70+LCTCSummary!J70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63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BOR!B72+LUMCON!B72+LOSFA!B72+'ULS Summary'!B72+'LSU Summary'!B72+SUSummary!B72+LCTCSummary!B72</f>
        <v>0</v>
      </c>
      <c r="C72" s="52">
        <f t="shared" si="0"/>
        <v>0</v>
      </c>
      <c r="D72" s="53">
        <f>BOR!D72+LUMCON!D72+LOSFA!D72+'ULS Summary'!D72+'LSU Summary'!D72+SUSummary!D72+LCTCSummary!D72</f>
        <v>304109602.87</v>
      </c>
      <c r="E72" s="54">
        <f>IF(ISBLANK(D72),"  ",IF(F72&gt;0,D72/F72,IF(D72&gt;0,1,0)))</f>
        <v>1</v>
      </c>
      <c r="F72" s="67">
        <f>D72+B72</f>
        <v>304109602.87</v>
      </c>
      <c r="G72" s="56">
        <f>IF(ISBLANK(F72),"  ",IF(F76&gt;0,F72/F76,IF(F72&gt;0,1,0)))</f>
        <v>6.1848995636284744E-2</v>
      </c>
      <c r="H72" s="9">
        <f>BOR!H72+LUMCON!H72+LOSFA!H72+'ULS Summary'!H72+'LSU Summary'!H72+SUSummary!H72+LCTCSummary!H72</f>
        <v>0</v>
      </c>
      <c r="I72" s="52">
        <f>IF(ISBLANK(H72),"  ",IF(L72&gt;0,H72/L72,IF(H72&gt;0,1,0)))</f>
        <v>0</v>
      </c>
      <c r="J72" s="53">
        <f>BOR!J72+LUMCON!J72+LOSFA!J72+'ULS Summary'!J72+'LSU Summary'!J72+SUSummary!J72+LCTCSummary!J72</f>
        <v>294962105.68000001</v>
      </c>
      <c r="K72" s="54">
        <f>IF(ISBLANK(J72),"  ",IF(L72&gt;0,J72/L72,IF(J72&gt;0,1,0)))</f>
        <v>1</v>
      </c>
      <c r="L72" s="67">
        <f>J72+H72</f>
        <v>294962105.68000001</v>
      </c>
      <c r="M72" s="56">
        <f>IF(ISBLANK(L72),"  ",IF(L76&gt;0,L72/L76,IF(L72&gt;0,1,0)))</f>
        <v>5.8797236561958108E-2</v>
      </c>
    </row>
    <row r="73" spans="1:14" s="11" customFormat="1" ht="44.25" x14ac:dyDescent="0.55000000000000004">
      <c r="A73" s="41" t="s">
        <v>70</v>
      </c>
      <c r="B73" s="9">
        <f>BOR!B73+LUMCON!B73+LOSFA!B73+'ULS Summary'!B73+'LSU Summary'!B73+SUSummary!B73+LCTCSummary!B73</f>
        <v>13793324</v>
      </c>
      <c r="C73" s="58">
        <f t="shared" si="0"/>
        <v>3.3128475741807668E-2</v>
      </c>
      <c r="D73" s="53">
        <f>BOR!D73+LUMCON!D73+LOSFA!D73+'ULS Summary'!D73+'LSU Summary'!D73+SUSummary!D73+LCTCSummary!D73</f>
        <v>402565222.26999998</v>
      </c>
      <c r="E73" s="60">
        <f>IF(ISBLANK(D73),"  ",IF(F73&gt;0,D73/F73,IF(D73&gt;0,1,0)))</f>
        <v>0.96687152425819234</v>
      </c>
      <c r="F73" s="44">
        <f>D73+B73</f>
        <v>416358546.26999998</v>
      </c>
      <c r="G73" s="62">
        <f>IF(ISBLANK(F73),"  ",IF(F76&gt;0,F73/F76,IF(F73&gt;0,1,0)))</f>
        <v>8.4677884776927656E-2</v>
      </c>
      <c r="H73" s="9">
        <f>BOR!H73+LUMCON!H73+LOSFA!H73+'ULS Summary'!H73+'LSU Summary'!H73+SUSummary!H73+LCTCSummary!H73</f>
        <v>17052942</v>
      </c>
      <c r="I73" s="58">
        <f>IF(ISBLANK(H73),"  ",IF(L73&gt;0,H73/L73,IF(H73&gt;0,1,0)))</f>
        <v>5.0010578257185745E-2</v>
      </c>
      <c r="J73" s="53">
        <f>BOR!J73+LUMCON!J73+LOSFA!J73+'ULS Summary'!J73+'LSU Summary'!J73+SUSummary!J73+LCTCSummary!J73</f>
        <v>323933757.10000002</v>
      </c>
      <c r="K73" s="60">
        <f>IF(ISBLANK(J73),"  ",IF(L73&gt;0,J73/L73,IF(J73&gt;0,1,0)))</f>
        <v>0.9499894217428142</v>
      </c>
      <c r="L73" s="44">
        <f>J73+H73</f>
        <v>340986699.10000002</v>
      </c>
      <c r="M73" s="62">
        <f>IF(ISBLANK(L73),"  ",IF(L76&gt;0,L73/L76,IF(L73&gt;0,1,0)))</f>
        <v>6.7971699501002597E-2</v>
      </c>
    </row>
    <row r="74" spans="1:14" s="85" customFormat="1" ht="45" x14ac:dyDescent="0.6">
      <c r="A74" s="86" t="s">
        <v>71</v>
      </c>
      <c r="B74" s="117">
        <f>B73+B72+B70+B69</f>
        <v>59112729</v>
      </c>
      <c r="C74" s="80">
        <f t="shared" si="0"/>
        <v>7.6925142662657667E-2</v>
      </c>
      <c r="D74" s="95">
        <f>D73+D72+D70+D69</f>
        <v>709332111.71000004</v>
      </c>
      <c r="E74" s="83">
        <f>IF(ISBLANK(D74),"  ",IF(F74&gt;0,D74/F74,IF(D74&gt;0,1,0)))</f>
        <v>0.92307485733734229</v>
      </c>
      <c r="F74" s="118">
        <f>F73+F72+F71+F70+F69</f>
        <v>768444840.71000004</v>
      </c>
      <c r="G74" s="82">
        <f>IF(ISBLANK(F74),"  ",IF(F76&gt;0,F74/F76,IF(F74&gt;0,1,0)))</f>
        <v>0.15628425130697129</v>
      </c>
      <c r="H74" s="117">
        <f>H73+H72+H70+H69</f>
        <v>79903497</v>
      </c>
      <c r="I74" s="80">
        <f>IF(ISBLANK(H74),"  ",IF(L74&gt;0,H74/L74,IF(H74&gt;0,1,0)))</f>
        <v>0.11397714279530943</v>
      </c>
      <c r="J74" s="95">
        <f>J73+J72+J70+J69</f>
        <v>621144932.88999999</v>
      </c>
      <c r="K74" s="83">
        <f>IF(ISBLANK(J74),"  ",IF(L74&gt;0,J74/L74,IF(J74&gt;0,1,0)))</f>
        <v>0.88602285720469054</v>
      </c>
      <c r="L74" s="118">
        <f>L73+L72+L71+L70+L69</f>
        <v>701048429.88999999</v>
      </c>
      <c r="M74" s="82">
        <f>IF(ISBLANK(L74),"  ",IF(L76&gt;0,L74/L76,IF(L74&gt;0,1,0)))</f>
        <v>0.13974578286456324</v>
      </c>
    </row>
    <row r="75" spans="1:14" s="85" customFormat="1" ht="45" x14ac:dyDescent="0.6">
      <c r="A75" s="86" t="s">
        <v>72</v>
      </c>
      <c r="B75" s="133">
        <f>BOR!B75+LUMCON!B75+LOSFA!B75+'ULS Summary'!B75+'LSU Summary'!B75+SUSummary!B75+LCTCSummary!B75</f>
        <v>0</v>
      </c>
      <c r="C75" s="80">
        <f>IF(ISBLANK(B75),"  ",IF(F75&gt;0,B75/F75,IF(B75&gt;0,1,0)))</f>
        <v>0</v>
      </c>
      <c r="D75" s="142">
        <f>BOR!D75+LUMCON!D75+LOSFA!D75+'ULS Summary'!D75+'LSU Summary'!D75+SUSummary!D75+LCTCSummary!D75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BOR!H75+LUMCON!H75+LOSFA!H75+'ULS Summary'!H75+'LSU Summary'!H75+SUSummary!H75+LCTCSummary!H75</f>
        <v>0</v>
      </c>
      <c r="I75" s="80">
        <f>IF(ISBLANK(H75),"  ",IF(L75&gt;0,H75/L75,IF(H75&gt;0,1,0)))</f>
        <v>0</v>
      </c>
      <c r="J75" s="142">
        <f>BOR!J75+LUMCON!J75+LOSFA!J75+'ULS Summary'!J75+'LSU Summary'!J75+SUSummary!J75+LCTCSummary!J75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2520475122.6800003</v>
      </c>
      <c r="C76" s="122">
        <f t="shared" si="0"/>
        <v>0.512607472413946</v>
      </c>
      <c r="D76" s="121">
        <f>D74+D67+D47+D40+D48+D75</f>
        <v>2396494016.1000004</v>
      </c>
      <c r="E76" s="123">
        <f>IF(ISBLANK(D76),"  ",IF(F76&gt;0,D76/F76,IF(D76&gt;0,1,0)))</f>
        <v>0.48739252738267674</v>
      </c>
      <c r="F76" s="121">
        <f>F74+F67+F47+F40+F48+F75</f>
        <v>4916969139.7800007</v>
      </c>
      <c r="G76" s="124">
        <f>IF(ISBLANK(F76),"  ",IF(F76&gt;0,F76/F76,IF(F76&gt;0,1,0)))</f>
        <v>1</v>
      </c>
      <c r="H76" s="121">
        <f>H74+H67+H47+H40+H48+H75</f>
        <v>2716723795.1300001</v>
      </c>
      <c r="I76" s="122">
        <f>IF(ISBLANK(H76),"  ",IF(L76&gt;0,H76/L76,IF(H76&gt;0,1,0)))</f>
        <v>0.54154702783771924</v>
      </c>
      <c r="J76" s="121">
        <f>J74+J67+J47+J40+J48+J75</f>
        <v>2299874312.6599998</v>
      </c>
      <c r="K76" s="123">
        <f>IF(ISBLANK(J76),"  ",IF(L76&gt;0,J76/L76,IF(J76&gt;0,1,0)))</f>
        <v>0.45845297216228098</v>
      </c>
      <c r="L76" s="121">
        <f>L74+L67+L47+L40+L48+L75</f>
        <v>5016598107.789999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/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128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64" t="s">
        <v>3</v>
      </c>
      <c r="B3" s="265"/>
      <c r="C3" s="266"/>
      <c r="D3" s="265"/>
      <c r="E3" s="266"/>
      <c r="F3" s="265"/>
      <c r="G3" s="266"/>
      <c r="H3" s="265"/>
      <c r="I3" s="266"/>
      <c r="J3" s="265"/>
      <c r="K3" s="266"/>
      <c r="L3" s="265"/>
      <c r="M3" s="267"/>
      <c r="N3" s="212"/>
      <c r="O3" s="212"/>
      <c r="P3" s="212"/>
      <c r="Q3" s="212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182101396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182101396</v>
      </c>
      <c r="G13" s="56">
        <f>IF(ISBLANK(F13),"  ",IF(F76&gt;0,F13/F76,IF(F13&gt;0,1,0)))</f>
        <v>0.68307413925591054</v>
      </c>
      <c r="H13" s="9">
        <v>266431249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266431249</v>
      </c>
      <c r="M13" s="56">
        <f>IF(ISBLANK(L13),"  ",IF(L76&gt;0,L13/L76,IF(L13&gt;0,1,0)))</f>
        <v>0.71587191235806369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52562482</v>
      </c>
      <c r="C15" s="137">
        <f t="shared" si="0"/>
        <v>1</v>
      </c>
      <c r="D15" s="69">
        <f>SUM(D16:D34)</f>
        <v>0</v>
      </c>
      <c r="E15" s="64">
        <f>IF(ISBLANK(D15),"  ",IF(F15&gt;0,D15/F15,IF(D15&gt;0,1,0)))</f>
        <v>0</v>
      </c>
      <c r="F15" s="48">
        <f>D15+B15</f>
        <v>52562482</v>
      </c>
      <c r="G15" s="65">
        <f>IF(ISBLANK(F15),"  ",IF(F76&gt;0,F15/F76,IF(F15&gt;0,1,0)))</f>
        <v>0.19716527680712723</v>
      </c>
      <c r="H15" s="226">
        <v>57958234</v>
      </c>
      <c r="I15" s="137">
        <f>IF(ISBLANK(H15),"  ",IF(L15&gt;0,H15/L15,IF(H15&gt;0,1,0)))</f>
        <v>1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57958234</v>
      </c>
      <c r="M15" s="65">
        <f>IF(ISBLANK(L15),"  ",IF(L76&gt;0,L15/L76,IF(L15&gt;0,1,0)))</f>
        <v>0.15572749805514047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0</v>
      </c>
      <c r="I17" s="58">
        <f t="shared" si="3"/>
        <v>0</v>
      </c>
      <c r="J17" s="69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52112</v>
      </c>
      <c r="C30" s="58">
        <f t="shared" si="0"/>
        <v>1</v>
      </c>
      <c r="D30" s="69">
        <v>0</v>
      </c>
      <c r="E30" s="54">
        <f>IF(ISBLANK(D30),"  ",IF(F30&gt;0,D30/F30,IF(D30&gt;0,1,0)))</f>
        <v>0</v>
      </c>
      <c r="F30" s="44">
        <f t="shared" si="2"/>
        <v>52112</v>
      </c>
      <c r="G30" s="62">
        <f>IF(ISBLANK(F30),"  ",IF(F76&gt;0,F30/F76,IF(F30&gt;0,1,0)))</f>
        <v>1.9547548962724049E-4</v>
      </c>
      <c r="H30" s="224">
        <v>60000</v>
      </c>
      <c r="I30" s="58">
        <f t="shared" si="3"/>
        <v>1</v>
      </c>
      <c r="J30" s="69">
        <v>0</v>
      </c>
      <c r="K30" s="60">
        <f>IF(ISBLANK(J30),"  ",IF(L30&gt;0,J30/L30,IF(J30&gt;0,1,0)))</f>
        <v>0</v>
      </c>
      <c r="L30" s="44">
        <f t="shared" si="1"/>
        <v>60000</v>
      </c>
      <c r="M30" s="62">
        <f>IF(ISBLANK(L30),"  ",IF(L76&gt;0,L30/L76,IF(L30&gt;0,1,0)))</f>
        <v>1.6121350218000825E-4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52510370</v>
      </c>
      <c r="C32" s="58">
        <f t="shared" si="0"/>
        <v>1</v>
      </c>
      <c r="D32" s="69">
        <v>0</v>
      </c>
      <c r="E32" s="54">
        <f>IF(ISBLANK(D32),"  ",IF(F32&gt;0,D32/F32,IF(D32&gt;0,1,0)))</f>
        <v>0</v>
      </c>
      <c r="F32" s="44">
        <f t="shared" si="2"/>
        <v>52510370</v>
      </c>
      <c r="G32" s="62">
        <f>IF(ISBLANK(F32),"  ",IF(F76&gt;0,F32/F76,IF(F32&gt;0,1,0)))</f>
        <v>0.1969698013175</v>
      </c>
      <c r="H32" s="224">
        <v>57898234</v>
      </c>
      <c r="I32" s="58">
        <f t="shared" si="3"/>
        <v>1</v>
      </c>
      <c r="J32" s="69">
        <v>0</v>
      </c>
      <c r="K32" s="60">
        <f>IF(ISBLANK(J32),"  ",IF(L32&gt;0,J32/L32,IF(J32&gt;0,1,0)))</f>
        <v>0</v>
      </c>
      <c r="L32" s="44">
        <f t="shared" si="1"/>
        <v>57898234</v>
      </c>
      <c r="M32" s="62">
        <f>IF(ISBLANK(L32),"  ",IF(L76&gt;0,L32/L76,IF(L32&gt;0,1,0)))</f>
        <v>0.15556628455296045</v>
      </c>
      <c r="N32" s="220"/>
    </row>
    <row r="33" spans="1:14" s="200" customFormat="1" ht="44.25" x14ac:dyDescent="0.55000000000000004">
      <c r="A33" s="70"/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234663878</v>
      </c>
      <c r="C40" s="80">
        <f t="shared" si="0"/>
        <v>1</v>
      </c>
      <c r="D40" s="141">
        <f>D13+D15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234663878</v>
      </c>
      <c r="G40" s="82">
        <f>IF(ISBLANK(F40),"  ",IF(F76&gt;0,F40/F76,IF(F40&gt;0,1,0)))</f>
        <v>0.88023941606303779</v>
      </c>
      <c r="H40" s="229">
        <v>324389483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324389483</v>
      </c>
      <c r="M40" s="82">
        <f>IF(ISBLANK(L40),"  ",IF(L76&gt;0,L40/L76,IF(L40&gt;0,1,0)))</f>
        <v>0.8715994104132041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249969</v>
      </c>
      <c r="C46" s="58">
        <f t="shared" si="0"/>
        <v>1</v>
      </c>
      <c r="D46" s="69">
        <v>0</v>
      </c>
      <c r="E46" s="60">
        <f t="shared" si="6"/>
        <v>0</v>
      </c>
      <c r="F46" s="78">
        <f>D46+B46</f>
        <v>249969</v>
      </c>
      <c r="G46" s="62">
        <f>IF(ISBLANK(F46),"  ",IF(F76&gt;0,F46/F76,IF(F46&gt;0,1,0)))</f>
        <v>9.3764992068298431E-4</v>
      </c>
      <c r="H46" s="224">
        <v>670998</v>
      </c>
      <c r="I46" s="58">
        <f t="shared" si="7"/>
        <v>1</v>
      </c>
      <c r="J46" s="69">
        <v>0</v>
      </c>
      <c r="K46" s="60">
        <f t="shared" si="8"/>
        <v>0</v>
      </c>
      <c r="L46" s="78">
        <f>J46+H46</f>
        <v>670998</v>
      </c>
      <c r="M46" s="62">
        <f>IF(ISBLANK(L46),"  ",IF(L76&gt;0,L46/L76,IF(L46&gt;0,1,0)))</f>
        <v>1.8028989589296861E-3</v>
      </c>
      <c r="N46" s="220"/>
    </row>
    <row r="47" spans="1:14" s="202" customFormat="1" ht="45" x14ac:dyDescent="0.6">
      <c r="A47" s="230" t="s">
        <v>44</v>
      </c>
      <c r="B47" s="232">
        <v>249969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249969</v>
      </c>
      <c r="G47" s="82">
        <f>IF(ISBLANK(F47),"  ",IF(F76&gt;0,F47/F76,IF(F47&gt;0,1,0)))</f>
        <v>9.3764992068298431E-4</v>
      </c>
      <c r="H47" s="232">
        <v>670998</v>
      </c>
      <c r="I47" s="80">
        <f t="shared" si="7"/>
        <v>1</v>
      </c>
      <c r="J47" s="91">
        <v>0</v>
      </c>
      <c r="K47" s="83">
        <f t="shared" si="8"/>
        <v>0</v>
      </c>
      <c r="L47" s="92">
        <f>L46+L45+L44+L43+L42</f>
        <v>670998</v>
      </c>
      <c r="M47" s="82">
        <f>IF(ISBLANK(L47),"  ",IF(L76&gt;0,L47/L76,IF(L47&gt;0,1,0)))</f>
        <v>1.8028989589296861E-3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92750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92750</v>
      </c>
      <c r="M66" s="62">
        <f>IF(ISBLANK(L66),"  ",IF(L76&gt;0,L66/L76,IF(L66&gt;0,1,0)))</f>
        <v>2.4920920545326271E-4</v>
      </c>
      <c r="N66" s="220"/>
    </row>
    <row r="67" spans="1:14" s="202" customFormat="1" ht="45" x14ac:dyDescent="0.6">
      <c r="A67" s="235" t="s">
        <v>64</v>
      </c>
      <c r="B67" s="232">
        <v>0</v>
      </c>
      <c r="C67" s="80">
        <f t="shared" si="0"/>
        <v>0</v>
      </c>
      <c r="D67" s="91">
        <v>0</v>
      </c>
      <c r="E67" s="83">
        <f t="shared" si="9"/>
        <v>0</v>
      </c>
      <c r="F67" s="232">
        <f>F66+F65+F64+F63+F62+F61+F60+F59+F58+F57+F56</f>
        <v>0</v>
      </c>
      <c r="G67" s="82">
        <f>IF(ISBLANK(F67),"  ",IF(F76&gt;0,F67/F76,IF(F67&gt;0,1,0)))</f>
        <v>0</v>
      </c>
      <c r="H67" s="232">
        <v>92750</v>
      </c>
      <c r="I67" s="80">
        <f t="shared" si="11"/>
        <v>1</v>
      </c>
      <c r="J67" s="91">
        <v>0</v>
      </c>
      <c r="K67" s="83">
        <f t="shared" si="12"/>
        <v>0</v>
      </c>
      <c r="L67" s="232">
        <f>L66+L65+L64+L63+L62+L61+L60+L59+L58+L57+L56</f>
        <v>92750</v>
      </c>
      <c r="M67" s="82">
        <f>IF(ISBLANK(L67),"  ",IF(L76&gt;0,L67/L76,IF(L67&gt;0,1,0)))</f>
        <v>2.4920920545326271E-4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31677121</v>
      </c>
      <c r="C69" s="52">
        <f t="shared" si="0"/>
        <v>1</v>
      </c>
      <c r="D69" s="59">
        <v>0</v>
      </c>
      <c r="E69" s="54">
        <f>IF(ISBLANK(D69),"  ",IF(F69&gt;0,D69/F69,IF(D69&gt;0,1,0)))</f>
        <v>0</v>
      </c>
      <c r="F69" s="67">
        <f>D69+B69</f>
        <v>31677121</v>
      </c>
      <c r="G69" s="56">
        <f>IF(ISBLANK(F69),"  ",IF(F76&gt;0,F69/F76,IF(F69&gt;0,1,0)))</f>
        <v>0.11882293401627921</v>
      </c>
      <c r="H69" s="207">
        <v>47024032</v>
      </c>
      <c r="I69" s="52">
        <f>IF(ISBLANK(H69),"  ",IF(L69&gt;0,H69/L69,IF(H69&gt;0,1,0)))</f>
        <v>1</v>
      </c>
      <c r="J69" s="59">
        <v>0</v>
      </c>
      <c r="K69" s="54">
        <f>IF(ISBLANK(J69),"  ",IF(L69&gt;0,J69/L69,IF(J69&gt;0,1,0)))</f>
        <v>0</v>
      </c>
      <c r="L69" s="67">
        <f>J69+H69</f>
        <v>47024032</v>
      </c>
      <c r="M69" s="56">
        <f>IF(ISBLANK(L69),"  ",IF(L76&gt;0,L69/L76,IF(L69&gt;0,1,0)))</f>
        <v>0.12634848142241295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31677121</v>
      </c>
      <c r="C74" s="80">
        <f t="shared" si="0"/>
        <v>1</v>
      </c>
      <c r="D74" s="95">
        <v>0</v>
      </c>
      <c r="E74" s="83">
        <f>IF(ISBLANK(D74),"  ",IF(F74&gt;0,D74/F74,IF(D74&gt;0,1,0)))</f>
        <v>0</v>
      </c>
      <c r="F74" s="118">
        <f>F73+F72+F71+F70+F69</f>
        <v>31677121</v>
      </c>
      <c r="G74" s="82">
        <f>IF(ISBLANK(F74),"  ",IF(F76&gt;0,F74/F76,IF(F74&gt;0,1,0)))</f>
        <v>0.11882293401627921</v>
      </c>
      <c r="H74" s="117">
        <v>47024032</v>
      </c>
      <c r="I74" s="80">
        <f>IF(ISBLANK(H74),"  ",IF(L74&gt;0,H74/L74,IF(H74&gt;0,1,0)))</f>
        <v>1</v>
      </c>
      <c r="J74" s="95">
        <v>0</v>
      </c>
      <c r="K74" s="83">
        <f>IF(ISBLANK(J74),"  ",IF(L74&gt;0,J74/L74,IF(J74&gt;0,1,0)))</f>
        <v>0</v>
      </c>
      <c r="L74" s="118">
        <f>L73+L72+L71+L70+L69</f>
        <v>47024032</v>
      </c>
      <c r="M74" s="82">
        <f>IF(ISBLANK(L74),"  ",IF(L76&gt;0,L74/L76,IF(L74&gt;0,1,0)))</f>
        <v>0.12634848142241295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266590968</v>
      </c>
      <c r="C76" s="122">
        <f t="shared" si="0"/>
        <v>1</v>
      </c>
      <c r="D76" s="121">
        <f>D40+D47+D67+D74</f>
        <v>0</v>
      </c>
      <c r="E76" s="123">
        <f>IF(ISBLANK(D76),"  ",IF(F76&gt;0,D76/F76,IF(D76&gt;0,1,0)))</f>
        <v>0</v>
      </c>
      <c r="F76" s="121">
        <f>F74+F67+F47+F40+F48+F75</f>
        <v>266590968</v>
      </c>
      <c r="G76" s="124">
        <f>IF(ISBLANK(F76),"  ",IF(F76&gt;0,F76/F76,IF(F76&gt;0,1,0)))</f>
        <v>1</v>
      </c>
      <c r="H76" s="121">
        <v>372177263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372177263</v>
      </c>
      <c r="M76" s="124">
        <f>IF(ISBLANK(L76),"  ",IF(L76&gt;0,L76/L76,IF(L76&gt;0,1,0)))</f>
        <v>1</v>
      </c>
    </row>
    <row r="77" spans="1:14" ht="10.9" customHeight="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0.15" customHeight="1" x14ac:dyDescent="0.55000000000000004">
      <c r="A78" s="206" t="s">
        <v>4</v>
      </c>
      <c r="B78" s="171">
        <v>0</v>
      </c>
      <c r="C78" s="206"/>
      <c r="D78" s="205"/>
      <c r="E78" s="206"/>
      <c r="F78" s="171"/>
      <c r="G78" s="206"/>
      <c r="H78" s="171">
        <v>0</v>
      </c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45.5703125" style="129" customWidth="1"/>
    <col min="5" max="5" width="45.5703125" style="128" customWidth="1"/>
    <col min="6" max="6" width="51.710937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45.5703125" style="129" customWidth="1"/>
    <col min="11" max="11" width="45.5703125" style="128" customWidth="1"/>
    <col min="12" max="12" width="49.8554687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103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11" customFormat="1" ht="45" thickTop="1" x14ac:dyDescent="0.55000000000000004">
      <c r="A4" s="17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11" customFormat="1" ht="44.25" x14ac:dyDescent="0.55000000000000004">
      <c r="A5" s="21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11" customFormat="1" ht="44.25" x14ac:dyDescent="0.55000000000000004">
      <c r="A7" s="21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11" customFormat="1" ht="44.25" x14ac:dyDescent="0.55000000000000004">
      <c r="A8" s="21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11" customFormat="1" ht="45" x14ac:dyDescent="0.6">
      <c r="A9" s="30" t="s">
        <v>4</v>
      </c>
      <c r="B9" s="31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31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35"/>
    </row>
    <row r="10" spans="1:17" s="11" customFormat="1" ht="45" x14ac:dyDescent="0.6">
      <c r="A10" s="36" t="s">
        <v>6</v>
      </c>
      <c r="B10" s="37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37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35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ULSBoard!B13+Grambling!B13+LATech!B13+McNeese!B13+Nicholls!B13+NwSU!B13+SLU!B13+ULL!B13+ULM!B13+UNO!B13</f>
        <v>209613769.38</v>
      </c>
      <c r="C13" s="52">
        <f t="shared" ref="C13:C76" si="0">IF(ISBLANK(B13),"  ",IF(F13&gt;0,B13/F13,IF(B13&gt;0,1,0)))</f>
        <v>1</v>
      </c>
      <c r="D13" s="53">
        <f>ULSBoard!D13+Grambling!D13+LATech!D13+McNeese!D13+Nicholls!D13+NwSU!D13+SLU!D13+ULL!D13+ULM!D13+UNO!D13</f>
        <v>0</v>
      </c>
      <c r="E13" s="54">
        <f>IF(ISBLANK(D13),"  ",IF(F13&gt;0,D13/F13,IF(D13&gt;0,1,0)))</f>
        <v>0</v>
      </c>
      <c r="F13" s="55">
        <f>D13+B13</f>
        <v>209613769.38</v>
      </c>
      <c r="G13" s="56">
        <f>IF(ISBLANK(F13),"  ",IF(F76&gt;0,F13/F76,IF(F13&gt;0,1,0)))</f>
        <v>0.13923408922847236</v>
      </c>
      <c r="H13" s="9">
        <f>ULSBoard!H13+Grambling!H13+LATech!H13+McNeese!H13+Nicholls!H13+NwSU!H13+SLU!H13+ULL!H13+ULM!H13+UNO!H13</f>
        <v>214186711</v>
      </c>
      <c r="I13" s="52">
        <f>IF(ISBLANK(H13),"  ",IF(L13&gt;0,H13/L13,IF(H13&gt;0,1,0)))</f>
        <v>1</v>
      </c>
      <c r="J13" s="53">
        <f>ULSBoard!J13+Grambling!J13+LATech!J13+McNeese!J13+Nicholls!J13+NwSU!J13+SLU!J13+ULL!J13+ULM!J13+UNO!J13</f>
        <v>0</v>
      </c>
      <c r="K13" s="54">
        <f>IF(ISBLANK(J13),"  ",IF(L13&gt;0,J13/L13,IF(J13&gt;0,1,0)))</f>
        <v>0</v>
      </c>
      <c r="L13" s="55">
        <f t="shared" ref="L13:L34" si="1">J13+H13</f>
        <v>214186711</v>
      </c>
      <c r="M13" s="56">
        <f>IF(ISBLANK(L13),"  ",IF(L76&gt;0,L13/L76,IF(L13&gt;0,1,0)))</f>
        <v>0.13868721021210512</v>
      </c>
      <c r="N13" s="57"/>
    </row>
    <row r="14" spans="1:17" s="11" customFormat="1" ht="44.25" x14ac:dyDescent="0.55000000000000004">
      <c r="A14" s="21" t="s">
        <v>13</v>
      </c>
      <c r="B14" s="9">
        <f>ULSBoard!B14+Grambling!B14+LATech!B14+McNeese!B14+Nicholls!B14+NwSU!B14+SLU!B14+ULL!B14+ULM!B14+UNO!B14</f>
        <v>0</v>
      </c>
      <c r="C14" s="58">
        <f t="shared" si="0"/>
        <v>0</v>
      </c>
      <c r="D14" s="53">
        <f>ULSBoard!D14+Grambling!D14+LATech!D14+McNeese!D14+Nicholls!D14+NwSU!D14+SLU!D14+ULL!D14+ULM!D14+UNO!D14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ULSBoard!H14+Grambling!H14+LATech!H14+McNeese!H14+Nicholls!H14+NwSU!H14+SLU!H14+ULL!H14+ULM!H14+UNO!H14</f>
        <v>0</v>
      </c>
      <c r="I14" s="58">
        <f>IF(ISBLANK(H14),"  ",IF(L14&gt;0,H14/L14,IF(H14&gt;0,1,0)))</f>
        <v>0</v>
      </c>
      <c r="J14" s="53">
        <f>ULSBoard!J14+Grambling!J14+LATech!J14+McNeese!J14+Nicholls!J14+NwSU!J14+SLU!J14+ULL!J14+ULM!J14+UNO!J14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199">
        <f>ULSBoard!B15+Grambling!B15+LATech!B15+McNeese!B15+Nicholls!B15+NwSU!B15+SLU!B15+ULL!B15+ULM!B15+UNO!B15</f>
        <v>16264802</v>
      </c>
      <c r="C15" s="137">
        <f t="shared" si="0"/>
        <v>1</v>
      </c>
      <c r="D15" s="138">
        <f>ULSBoard!D15+Grambling!D15+LATech!D15+McNeese!D15+Nicholls!D15+NwSU!D15+SLU!D15+ULL!D15+ULM!D15+UNO!D15</f>
        <v>0</v>
      </c>
      <c r="E15" s="64">
        <f>IF(ISBLANK(D15),"  ",IF(F15&gt;0,D15/F15,IF(D15&gt;0,1,0)))</f>
        <v>0</v>
      </c>
      <c r="F15" s="48">
        <f>D15+B15</f>
        <v>16264802</v>
      </c>
      <c r="G15" s="65">
        <f>IF(ISBLANK(F15),"  ",IF(F76&gt;0,F15/F76,IF(F15&gt;0,1,0)))</f>
        <v>1.0803750629788115E-2</v>
      </c>
      <c r="H15" s="199">
        <f>ULSBoard!H15+Grambling!H15+LATech!H15+McNeese!H15+Nicholls!H15+NwSU!H15+SLU!H15+ULL!H15+ULM!H15+UNO!H15</f>
        <v>17759420</v>
      </c>
      <c r="I15" s="137">
        <f>IF(ISBLANK(H15),"  ",IF(L15&gt;0,H15/L15,IF(H15&gt;0,1,0)))</f>
        <v>1</v>
      </c>
      <c r="J15" s="138">
        <f>ULSBoard!J15+Grambling!J15+LATech!J15+McNeese!J15+Nicholls!J15+NwSU!J15+SLU!J15+ULL!J15+ULM!J15+UNO!J15</f>
        <v>0</v>
      </c>
      <c r="K15" s="64">
        <f>IF(ISBLANK(J15),"  ",IF(L15&gt;0,J15/L15,IF(J15&gt;0,1,0)))</f>
        <v>0</v>
      </c>
      <c r="L15" s="48">
        <f t="shared" si="1"/>
        <v>17759420</v>
      </c>
      <c r="M15" s="65">
        <f>IF(ISBLANK(L15),"  ",IF(L76&gt;0,L15/L76,IF(L15&gt;0,1,0)))</f>
        <v>1.1499333470716883E-2</v>
      </c>
      <c r="N15" s="35"/>
    </row>
    <row r="16" spans="1:17" s="11" customFormat="1" ht="44.25" x14ac:dyDescent="0.55000000000000004">
      <c r="A16" s="66" t="s">
        <v>15</v>
      </c>
      <c r="B16" s="9">
        <f>ULSBoard!B16+Grambling!B16+LATech!B16+McNeese!B16+Nicholls!B16+NwSU!B16+SLU!B16+ULL!B16+ULM!B16+UNO!B16</f>
        <v>0</v>
      </c>
      <c r="C16" s="52">
        <f t="shared" si="0"/>
        <v>0</v>
      </c>
      <c r="D16" s="53">
        <f>ULSBoard!D16+Grambling!D16+LATech!D16+McNeese!D16+Nicholls!D16+NwSU!D16+SLU!D16+ULL!D16+ULM!D16+UNO!D16</f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9">
        <f>ULSBoard!H16+Grambling!H16+LATech!H16+McNeese!H16+Nicholls!H16+NwSU!H16+SLU!H16+ULL!H16+ULM!H16+UNO!H16</f>
        <v>0</v>
      </c>
      <c r="I16" s="52">
        <f t="shared" ref="I16:I34" si="3">IF(ISBLANK(H16),"  ",IF(L16&gt;0,H16/L16,IF(H16&gt;0,1,0)))</f>
        <v>0</v>
      </c>
      <c r="J16" s="53">
        <f>ULSBoard!J16+Grambling!J16+LATech!J16+McNeese!J16+Nicholls!J16+NwSU!J16+SLU!J16+ULL!J16+ULM!J16+UNO!J16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ULSBoard!B17+Grambling!B17+LATech!B17+McNeese!B17+Nicholls!B17+NwSU!B17+SLU!B17+ULL!B17+ULM!B17+UNO!B17</f>
        <v>14561689.27</v>
      </c>
      <c r="C17" s="58">
        <f t="shared" si="0"/>
        <v>1</v>
      </c>
      <c r="D17" s="53">
        <f>ULSBoard!D17+Grambling!D17+LATech!D17+McNeese!D17+Nicholls!D17+NwSU!D17+SLU!D17+ULL!D17+ULM!D17+UNO!D17</f>
        <v>0</v>
      </c>
      <c r="E17" s="54">
        <f t="shared" ref="E17:E34" si="5">IF(ISBLANK(D17),"  ",IF(F17&gt;0,D17/F17,IF(D17&gt;0,1,0)))</f>
        <v>0</v>
      </c>
      <c r="F17" s="44">
        <f t="shared" si="2"/>
        <v>14561689.27</v>
      </c>
      <c r="G17" s="62">
        <f>IF(ISBLANK(F17),"  ",IF(F76&gt;0,F17/F76,IF(F17&gt;0,1,0)))</f>
        <v>9.672473087685993E-3</v>
      </c>
      <c r="H17" s="9">
        <f>ULSBoard!H17+Grambling!H17+LATech!H17+McNeese!H17+Nicholls!H17+NwSU!H17+SLU!H17+ULL!H17+ULM!H17+UNO!H17</f>
        <v>16293872</v>
      </c>
      <c r="I17" s="58">
        <f t="shared" si="3"/>
        <v>1</v>
      </c>
      <c r="J17" s="53">
        <f>ULSBoard!J17+Grambling!J17+LATech!J17+McNeese!J17+Nicholls!J17+NwSU!J17+SLU!J17+ULL!J17+ULM!J17+UNO!J17</f>
        <v>0</v>
      </c>
      <c r="K17" s="60">
        <f t="shared" si="4"/>
        <v>0</v>
      </c>
      <c r="L17" s="44">
        <f t="shared" si="1"/>
        <v>16293872</v>
      </c>
      <c r="M17" s="62">
        <f>IF(ISBLANK(L17),"  ",IF(L76&gt;0,L17/L76,IF(L17&gt;0,1,0)))</f>
        <v>1.0550382144077714E-2</v>
      </c>
      <c r="N17" s="35"/>
    </row>
    <row r="18" spans="1:14" s="11" customFormat="1" ht="44.25" x14ac:dyDescent="0.55000000000000004">
      <c r="A18" s="68" t="s">
        <v>17</v>
      </c>
      <c r="B18" s="9">
        <f>ULSBoard!B18+Grambling!B18+LATech!B18+McNeese!B18+Nicholls!B18+NwSU!B18+SLU!B18+ULL!B18+ULM!B18+UNO!B18</f>
        <v>0</v>
      </c>
      <c r="C18" s="58">
        <f t="shared" si="0"/>
        <v>0</v>
      </c>
      <c r="D18" s="53">
        <f>ULSBoard!D18+Grambling!D18+LATech!D18+McNeese!D18+Nicholls!D18+NwSU!D18+SLU!D18+ULL!D18+ULM!D18+UNO!D18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ULSBoard!H18+Grambling!H18+LATech!H18+McNeese!H18+Nicholls!H18+NwSU!H18+SLU!H18+ULL!H18+ULM!H18+UNO!H18</f>
        <v>0</v>
      </c>
      <c r="I18" s="58">
        <f t="shared" si="3"/>
        <v>0</v>
      </c>
      <c r="J18" s="53">
        <f>ULSBoard!J18+Grambling!J18+LATech!J18+McNeese!J18+Nicholls!J18+NwSU!J18+SLU!J18+ULL!J18+ULM!J18+UNO!J18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8" t="s">
        <v>18</v>
      </c>
      <c r="B19" s="9">
        <f>ULSBoard!B19+Grambling!B19+LATech!B19+McNeese!B19+Nicholls!B19+NwSU!B19+SLU!B19+ULL!B19+ULM!B19+UNO!B19</f>
        <v>397235</v>
      </c>
      <c r="C19" s="58">
        <f t="shared" si="0"/>
        <v>1</v>
      </c>
      <c r="D19" s="53">
        <f>ULSBoard!D19+Grambling!D19+LATech!D19+McNeese!D19+Nicholls!D19+NwSU!D19+SLU!D19+ULL!D19+ULM!D19+UNO!D19</f>
        <v>0</v>
      </c>
      <c r="E19" s="54">
        <f t="shared" si="5"/>
        <v>0</v>
      </c>
      <c r="F19" s="44">
        <f t="shared" si="2"/>
        <v>397235</v>
      </c>
      <c r="G19" s="62">
        <f>IF(ISBLANK(F19),"  ",IF(F76&gt;0,F19/F76,IF(F19&gt;0,1,0)))</f>
        <v>2.638598294294564E-4</v>
      </c>
      <c r="H19" s="9">
        <f>ULSBoard!H19+Grambling!H19+LATech!H19+McNeese!H19+Nicholls!H19+NwSU!H19+SLU!H19+ULL!H19+ULM!H19+UNO!H19</f>
        <v>392432</v>
      </c>
      <c r="I19" s="58">
        <f t="shared" si="3"/>
        <v>1</v>
      </c>
      <c r="J19" s="53">
        <f>ULSBoard!J19+Grambling!J19+LATech!J19+McNeese!J19+Nicholls!J19+NwSU!J19+SLU!J19+ULL!J19+ULM!J19+UNO!J19</f>
        <v>0</v>
      </c>
      <c r="K19" s="60">
        <f t="shared" si="4"/>
        <v>0</v>
      </c>
      <c r="L19" s="44">
        <f t="shared" si="1"/>
        <v>392432</v>
      </c>
      <c r="M19" s="62">
        <f>IF(ISBLANK(L19),"  ",IF(L76&gt;0,L19/L76,IF(L19&gt;0,1,0)))</f>
        <v>2.5410212904364938E-4</v>
      </c>
      <c r="N19" s="35"/>
    </row>
    <row r="20" spans="1:14" s="11" customFormat="1" ht="44.25" x14ac:dyDescent="0.55000000000000004">
      <c r="A20" s="68" t="s">
        <v>19</v>
      </c>
      <c r="B20" s="9">
        <f>ULSBoard!B20+Grambling!B20+LATech!B20+McNeese!B20+Nicholls!B20+NwSU!B20+SLU!B20+ULL!B20+ULM!B20+UNO!B20</f>
        <v>1305878</v>
      </c>
      <c r="C20" s="58">
        <f t="shared" si="0"/>
        <v>1</v>
      </c>
      <c r="D20" s="53">
        <f>ULSBoard!D20+Grambling!D20+LATech!D20+McNeese!D20+Nicholls!D20+NwSU!D20+SLU!D20+ULL!D20+ULM!D20+UNO!D20</f>
        <v>0</v>
      </c>
      <c r="E20" s="54">
        <f t="shared" si="5"/>
        <v>0</v>
      </c>
      <c r="F20" s="44">
        <f>D20+B20</f>
        <v>1305878</v>
      </c>
      <c r="G20" s="62">
        <f>IF(ISBLANK(F20),"  ",IF(F76&gt;0,F20/F76,IF(F20&gt;0,1,0)))</f>
        <v>8.6741789201777214E-4</v>
      </c>
      <c r="H20" s="9">
        <f>ULSBoard!H20+Grambling!H20+LATech!H20+McNeese!H20+Nicholls!H20+NwSU!H20+SLU!H20+ULL!H20+ULM!H20+UNO!H20</f>
        <v>1073116</v>
      </c>
      <c r="I20" s="58">
        <f t="shared" si="3"/>
        <v>1</v>
      </c>
      <c r="J20" s="53">
        <f>ULSBoard!J20+Grambling!J20+LATech!J20+McNeese!J20+Nicholls!J20+NwSU!J20+SLU!J20+ULL!J20+ULM!J20+UNO!J20</f>
        <v>0</v>
      </c>
      <c r="K20" s="60">
        <f t="shared" si="4"/>
        <v>0</v>
      </c>
      <c r="L20" s="44">
        <f t="shared" si="1"/>
        <v>1073116</v>
      </c>
      <c r="M20" s="62">
        <f>IF(ISBLANK(L20),"  ",IF(L76&gt;0,L20/L76,IF(L20&gt;0,1,0)))</f>
        <v>6.9484919759551936E-4</v>
      </c>
      <c r="N20" s="35"/>
    </row>
    <row r="21" spans="1:14" s="11" customFormat="1" ht="44.25" x14ac:dyDescent="0.55000000000000004">
      <c r="A21" s="68" t="s">
        <v>20</v>
      </c>
      <c r="B21" s="9">
        <f>ULSBoard!B21+Grambling!B21+LATech!B21+McNeese!B21+Nicholls!B21+NwSU!B21+SLU!B21+ULL!B21+ULM!B21+UNO!B21</f>
        <v>0</v>
      </c>
      <c r="C21" s="58">
        <f t="shared" si="0"/>
        <v>0</v>
      </c>
      <c r="D21" s="53">
        <f>ULSBoard!D21+Grambling!D21+LATech!D21+McNeese!D21+Nicholls!D21+NwSU!D21+SLU!D21+ULL!D21+ULM!D21+UNO!D21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ULSBoard!H21+Grambling!H21+LATech!H21+McNeese!H21+Nicholls!H21+NwSU!H21+SLU!H21+ULL!H21+ULM!H21+UNO!H21</f>
        <v>0</v>
      </c>
      <c r="I21" s="58">
        <f t="shared" si="3"/>
        <v>0</v>
      </c>
      <c r="J21" s="53">
        <f>ULSBoard!J21+Grambling!J21+LATech!J21+McNeese!J21+Nicholls!J21+NwSU!J21+SLU!J21+ULL!J21+ULM!J21+UNO!J21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8" t="s">
        <v>21</v>
      </c>
      <c r="B22" s="9">
        <f>ULSBoard!B22+Grambling!B22+LATech!B22+McNeese!B22+Nicholls!B22+NwSU!B22+SLU!B22+ULL!B22+ULM!B22+UNO!B22</f>
        <v>0</v>
      </c>
      <c r="C22" s="58">
        <f t="shared" si="0"/>
        <v>0</v>
      </c>
      <c r="D22" s="53">
        <f>ULSBoard!D22+Grambling!D22+LATech!D22+McNeese!D22+Nicholls!D22+NwSU!D22+SLU!D22+ULL!D22+ULM!D22+UNO!D22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ULSBoard!H22+Grambling!H22+LATech!H22+McNeese!H22+Nicholls!H22+NwSU!H22+SLU!H22+ULL!H22+ULM!H22+UNO!H22</f>
        <v>0</v>
      </c>
      <c r="I22" s="58">
        <f t="shared" si="3"/>
        <v>0</v>
      </c>
      <c r="J22" s="53">
        <f>ULSBoard!J22+Grambling!J22+LATech!J22+McNeese!J22+Nicholls!J22+NwSU!J22+SLU!J22+ULL!J22+ULM!J22+UNO!J22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8" t="s">
        <v>22</v>
      </c>
      <c r="B23" s="9">
        <f>ULSBoard!B23+Grambling!B23+LATech!B23+McNeese!B23+Nicholls!B23+NwSU!B23+SLU!B23+ULL!B23+ULM!B23+UNO!B23</f>
        <v>0</v>
      </c>
      <c r="C23" s="58">
        <f t="shared" si="0"/>
        <v>0</v>
      </c>
      <c r="D23" s="53">
        <f>ULSBoard!D23+Grambling!D23+LATech!D23+McNeese!D23+Nicholls!D23+NwSU!D23+SLU!D23+ULL!D23+ULM!D23+UNO!D23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ULSBoard!H23+Grambling!H23+LATech!H23+McNeese!H23+Nicholls!H23+NwSU!H23+SLU!H23+ULL!H23+ULM!H23+UNO!H23</f>
        <v>0</v>
      </c>
      <c r="I23" s="58">
        <f t="shared" si="3"/>
        <v>0</v>
      </c>
      <c r="J23" s="53">
        <f>ULSBoard!J23+Grambling!J23+LATech!J23+McNeese!J23+Nicholls!J23+NwSU!J23+SLU!J23+ULL!J23+ULM!J23+UNO!J23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8" t="s">
        <v>23</v>
      </c>
      <c r="B24" s="9">
        <f>ULSBoard!B24+Grambling!B24+LATech!B24+McNeese!B24+Nicholls!B24+NwSU!B24+SLU!B24+ULL!B24+ULM!B24+UNO!B24</f>
        <v>0</v>
      </c>
      <c r="C24" s="58">
        <f t="shared" si="0"/>
        <v>0</v>
      </c>
      <c r="D24" s="53">
        <f>ULSBoard!D24+Grambling!D24+LATech!D24+McNeese!D24+Nicholls!D24+NwSU!D24+SLU!D24+ULL!D24+ULM!D24+UNO!D24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ULSBoard!H24+Grambling!H24+LATech!H24+McNeese!H24+Nicholls!H24+NwSU!H24+SLU!H24+ULL!H24+ULM!H24+UNO!H24</f>
        <v>0</v>
      </c>
      <c r="I24" s="58">
        <f t="shared" si="3"/>
        <v>0</v>
      </c>
      <c r="J24" s="53">
        <f>ULSBoard!J24+Grambling!J24+LATech!J24+McNeese!J24+Nicholls!J24+NwSU!J24+SLU!J24+ULL!J24+ULM!J24+UNO!J24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8" t="s">
        <v>24</v>
      </c>
      <c r="B25" s="9">
        <f>ULSBoard!B25+Grambling!B25+LATech!B25+McNeese!B25+Nicholls!B25+NwSU!B25+SLU!B25+ULL!B25+ULM!B25+UNO!B25</f>
        <v>0</v>
      </c>
      <c r="C25" s="58">
        <f t="shared" si="0"/>
        <v>0</v>
      </c>
      <c r="D25" s="53">
        <f>ULSBoard!D25+Grambling!D25+LATech!D25+McNeese!D25+Nicholls!D25+NwSU!D25+SLU!D25+ULL!D25+ULM!D25+UNO!D25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ULSBoard!H25+Grambling!H25+LATech!H25+McNeese!H25+Nicholls!H25+NwSU!H25+SLU!H25+ULL!H25+ULM!H25+UNO!H25</f>
        <v>0</v>
      </c>
      <c r="I25" s="58">
        <f t="shared" si="3"/>
        <v>0</v>
      </c>
      <c r="J25" s="53">
        <f>ULSBoard!J25+Grambling!J25+LATech!J25+McNeese!J25+Nicholls!J25+NwSU!J25+SLU!J25+ULL!J25+ULM!J25+UNO!J25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8" t="s">
        <v>25</v>
      </c>
      <c r="B26" s="9">
        <f>ULSBoard!B26+Grambling!B26+LATech!B26+McNeese!B26+Nicholls!B26+NwSU!B26+SLU!B26+ULL!B26+ULM!B26+UNO!B26</f>
        <v>0</v>
      </c>
      <c r="C26" s="58">
        <f t="shared" si="0"/>
        <v>0</v>
      </c>
      <c r="D26" s="53">
        <f>ULSBoard!D26+Grambling!D26+LATech!D26+McNeese!D26+Nicholls!D26+NwSU!D26+SLU!D26+ULL!D26+ULM!D26+UNO!D26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ULSBoard!H26+Grambling!H26+LATech!H26+McNeese!H26+Nicholls!H26+NwSU!H26+SLU!H26+ULL!H26+ULM!H26+UNO!H26</f>
        <v>0</v>
      </c>
      <c r="I26" s="58">
        <f t="shared" si="3"/>
        <v>0</v>
      </c>
      <c r="J26" s="53">
        <f>ULSBoard!J26+Grambling!J26+LATech!J26+McNeese!J26+Nicholls!J26+NwSU!J26+SLU!J26+ULL!J26+ULM!J26+UNO!J26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ULSBoard!B27+Grambling!B27+LATech!B27+McNeese!B27+Nicholls!B27+NwSU!B27+SLU!B27+ULL!B27+ULM!B27+UNO!B27</f>
        <v>0</v>
      </c>
      <c r="C27" s="58">
        <f t="shared" si="0"/>
        <v>0</v>
      </c>
      <c r="D27" s="53">
        <f>ULSBoard!D27+Grambling!D27+LATech!D27+McNeese!D27+Nicholls!D27+NwSU!D27+SLU!D27+ULL!D27+ULM!D27+UNO!D27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ULSBoard!H27+Grambling!H27+LATech!H27+McNeese!H27+Nicholls!H27+NwSU!H27+SLU!H27+ULL!H27+ULM!H27+UNO!H27</f>
        <v>0</v>
      </c>
      <c r="I27" s="58">
        <f t="shared" si="3"/>
        <v>0</v>
      </c>
      <c r="J27" s="53">
        <f>ULSBoard!J27+Grambling!J27+LATech!J27+McNeese!J27+Nicholls!J27+NwSU!J27+SLU!J27+ULL!J27+ULM!J27+UNO!J27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0" t="s">
        <v>27</v>
      </c>
      <c r="B28" s="9">
        <f>ULSBoard!B28+Grambling!B28+LATech!B28+McNeese!B28+Nicholls!B28+NwSU!B28+SLU!B28+ULL!B28+ULM!B28+UNO!B28</f>
        <v>0</v>
      </c>
      <c r="C28" s="58">
        <f t="shared" si="0"/>
        <v>0</v>
      </c>
      <c r="D28" s="53">
        <f>ULSBoard!D28+Grambling!D28+LATech!D28+McNeese!D28+Nicholls!D28+NwSU!D28+SLU!D28+ULL!D28+ULM!D28+UNO!D28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ULSBoard!H28+Grambling!H28+LATech!H28+McNeese!H28+Nicholls!H28+NwSU!H28+SLU!H28+ULL!H28+ULM!H28+UNO!H28</f>
        <v>0</v>
      </c>
      <c r="I28" s="58">
        <f t="shared" si="3"/>
        <v>0</v>
      </c>
      <c r="J28" s="53">
        <f>ULSBoard!J28+Grambling!J28+LATech!J28+McNeese!J28+Nicholls!J28+NwSU!J28+SLU!J28+ULL!J28+ULM!J28+UNO!J28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0" t="s">
        <v>28</v>
      </c>
      <c r="B29" s="9">
        <f>ULSBoard!B29+Grambling!B29+LATech!B29+McNeese!B29+Nicholls!B29+NwSU!B29+SLU!B29+ULL!B29+ULM!B29+UNO!B29</f>
        <v>0</v>
      </c>
      <c r="C29" s="58">
        <f t="shared" si="0"/>
        <v>0</v>
      </c>
      <c r="D29" s="53">
        <f>ULSBoard!D29+Grambling!D29+LATech!D29+McNeese!D29+Nicholls!D29+NwSU!D29+SLU!D29+ULL!D29+ULM!D29+UNO!D29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ULSBoard!H29+Grambling!H29+LATech!H29+McNeese!H29+Nicholls!H29+NwSU!H29+SLU!H29+ULL!H29+ULM!H29+UNO!H29</f>
        <v>0</v>
      </c>
      <c r="I29" s="58">
        <f t="shared" si="3"/>
        <v>0</v>
      </c>
      <c r="J29" s="53">
        <f>ULSBoard!J29+Grambling!J29+LATech!J29+McNeese!J29+Nicholls!J29+NwSU!J29+SLU!J29+ULL!J29+ULM!J29+UNO!J29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0" t="s">
        <v>29</v>
      </c>
      <c r="B30" s="9">
        <f>ULSBoard!B30+Grambling!B30+LATech!B30+McNeese!B30+Nicholls!B30+NwSU!B30+SLU!B30+ULL!B30+ULM!B30+UNO!B30</f>
        <v>0</v>
      </c>
      <c r="C30" s="58">
        <f t="shared" si="0"/>
        <v>0</v>
      </c>
      <c r="D30" s="53">
        <f>ULSBoard!D30+Grambling!D30+LATech!D30+McNeese!D30+Nicholls!D30+NwSU!D30+SLU!D30+ULL!D30+ULM!D30+UNO!D30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ULSBoard!H30+Grambling!H30+LATech!H30+McNeese!H30+Nicholls!H30+NwSU!H30+SLU!H30+ULL!H30+ULM!H30+UNO!H30</f>
        <v>0</v>
      </c>
      <c r="I30" s="58">
        <f t="shared" si="3"/>
        <v>0</v>
      </c>
      <c r="J30" s="53">
        <f>ULSBoard!J30+Grambling!J30+LATech!J30+McNeese!J30+Nicholls!J30+NwSU!J30+SLU!J30+ULL!J30+ULM!J30+UNO!J30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0" t="s">
        <v>30</v>
      </c>
      <c r="B31" s="9">
        <f>ULSBoard!B31+Grambling!B31+LATech!B31+McNeese!B31+Nicholls!B31+NwSU!B31+SLU!B31+ULL!B31+ULM!B31+UNO!B31</f>
        <v>0</v>
      </c>
      <c r="C31" s="58">
        <f t="shared" si="0"/>
        <v>0</v>
      </c>
      <c r="D31" s="53">
        <f>ULSBoard!D31+Grambling!D31+LATech!D31+McNeese!D31+Nicholls!D31+NwSU!D31+SLU!D31+ULL!D31+ULM!D31+UNO!D31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9">
        <f>ULSBoard!H31+Grambling!H31+LATech!H31+McNeese!H31+Nicholls!H31+NwSU!H31+SLU!H31+ULL!H31+ULM!H31+UNO!H31</f>
        <v>0</v>
      </c>
      <c r="I31" s="58">
        <f t="shared" si="3"/>
        <v>0</v>
      </c>
      <c r="J31" s="53">
        <f>ULSBoard!J31+Grambling!J31+LATech!J31+McNeese!J31+Nicholls!J31+NwSU!J31+SLU!J31+ULL!J31+ULM!J31+UNO!J31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35"/>
    </row>
    <row r="32" spans="1:14" s="11" customFormat="1" ht="44.25" x14ac:dyDescent="0.55000000000000004">
      <c r="A32" s="70" t="s">
        <v>31</v>
      </c>
      <c r="B32" s="9">
        <f>ULSBoard!B32+Grambling!B32+LATech!B32+McNeese!B32+Nicholls!B32+NwSU!B32+SLU!B32+ULL!B32+ULM!B32+UNO!B32</f>
        <v>0</v>
      </c>
      <c r="C32" s="58">
        <f t="shared" si="0"/>
        <v>0</v>
      </c>
      <c r="D32" s="53">
        <f>ULSBoard!D32+Grambling!D32+LATech!D32+McNeese!D32+Nicholls!D32+NwSU!D32+SLU!D32+ULL!D32+ULM!D32+UNO!D32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ULSBoard!H32+Grambling!H32+LATech!H32+McNeese!H32+Nicholls!H32+NwSU!H32+SLU!H32+ULL!H32+ULM!H32+UNO!H32</f>
        <v>0</v>
      </c>
      <c r="I32" s="58">
        <f t="shared" si="3"/>
        <v>0</v>
      </c>
      <c r="J32" s="53">
        <f>ULSBoard!J32+Grambling!J32+LATech!J32+McNeese!J32+Nicholls!J32+NwSU!J32+SLU!J32+ULL!J32+ULM!J32+UNO!J32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1" t="s">
        <v>75</v>
      </c>
      <c r="B33" s="9">
        <f>ULSBoard!B33+Grambling!B33+LATech!B33+McNeese!B33+Nicholls!B33+NwSU!B33+SLU!B33+ULL!B33+ULM!B33+UNO!B33</f>
        <v>0</v>
      </c>
      <c r="C33" s="58">
        <f>IF(ISBLANK(B33),"  ",IF(F33&gt;0,B33/F33,IF(B33&gt;0,1,0)))</f>
        <v>0</v>
      </c>
      <c r="D33" s="53">
        <f>ULSBoard!D33+Grambling!D33+LATech!D33+McNeese!D33+Nicholls!D33+NwSU!D33+SLU!D33+ULL!D33+ULM!D33+UNO!D33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ULSBoard!H33+Grambling!H33+LATech!H33+McNeese!H33+Nicholls!H33+NwSU!H33+SLU!H33+ULL!H33+ULM!H33+UNO!H33</f>
        <v>0</v>
      </c>
      <c r="I33" s="58">
        <f>IF(ISBLANK(H33),"  ",IF(L33&gt;0,H33/L33,IF(H33&gt;0,1,0)))</f>
        <v>0</v>
      </c>
      <c r="J33" s="53">
        <f>ULSBoard!J33+Grambling!J33+LATech!J33+McNeese!J33+Nicholls!J33+NwSU!J33+SLU!J33+ULL!J33+ULM!J33+UNO!J33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0" t="s">
        <v>32</v>
      </c>
      <c r="B34" s="9">
        <f>ULSBoard!B34+Grambling!B34+LATech!B34+McNeese!B34+Nicholls!B34+NwSU!B34+SLU!B34+ULL!B34+ULM!B34+UNO!B34</f>
        <v>0</v>
      </c>
      <c r="C34" s="58">
        <f t="shared" si="0"/>
        <v>0</v>
      </c>
      <c r="D34" s="53">
        <f>ULSBoard!D34+Grambling!D34+LATech!D34+McNeese!D34+Nicholls!D34+NwSU!D34+SLU!D34+ULL!D34+ULM!D34+UNO!D34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ULSBoard!H34+Grambling!H34+LATech!H34+McNeese!H34+Nicholls!H34+NwSU!H34+SLU!H34+ULL!H34+ULM!H34+UNO!H34</f>
        <v>0</v>
      </c>
      <c r="I34" s="58">
        <f t="shared" si="3"/>
        <v>0</v>
      </c>
      <c r="J34" s="53">
        <f>ULSBoard!J34+Grambling!J34+LATech!J34+McNeese!J34+Nicholls!J34+NwSU!J34+SLU!J34+ULL!J34+ULM!J34+UNO!J34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136"/>
      <c r="C35" s="73" t="s">
        <v>4</v>
      </c>
      <c r="D35" s="139"/>
      <c r="E35" s="74" t="s">
        <v>4</v>
      </c>
      <c r="F35" s="44"/>
      <c r="G35" s="75" t="s">
        <v>4</v>
      </c>
      <c r="H35" s="136"/>
      <c r="I35" s="73" t="s">
        <v>4</v>
      </c>
      <c r="J35" s="139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ULSBoard!B36+Grambling!B36+LATech!B36+McNeese!B36+Nicholls!B36+NwSU!B36+SLU!B36+ULL!B36+ULM!B36+UNO!B36</f>
        <v>0</v>
      </c>
      <c r="C36" s="58">
        <f t="shared" si="0"/>
        <v>0</v>
      </c>
      <c r="D36" s="53">
        <f>ULSBoard!D36+Grambling!D36+LATech!D36+McNeese!D36+Nicholls!D36+NwSU!D36+SLU!D36+ULL!D36+ULM!D36+UNO!D36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ULSBoard!H36+Grambling!H36+LATech!H36+McNeese!H36+Nicholls!H36+NwSU!H36+SLU!H36+ULL!H36+ULM!H36+UNO!H36</f>
        <v>0</v>
      </c>
      <c r="I36" s="58">
        <f>IF(ISBLANK(H36),"  ",IF(L36&gt;0,H36/L36,IF(H36&gt;0,1,0)))</f>
        <v>0</v>
      </c>
      <c r="J36" s="53">
        <f>ULSBoard!J36+Grambling!J36+LATech!J36+McNeese!J36+Nicholls!J36+NwSU!J36+SLU!J36+ULL!J36+ULM!J36+UNO!J36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9">
        <f>ULSBoard!B38+Grambling!B38+LATech!B38+McNeese!B38+Nicholls!B38+NwSU!B38+SLU!B38+ULL!B38+ULM!B38+UNO!B38</f>
        <v>0</v>
      </c>
      <c r="C38" s="58">
        <f t="shared" si="0"/>
        <v>0</v>
      </c>
      <c r="D38" s="53">
        <f>ULSBoard!D38+Grambling!D38+LATech!D38+McNeese!D38+Nicholls!D38+NwSU!D38+SLU!D38+ULL!D38+ULM!D38+UNO!D38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ULSBoard!H38+Grambling!H38+LATech!H38+McNeese!H38+Nicholls!H38+NwSU!H38+SLU!H38+ULL!H38+ULM!H38+UNO!H38</f>
        <v>0</v>
      </c>
      <c r="I38" s="58">
        <f>IF(ISBLANK(H38),"  ",IF(L38&gt;0,H38/L38,IF(H38&gt;0,1,0)))</f>
        <v>0</v>
      </c>
      <c r="J38" s="53">
        <f>ULSBoard!J38+Grambling!J38+LATech!J38+McNeese!J38+Nicholls!J38+NwSU!J38+SLU!J38+ULL!J38+ULM!J38+UNO!J38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6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79">
        <f>B39+B38+B36+B34+B29+B28+B26+B27+B25+B24+B23+B22+B21+B20+B19+B18+B17+B16+B14+B13+B30+B31+B32</f>
        <v>225878571.65000001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79">
        <f>F39+F38+F36+F34+F29+F28+F26+F27+F25+F24+F23+F22+F21+F20+F19+F18+F17+F16+F14+F13+F30+F31+F32</f>
        <v>225878571.65000001</v>
      </c>
      <c r="G40" s="82">
        <f>IF(ISBLANK(F40),"  ",IF(F76&gt;0,F40/F76,IF(F40&gt;0,1,0)))</f>
        <v>0.15003784003760559</v>
      </c>
      <c r="H40" s="79">
        <f>H39+H38+H36+H34+H29+H28+H26+H27+H25+H24+H23+H22+H21+H20+H19+H18+H17+H16+H14+H13+H30+H31+H32</f>
        <v>231946131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79">
        <f>L39+L38+L36+L34+L29+L28+L26+L27+L25+L24+L23+L22+L21+L20+L19+L18+L17+L16+L14+L13+L30+L31+L32</f>
        <v>231946131</v>
      </c>
      <c r="M40" s="82">
        <f>IF(ISBLANK(L40),"  ",IF(L76&gt;0,L40/L76,IF(L40&gt;0,1,0)))</f>
        <v>0.150186543682822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63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ULSBoard!B42+Grambling!B42+LATech!B42+McNeese!B42+Nicholls!B42+NwSU!B42+SLU!B42+ULL!B42+ULM!B42+UNO!B42</f>
        <v>0</v>
      </c>
      <c r="C42" s="52">
        <f t="shared" si="0"/>
        <v>0</v>
      </c>
      <c r="D42" s="53">
        <f>ULSBoard!D42+Grambling!D42+LATech!D42+McNeese!D42+Nicholls!D42+NwSU!D42+SLU!D42+ULL!D42+ULM!D42+UNO!D42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ULSBoard!H42+Grambling!H42+LATech!H42+McNeese!H42+Nicholls!H42+NwSU!H42+SLU!H42+ULL!H42+ULM!H42+UNO!H42</f>
        <v>0</v>
      </c>
      <c r="I42" s="52">
        <f t="shared" ref="I42:I48" si="7">IF(ISBLANK(H42),"  ",IF(L42&gt;0,H42/L42,IF(H42&gt;0,1,0)))</f>
        <v>0</v>
      </c>
      <c r="J42" s="53">
        <f>ULSBoard!J42+Grambling!J42+LATech!J42+McNeese!J42+Nicholls!J42+NwSU!J42+SLU!J42+ULL!J42+ULM!J42+UNO!J42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ULSBoard!B43+Grambling!B43+LATech!B43+McNeese!B43+Nicholls!B43+NwSU!B43+SLU!B43+ULL!B43+ULM!B43+UNO!B43</f>
        <v>0</v>
      </c>
      <c r="C43" s="58">
        <f t="shared" si="0"/>
        <v>0</v>
      </c>
      <c r="D43" s="53">
        <f>ULSBoard!D43+Grambling!D43+LATech!D43+McNeese!D43+Nicholls!D43+NwSU!D43+SLU!D43+ULL!D43+ULM!D43+UNO!D43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ULSBoard!H43+Grambling!H43+LATech!H43+McNeese!H43+Nicholls!H43+NwSU!H43+SLU!H43+ULL!H43+ULM!H43+UNO!H43</f>
        <v>0</v>
      </c>
      <c r="I43" s="58">
        <f t="shared" si="7"/>
        <v>0</v>
      </c>
      <c r="J43" s="53">
        <f>ULSBoard!J43+Grambling!J43+LATech!J43+McNeese!J43+Nicholls!J43+NwSU!J43+SLU!J43+ULL!J43+ULM!J43+UNO!J43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ULSBoard!B44+Grambling!B44+LATech!B44+McNeese!B44+Nicholls!B44+NwSU!B44+SLU!B44+ULL!B44+ULM!B44+UNO!B44</f>
        <v>0</v>
      </c>
      <c r="C44" s="58">
        <f t="shared" si="0"/>
        <v>0</v>
      </c>
      <c r="D44" s="53">
        <f>ULSBoard!D44+Grambling!D44+LATech!D44+McNeese!D44+Nicholls!D44+NwSU!D44+SLU!D44+ULL!D44+ULM!D44+UNO!D44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ULSBoard!H44+Grambling!H44+LATech!H44+McNeese!H44+Nicholls!H44+NwSU!H44+SLU!H44+ULL!H44+ULM!H44+UNO!H44</f>
        <v>0</v>
      </c>
      <c r="I44" s="58">
        <f t="shared" si="7"/>
        <v>0</v>
      </c>
      <c r="J44" s="53">
        <f>ULSBoard!J44+Grambling!J44+LATech!J44+McNeese!J44+Nicholls!J44+NwSU!J44+SLU!J44+ULL!J44+ULM!J44+UNO!J44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ULSBoard!B45+Grambling!B45+LATech!B45+McNeese!B45+Nicholls!B45+NwSU!B45+SLU!B45+ULL!B45+ULM!B45+UNO!B45</f>
        <v>0</v>
      </c>
      <c r="C45" s="58">
        <f t="shared" si="0"/>
        <v>0</v>
      </c>
      <c r="D45" s="53">
        <f>ULSBoard!D45+Grambling!D45+LATech!D45+McNeese!D45+Nicholls!D45+NwSU!D45+SLU!D45+ULL!D45+ULM!D45+UNO!D45</f>
        <v>1482620</v>
      </c>
      <c r="E45" s="60">
        <f t="shared" si="6"/>
        <v>1</v>
      </c>
      <c r="F45" s="78">
        <f>D45+B45</f>
        <v>1482620</v>
      </c>
      <c r="G45" s="62">
        <f>IF(ISBLANK(F45),"  ",IF(D76&gt;0,F45/D76,IF(F45&gt;0,1,0)))</f>
        <v>2.2166889261482146E-3</v>
      </c>
      <c r="H45" s="9">
        <f>ULSBoard!H45+Grambling!H45+LATech!H45+McNeese!H45+Nicholls!H45+NwSU!H45+SLU!H45+ULL!H45+ULM!H45+UNO!H45</f>
        <v>0</v>
      </c>
      <c r="I45" s="58">
        <f t="shared" si="7"/>
        <v>0</v>
      </c>
      <c r="J45" s="53">
        <f>ULSBoard!J45+Grambling!J45+LATech!J45+McNeese!J45+Nicholls!J45+NwSU!J45+SLU!J45+ULL!J45+ULM!J45+UNO!J45</f>
        <v>1434602</v>
      </c>
      <c r="K45" s="60">
        <f t="shared" si="8"/>
        <v>1</v>
      </c>
      <c r="L45" s="78">
        <f>J45+H45</f>
        <v>1434602</v>
      </c>
      <c r="M45" s="62">
        <f>IF(ISBLANK(L45),"  ",IF(J76&gt;0,L45/J76,IF(L45&gt;0,1,0)))</f>
        <v>2.1345617012039639E-3</v>
      </c>
      <c r="N45" s="35"/>
    </row>
    <row r="46" spans="1:14" s="11" customFormat="1" ht="44.25" x14ac:dyDescent="0.55000000000000004">
      <c r="A46" s="88" t="s">
        <v>43</v>
      </c>
      <c r="B46" s="9">
        <f>ULSBoard!B46+Grambling!B46+LATech!B46+McNeese!B46+Nicholls!B46+NwSU!B46+SLU!B46+ULL!B46+ULM!B46+UNO!B46</f>
        <v>259923</v>
      </c>
      <c r="C46" s="58">
        <f t="shared" si="0"/>
        <v>1</v>
      </c>
      <c r="D46" s="53">
        <f>ULSBoard!D46+Grambling!D46+LATech!D46+McNeese!D46+Nicholls!D46+NwSU!D46+SLU!D46+ULL!D46+ULM!D46+UNO!D46</f>
        <v>0</v>
      </c>
      <c r="E46" s="60">
        <f t="shared" si="6"/>
        <v>0</v>
      </c>
      <c r="F46" s="78">
        <f>D46+B46</f>
        <v>259923</v>
      </c>
      <c r="G46" s="62">
        <f>IF(ISBLANK(F46),"  ",IF(F76&gt;0,F46/F76,IF(F46&gt;0,1,0)))</f>
        <v>1.7265154995101792E-4</v>
      </c>
      <c r="H46" s="9">
        <f>ULSBoard!H46+Grambling!H46+LATech!H46+McNeese!H46+Nicholls!H46+NwSU!H46+SLU!H46+ULL!H46+ULM!H46+UNO!H46</f>
        <v>74923</v>
      </c>
      <c r="I46" s="58">
        <f t="shared" si="7"/>
        <v>1</v>
      </c>
      <c r="J46" s="53">
        <f>ULSBoard!J46+Grambling!J46+LATech!J46+McNeese!J46+Nicholls!J46+NwSU!J46+SLU!J46+ULL!J46+ULM!J46+UNO!J46</f>
        <v>0</v>
      </c>
      <c r="K46" s="60">
        <f t="shared" si="8"/>
        <v>0</v>
      </c>
      <c r="L46" s="78">
        <f>J46+H46</f>
        <v>74923</v>
      </c>
      <c r="M46" s="62">
        <f>IF(ISBLANK(L46),"  ",IF(L76&gt;0,L46/L76,IF(L46&gt;0,1,0)))</f>
        <v>4.85131024338926E-5</v>
      </c>
      <c r="N46" s="35"/>
    </row>
    <row r="47" spans="1:14" s="85" customFormat="1" ht="45" x14ac:dyDescent="0.6">
      <c r="A47" s="86" t="s">
        <v>44</v>
      </c>
      <c r="B47" s="143">
        <f>B46+B45+B44+B43+B42</f>
        <v>259923</v>
      </c>
      <c r="C47" s="80">
        <f t="shared" si="0"/>
        <v>0.14916303356646005</v>
      </c>
      <c r="D47" s="144">
        <f>D46+D45+D44+D43+D42</f>
        <v>1482620</v>
      </c>
      <c r="E47" s="83">
        <f t="shared" si="6"/>
        <v>0.8508369664335399</v>
      </c>
      <c r="F47" s="92">
        <f>F46+F45+F44+F43+F42</f>
        <v>1742543</v>
      </c>
      <c r="G47" s="82">
        <f>IF(ISBLANK(F47),"  ",IF(F76&gt;0,F47/F76,IF(F47&gt;0,1,0)))</f>
        <v>1.15746874961545E-3</v>
      </c>
      <c r="H47" s="143">
        <f>H46+H45+H44+H43+H42</f>
        <v>74923</v>
      </c>
      <c r="I47" s="80">
        <f t="shared" si="7"/>
        <v>4.963349397989434E-2</v>
      </c>
      <c r="J47" s="144">
        <f>J46+J45+J44+J43+J42</f>
        <v>1434602</v>
      </c>
      <c r="K47" s="83">
        <f t="shared" si="8"/>
        <v>0.95036650602010564</v>
      </c>
      <c r="L47" s="92">
        <f>L46+L45+L44+L43+L42</f>
        <v>1509525</v>
      </c>
      <c r="M47" s="82">
        <f>IF(ISBLANK(L47),"  ",IF(L76&gt;0,L47/L76,IF(L47&gt;0,1,0)))</f>
        <v>9.7742670410316899E-4</v>
      </c>
      <c r="N47" s="84"/>
    </row>
    <row r="48" spans="1:14" s="85" customFormat="1" ht="45" x14ac:dyDescent="0.6">
      <c r="A48" s="93" t="s">
        <v>45</v>
      </c>
      <c r="B48" s="133">
        <f>ULSBoard!B48+Grambling!B48+LATech!B48+McNeese!B48+Nicholls!B48+NwSU!B48+SLU!B48+ULL!B48+ULM!B48+UNO!B48</f>
        <v>0</v>
      </c>
      <c r="C48" s="80">
        <f t="shared" si="0"/>
        <v>0</v>
      </c>
      <c r="D48" s="142">
        <f>ULSBoard!D48+Grambling!D48+LATech!D48+McNeese!D48+Nicholls!D48+NwSU!D48+SLU!D48+ULL!D48+ULM!D48+UNO!D48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ULSBoard!H48+Grambling!H48+LATech!H48+McNeese!H48+Nicholls!H48+NwSU!H48+SLU!H48+ULL!H48+ULM!H48+UNO!H48</f>
        <v>0</v>
      </c>
      <c r="I48" s="80">
        <f t="shared" si="7"/>
        <v>0</v>
      </c>
      <c r="J48" s="142">
        <f>ULSBoard!J48+Grambling!J48+LATech!J48+McNeese!J48+Nicholls!J48+NwSU!J48+SLU!J48+ULL!J48+ULM!J48+UNO!J48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ULSBoard!B50+Grambling!B50+LATech!B50+McNeese!B50+Nicholls!B50+NwSU!B50+SLU!B50+ULL!B50+ULM!B50+UNO!B50</f>
        <v>469719316.01999998</v>
      </c>
      <c r="C50" s="52">
        <f t="shared" si="0"/>
        <v>0.97206882909188941</v>
      </c>
      <c r="D50" s="53">
        <f>ULSBoard!D50+Grambling!D50+LATech!D50+McNeese!D50+Nicholls!D50+NwSU!D50+SLU!D50+ULL!D50+ULM!D50+UNO!D50</f>
        <v>13496791.689999999</v>
      </c>
      <c r="E50" s="54">
        <f t="shared" ref="E50:E67" si="9">IF(ISBLANK(D50),"  ",IF(F50&gt;0,D50/F50,IF(D50&gt;0,1,0)))</f>
        <v>2.793117090811062E-2</v>
      </c>
      <c r="F50" s="101">
        <f t="shared" ref="F50:F55" si="10">D50+B50</f>
        <v>483216107.70999998</v>
      </c>
      <c r="G50" s="56">
        <f>IF(ISBLANK(F50),"  ",IF(F76&gt;0,F50/F76,IF(F50&gt;0,1,0)))</f>
        <v>0.32097201847250728</v>
      </c>
      <c r="H50" s="9">
        <f>ULSBoard!H50+Grambling!H50+LATech!H50+McNeese!H50+Nicholls!H50+NwSU!H50+SLU!H50+ULL!H50+ULM!H50+UNO!H50</f>
        <v>488150925.52999997</v>
      </c>
      <c r="I50" s="52">
        <f t="shared" ref="I50:I67" si="11">IF(ISBLANK(H50),"  ",IF(L50&gt;0,H50/L50,IF(H50&gt;0,1,0)))</f>
        <v>0.97417235212920639</v>
      </c>
      <c r="J50" s="53">
        <f>ULSBoard!J50+Grambling!J50+LATech!J50+McNeese!J50+Nicholls!J50+NwSU!J50+SLU!J50+ULL!J50+ULM!J50+UNO!J50</f>
        <v>12942053</v>
      </c>
      <c r="K50" s="54">
        <f t="shared" ref="K50:K67" si="12">IF(ISBLANK(J50),"  ",IF(L50&gt;0,J50/L50,IF(J50&gt;0,1,0)))</f>
        <v>2.5827647870793648E-2</v>
      </c>
      <c r="L50" s="101">
        <f t="shared" ref="L50:L66" si="13">J50+H50</f>
        <v>501092978.52999997</v>
      </c>
      <c r="M50" s="56">
        <f>IF(ISBLANK(L50),"  ",IF(L76&gt;0,L50/L76,IF(L50&gt;0,1,0)))</f>
        <v>0.32446077968487963</v>
      </c>
      <c r="N50" s="35"/>
    </row>
    <row r="51" spans="1:14" s="11" customFormat="1" ht="44.25" x14ac:dyDescent="0.55000000000000004">
      <c r="A51" s="41" t="s">
        <v>48</v>
      </c>
      <c r="B51" s="9">
        <f>ULSBoard!B51+Grambling!B51+LATech!B51+McNeese!B51+Nicholls!B51+NwSU!B51+SLU!B51+ULL!B51+ULM!B51+UNO!B51</f>
        <v>52853565.25</v>
      </c>
      <c r="C51" s="58">
        <f t="shared" si="0"/>
        <v>0.99854564128073098</v>
      </c>
      <c r="D51" s="53">
        <f>ULSBoard!D51+Grambling!D51+LATech!D51+McNeese!D51+Nicholls!D51+NwSU!D51+SLU!D51+ULL!D51+ULM!D51+UNO!D51</f>
        <v>76980</v>
      </c>
      <c r="E51" s="60">
        <f t="shared" si="9"/>
        <v>1.4543587192690029E-3</v>
      </c>
      <c r="F51" s="102">
        <f t="shared" si="10"/>
        <v>52930545.25</v>
      </c>
      <c r="G51" s="62">
        <f>IF(ISBLANK(F51),"  ",IF(F76&gt;0,F51/F76,IF(F51&gt;0,1,0)))</f>
        <v>3.5158645741873516E-2</v>
      </c>
      <c r="H51" s="9">
        <f>ULSBoard!H51+Grambling!H51+LATech!H51+McNeese!H51+Nicholls!H51+NwSU!H51+SLU!H51+ULL!H51+ULM!H51+UNO!H51</f>
        <v>44707815</v>
      </c>
      <c r="I51" s="58">
        <f t="shared" si="11"/>
        <v>0.99832525043367637</v>
      </c>
      <c r="J51" s="53">
        <f>ULSBoard!J51+Grambling!J51+LATech!J51+McNeese!J51+Nicholls!J51+NwSU!J51+SLU!J51+ULL!J51+ULM!J51+UNO!J51</f>
        <v>75000</v>
      </c>
      <c r="K51" s="60">
        <f t="shared" si="12"/>
        <v>1.6747495663235999E-3</v>
      </c>
      <c r="L51" s="102">
        <f t="shared" si="13"/>
        <v>44782815</v>
      </c>
      <c r="M51" s="62">
        <f>IF(ISBLANK(L51),"  ",IF(L76&gt;0,L51/L76,IF(L51&gt;0,1,0)))</f>
        <v>2.8997147623200648E-2</v>
      </c>
      <c r="N51" s="35"/>
    </row>
    <row r="52" spans="1:14" s="11" customFormat="1" ht="44.25" x14ac:dyDescent="0.55000000000000004">
      <c r="A52" s="103" t="s">
        <v>49</v>
      </c>
      <c r="B52" s="9">
        <f>ULSBoard!B52+Grambling!B52+LATech!B52+McNeese!B52+Nicholls!B52+NwSU!B52+SLU!B52+ULL!B52+ULM!B52+UNO!B52</f>
        <v>16718432.99</v>
      </c>
      <c r="C52" s="58">
        <f t="shared" si="0"/>
        <v>0.9365994970941659</v>
      </c>
      <c r="D52" s="53">
        <f>ULSBoard!D52+Grambling!D52+LATech!D52+McNeese!D52+Nicholls!D52+NwSU!D52+SLU!D52+ULL!D52+ULM!D52+UNO!D52</f>
        <v>1131707.9099999999</v>
      </c>
      <c r="E52" s="60">
        <f t="shared" si="9"/>
        <v>6.3400502905834211E-2</v>
      </c>
      <c r="F52" s="106">
        <f t="shared" si="10"/>
        <v>17850140.899999999</v>
      </c>
      <c r="G52" s="62">
        <f>IF(ISBLANK(F52),"  ",IF(F76&gt;0,F52/F76,IF(F52&gt;0,1,0)))</f>
        <v>1.1856797948735039E-2</v>
      </c>
      <c r="H52" s="9">
        <f>ULSBoard!H52+Grambling!H52+LATech!H52+McNeese!H52+Nicholls!H52+NwSU!H52+SLU!H52+ULL!H52+ULM!H52+UNO!H52</f>
        <v>17985069</v>
      </c>
      <c r="I52" s="58">
        <f t="shared" si="11"/>
        <v>1</v>
      </c>
      <c r="J52" s="53">
        <f>ULSBoard!J52+Grambling!J52+LATech!J52+McNeese!J52+Nicholls!J52+NwSU!J52+SLU!J52+ULL!J52+ULM!J52+UNO!J52</f>
        <v>0</v>
      </c>
      <c r="K52" s="60">
        <f t="shared" si="12"/>
        <v>0</v>
      </c>
      <c r="L52" s="106">
        <f t="shared" si="13"/>
        <v>17985069</v>
      </c>
      <c r="M52" s="62">
        <f>IF(ISBLANK(L52),"  ",IF(L76&gt;0,L52/L76,IF(L52&gt;0,1,0)))</f>
        <v>1.1645442583420663E-2</v>
      </c>
      <c r="N52" s="35"/>
    </row>
    <row r="53" spans="1:14" s="11" customFormat="1" ht="44.25" x14ac:dyDescent="0.55000000000000004">
      <c r="A53" s="103" t="s">
        <v>50</v>
      </c>
      <c r="B53" s="9">
        <f>ULSBoard!B53+Grambling!B53+LATech!B53+McNeese!B53+Nicholls!B53+NwSU!B53+SLU!B53+ULL!B53+ULM!B53+UNO!B53</f>
        <v>9373357.9800000004</v>
      </c>
      <c r="C53" s="58">
        <f t="shared" si="0"/>
        <v>1</v>
      </c>
      <c r="D53" s="53">
        <f>ULSBoard!D53+Grambling!D53+LATech!D53+McNeese!D53+Nicholls!D53+NwSU!D53+SLU!D53+ULL!D53+ULM!D53+UNO!D53</f>
        <v>0</v>
      </c>
      <c r="E53" s="60">
        <f t="shared" si="9"/>
        <v>0</v>
      </c>
      <c r="F53" s="106">
        <f t="shared" si="10"/>
        <v>9373357.9800000004</v>
      </c>
      <c r="G53" s="62">
        <f>IF(ISBLANK(F53),"  ",IF(F76&gt;0,F53/F76,IF(F53&gt;0,1,0)))</f>
        <v>6.2261699945473951E-3</v>
      </c>
      <c r="H53" s="9">
        <f>ULSBoard!H53+Grambling!H53+LATech!H53+McNeese!H53+Nicholls!H53+NwSU!H53+SLU!H53+ULL!H53+ULM!H53+UNO!H53</f>
        <v>9463970</v>
      </c>
      <c r="I53" s="58">
        <f t="shared" si="11"/>
        <v>1</v>
      </c>
      <c r="J53" s="53">
        <f>ULSBoard!J53+Grambling!J53+LATech!J53+McNeese!J53+Nicholls!J53+NwSU!J53+SLU!J53+ULL!J53+ULM!J53+UNO!J53</f>
        <v>0</v>
      </c>
      <c r="K53" s="60">
        <f t="shared" si="12"/>
        <v>0</v>
      </c>
      <c r="L53" s="106">
        <f t="shared" si="13"/>
        <v>9463970</v>
      </c>
      <c r="M53" s="62">
        <f>IF(ISBLANK(L53),"  ",IF(L76&gt;0,L53/L76,IF(L53&gt;0,1,0)))</f>
        <v>6.1279786719870607E-3</v>
      </c>
      <c r="N53" s="35"/>
    </row>
    <row r="54" spans="1:14" s="11" customFormat="1" ht="44.25" x14ac:dyDescent="0.55000000000000004">
      <c r="A54" s="103" t="s">
        <v>51</v>
      </c>
      <c r="B54" s="9">
        <f>ULSBoard!B54+Grambling!B54+LATech!B54+McNeese!B54+Nicholls!B54+NwSU!B54+SLU!B54+ULL!B54+ULM!B54+UNO!B54</f>
        <v>0</v>
      </c>
      <c r="C54" s="58">
        <f>IF(ISBLANK(B54),"  ",IF(F54&gt;0,B54/F54,IF(B54&gt;0,1,0)))</f>
        <v>0</v>
      </c>
      <c r="D54" s="53">
        <f>ULSBoard!D54+Grambling!D54+LATech!D54+McNeese!D54+Nicholls!D54+NwSU!D54+SLU!D54+ULL!D54+ULM!D54+UNO!D54</f>
        <v>10103965.039999999</v>
      </c>
      <c r="E54" s="60">
        <f>IF(ISBLANK(D54),"  ",IF(F54&gt;0,D54/F54,IF(D54&gt;0,1,0)))</f>
        <v>1</v>
      </c>
      <c r="F54" s="106">
        <f t="shared" si="10"/>
        <v>10103965.039999999</v>
      </c>
      <c r="G54" s="62">
        <f>IF(ISBLANK(F54),"  ",IF(F76&gt;0,F54/F76,IF(F54&gt;0,1,0)))</f>
        <v>6.7114692613077665E-3</v>
      </c>
      <c r="H54" s="9">
        <f>ULSBoard!H54+Grambling!H54+LATech!H54+McNeese!H54+Nicholls!H54+NwSU!H54+SLU!H54+ULL!H54+ULM!H54+UNO!H54</f>
        <v>0</v>
      </c>
      <c r="I54" s="58">
        <f>IF(ISBLANK(H54),"  ",IF(L54&gt;0,H54/L54,IF(H54&gt;0,1,0)))</f>
        <v>0</v>
      </c>
      <c r="J54" s="53">
        <f>ULSBoard!J54+Grambling!J54+LATech!J54+McNeese!J54+Nicholls!J54+NwSU!J54+SLU!J54+ULL!J54+ULM!J54+UNO!J54</f>
        <v>10715514</v>
      </c>
      <c r="K54" s="60">
        <f>IF(ISBLANK(J54),"  ",IF(L54&gt;0,J54/L54,IF(J54&gt;0,1,0)))</f>
        <v>1</v>
      </c>
      <c r="L54" s="106">
        <f t="shared" si="13"/>
        <v>10715514</v>
      </c>
      <c r="M54" s="62">
        <f>IF(ISBLANK(L54),"  ",IF(L76&gt;0,L54/L76,IF(L54&gt;0,1,0)))</f>
        <v>6.9383610949082424E-3</v>
      </c>
      <c r="N54" s="35"/>
    </row>
    <row r="55" spans="1:14" s="11" customFormat="1" ht="44.25" x14ac:dyDescent="0.55000000000000004">
      <c r="A55" s="41" t="s">
        <v>52</v>
      </c>
      <c r="B55" s="9">
        <f>ULSBoard!B55+Grambling!B55+LATech!B55+McNeese!B55+Nicholls!B55+NwSU!B55+SLU!B55+ULL!B55+ULM!B55+UNO!B55</f>
        <v>40178535.210000001</v>
      </c>
      <c r="C55" s="58">
        <f t="shared" si="0"/>
        <v>0.27513637908451666</v>
      </c>
      <c r="D55" s="53">
        <f>ULSBoard!D55+Grambling!D55+LATech!D55+McNeese!D55+Nicholls!D55+NwSU!D55+SLU!D55+ULL!D55+ULM!D55+UNO!D55</f>
        <v>105852808.75</v>
      </c>
      <c r="E55" s="60">
        <f t="shared" si="9"/>
        <v>0.72486362091548329</v>
      </c>
      <c r="F55" s="102">
        <f t="shared" si="10"/>
        <v>146031343.96000001</v>
      </c>
      <c r="G55" s="62">
        <f>IF(ISBLANK(F55),"  ",IF(F76&gt;0,F55/F76,IF(F55&gt;0,1,0)))</f>
        <v>9.7000026454466204E-2</v>
      </c>
      <c r="H55" s="9">
        <f>ULSBoard!H55+Grambling!H55+LATech!H55+McNeese!H55+Nicholls!H55+NwSU!H55+SLU!H55+ULL!H55+ULM!H55+UNO!H55</f>
        <v>50732731</v>
      </c>
      <c r="I55" s="58">
        <f t="shared" si="11"/>
        <v>0.33281260880567676</v>
      </c>
      <c r="J55" s="53">
        <f>ULSBoard!J55+Grambling!J55+LATech!J55+McNeese!J55+Nicholls!J55+NwSU!J55+SLU!J55+ULL!J55+ULM!J55+UNO!J55</f>
        <v>101703594</v>
      </c>
      <c r="K55" s="60">
        <f t="shared" si="12"/>
        <v>0.66718739119432324</v>
      </c>
      <c r="L55" s="102">
        <f t="shared" si="13"/>
        <v>152436325</v>
      </c>
      <c r="M55" s="62">
        <f>IF(ISBLANK(L55),"  ",IF(L76&gt;0,L55/L76,IF(L55&gt;0,1,0)))</f>
        <v>9.8703456206654078E-2</v>
      </c>
      <c r="N55" s="35"/>
    </row>
    <row r="56" spans="1:14" s="85" customFormat="1" ht="45" x14ac:dyDescent="0.6">
      <c r="A56" s="93" t="s">
        <v>53</v>
      </c>
      <c r="B56" s="143">
        <f>B55+B53+B52+B51+B50</f>
        <v>588843207.45000005</v>
      </c>
      <c r="C56" s="80">
        <f t="shared" si="0"/>
        <v>0.81839991424463154</v>
      </c>
      <c r="D56" s="144">
        <f>D55+D53+D52+D51+D50+D54</f>
        <v>130662253.38999999</v>
      </c>
      <c r="E56" s="83">
        <f t="shared" si="9"/>
        <v>0.1816000857553686</v>
      </c>
      <c r="F56" s="107">
        <f>F55+F53+F52+F51+F50+F54</f>
        <v>719505460.83999991</v>
      </c>
      <c r="G56" s="82">
        <f>IF(ISBLANK(F56),"  ",IF(F76&gt;0,F56/F76,IF(F56&gt;0,1,0)))</f>
        <v>0.47792512787343716</v>
      </c>
      <c r="H56" s="143">
        <f>H55+H53+H52+H51+H50</f>
        <v>611040510.52999997</v>
      </c>
      <c r="I56" s="80">
        <f t="shared" si="11"/>
        <v>0.82968074095353006</v>
      </c>
      <c r="J56" s="144">
        <f>J55+J53+J52+J51+J50+J54</f>
        <v>125436161</v>
      </c>
      <c r="K56" s="83">
        <f t="shared" si="12"/>
        <v>0.17031925904646991</v>
      </c>
      <c r="L56" s="102">
        <f t="shared" si="13"/>
        <v>736476671.52999997</v>
      </c>
      <c r="M56" s="82">
        <f>IF(ISBLANK(L56),"  ",IF(L76&gt;0,L56/L76,IF(L56&gt;0,1,0)))</f>
        <v>0.4768731658650503</v>
      </c>
      <c r="N56" s="84"/>
    </row>
    <row r="57" spans="1:14" s="11" customFormat="1" ht="44.25" x14ac:dyDescent="0.55000000000000004">
      <c r="A57" s="51" t="s">
        <v>54</v>
      </c>
      <c r="B57" s="9">
        <f>ULSBoard!B57+Grambling!B57+LATech!B57+McNeese!B57+Nicholls!B57+NwSU!B57+SLU!B57+ULL!B57+ULM!B57+UNO!B57</f>
        <v>0</v>
      </c>
      <c r="C57" s="58">
        <f t="shared" si="0"/>
        <v>0</v>
      </c>
      <c r="D57" s="53">
        <f>ULSBoard!D57+Grambling!D57+LATech!D57+McNeese!D57+Nicholls!D57+NwSU!D57+SLU!D57+ULL!D57+ULM!D57+UNO!D57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ULSBoard!H57+Grambling!H57+LATech!H57+McNeese!H57+Nicholls!H57+NwSU!H57+SLU!H57+ULL!H57+ULM!H57+UNO!H57</f>
        <v>0</v>
      </c>
      <c r="I57" s="58">
        <f t="shared" si="11"/>
        <v>0</v>
      </c>
      <c r="J57" s="53">
        <f>ULSBoard!J57+Grambling!J57+LATech!J57+McNeese!J57+Nicholls!J57+NwSU!J57+SLU!J57+ULL!J57+ULM!J57+UNO!J57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ULSBoard!B58+Grambling!B58+LATech!B58+McNeese!B58+Nicholls!B58+NwSU!B58+SLU!B58+ULL!B58+ULM!B58+UNO!B58</f>
        <v>0</v>
      </c>
      <c r="C58" s="58">
        <f t="shared" si="0"/>
        <v>0</v>
      </c>
      <c r="D58" s="53">
        <f>ULSBoard!D58+Grambling!D58+LATech!D58+McNeese!D58+Nicholls!D58+NwSU!D58+SLU!D58+ULL!D58+ULM!D58+UNO!D58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ULSBoard!H58+Grambling!H58+LATech!H58+McNeese!H58+Nicholls!H58+NwSU!H58+SLU!H58+ULL!H58+ULM!H58+UNO!H58</f>
        <v>0</v>
      </c>
      <c r="I58" s="58">
        <f t="shared" si="11"/>
        <v>0</v>
      </c>
      <c r="J58" s="53">
        <f>ULSBoard!J58+Grambling!J58+LATech!J58+McNeese!J58+Nicholls!J58+NwSU!J58+SLU!J58+ULL!J58+ULM!J58+UNO!J58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89" t="s">
        <v>56</v>
      </c>
      <c r="B59" s="9">
        <f>ULSBoard!B59+Grambling!B59+LATech!B59+McNeese!B59+Nicholls!B59+NwSU!B59+SLU!B59+ULL!B59+ULM!B59+UNO!B59</f>
        <v>907558.25</v>
      </c>
      <c r="C59" s="58">
        <f t="shared" si="0"/>
        <v>0.28243444948340518</v>
      </c>
      <c r="D59" s="53">
        <f>ULSBoard!D59+Grambling!D59+LATech!D59+McNeese!D59+Nicholls!D59+NwSU!D59+SLU!D59+ULL!D59+ULM!D59+UNO!D59</f>
        <v>2305782.94</v>
      </c>
      <c r="E59" s="60">
        <f t="shared" si="9"/>
        <v>0.71756555051659487</v>
      </c>
      <c r="F59" s="44">
        <f t="shared" si="14"/>
        <v>3213341.19</v>
      </c>
      <c r="G59" s="62">
        <f>IF(ISBLANK(F59),"  ",IF(F76&gt;0,F59/F76,IF(F59&gt;0,1,0)))</f>
        <v>2.1344334167232156E-3</v>
      </c>
      <c r="H59" s="9">
        <f>ULSBoard!H59+Grambling!H59+LATech!H59+McNeese!H59+Nicholls!H59+NwSU!H59+SLU!H59+ULL!H59+ULM!H59+UNO!H59</f>
        <v>950336</v>
      </c>
      <c r="I59" s="58">
        <f t="shared" si="11"/>
        <v>0.28971971449223538</v>
      </c>
      <c r="J59" s="53">
        <f>ULSBoard!J59+Grambling!J59+LATech!J59+McNeese!J59+Nicholls!J59+NwSU!J59+SLU!J59+ULL!J59+ULM!J59+UNO!J59</f>
        <v>2329855</v>
      </c>
      <c r="K59" s="60">
        <f t="shared" si="12"/>
        <v>0.71028028550776467</v>
      </c>
      <c r="L59" s="44">
        <f t="shared" si="13"/>
        <v>3280191</v>
      </c>
      <c r="M59" s="62">
        <f>IF(ISBLANK(L59),"  ",IF(L76&gt;0,L59/L76,IF(L59&gt;0,1,0)))</f>
        <v>2.1239438087867894E-3</v>
      </c>
      <c r="N59" s="35"/>
    </row>
    <row r="60" spans="1:14" s="11" customFormat="1" ht="44.25" x14ac:dyDescent="0.55000000000000004">
      <c r="A60" s="88" t="s">
        <v>57</v>
      </c>
      <c r="B60" s="9">
        <f>ULSBoard!B60+Grambling!B60+LATech!B60+McNeese!B60+Nicholls!B60+NwSU!B60+SLU!B60+ULL!B60+ULM!B60+UNO!B60</f>
        <v>1094041</v>
      </c>
      <c r="C60" s="58">
        <f t="shared" si="0"/>
        <v>2.4359862328490429E-2</v>
      </c>
      <c r="D60" s="53">
        <f>ULSBoard!D60+Grambling!D60+LATech!D60+McNeese!D60+Nicholls!D60+NwSU!D60+SLU!D60+ULL!D60+ULM!D60+UNO!D60</f>
        <v>43817583.920000002</v>
      </c>
      <c r="E60" s="60">
        <f t="shared" si="9"/>
        <v>0.97564013767150959</v>
      </c>
      <c r="F60" s="78">
        <f t="shared" si="14"/>
        <v>44911624.920000002</v>
      </c>
      <c r="G60" s="62">
        <f>IF(ISBLANK(F60),"  ",IF(F76&gt;0,F60/F76,IF(F60&gt;0,1,0)))</f>
        <v>2.9832148956640086E-2</v>
      </c>
      <c r="H60" s="9">
        <f>ULSBoard!H60+Grambling!H60+LATech!H60+McNeese!H60+Nicholls!H60+NwSU!H60+SLU!H60+ULL!H60+ULM!H60+UNO!H60</f>
        <v>1100000</v>
      </c>
      <c r="I60" s="58">
        <f t="shared" si="11"/>
        <v>2.7268656805956783E-2</v>
      </c>
      <c r="J60" s="53">
        <f>ULSBoard!J60+Grambling!J60+LATech!J60+McNeese!J60+Nicholls!J60+NwSU!J60+SLU!J60+ULL!J60+ULM!J60+UNO!J60</f>
        <v>39239354</v>
      </c>
      <c r="K60" s="60">
        <f t="shared" si="12"/>
        <v>0.9727313431940432</v>
      </c>
      <c r="L60" s="78">
        <f t="shared" si="13"/>
        <v>40339354</v>
      </c>
      <c r="M60" s="62">
        <f>IF(ISBLANK(L60),"  ",IF(L76&gt;0,L60/L76,IF(L60&gt;0,1,0)))</f>
        <v>2.6119979348385079E-2</v>
      </c>
      <c r="N60" s="35"/>
    </row>
    <row r="61" spans="1:14" s="11" customFormat="1" ht="44.25" x14ac:dyDescent="0.55000000000000004">
      <c r="A61" s="112" t="s">
        <v>58</v>
      </c>
      <c r="B61" s="9">
        <f>ULSBoard!B61+Grambling!B61+LATech!B61+McNeese!B61+Nicholls!B61+NwSU!B61+SLU!B61+ULL!B61+ULM!B61+UNO!B61</f>
        <v>126091</v>
      </c>
      <c r="C61" s="58">
        <f t="shared" si="0"/>
        <v>1</v>
      </c>
      <c r="D61" s="53">
        <f>ULSBoard!D61+Grambling!D61+LATech!D61+McNeese!D61+Nicholls!D61+NwSU!D61+SLU!D61+ULL!D61+ULM!D61+UNO!D61</f>
        <v>0</v>
      </c>
      <c r="E61" s="60">
        <f t="shared" si="9"/>
        <v>0</v>
      </c>
      <c r="F61" s="44">
        <f t="shared" si="14"/>
        <v>126091</v>
      </c>
      <c r="G61" s="62">
        <f>IF(ISBLANK(F61),"  ",IF(F76&gt;0,F61/F76,IF(F61&gt;0,1,0)))</f>
        <v>8.3754829641369938E-5</v>
      </c>
      <c r="H61" s="9">
        <f>ULSBoard!H61+Grambling!H61+LATech!H61+McNeese!H61+Nicholls!H61+NwSU!H61+SLU!H61+ULL!H61+ULM!H61+UNO!H61</f>
        <v>208180</v>
      </c>
      <c r="I61" s="58">
        <f t="shared" si="11"/>
        <v>1</v>
      </c>
      <c r="J61" s="53">
        <f>ULSBoard!J61+Grambling!J61+LATech!J61+McNeese!J61+Nicholls!J61+NwSU!J61+SLU!J61+ULL!J61+ULM!J61+UNO!J61</f>
        <v>0</v>
      </c>
      <c r="K61" s="60">
        <f t="shared" si="12"/>
        <v>0</v>
      </c>
      <c r="L61" s="44">
        <f t="shared" si="13"/>
        <v>208180</v>
      </c>
      <c r="M61" s="62">
        <f>IF(ISBLANK(L61),"  ",IF(L76&gt;0,L61/L76,IF(L61&gt;0,1,0)))</f>
        <v>1.3479782796588181E-4</v>
      </c>
      <c r="N61" s="35"/>
    </row>
    <row r="62" spans="1:14" s="11" customFormat="1" ht="44.25" x14ac:dyDescent="0.55000000000000004">
      <c r="A62" s="112" t="s">
        <v>59</v>
      </c>
      <c r="B62" s="9">
        <f>ULSBoard!B62+Grambling!B62+LATech!B62+McNeese!B62+Nicholls!B62+NwSU!B62+SLU!B62+ULL!B62+ULM!B62+UNO!B62</f>
        <v>0</v>
      </c>
      <c r="C62" s="58">
        <f t="shared" si="0"/>
        <v>0</v>
      </c>
      <c r="D62" s="53">
        <f>ULSBoard!D62+Grambling!D62+LATech!D62+McNeese!D62+Nicholls!D62+NwSU!D62+SLU!D62+ULL!D62+ULM!D62+UNO!D62</f>
        <v>66755878.119999997</v>
      </c>
      <c r="E62" s="60">
        <f t="shared" si="9"/>
        <v>1</v>
      </c>
      <c r="F62" s="44">
        <f t="shared" si="14"/>
        <v>66755878.119999997</v>
      </c>
      <c r="G62" s="62">
        <f>IF(ISBLANK(F62),"  ",IF(F76&gt;0,F62/F76,IF(F62&gt;0,1,0)))</f>
        <v>4.4342000614640657E-2</v>
      </c>
      <c r="H62" s="9">
        <f>ULSBoard!H62+Grambling!H62+LATech!H62+McNeese!H62+Nicholls!H62+NwSU!H62+SLU!H62+ULL!H62+ULM!H62+UNO!H62</f>
        <v>0</v>
      </c>
      <c r="I62" s="58">
        <f t="shared" si="11"/>
        <v>0</v>
      </c>
      <c r="J62" s="53">
        <f>ULSBoard!J62+Grambling!J62+LATech!J62+McNeese!J62+Nicholls!J62+NwSU!J62+SLU!J62+ULL!J62+ULM!J62+UNO!J62</f>
        <v>72267952</v>
      </c>
      <c r="K62" s="60">
        <f t="shared" si="12"/>
        <v>1</v>
      </c>
      <c r="L62" s="44">
        <f t="shared" si="13"/>
        <v>72267952</v>
      </c>
      <c r="M62" s="62">
        <f>IF(ISBLANK(L62),"  ",IF(L76&gt;0,L62/L76,IF(L62&gt;0,1,0)))</f>
        <v>4.679394255520513E-2</v>
      </c>
      <c r="N62" s="35"/>
    </row>
    <row r="63" spans="1:14" s="11" customFormat="1" ht="44.25" x14ac:dyDescent="0.55000000000000004">
      <c r="A63" s="113" t="s">
        <v>60</v>
      </c>
      <c r="B63" s="9">
        <f>ULSBoard!B63+Grambling!B63+LATech!B63+McNeese!B63+Nicholls!B63+NwSU!B63+SLU!B63+ULL!B63+ULM!B63+UNO!B63</f>
        <v>0</v>
      </c>
      <c r="C63" s="58">
        <f t="shared" si="0"/>
        <v>0</v>
      </c>
      <c r="D63" s="53">
        <f>ULSBoard!D63+Grambling!D63+LATech!D63+McNeese!D63+Nicholls!D63+NwSU!D63+SLU!D63+ULL!D63+ULM!D63+UNO!D63</f>
        <v>161104394.22</v>
      </c>
      <c r="E63" s="60">
        <f t="shared" si="9"/>
        <v>1</v>
      </c>
      <c r="F63" s="44">
        <f t="shared" si="14"/>
        <v>161104394.22</v>
      </c>
      <c r="G63" s="62">
        <f>IF(ISBLANK(F63),"  ",IF(F76&gt;0,F63/F76,IF(F63&gt;0,1,0)))</f>
        <v>0.10701216654933504</v>
      </c>
      <c r="H63" s="9">
        <f>ULSBoard!H63+Grambling!H63+LATech!H63+McNeese!H63+Nicholls!H63+NwSU!H63+SLU!H63+ULL!H63+ULM!H63+UNO!H63</f>
        <v>0</v>
      </c>
      <c r="I63" s="58">
        <f t="shared" si="11"/>
        <v>0</v>
      </c>
      <c r="J63" s="53">
        <f>ULSBoard!J63+Grambling!J63+LATech!J63+McNeese!J63+Nicholls!J63+NwSU!J63+SLU!J63+ULL!J63+ULM!J63+UNO!J63</f>
        <v>170930589</v>
      </c>
      <c r="K63" s="60">
        <f t="shared" si="12"/>
        <v>1</v>
      </c>
      <c r="L63" s="44">
        <f t="shared" si="13"/>
        <v>170930589</v>
      </c>
      <c r="M63" s="62">
        <f>IF(ISBLANK(L63),"  ",IF(L76&gt;0,L63/L76,IF(L63&gt;0,1,0)))</f>
        <v>0.11067860567839777</v>
      </c>
      <c r="N63" s="35"/>
    </row>
    <row r="64" spans="1:14" s="11" customFormat="1" ht="44.25" x14ac:dyDescent="0.55000000000000004">
      <c r="A64" s="113" t="s">
        <v>61</v>
      </c>
      <c r="B64" s="9">
        <f>ULSBoard!B64+Grambling!B64+LATech!B64+McNeese!B64+Nicholls!B64+NwSU!B64+SLU!B64+ULL!B64+ULM!B64+UNO!B64</f>
        <v>0</v>
      </c>
      <c r="C64" s="58">
        <f t="shared" si="0"/>
        <v>0</v>
      </c>
      <c r="D64" s="53">
        <f>ULSBoard!D64+Grambling!D64+LATech!D64+McNeese!D64+Nicholls!D64+NwSU!D64+SLU!D64+ULL!D64+ULM!D64+UNO!D64</f>
        <v>2405628.7199999997</v>
      </c>
      <c r="E64" s="60">
        <f t="shared" si="9"/>
        <v>1</v>
      </c>
      <c r="F64" s="44">
        <f t="shared" si="14"/>
        <v>2405628.7199999997</v>
      </c>
      <c r="G64" s="62">
        <f>IF(ISBLANK(F64),"  ",IF(F76&gt;0,F64/F76,IF(F64&gt;0,1,0)))</f>
        <v>1.5979175644890342E-3</v>
      </c>
      <c r="H64" s="9">
        <f>ULSBoard!H64+Grambling!H64+LATech!H64+McNeese!H64+Nicholls!H64+NwSU!H64+SLU!H64+ULL!H64+ULM!H64+UNO!H64</f>
        <v>0</v>
      </c>
      <c r="I64" s="58">
        <f t="shared" si="11"/>
        <v>0</v>
      </c>
      <c r="J64" s="53">
        <f>ULSBoard!J64+Grambling!J64+LATech!J64+McNeese!J64+Nicholls!J64+NwSU!J64+SLU!J64+ULL!J64+ULM!J64+UNO!J64</f>
        <v>2939979</v>
      </c>
      <c r="K64" s="60">
        <f t="shared" si="12"/>
        <v>1</v>
      </c>
      <c r="L64" s="44">
        <f t="shared" si="13"/>
        <v>2939979</v>
      </c>
      <c r="M64" s="62">
        <f>IF(ISBLANK(L64),"  ",IF(L76&gt;0,L64/L76,IF(L64&gt;0,1,0)))</f>
        <v>1.9036544503088925E-3</v>
      </c>
      <c r="N64" s="35"/>
    </row>
    <row r="65" spans="1:14" s="11" customFormat="1" ht="44.25" x14ac:dyDescent="0.55000000000000004">
      <c r="A65" s="89" t="s">
        <v>62</v>
      </c>
      <c r="B65" s="9">
        <f>ULSBoard!B65+Grambling!B65+LATech!B65+McNeese!B65+Nicholls!B65+NwSU!B65+SLU!B65+ULL!B65+ULM!B65+UNO!B65</f>
        <v>0</v>
      </c>
      <c r="C65" s="58">
        <f t="shared" si="0"/>
        <v>0</v>
      </c>
      <c r="D65" s="53">
        <f>ULSBoard!D65+Grambling!D65+LATech!D65+McNeese!D65+Nicholls!D65+NwSU!D65+SLU!D65+ULL!D65+ULM!D65+UNO!D65</f>
        <v>40704131.730000004</v>
      </c>
      <c r="E65" s="60">
        <f t="shared" si="9"/>
        <v>1</v>
      </c>
      <c r="F65" s="44">
        <f t="shared" si="14"/>
        <v>40704131.730000004</v>
      </c>
      <c r="G65" s="62">
        <f>IF(ISBLANK(F65),"  ",IF(F76&gt;0,F65/F76,IF(F65&gt;0,1,0)))</f>
        <v>2.7037358881649216E-2</v>
      </c>
      <c r="H65" s="9">
        <f>ULSBoard!H65+Grambling!H65+LATech!H65+McNeese!H65+Nicholls!H65+NwSU!H65+SLU!H65+ULL!H65+ULM!H65+UNO!H65</f>
        <v>0</v>
      </c>
      <c r="I65" s="58">
        <f t="shared" si="11"/>
        <v>0</v>
      </c>
      <c r="J65" s="53">
        <f>ULSBoard!J65+Grambling!J65+LATech!J65+McNeese!J65+Nicholls!J65+NwSU!J65+SLU!J65+ULL!J65+ULM!J65+UNO!J65</f>
        <v>40679069</v>
      </c>
      <c r="K65" s="60">
        <f t="shared" si="12"/>
        <v>1</v>
      </c>
      <c r="L65" s="44">
        <f t="shared" si="13"/>
        <v>40679069</v>
      </c>
      <c r="M65" s="62">
        <f>IF(ISBLANK(L65),"  ",IF(L76&gt;0,L65/L76,IF(L65&gt;0,1,0)))</f>
        <v>2.6339946896312017E-2</v>
      </c>
      <c r="N65" s="35"/>
    </row>
    <row r="66" spans="1:14" s="11" customFormat="1" ht="44.25" x14ac:dyDescent="0.55000000000000004">
      <c r="A66" s="88" t="s">
        <v>63</v>
      </c>
      <c r="B66" s="9">
        <f>ULSBoard!B66+Grambling!B66+LATech!B66+McNeese!B66+Nicholls!B66+NwSU!B66+SLU!B66+ULL!B66+ULM!B66+UNO!B66</f>
        <v>19523558.48</v>
      </c>
      <c r="C66" s="58">
        <f t="shared" si="0"/>
        <v>0.35842287332763084</v>
      </c>
      <c r="D66" s="53">
        <f>ULSBoard!D66+Grambling!D66+LATech!D66+McNeese!D66+Nicholls!D66+NwSU!D66+SLU!D66+ULL!D66+ULM!D66+UNO!D66</f>
        <v>34947179.670000002</v>
      </c>
      <c r="E66" s="60">
        <f t="shared" si="9"/>
        <v>0.6415771266723691</v>
      </c>
      <c r="F66" s="44">
        <f t="shared" si="14"/>
        <v>54470738.150000006</v>
      </c>
      <c r="G66" s="62">
        <f>IF(ISBLANK(F66),"  ",IF(F76&gt;0,F66/F76,IF(F66&gt;0,1,0)))</f>
        <v>3.6181705230293369E-2</v>
      </c>
      <c r="H66" s="9">
        <f>ULSBoard!H66+Grambling!H66+LATech!H66+McNeese!H66+Nicholls!H66+NwSU!H66+SLU!H66+ULL!H66+ULM!H66+UNO!H66</f>
        <v>26984118</v>
      </c>
      <c r="I66" s="58">
        <f t="shared" si="11"/>
        <v>0.44379356249201629</v>
      </c>
      <c r="J66" s="53">
        <f>ULSBoard!J66+Grambling!J66+LATech!J66+McNeese!J66+Nicholls!J66+NwSU!J66+SLU!J66+ULL!J66+ULM!J66+UNO!J66</f>
        <v>33819193</v>
      </c>
      <c r="K66" s="60">
        <f t="shared" si="12"/>
        <v>0.55620643750798371</v>
      </c>
      <c r="L66" s="44">
        <f t="shared" si="13"/>
        <v>60803311</v>
      </c>
      <c r="M66" s="62">
        <f>IF(ISBLANK(L66),"  ",IF(L76&gt;0,L66/L76,IF(L66&gt;0,1,0)))</f>
        <v>3.9370517129090253E-2</v>
      </c>
      <c r="N66" s="35"/>
    </row>
    <row r="67" spans="1:14" s="85" customFormat="1" ht="45" x14ac:dyDescent="0.6">
      <c r="A67" s="114" t="s">
        <v>64</v>
      </c>
      <c r="B67" s="90">
        <f>B66+B65+B64+B63+B62+B61+B60+B59+B58+B57+B56</f>
        <v>610494456.18000007</v>
      </c>
      <c r="C67" s="80">
        <f t="shared" si="0"/>
        <v>0.55844856402807042</v>
      </c>
      <c r="D67" s="91">
        <f>D66+D65+D64+D63+D62+D61+D60+D59+D58+D57+D56</f>
        <v>482702832.70999998</v>
      </c>
      <c r="E67" s="83">
        <f t="shared" si="9"/>
        <v>0.44155143597192975</v>
      </c>
      <c r="F67" s="90">
        <f>F66+F65+F64+F63+F62+F61+F60+F59+F58+F57+F56</f>
        <v>1093197288.8899999</v>
      </c>
      <c r="G67" s="82">
        <f>IF(ISBLANK(F67),"  ",IF(F76&gt;0,F67/F76,IF(F67&gt;0,1,0)))</f>
        <v>0.72614661391684909</v>
      </c>
      <c r="H67" s="90">
        <f>H66+H65+H64+H63+H62+H61+H60+H59+H58+H57+H56</f>
        <v>640283144.52999997</v>
      </c>
      <c r="I67" s="80">
        <f t="shared" si="11"/>
        <v>0.56766449560072441</v>
      </c>
      <c r="J67" s="91">
        <f>J66+J65+J64+J63+J62+J61+J60+J59+J58+J57+J56</f>
        <v>487642152</v>
      </c>
      <c r="K67" s="83">
        <f t="shared" si="12"/>
        <v>0.43233550439927554</v>
      </c>
      <c r="L67" s="90">
        <f>L66+L65+L64+L63+L62+L61+L60+L59+L58+L57+L56</f>
        <v>1127925296.53</v>
      </c>
      <c r="M67" s="82">
        <f>IF(ISBLANK(L67),"  ",IF(L76&gt;0,L67/L76,IF(L67&gt;0,1,0)))</f>
        <v>0.73033855355950217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63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ULSBoard!B69+Grambling!B69+LATech!B69+McNeese!B69+Nicholls!B69+NwSU!B69+SLU!B69+ULL!B69+ULM!B69+UNO!B69</f>
        <v>0</v>
      </c>
      <c r="C69" s="52">
        <f t="shared" si="0"/>
        <v>0</v>
      </c>
      <c r="D69" s="53">
        <f>ULSBoard!D69+Grambling!D69+LATech!D69+McNeese!D69+Nicholls!D69+NwSU!D69+SLU!D69+ULL!D69+ULM!D69+UNO!D69</f>
        <v>453757.46</v>
      </c>
      <c r="E69" s="54">
        <f>IF(ISBLANK(D69),"  ",IF(F69&gt;0,D69/F69,IF(D69&gt;0,1,0)))</f>
        <v>1</v>
      </c>
      <c r="F69" s="67">
        <f>D69+B69</f>
        <v>453757.46</v>
      </c>
      <c r="G69" s="56">
        <f>IF(ISBLANK(F69),"  ",IF(F76&gt;0,F69/F76,IF(F69&gt;0,1,0)))</f>
        <v>3.0140437272129444E-4</v>
      </c>
      <c r="H69" s="9">
        <f>ULSBoard!H69+Grambling!H69+LATech!H69+McNeese!H69+Nicholls!H69+NwSU!H69+SLU!H69+ULL!H69+ULM!H69+UNO!H69</f>
        <v>0</v>
      </c>
      <c r="I69" s="52">
        <f>IF(ISBLANK(H69),"  ",IF(L69&gt;0,H69/L69,IF(H69&gt;0,1,0)))</f>
        <v>0</v>
      </c>
      <c r="J69" s="53">
        <f>ULSBoard!J69+Grambling!J69+LATech!J69+McNeese!J69+Nicholls!J69+NwSU!J69+SLU!J69+ULL!J69+ULM!J69+UNO!J69</f>
        <v>439500</v>
      </c>
      <c r="K69" s="54">
        <f>IF(ISBLANK(J69),"  ",IF(L69&gt;0,J69/L69,IF(J69&gt;0,1,0)))</f>
        <v>1</v>
      </c>
      <c r="L69" s="67">
        <f>J69+H69</f>
        <v>439500</v>
      </c>
      <c r="M69" s="56">
        <f>IF(ISBLANK(L69),"  ",IF(L76&gt;0,L69/L76,IF(L69&gt;0,1,0)))</f>
        <v>2.8457894798253938E-4</v>
      </c>
    </row>
    <row r="70" spans="1:14" s="11" customFormat="1" ht="44.25" x14ac:dyDescent="0.55000000000000004">
      <c r="A70" s="41" t="s">
        <v>67</v>
      </c>
      <c r="B70" s="9">
        <f>ULSBoard!B70+Grambling!B70+LATech!B70+McNeese!B70+Nicholls!B70+NwSU!B70+SLU!B70+ULL!B70+ULM!B70+UNO!B70</f>
        <v>0</v>
      </c>
      <c r="C70" s="58">
        <f t="shared" si="0"/>
        <v>0</v>
      </c>
      <c r="D70" s="53">
        <f>ULSBoard!D70+Grambling!D70+LATech!D70+McNeese!D70+Nicholls!D70+NwSU!D70+SLU!D70+ULL!D70+ULM!D70+UNO!D70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ULSBoard!H70+Grambling!H70+LATech!H70+McNeese!H70+Nicholls!H70+NwSU!H70+SLU!H70+ULL!H70+ULM!H70+UNO!H70</f>
        <v>0</v>
      </c>
      <c r="I70" s="58">
        <f>IF(ISBLANK(H70),"  ",IF(L70&gt;0,H70/L70,IF(H70&gt;0,1,0)))</f>
        <v>0</v>
      </c>
      <c r="J70" s="53">
        <f>ULSBoard!J70+Grambling!J70+LATech!J70+McNeese!J70+Nicholls!J70+NwSU!J70+SLU!J70+ULL!J70+ULM!J70+UNO!J70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63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ULSBoard!B72+Grambling!B72+LATech!B72+McNeese!B72+Nicholls!B72+NwSU!B72+SLU!B72+ULL!B72+ULM!B72+UNO!B72</f>
        <v>0</v>
      </c>
      <c r="C72" s="52">
        <f t="shared" si="0"/>
        <v>0</v>
      </c>
      <c r="D72" s="53">
        <f>ULSBoard!D72+Grambling!D72+LATech!D72+McNeese!D72+Nicholls!D72+NwSU!D72+SLU!D72+ULL!D72+ULM!D72+UNO!D72</f>
        <v>126908240.21000001</v>
      </c>
      <c r="E72" s="54">
        <f>IF(ISBLANK(D72),"  ",IF(F72&gt;0,D72/F72,IF(D72&gt;0,1,0)))</f>
        <v>1</v>
      </c>
      <c r="F72" s="67">
        <f>D72+B72</f>
        <v>126908240.21000001</v>
      </c>
      <c r="G72" s="56">
        <f>IF(ISBLANK(F72),"  ",IF(F76&gt;0,F72/F76,IF(F72&gt;0,1,0)))</f>
        <v>8.4297674210487714E-2</v>
      </c>
      <c r="H72" s="9">
        <f>ULSBoard!H72+Grambling!H72+LATech!H72+McNeese!H72+Nicholls!H72+NwSU!H72+SLU!H72+ULL!H72+ULM!H72+UNO!H72</f>
        <v>0</v>
      </c>
      <c r="I72" s="52">
        <f>IF(ISBLANK(H72),"  ",IF(L72&gt;0,H72/L72,IF(H72&gt;0,1,0)))</f>
        <v>0</v>
      </c>
      <c r="J72" s="53">
        <f>ULSBoard!J72+Grambling!J72+LATech!J72+McNeese!J72+Nicholls!J72+NwSU!J72+SLU!J72+ULL!J72+ULM!J72+UNO!J72</f>
        <v>125746363</v>
      </c>
      <c r="K72" s="54">
        <f>IF(ISBLANK(J72),"  ",IF(L72&gt;0,J72/L72,IF(J72&gt;0,1,0)))</f>
        <v>1</v>
      </c>
      <c r="L72" s="67">
        <f>J72+H72</f>
        <v>125746363</v>
      </c>
      <c r="M72" s="56">
        <f>IF(ISBLANK(L72),"  ",IF(L76&gt;0,L72/L76,IF(L72&gt;0,1,0)))</f>
        <v>8.1421541968533601E-2</v>
      </c>
    </row>
    <row r="73" spans="1:14" s="11" customFormat="1" ht="44.25" x14ac:dyDescent="0.55000000000000004">
      <c r="A73" s="41" t="s">
        <v>70</v>
      </c>
      <c r="B73" s="9">
        <f>ULSBoard!B73+Grambling!B73+LATech!B73+McNeese!B73+Nicholls!B73+NwSU!B73+SLU!B73+ULL!B73+ULM!B73+UNO!B73</f>
        <v>0</v>
      </c>
      <c r="C73" s="58">
        <f t="shared" si="0"/>
        <v>0</v>
      </c>
      <c r="D73" s="53">
        <f>ULSBoard!D73+Grambling!D73+LATech!D73+McNeese!D73+Nicholls!D73+NwSU!D73+SLU!D73+ULL!D73+ULM!D73+UNO!D73</f>
        <v>57296960.990000002</v>
      </c>
      <c r="E73" s="60">
        <f>IF(ISBLANK(D73),"  ",IF(F73&gt;0,D73/F73,IF(D73&gt;0,1,0)))</f>
        <v>1</v>
      </c>
      <c r="F73" s="44">
        <f>D73+B73</f>
        <v>57296960.990000002</v>
      </c>
      <c r="G73" s="62">
        <f>IF(ISBLANK(F73),"  ",IF(F76&gt;0,F73/F76,IF(F73&gt;0,1,0)))</f>
        <v>3.8058998712720733E-2</v>
      </c>
      <c r="H73" s="9">
        <f>ULSBoard!H73+Grambling!H73+LATech!H73+McNeese!H73+Nicholls!H73+NwSU!H73+SLU!H73+ULL!H73+ULM!H73+UNO!H73</f>
        <v>0</v>
      </c>
      <c r="I73" s="58">
        <f>IF(ISBLANK(H73),"  ",IF(L73&gt;0,H73/L73,IF(H73&gt;0,1,0)))</f>
        <v>0</v>
      </c>
      <c r="J73" s="53">
        <f>ULSBoard!J73+Grambling!J73+LATech!J73+McNeese!J73+Nicholls!J73+NwSU!J73+SLU!J73+ULL!J73+ULM!J73+UNO!J73</f>
        <v>56820087</v>
      </c>
      <c r="K73" s="60">
        <f>IF(ISBLANK(J73),"  ",IF(L73&gt;0,J73/L73,IF(J73&gt;0,1,0)))</f>
        <v>1</v>
      </c>
      <c r="L73" s="44">
        <f>J73+H73</f>
        <v>56820087</v>
      </c>
      <c r="M73" s="62">
        <f>IF(ISBLANK(L73),"  ",IF(L76&gt;0,L73/L76,IF(L73&gt;0,1,0)))</f>
        <v>3.6791355137056572E-2</v>
      </c>
    </row>
    <row r="74" spans="1:14" s="85" customFormat="1" ht="45" x14ac:dyDescent="0.6">
      <c r="A74" s="86" t="s">
        <v>71</v>
      </c>
      <c r="B74" s="117">
        <f>B73+B72+B70+B69</f>
        <v>0</v>
      </c>
      <c r="C74" s="80">
        <f t="shared" si="0"/>
        <v>0</v>
      </c>
      <c r="D74" s="95">
        <f>D73+D72+D70+D69</f>
        <v>184658958.66000003</v>
      </c>
      <c r="E74" s="83">
        <f>IF(ISBLANK(D74),"  ",IF(F74&gt;0,D74/F74,IF(D74&gt;0,1,0)))</f>
        <v>1</v>
      </c>
      <c r="F74" s="118">
        <f>F73+F72+F71+F70+F69</f>
        <v>184658958.66000003</v>
      </c>
      <c r="G74" s="82">
        <f>IF(ISBLANK(F74),"  ",IF(F76&gt;0,F74/F76,IF(F74&gt;0,1,0)))</f>
        <v>0.12265807729592974</v>
      </c>
      <c r="H74" s="117">
        <f>H73+H72+H70+H69</f>
        <v>0</v>
      </c>
      <c r="I74" s="80">
        <f>IF(ISBLANK(H74),"  ",IF(L74&gt;0,H74/L74,IF(H74&gt;0,1,0)))</f>
        <v>0</v>
      </c>
      <c r="J74" s="95">
        <f>J73+J72+J70+J69</f>
        <v>183005950</v>
      </c>
      <c r="K74" s="83">
        <f>IF(ISBLANK(J74),"  ",IF(L74&gt;0,J74/L74,IF(J74&gt;0,1,0)))</f>
        <v>1</v>
      </c>
      <c r="L74" s="118">
        <f>L73+L72+L71+L70+L69</f>
        <v>183005950</v>
      </c>
      <c r="M74" s="82">
        <f>IF(ISBLANK(L74),"  ",IF(L76&gt;0,L74/L76,IF(L74&gt;0,1,0)))</f>
        <v>0.11849747605357271</v>
      </c>
    </row>
    <row r="75" spans="1:14" s="85" customFormat="1" ht="45" x14ac:dyDescent="0.6">
      <c r="A75" s="86" t="s">
        <v>72</v>
      </c>
      <c r="B75" s="133">
        <f>ULSBoard!B75+Grambling!B75+LATech!B75+McNeese!B75+Nicholls!B75+NwSU!B75+SLU!B75+ULL!B75+ULM!B75+UNO!B75</f>
        <v>0</v>
      </c>
      <c r="C75" s="80">
        <f>IF(ISBLANK(B75),"  ",IF(F75&gt;0,B75/F75,IF(B75&gt;0,1,0)))</f>
        <v>0</v>
      </c>
      <c r="D75" s="142">
        <f>ULSBoard!D75+Grambling!D75+LATech!D75+McNeese!D75+Nicholls!D75+NwSU!D75+SLU!D75+ULL!D75+ULM!D75+UNO!D75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ULSBoard!H75+Grambling!H75+LATech!H75+McNeese!H75+Nicholls!H75+NwSU!H75+SLU!H75+ULL!H75+ULM!H75+UNO!H75</f>
        <v>0</v>
      </c>
      <c r="I75" s="80">
        <f>IF(ISBLANK(H75),"  ",IF(L75&gt;0,H75/L75,IF(H75&gt;0,1,0)))</f>
        <v>0</v>
      </c>
      <c r="J75" s="142">
        <f>ULSBoard!J75+Grambling!J75+LATech!J75+McNeese!J75+Nicholls!J75+NwSU!J75+SLU!J75+ULL!J75+ULM!J75+UNO!J75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836632950.83000004</v>
      </c>
      <c r="C76" s="122">
        <f t="shared" si="0"/>
        <v>0.55572602540326665</v>
      </c>
      <c r="D76" s="121">
        <f>D74+D67+D47+D40+D48+D75</f>
        <v>668844411.37</v>
      </c>
      <c r="E76" s="123">
        <f>IF(ISBLANK(D76),"  ",IF(F76&gt;0,D76/F76,IF(D76&gt;0,1,0)))</f>
        <v>0.4442739745967334</v>
      </c>
      <c r="F76" s="121">
        <f>F74+F67+F47+F40+F48+F75</f>
        <v>1505477362.2</v>
      </c>
      <c r="G76" s="124">
        <f>IF(ISBLANK(F76),"  ",IF(F76&gt;0,F76/F76,IF(F76&gt;0,1,0)))</f>
        <v>1</v>
      </c>
      <c r="H76" s="121">
        <f>H74+H67+H47+H40+H48+H75</f>
        <v>872304198.52999997</v>
      </c>
      <c r="I76" s="122">
        <f>IF(ISBLANK(H76),"  ",IF(L76&gt;0,H76/L76,IF(H76&gt;0,1,0)))</f>
        <v>0.56482232340937333</v>
      </c>
      <c r="J76" s="121">
        <f>J74+J67+J47+J40+J48+J75</f>
        <v>672082704</v>
      </c>
      <c r="K76" s="123">
        <f>IF(ISBLANK(J76),"  ",IF(L76&gt;0,J76/L76,IF(J76&gt;0,1,0)))</f>
        <v>0.43517767659062667</v>
      </c>
      <c r="L76" s="121">
        <f>L74+L67+L47+L40+L48+L75</f>
        <v>1544386902.53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7" sqref="B7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90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1009745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1009745</v>
      </c>
      <c r="G13" s="56">
        <f>IF(ISBLANK(F13),"  ",IF(F76&gt;0,F13/F76,IF(F13&gt;0,1,0)))</f>
        <v>0.34908669686671917</v>
      </c>
      <c r="H13" s="9">
        <v>1025487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1025487</v>
      </c>
      <c r="M13" s="56">
        <f>IF(ISBLANK(L13),"  ",IF(L76&gt;0,L13/L76,IF(L13&gt;0,1,0)))</f>
        <v>0.29815114870328047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0</v>
      </c>
      <c r="C15" s="137">
        <f t="shared" si="0"/>
        <v>0</v>
      </c>
      <c r="D15" s="69">
        <f>SUM(D16:D34)</f>
        <v>0</v>
      </c>
      <c r="E15" s="64">
        <f>IF(ISBLANK(D15),"  ",IF(F15&gt;0,D15/F15,IF(D15&gt;0,1,0)))</f>
        <v>0</v>
      </c>
      <c r="F15" s="48">
        <f>D15+B15</f>
        <v>0</v>
      </c>
      <c r="G15" s="65">
        <f>IF(ISBLANK(F15),"  ",IF(F76&gt;0,F15/F76,IF(F15&gt;0,1,0)))</f>
        <v>0</v>
      </c>
      <c r="H15" s="226">
        <v>0</v>
      </c>
      <c r="I15" s="137">
        <f>IF(ISBLANK(H15),"  ",IF(L15&gt;0,H15/L15,IF(H15&gt;0,1,0)))</f>
        <v>0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0</v>
      </c>
      <c r="M15" s="65">
        <f>IF(ISBLANK(L15),"  ",IF(L76&gt;0,L15/L76,IF(L15&gt;0,1,0)))</f>
        <v>0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0</v>
      </c>
      <c r="I17" s="58">
        <f t="shared" si="3"/>
        <v>0</v>
      </c>
      <c r="J17" s="69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1009745</v>
      </c>
      <c r="C40" s="80">
        <f t="shared" si="0"/>
        <v>1</v>
      </c>
      <c r="D40" s="141">
        <f>D13+D15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1009745</v>
      </c>
      <c r="G40" s="82">
        <f>IF(ISBLANK(F40),"  ",IF(F76&gt;0,F40/F76,IF(F40&gt;0,1,0)))</f>
        <v>0.34908669686671917</v>
      </c>
      <c r="H40" s="229">
        <v>1025487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1025487</v>
      </c>
      <c r="M40" s="82">
        <f>IF(ISBLANK(L40),"  ",IF(L76&gt;0,L40/L76,IF(L40&gt;0,1,0)))</f>
        <v>0.29815114870328047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1882788.6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1882788.6</v>
      </c>
      <c r="G66" s="62">
        <f>IF(ISBLANK(F66),"  ",IF(F76&gt;0,F66/F76,IF(F66&gt;0,1,0)))</f>
        <v>0.65091330313328077</v>
      </c>
      <c r="H66" s="224">
        <v>2414000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2414000</v>
      </c>
      <c r="M66" s="62">
        <f>IF(ISBLANK(L66),"  ",IF(L76&gt;0,L66/L76,IF(L66&gt;0,1,0)))</f>
        <v>0.70184885129671959</v>
      </c>
      <c r="N66" s="220"/>
    </row>
    <row r="67" spans="1:14" s="202" customFormat="1" ht="45" x14ac:dyDescent="0.6">
      <c r="A67" s="235" t="s">
        <v>64</v>
      </c>
      <c r="B67" s="232">
        <v>1882788.6</v>
      </c>
      <c r="C67" s="80">
        <f t="shared" si="0"/>
        <v>1</v>
      </c>
      <c r="D67" s="91">
        <v>0</v>
      </c>
      <c r="E67" s="83">
        <f t="shared" si="9"/>
        <v>0</v>
      </c>
      <c r="F67" s="232">
        <f>F66+F65+F64+F63+F62+F61+F60+F59+F58+F57+F56</f>
        <v>1882788.6</v>
      </c>
      <c r="G67" s="82">
        <f>IF(ISBLANK(F67),"  ",IF(F76&gt;0,F67/F76,IF(F67&gt;0,1,0)))</f>
        <v>0.65091330313328077</v>
      </c>
      <c r="H67" s="232">
        <v>2414000</v>
      </c>
      <c r="I67" s="80">
        <f t="shared" si="11"/>
        <v>1</v>
      </c>
      <c r="J67" s="91">
        <v>0</v>
      </c>
      <c r="K67" s="83">
        <f t="shared" si="12"/>
        <v>0</v>
      </c>
      <c r="L67" s="232">
        <f>L66+L65+L64+L63+L62+L61+L60+L59+L58+L57+L56</f>
        <v>2414000</v>
      </c>
      <c r="M67" s="82">
        <f>IF(ISBLANK(L67),"  ",IF(L76&gt;0,L67/L76,IF(L67&gt;0,1,0)))</f>
        <v>0.70184885129671959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0</v>
      </c>
      <c r="E74" s="83">
        <f>IF(ISBLANK(D74),"  ",IF(F74&gt;0,D74/F74,IF(D74&gt;0,1,0)))</f>
        <v>0</v>
      </c>
      <c r="F74" s="118">
        <f>F73+F72+F71+F70+F69</f>
        <v>0</v>
      </c>
      <c r="G74" s="82">
        <f>IF(ISBLANK(F74),"  ",IF(F76&gt;0,F74/F76,IF(F74&gt;0,1,0)))</f>
        <v>0</v>
      </c>
      <c r="H74" s="117">
        <v>0</v>
      </c>
      <c r="I74" s="80">
        <f>IF(ISBLANK(H74),"  ",IF(L74&gt;0,H74/L74,IF(H74&gt;0,1,0)))</f>
        <v>0</v>
      </c>
      <c r="J74" s="95">
        <v>0</v>
      </c>
      <c r="K74" s="83">
        <f>IF(ISBLANK(J74),"  ",IF(L74&gt;0,J74/L74,IF(J74&gt;0,1,0)))</f>
        <v>0</v>
      </c>
      <c r="L74" s="118">
        <f>L73+L72+L71+L70+L69</f>
        <v>0</v>
      </c>
      <c r="M74" s="82">
        <f>IF(ISBLANK(L74),"  ",IF(L76&gt;0,L74/L76,IF(L74&gt;0,1,0)))</f>
        <v>0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2892533.6</v>
      </c>
      <c r="C76" s="122">
        <f t="shared" si="0"/>
        <v>1</v>
      </c>
      <c r="D76" s="121">
        <f>D40+D47+D67+D74</f>
        <v>0</v>
      </c>
      <c r="E76" s="123">
        <f>IF(ISBLANK(D76),"  ",IF(F76&gt;0,D76/F76,IF(D76&gt;0,1,0)))</f>
        <v>0</v>
      </c>
      <c r="F76" s="121">
        <f>F74+F67+F47+F40+F48+F75</f>
        <v>2892533.6</v>
      </c>
      <c r="G76" s="124">
        <f>IF(ISBLANK(F76),"  ",IF(F76&gt;0,F76/F76,IF(F76&gt;0,1,0)))</f>
        <v>1</v>
      </c>
      <c r="H76" s="121">
        <v>3439487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3439487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A2" sqref="A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88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12867223.380000001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12867223.380000001</v>
      </c>
      <c r="G13" s="56">
        <f>IF(ISBLANK(F13),"  ",IF(F76&gt;0,F13/F76,IF(F13&gt;0,1,0)))</f>
        <v>0.13783814023779214</v>
      </c>
      <c r="H13" s="9">
        <v>12397631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12397631</v>
      </c>
      <c r="M13" s="56">
        <f>IF(ISBLANK(L13),"  ",IF(L76&gt;0,L13/L76,IF(L13&gt;0,1,0)))</f>
        <v>0.12128873715638241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956517.01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956517.01</v>
      </c>
      <c r="G15" s="65">
        <f>IF(ISBLANK(F15),"  ",IF(F76&gt;0,F15/F76,IF(F15&gt;0,1,0)))</f>
        <v>1.0246540521643888E-2</v>
      </c>
      <c r="H15" s="226">
        <v>1070300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1070300</v>
      </c>
      <c r="M15" s="65">
        <f>IF(ISBLANK(L15),"  ",IF(L76&gt;0,L15/L76,IF(L15&gt;0,1,0)))</f>
        <v>1.047097912322734E-2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956517.01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956517.01</v>
      </c>
      <c r="G17" s="62">
        <f>IF(ISBLANK(F17),"  ",IF(F76&gt;0,F17/F76,IF(F17&gt;0,1,0)))</f>
        <v>1.0246540521643888E-2</v>
      </c>
      <c r="H17" s="224">
        <v>1070300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1070300</v>
      </c>
      <c r="M17" s="62">
        <f>IF(ISBLANK(L17),"  ",IF(L76&gt;0,L17/L76,IF(L17&gt;0,1,0)))</f>
        <v>1.047097912322734E-2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13823740.390000001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13823740.390000001</v>
      </c>
      <c r="G40" s="82">
        <f>IF(ISBLANK(F40),"  ",IF(F76&gt;0,F40/F76,IF(F40&gt;0,1,0)))</f>
        <v>0.14808468075943604</v>
      </c>
      <c r="H40" s="229">
        <v>13467931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13467931</v>
      </c>
      <c r="M40" s="82">
        <f>IF(ISBLANK(L40),"  ",IF(L76&gt;0,L40/L76,IF(L40&gt;0,1,0)))</f>
        <v>0.13175971627960975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25896683.899999999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25896683.899999999</v>
      </c>
      <c r="G50" s="56">
        <f>IF(ISBLANK(F50),"  ",IF(F76&gt;0,F50/F76,IF(F50&gt;0,1,0)))</f>
        <v>0.277414220744023</v>
      </c>
      <c r="H50" s="97">
        <v>27445505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27445505</v>
      </c>
      <c r="M50" s="56">
        <f>IF(ISBLANK(L50),"  ",IF(L76&gt;0,L50/L76,IF(L50&gt;0,1,0)))</f>
        <v>0.26850538155791048</v>
      </c>
      <c r="N50" s="220"/>
    </row>
    <row r="51" spans="1:14" s="200" customFormat="1" ht="44.25" x14ac:dyDescent="0.55000000000000004">
      <c r="A51" s="223" t="s">
        <v>48</v>
      </c>
      <c r="B51" s="226">
        <v>2712984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2712984</v>
      </c>
      <c r="G51" s="62">
        <f>IF(ISBLANK(F51),"  ",IF(F76&gt;0,F51/F76,IF(F51&gt;0,1,0)))</f>
        <v>2.9062421472851301E-2</v>
      </c>
      <c r="H51" s="226">
        <v>2744038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2744038</v>
      </c>
      <c r="M51" s="62">
        <f>IF(ISBLANK(L51),"  ",IF(L76&gt;0,L51/L76,IF(L51&gt;0,1,0)))</f>
        <v>2.6845524256136136E-2</v>
      </c>
      <c r="N51" s="220"/>
    </row>
    <row r="52" spans="1:14" s="200" customFormat="1" ht="44.25" x14ac:dyDescent="0.55000000000000004">
      <c r="A52" s="103" t="s">
        <v>49</v>
      </c>
      <c r="B52" s="104">
        <v>1133030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1133030</v>
      </c>
      <c r="G52" s="62">
        <f>IF(ISBLANK(F52),"  ",IF(F76&gt;0,F52/F76,IF(F52&gt;0,1,0)))</f>
        <v>1.2137408625109735E-2</v>
      </c>
      <c r="H52" s="104">
        <v>1100000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1100000</v>
      </c>
      <c r="M52" s="62">
        <f>IF(ISBLANK(L52),"  ",IF(L76&gt;0,L52/L76,IF(L52&gt;0,1,0)))</f>
        <v>1.0761540722741358E-2</v>
      </c>
      <c r="N52" s="220"/>
    </row>
    <row r="53" spans="1:14" s="200" customFormat="1" ht="44.25" x14ac:dyDescent="0.55000000000000004">
      <c r="A53" s="103" t="s">
        <v>50</v>
      </c>
      <c r="B53" s="104">
        <v>623166.5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623166.5</v>
      </c>
      <c r="G53" s="62">
        <f>IF(ISBLANK(F53),"  ",IF(F76&gt;0,F53/F76,IF(F53&gt;0,1,0)))</f>
        <v>6.6755747438103545E-3</v>
      </c>
      <c r="H53" s="104">
        <v>610000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610000</v>
      </c>
      <c r="M53" s="62">
        <f>IF(ISBLANK(L53),"  ",IF(L76&gt;0,L53/L76,IF(L53&gt;0,1,0)))</f>
        <v>5.9677634917020255E-3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1050050</v>
      </c>
      <c r="E54" s="60">
        <f>IF(ISBLANK(D54),"  ",IF(F54&gt;0,D54/F54,IF(D54&gt;0,1,0)))</f>
        <v>1</v>
      </c>
      <c r="F54" s="106">
        <f t="shared" si="10"/>
        <v>1050050</v>
      </c>
      <c r="G54" s="62">
        <f>IF(ISBLANK(F54),"  ",IF(F76&gt;0,F54/F76,IF(F54&gt;0,1,0)))</f>
        <v>1.1248498209929549E-2</v>
      </c>
      <c r="H54" s="104">
        <v>0</v>
      </c>
      <c r="I54" s="58">
        <f>IF(ISBLANK(H54),"  ",IF(L54&gt;0,H54/L54,IF(H54&gt;0,1,0)))</f>
        <v>0</v>
      </c>
      <c r="J54" s="105">
        <v>1101110</v>
      </c>
      <c r="K54" s="60">
        <f>IF(ISBLANK(J54),"  ",IF(L54&gt;0,J54/L54,IF(J54&gt;0,1,0)))</f>
        <v>1</v>
      </c>
      <c r="L54" s="106">
        <f t="shared" si="13"/>
        <v>1101110</v>
      </c>
      <c r="M54" s="62">
        <f>IF(ISBLANK(L54),"  ",IF(L76&gt;0,L54/L76,IF(L54&gt;0,1,0)))</f>
        <v>1.0772400095652487E-2</v>
      </c>
      <c r="N54" s="220"/>
    </row>
    <row r="55" spans="1:14" s="200" customFormat="1" ht="44.25" x14ac:dyDescent="0.55000000000000004">
      <c r="A55" s="223" t="s">
        <v>52</v>
      </c>
      <c r="B55" s="226">
        <v>655097.70000000007</v>
      </c>
      <c r="C55" s="58">
        <f t="shared" si="0"/>
        <v>0.13373544803782073</v>
      </c>
      <c r="D55" s="69">
        <v>4243361.9800000004</v>
      </c>
      <c r="E55" s="60">
        <f t="shared" si="9"/>
        <v>0.86626455196217922</v>
      </c>
      <c r="F55" s="102">
        <f t="shared" si="10"/>
        <v>4898459.6800000006</v>
      </c>
      <c r="G55" s="62">
        <f>IF(ISBLANK(F55),"  ",IF(F76&gt;0,F55/F76,IF(F55&gt;0,1,0)))</f>
        <v>5.2473991659342016E-2</v>
      </c>
      <c r="H55" s="226">
        <v>602500</v>
      </c>
      <c r="I55" s="58">
        <f t="shared" si="11"/>
        <v>0.11686820370176398</v>
      </c>
      <c r="J55" s="69">
        <v>4552880</v>
      </c>
      <c r="K55" s="60">
        <f t="shared" si="12"/>
        <v>0.88313179629823602</v>
      </c>
      <c r="L55" s="102">
        <f t="shared" si="13"/>
        <v>5155380</v>
      </c>
      <c r="M55" s="62">
        <f>IF(ISBLANK(L55),"  ",IF(L76&gt;0,L55/L76,IF(L55&gt;0,1,0)))</f>
        <v>5.043621073746031E-2</v>
      </c>
      <c r="N55" s="220"/>
    </row>
    <row r="56" spans="1:14" s="202" customFormat="1" ht="45" x14ac:dyDescent="0.6">
      <c r="A56" s="233" t="s">
        <v>53</v>
      </c>
      <c r="B56" s="234">
        <v>31020962.099999998</v>
      </c>
      <c r="C56" s="80">
        <f t="shared" si="0"/>
        <v>0.85423369907633007</v>
      </c>
      <c r="D56" s="91">
        <v>5293411.9800000004</v>
      </c>
      <c r="E56" s="83">
        <f t="shared" si="9"/>
        <v>0.14576630092366996</v>
      </c>
      <c r="F56" s="107">
        <f>F55+F53+F52+F51+F50+F54</f>
        <v>36314374.079999998</v>
      </c>
      <c r="G56" s="82">
        <f>IF(ISBLANK(F56),"  ",IF(F76&gt;0,F56/F76,IF(F56&gt;0,1,0)))</f>
        <v>0.38901211545506598</v>
      </c>
      <c r="H56" s="234">
        <v>32502043</v>
      </c>
      <c r="I56" s="80">
        <f t="shared" si="11"/>
        <v>0.85181923917509983</v>
      </c>
      <c r="J56" s="91">
        <v>5653990</v>
      </c>
      <c r="K56" s="83">
        <f t="shared" si="12"/>
        <v>0.14818076082490023</v>
      </c>
      <c r="L56" s="102">
        <f t="shared" si="13"/>
        <v>38156033</v>
      </c>
      <c r="M56" s="82">
        <f>IF(ISBLANK(L56),"  ",IF(L76&gt;0,L56/L76,IF(L56&gt;0,1,0)))</f>
        <v>0.37328882086160281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4261525.33</v>
      </c>
      <c r="E62" s="60">
        <f t="shared" si="9"/>
        <v>1</v>
      </c>
      <c r="F62" s="44">
        <f t="shared" si="14"/>
        <v>4261525.33</v>
      </c>
      <c r="G62" s="62">
        <f>IF(ISBLANK(F62),"  ",IF(F76&gt;0,F62/F76,IF(F62&gt;0,1,0)))</f>
        <v>4.5650930951930319E-2</v>
      </c>
      <c r="H62" s="224">
        <v>0</v>
      </c>
      <c r="I62" s="58">
        <f t="shared" si="11"/>
        <v>0</v>
      </c>
      <c r="J62" s="69">
        <v>4820860</v>
      </c>
      <c r="K62" s="60">
        <f t="shared" si="12"/>
        <v>1</v>
      </c>
      <c r="L62" s="44">
        <f t="shared" si="13"/>
        <v>4820860</v>
      </c>
      <c r="M62" s="62">
        <f>IF(ISBLANK(L62),"  ",IF(L76&gt;0,L62/L76,IF(L62&gt;0,1,0)))</f>
        <v>4.7163528371486275E-2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16877399.100000001</v>
      </c>
      <c r="E63" s="60">
        <f t="shared" si="9"/>
        <v>1</v>
      </c>
      <c r="F63" s="44">
        <f t="shared" si="14"/>
        <v>16877399.100000001</v>
      </c>
      <c r="G63" s="62">
        <f>IF(ISBLANK(F63),"  ",IF(F76&gt;0,F63/F76,IF(F63&gt;0,1,0)))</f>
        <v>0.18079652736976012</v>
      </c>
      <c r="H63" s="224">
        <v>0</v>
      </c>
      <c r="I63" s="58">
        <f t="shared" si="11"/>
        <v>0</v>
      </c>
      <c r="J63" s="69">
        <v>23544301</v>
      </c>
      <c r="K63" s="60">
        <f t="shared" si="12"/>
        <v>1</v>
      </c>
      <c r="L63" s="44">
        <f t="shared" si="13"/>
        <v>23544301</v>
      </c>
      <c r="M63" s="62">
        <f>IF(ISBLANK(L63),"  ",IF(L76&gt;0,L63/L76,IF(L63&gt;0,1,0)))</f>
        <v>0.23033904909089095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741118.43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741118.43</v>
      </c>
      <c r="G66" s="62">
        <f>IF(ISBLANK(F66),"  ",IF(F76&gt;0,F66/F76,IF(F66&gt;0,1,0)))</f>
        <v>7.9391165498793378E-3</v>
      </c>
      <c r="H66" s="224">
        <v>468000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468000</v>
      </c>
      <c r="M66" s="62">
        <f>IF(ISBLANK(L66),"  ",IF(L76&gt;0,L66/L76,IF(L66&gt;0,1,0)))</f>
        <v>4.5785464165845049E-3</v>
      </c>
      <c r="N66" s="220"/>
    </row>
    <row r="67" spans="1:14" s="202" customFormat="1" ht="45" x14ac:dyDescent="0.6">
      <c r="A67" s="235" t="s">
        <v>64</v>
      </c>
      <c r="B67" s="232">
        <v>31762080.529999997</v>
      </c>
      <c r="C67" s="80">
        <f t="shared" si="0"/>
        <v>0.54579257255464131</v>
      </c>
      <c r="D67" s="91">
        <v>26432336.41</v>
      </c>
      <c r="E67" s="83">
        <f t="shared" si="9"/>
        <v>0.45420742744535869</v>
      </c>
      <c r="F67" s="232">
        <f>F66+F65+F64+F63+F62+F61+F60+F59+F58+F57+F56</f>
        <v>58194416.939999998</v>
      </c>
      <c r="G67" s="82">
        <f>IF(ISBLANK(F67),"  ",IF(F76&gt;0,F67/F76,IF(F67&gt;0,1,0)))</f>
        <v>0.62339869032663575</v>
      </c>
      <c r="H67" s="232">
        <v>32970043</v>
      </c>
      <c r="I67" s="80">
        <f t="shared" si="11"/>
        <v>0.49216957290156382</v>
      </c>
      <c r="J67" s="91">
        <v>34019151</v>
      </c>
      <c r="K67" s="83">
        <f t="shared" si="12"/>
        <v>0.50783042709843618</v>
      </c>
      <c r="L67" s="232">
        <f>L66+L65+L64+L63+L62+L61+L60+L59+L58+L57+L56</f>
        <v>66989194</v>
      </c>
      <c r="M67" s="82">
        <f>IF(ISBLANK(L67),"  ",IF(L76&gt;0,L67/L76,IF(L67&gt;0,1,0)))</f>
        <v>0.65536994474056454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15504447</v>
      </c>
      <c r="E72" s="54">
        <f>IF(ISBLANK(D72),"  ",IF(F72&gt;0,D72/F72,IF(D72&gt;0,1,0)))</f>
        <v>1</v>
      </c>
      <c r="F72" s="67">
        <f>D72+B72</f>
        <v>15504447</v>
      </c>
      <c r="G72" s="56">
        <f>IF(ISBLANK(F72),"  ",IF(F76&gt;0,F72/F76,IF(F72&gt;0,1,0)))</f>
        <v>0.16608899035802827</v>
      </c>
      <c r="H72" s="207">
        <v>0</v>
      </c>
      <c r="I72" s="52">
        <f>IF(ISBLANK(H72),"  ",IF(L72&gt;0,H72/L72,IF(H72&gt;0,1,0)))</f>
        <v>0</v>
      </c>
      <c r="J72" s="59">
        <v>15814535</v>
      </c>
      <c r="K72" s="54">
        <f>IF(ISBLANK(J72),"  ",IF(L72&gt;0,J72/L72,IF(J72&gt;0,1,0)))</f>
        <v>1</v>
      </c>
      <c r="L72" s="67">
        <f>J72+H72</f>
        <v>15814535</v>
      </c>
      <c r="M72" s="56">
        <f>IF(ISBLANK(L72),"  ",IF(L76&gt;0,L72/L76,IF(L72&gt;0,1,0)))</f>
        <v>0.15471705673974409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5827635</v>
      </c>
      <c r="E73" s="60">
        <f>IF(ISBLANK(D73),"  ",IF(F73&gt;0,D73/F73,IF(D73&gt;0,1,0)))</f>
        <v>1</v>
      </c>
      <c r="F73" s="44">
        <f>D73+B73</f>
        <v>5827635</v>
      </c>
      <c r="G73" s="62">
        <f>IF(ISBLANK(F73),"  ",IF(F76&gt;0,F73/F76,IF(F73&gt;0,1,0)))</f>
        <v>6.2427638555899993E-2</v>
      </c>
      <c r="H73" s="224">
        <v>0</v>
      </c>
      <c r="I73" s="58">
        <f>IF(ISBLANK(H73),"  ",IF(L73&gt;0,H73/L73,IF(H73&gt;0,1,0)))</f>
        <v>0</v>
      </c>
      <c r="J73" s="69">
        <v>5944187</v>
      </c>
      <c r="K73" s="60">
        <f>IF(ISBLANK(J73),"  ",IF(L73&gt;0,J73/L73,IF(J73&gt;0,1,0)))</f>
        <v>1</v>
      </c>
      <c r="L73" s="44">
        <f>J73+H73</f>
        <v>5944187</v>
      </c>
      <c r="M73" s="62">
        <f>IF(ISBLANK(L73),"  ",IF(L76&gt;0,L73/L76,IF(L73&gt;0,1,0)))</f>
        <v>5.8153282240081622E-2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21332082</v>
      </c>
      <c r="E74" s="83">
        <f>IF(ISBLANK(D74),"  ",IF(F74&gt;0,D74/F74,IF(D74&gt;0,1,0)))</f>
        <v>1</v>
      </c>
      <c r="F74" s="118">
        <f>F73+F72+F71+F70+F69</f>
        <v>21332082</v>
      </c>
      <c r="G74" s="82">
        <f>IF(ISBLANK(F74),"  ",IF(F76&gt;0,F74/F76,IF(F74&gt;0,1,0)))</f>
        <v>0.22851662891392827</v>
      </c>
      <c r="H74" s="117">
        <v>0</v>
      </c>
      <c r="I74" s="80">
        <f>IF(ISBLANK(H74),"  ",IF(L74&gt;0,H74/L74,IF(H74&gt;0,1,0)))</f>
        <v>0</v>
      </c>
      <c r="J74" s="95">
        <v>21758722</v>
      </c>
      <c r="K74" s="83">
        <f>IF(ISBLANK(J74),"  ",IF(L74&gt;0,J74/L74,IF(J74&gt;0,1,0)))</f>
        <v>1</v>
      </c>
      <c r="L74" s="118">
        <f>L73+L72+L71+L70+L69</f>
        <v>21758722</v>
      </c>
      <c r="M74" s="82">
        <f>IF(ISBLANK(L74),"  ",IF(L76&gt;0,L74/L76,IF(L74&gt;0,1,0)))</f>
        <v>0.21287033897982571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45585820.920000002</v>
      </c>
      <c r="C76" s="122">
        <f t="shared" si="0"/>
        <v>0.48833105568000479</v>
      </c>
      <c r="D76" s="121">
        <v>47764418.409999996</v>
      </c>
      <c r="E76" s="123">
        <f>IF(ISBLANK(D76),"  ",IF(F76&gt;0,D76/F76,IF(D76&gt;0,1,0)))</f>
        <v>0.51166894431999521</v>
      </c>
      <c r="F76" s="121">
        <f>F74+F67+F47+F40+F48+F75</f>
        <v>93350239.329999998</v>
      </c>
      <c r="G76" s="124">
        <f>IF(ISBLANK(F76),"  ",IF(F76&gt;0,F76/F76,IF(F76&gt;0,1,0)))</f>
        <v>1</v>
      </c>
      <c r="H76" s="121">
        <v>46437974</v>
      </c>
      <c r="I76" s="122">
        <f>IF(ISBLANK(H76),"  ",IF(L76&gt;0,H76/L76,IF(H76&gt;0,1,0)))</f>
        <v>0.45431286207509486</v>
      </c>
      <c r="J76" s="121">
        <v>55777873</v>
      </c>
      <c r="K76" s="123">
        <f>IF(ISBLANK(J76),"  ",IF(L76&gt;0,J76/L76,IF(J76&gt;0,1,0)))</f>
        <v>0.54568713792490509</v>
      </c>
      <c r="L76" s="121">
        <f>L74+L67+L47+L40+L48+L75</f>
        <v>102215847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116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26124853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26124853</v>
      </c>
      <c r="G13" s="56">
        <f>IF(ISBLANK(F13),"  ",IF(F76&gt;0,F13/F76,IF(F13&gt;0,1,0)))</f>
        <v>0.12153986930125703</v>
      </c>
      <c r="H13" s="9">
        <v>27128500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27128500</v>
      </c>
      <c r="M13" s="56">
        <f>IF(ISBLANK(L13),"  ",IF(L76&gt;0,L13/L76,IF(L13&gt;0,1,0)))</f>
        <v>0.12188101020494735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1810409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1810409</v>
      </c>
      <c r="G15" s="65">
        <f>IF(ISBLANK(F15),"  ",IF(F76&gt;0,F15/F76,IF(F15&gt;0,1,0)))</f>
        <v>8.4225114392727663E-3</v>
      </c>
      <c r="H15" s="226">
        <v>2025766</v>
      </c>
      <c r="I15" s="137">
        <f>IF(ISBLANK(H15),"  ",IF(L15&gt;0,H15/L15,IF(H15&gt;0,1,0)))</f>
        <v>1</v>
      </c>
      <c r="J15" s="224">
        <v>0</v>
      </c>
      <c r="K15" s="64">
        <f>IF(ISBLANK(J15),"  ",IF(L15&gt;0,J15/L15,IF(J15&gt;0,1,0)))</f>
        <v>0</v>
      </c>
      <c r="L15" s="48">
        <f t="shared" si="1"/>
        <v>2025766</v>
      </c>
      <c r="M15" s="65">
        <f>IF(ISBLANK(L15),"  ",IF(L76&gt;0,L15/L76,IF(L15&gt;0,1,0)))</f>
        <v>9.1012185162775445E-3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1810409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1810409</v>
      </c>
      <c r="G17" s="62">
        <f>IF(ISBLANK(F17),"  ",IF(F76&gt;0,F17/F76,IF(F17&gt;0,1,0)))</f>
        <v>8.4225114392727663E-3</v>
      </c>
      <c r="H17" s="224">
        <v>2025766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2025766</v>
      </c>
      <c r="M17" s="62">
        <f>IF(ISBLANK(L17),"  ",IF(L76&gt;0,L17/L76,IF(L17&gt;0,1,0)))</f>
        <v>9.1012185162775445E-3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27935262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27935262</v>
      </c>
      <c r="G40" s="82">
        <f>IF(ISBLANK(F40),"  ",IF(F76&gt;0,F40/F76,IF(F40&gt;0,1,0)))</f>
        <v>0.12996238074052979</v>
      </c>
      <c r="H40" s="229">
        <v>29154266</v>
      </c>
      <c r="I40" s="80">
        <f>IF(ISBLANK(H40),"  ",IF(L40&gt;0,H40/L40,IF(H40&gt;0,1,0)))</f>
        <v>1</v>
      </c>
      <c r="J40" s="229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29154266</v>
      </c>
      <c r="M40" s="82">
        <f>IF(ISBLANK(L40),"  ",IF(L76&gt;0,L40/L76,IF(L40&gt;0,1,0)))</f>
        <v>0.13098222872122489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1482620</v>
      </c>
      <c r="E45" s="60">
        <f t="shared" si="6"/>
        <v>1</v>
      </c>
      <c r="F45" s="78">
        <f>D45+B45</f>
        <v>1482620</v>
      </c>
      <c r="G45" s="62">
        <f>IF(ISBLANK(F45),"  ",IF(D76&gt;0,F45/D76,IF(F45&gt;0,1,0)))</f>
        <v>1.679267146233893E-2</v>
      </c>
      <c r="H45" s="224">
        <v>0</v>
      </c>
      <c r="I45" s="58">
        <f t="shared" si="7"/>
        <v>0</v>
      </c>
      <c r="J45" s="69">
        <v>1434602</v>
      </c>
      <c r="K45" s="60">
        <f t="shared" si="8"/>
        <v>1</v>
      </c>
      <c r="L45" s="78">
        <f>J45+H45</f>
        <v>1434602</v>
      </c>
      <c r="M45" s="62">
        <f>IF(ISBLANK(L45),"  ",IF(J76&gt;0,L45/J76,IF(L45&gt;0,1,0)))</f>
        <v>1.5927292775895888E-2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1482620</v>
      </c>
      <c r="E47" s="83">
        <f t="shared" si="6"/>
        <v>1</v>
      </c>
      <c r="F47" s="92">
        <f>F46+F45+F44+F43+F42</f>
        <v>1482620</v>
      </c>
      <c r="G47" s="82">
        <f>IF(ISBLANK(F47),"  ",IF(F76&gt;0,F47/F76,IF(F47&gt;0,1,0)))</f>
        <v>6.8975485153324962E-3</v>
      </c>
      <c r="H47" s="232">
        <v>0</v>
      </c>
      <c r="I47" s="80">
        <f t="shared" si="7"/>
        <v>0</v>
      </c>
      <c r="J47" s="91">
        <v>1434602</v>
      </c>
      <c r="K47" s="83">
        <f t="shared" si="8"/>
        <v>1</v>
      </c>
      <c r="L47" s="92">
        <f>L46+L45+L44+L43+L42</f>
        <v>1434602</v>
      </c>
      <c r="M47" s="82">
        <f>IF(ISBLANK(L47),"  ",IF(L76&gt;0,L47/L76,IF(L47&gt;0,1,0)))</f>
        <v>6.4452786185022351E-3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4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69783922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69783922</v>
      </c>
      <c r="G50" s="56">
        <f>IF(ISBLANK(F50),"  ",IF(F76&gt;0,F50/F76,IF(F50&gt;0,1,0)))</f>
        <v>0.32465364529358748</v>
      </c>
      <c r="H50" s="97">
        <v>75005000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75005000</v>
      </c>
      <c r="M50" s="56">
        <f>IF(ISBLANK(L50),"  ",IF(L76&gt;0,L50/L76,IF(L50&gt;0,1,0)))</f>
        <v>0.33697717051890358</v>
      </c>
      <c r="N50" s="220"/>
    </row>
    <row r="51" spans="1:14" s="200" customFormat="1" ht="44.25" x14ac:dyDescent="0.55000000000000004">
      <c r="A51" s="223" t="s">
        <v>48</v>
      </c>
      <c r="B51" s="226">
        <v>18735441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18735441</v>
      </c>
      <c r="G51" s="62">
        <f>IF(ISBLANK(F51),"  ",IF(F76&gt;0,F51/F76,IF(F51&gt;0,1,0)))</f>
        <v>8.71623296958422E-2</v>
      </c>
      <c r="H51" s="226">
        <v>18015000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18015000</v>
      </c>
      <c r="M51" s="62">
        <f>IF(ISBLANK(L51),"  ",IF(L76&gt;0,L51/L76,IF(L51&gt;0,1,0)))</f>
        <v>8.0936520590601274E-2</v>
      </c>
      <c r="N51" s="220"/>
    </row>
    <row r="52" spans="1:14" s="200" customFormat="1" ht="44.25" x14ac:dyDescent="0.55000000000000004">
      <c r="A52" s="103" t="s">
        <v>49</v>
      </c>
      <c r="B52" s="104">
        <v>2046113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2046113</v>
      </c>
      <c r="G52" s="62">
        <f>IF(ISBLANK(F52),"  ",IF(F76&gt;0,F52/F76,IF(F52&gt;0,1,0)))</f>
        <v>9.519070082254737E-3</v>
      </c>
      <c r="H52" s="104">
        <v>2066000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2066000</v>
      </c>
      <c r="M52" s="62">
        <f>IF(ISBLANK(L52),"  ",IF(L76&gt;0,L52/L76,IF(L52&gt;0,1,0)))</f>
        <v>9.2819789919612664E-3</v>
      </c>
      <c r="N52" s="220"/>
    </row>
    <row r="53" spans="1:14" s="200" customFormat="1" ht="44.25" x14ac:dyDescent="0.55000000000000004">
      <c r="A53" s="103" t="s">
        <v>50</v>
      </c>
      <c r="B53" s="104">
        <v>1180578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1180578</v>
      </c>
      <c r="G53" s="62">
        <f>IF(ISBLANK(F53),"  ",IF(F76&gt;0,F53/F76,IF(F53&gt;0,1,0)))</f>
        <v>5.4923675865253454E-3</v>
      </c>
      <c r="H53" s="104">
        <v>1191000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1191000</v>
      </c>
      <c r="M53" s="62">
        <f>IF(ISBLANK(L53),"  ",IF(L76&gt;0,L53/L76,IF(L53&gt;0,1,0)))</f>
        <v>5.350840745123848E-3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3330898</v>
      </c>
      <c r="C55" s="58">
        <f t="shared" si="0"/>
        <v>0.24872033166912358</v>
      </c>
      <c r="D55" s="69">
        <v>10061244</v>
      </c>
      <c r="E55" s="60">
        <f t="shared" si="9"/>
        <v>0.75127966833087645</v>
      </c>
      <c r="F55" s="102">
        <f t="shared" si="10"/>
        <v>13392142</v>
      </c>
      <c r="G55" s="62">
        <f>IF(ISBLANK(F55),"  ",IF(F76&gt;0,F55/F76,IF(F55&gt;0,1,0)))</f>
        <v>6.2303860172682121E-2</v>
      </c>
      <c r="H55" s="226">
        <v>3428000</v>
      </c>
      <c r="I55" s="58">
        <f t="shared" si="11"/>
        <v>0.25283592217255979</v>
      </c>
      <c r="J55" s="69">
        <v>10130200</v>
      </c>
      <c r="K55" s="60">
        <f t="shared" si="12"/>
        <v>0.74716407782744021</v>
      </c>
      <c r="L55" s="102">
        <f t="shared" si="13"/>
        <v>13558200</v>
      </c>
      <c r="M55" s="62">
        <f>IF(ISBLANK(L55),"  ",IF(L76&gt;0,L55/L76,IF(L55&gt;0,1,0)))</f>
        <v>6.0913324089452686E-2</v>
      </c>
      <c r="N55" s="220"/>
    </row>
    <row r="56" spans="1:14" s="202" customFormat="1" ht="45" x14ac:dyDescent="0.6">
      <c r="A56" s="233" t="s">
        <v>53</v>
      </c>
      <c r="B56" s="234">
        <v>95076952</v>
      </c>
      <c r="C56" s="80">
        <f t="shared" si="0"/>
        <v>0.90430457832850775</v>
      </c>
      <c r="D56" s="91">
        <v>10061244</v>
      </c>
      <c r="E56" s="83">
        <f t="shared" si="9"/>
        <v>9.5695421671492253E-2</v>
      </c>
      <c r="F56" s="107">
        <f>F55+F53+F52+F51+F50+F54</f>
        <v>105138196</v>
      </c>
      <c r="G56" s="82">
        <f>IF(ISBLANK(F56),"  ",IF(F76&gt;0,F56/F76,IF(F56&gt;0,1,0)))</f>
        <v>0.48913127283089192</v>
      </c>
      <c r="H56" s="234">
        <v>99705000</v>
      </c>
      <c r="I56" s="80">
        <f t="shared" si="11"/>
        <v>0.90776909406092032</v>
      </c>
      <c r="J56" s="91">
        <v>10130200</v>
      </c>
      <c r="K56" s="83">
        <f t="shared" si="12"/>
        <v>9.2230905939079635E-2</v>
      </c>
      <c r="L56" s="102">
        <f t="shared" si="13"/>
        <v>109835200</v>
      </c>
      <c r="M56" s="82">
        <f>IF(ISBLANK(L56),"  ",IF(L76&gt;0,L56/L76,IF(L56&gt;0,1,0)))</f>
        <v>0.49345983493604267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811685</v>
      </c>
      <c r="E59" s="60">
        <f t="shared" si="9"/>
        <v>1</v>
      </c>
      <c r="F59" s="44">
        <f t="shared" si="14"/>
        <v>811685</v>
      </c>
      <c r="G59" s="62">
        <f>IF(ISBLANK(F59),"  ",IF(F76&gt;0,F59/F76,IF(F59&gt;0,1,0)))</f>
        <v>3.7761777573941109E-3</v>
      </c>
      <c r="H59" s="224">
        <v>0</v>
      </c>
      <c r="I59" s="58">
        <f t="shared" si="11"/>
        <v>0</v>
      </c>
      <c r="J59" s="69">
        <v>812000</v>
      </c>
      <c r="K59" s="60">
        <f t="shared" si="12"/>
        <v>1</v>
      </c>
      <c r="L59" s="44">
        <f t="shared" si="13"/>
        <v>812000</v>
      </c>
      <c r="M59" s="62">
        <f>IF(ISBLANK(L59),"  ",IF(L76&gt;0,L59/L76,IF(L59&gt;0,1,0)))</f>
        <v>3.6480962930651251E-3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2703807</v>
      </c>
      <c r="E60" s="60">
        <f t="shared" si="9"/>
        <v>1</v>
      </c>
      <c r="F60" s="78">
        <f t="shared" si="14"/>
        <v>2703807</v>
      </c>
      <c r="G60" s="62">
        <f>IF(ISBLANK(F60),"  ",IF(F76&gt;0,F60/F76,IF(F60&gt;0,1,0)))</f>
        <v>1.2578840133409512E-2</v>
      </c>
      <c r="H60" s="228">
        <v>0</v>
      </c>
      <c r="I60" s="58">
        <f t="shared" si="11"/>
        <v>0</v>
      </c>
      <c r="J60" s="77">
        <v>2705000</v>
      </c>
      <c r="K60" s="60">
        <f t="shared" si="12"/>
        <v>1</v>
      </c>
      <c r="L60" s="78">
        <f t="shared" si="13"/>
        <v>2705000</v>
      </c>
      <c r="M60" s="62">
        <f>IF(ISBLANK(L60),"  ",IF(L76&gt;0,L60/L76,IF(L60&gt;0,1,0)))</f>
        <v>1.2152833094508823E-2</v>
      </c>
      <c r="N60" s="220"/>
    </row>
    <row r="61" spans="1:14" s="200" customFormat="1" ht="44.25" x14ac:dyDescent="0.55000000000000004">
      <c r="A61" s="112" t="s">
        <v>58</v>
      </c>
      <c r="B61" s="224">
        <v>126091</v>
      </c>
      <c r="C61" s="58">
        <f t="shared" si="0"/>
        <v>1</v>
      </c>
      <c r="D61" s="69">
        <v>0</v>
      </c>
      <c r="E61" s="60">
        <f t="shared" si="9"/>
        <v>0</v>
      </c>
      <c r="F61" s="44">
        <f t="shared" si="14"/>
        <v>126091</v>
      </c>
      <c r="G61" s="62">
        <f>IF(ISBLANK(F61),"  ",IF(F76&gt;0,F61/F76,IF(F61&gt;0,1,0)))</f>
        <v>5.8660937384278494E-4</v>
      </c>
      <c r="H61" s="224">
        <v>208180</v>
      </c>
      <c r="I61" s="58">
        <f t="shared" si="11"/>
        <v>1</v>
      </c>
      <c r="J61" s="69">
        <v>0</v>
      </c>
      <c r="K61" s="60">
        <f t="shared" si="12"/>
        <v>0</v>
      </c>
      <c r="L61" s="44">
        <f t="shared" si="13"/>
        <v>208180</v>
      </c>
      <c r="M61" s="62">
        <f>IF(ISBLANK(L61),"  ",IF(L76&gt;0,L61/L76,IF(L61&gt;0,1,0)))</f>
        <v>9.3529641168755889E-4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13470459.43</v>
      </c>
      <c r="E62" s="60">
        <f t="shared" si="9"/>
        <v>1</v>
      </c>
      <c r="F62" s="44">
        <f t="shared" si="14"/>
        <v>13470459.43</v>
      </c>
      <c r="G62" s="62">
        <f>IF(ISBLANK(F62),"  ",IF(F76&gt;0,F62/F76,IF(F62&gt;0,1,0)))</f>
        <v>6.2668214001054295E-2</v>
      </c>
      <c r="H62" s="224">
        <v>0</v>
      </c>
      <c r="I62" s="58">
        <f t="shared" si="11"/>
        <v>0</v>
      </c>
      <c r="J62" s="69">
        <v>14046513</v>
      </c>
      <c r="K62" s="60">
        <f t="shared" si="12"/>
        <v>1</v>
      </c>
      <c r="L62" s="44">
        <f t="shared" si="13"/>
        <v>14046513</v>
      </c>
      <c r="M62" s="62">
        <f>IF(ISBLANK(L62),"  ",IF(L76&gt;0,L62/L76,IF(L62&gt;0,1,0)))</f>
        <v>6.3107182273141743E-2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34751561</v>
      </c>
      <c r="E63" s="60">
        <f t="shared" si="9"/>
        <v>1</v>
      </c>
      <c r="F63" s="44">
        <f t="shared" si="14"/>
        <v>34751561</v>
      </c>
      <c r="G63" s="62">
        <f>IF(ISBLANK(F63),"  ",IF(F76&gt;0,F63/F76,IF(F63&gt;0,1,0)))</f>
        <v>0.16167364394183045</v>
      </c>
      <c r="H63" s="224">
        <v>0</v>
      </c>
      <c r="I63" s="58">
        <f t="shared" si="11"/>
        <v>0</v>
      </c>
      <c r="J63" s="69">
        <v>36403615</v>
      </c>
      <c r="K63" s="60">
        <f t="shared" si="12"/>
        <v>1</v>
      </c>
      <c r="L63" s="44">
        <f t="shared" si="13"/>
        <v>36403615</v>
      </c>
      <c r="M63" s="62">
        <f>IF(ISBLANK(L63),"  ",IF(L76&gt;0,L63/L76,IF(L63&gt;0,1,0)))</f>
        <v>0.16355159228530788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15861</v>
      </c>
      <c r="E64" s="60">
        <f t="shared" si="9"/>
        <v>1</v>
      </c>
      <c r="F64" s="44">
        <f t="shared" si="14"/>
        <v>15861</v>
      </c>
      <c r="G64" s="62">
        <f>IF(ISBLANK(F64),"  ",IF(F76&gt;0,F64/F76,IF(F64&gt;0,1,0)))</f>
        <v>7.3789654126943334E-5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5911158</v>
      </c>
      <c r="E65" s="60">
        <f t="shared" si="9"/>
        <v>1</v>
      </c>
      <c r="F65" s="44">
        <f t="shared" si="14"/>
        <v>5911158</v>
      </c>
      <c r="G65" s="62">
        <f>IF(ISBLANK(F65),"  ",IF(F76&gt;0,F65/F76,IF(F65&gt;0,1,0)))</f>
        <v>2.7500302900807898E-2</v>
      </c>
      <c r="H65" s="224">
        <v>0</v>
      </c>
      <c r="I65" s="58">
        <f t="shared" si="11"/>
        <v>0</v>
      </c>
      <c r="J65" s="69">
        <v>5910000</v>
      </c>
      <c r="K65" s="60">
        <f t="shared" si="12"/>
        <v>1</v>
      </c>
      <c r="L65" s="44">
        <f t="shared" si="13"/>
        <v>5910000</v>
      </c>
      <c r="M65" s="62">
        <f>IF(ISBLANK(L65),"  ",IF(L76&gt;0,L65/L76,IF(L65&gt;0,1,0)))</f>
        <v>2.655203090149617E-2</v>
      </c>
      <c r="N65" s="220"/>
    </row>
    <row r="66" spans="1:14" s="200" customFormat="1" ht="44.25" x14ac:dyDescent="0.55000000000000004">
      <c r="A66" s="231" t="s">
        <v>63</v>
      </c>
      <c r="B66" s="224">
        <v>3520823</v>
      </c>
      <c r="C66" s="58">
        <f t="shared" si="0"/>
        <v>0.68938487760894185</v>
      </c>
      <c r="D66" s="69">
        <v>1586372</v>
      </c>
      <c r="E66" s="60">
        <f t="shared" si="9"/>
        <v>0.3106151223910581</v>
      </c>
      <c r="F66" s="44">
        <f t="shared" si="14"/>
        <v>5107195</v>
      </c>
      <c r="G66" s="62">
        <f>IF(ISBLANK(F66),"  ",IF(F76&gt;0,F66/F76,IF(F66&gt;0,1,0)))</f>
        <v>2.3760049972186767E-2</v>
      </c>
      <c r="H66" s="224">
        <v>3442468</v>
      </c>
      <c r="I66" s="58">
        <f t="shared" si="11"/>
        <v>0.76798495828637259</v>
      </c>
      <c r="J66" s="69">
        <v>1040000</v>
      </c>
      <c r="K66" s="60">
        <f t="shared" si="12"/>
        <v>0.23201504171362741</v>
      </c>
      <c r="L66" s="44">
        <f t="shared" si="13"/>
        <v>4482468</v>
      </c>
      <c r="M66" s="62">
        <f>IF(ISBLANK(L66),"  ",IF(L76&gt;0,L66/L76,IF(L66&gt;0,1,0)))</f>
        <v>2.0138515880028383E-2</v>
      </c>
      <c r="N66" s="220"/>
    </row>
    <row r="67" spans="1:14" s="202" customFormat="1" ht="45" x14ac:dyDescent="0.6">
      <c r="A67" s="235" t="s">
        <v>64</v>
      </c>
      <c r="B67" s="232">
        <v>98723866</v>
      </c>
      <c r="C67" s="80">
        <f t="shared" si="0"/>
        <v>0.58751611624686706</v>
      </c>
      <c r="D67" s="91">
        <v>69312147.430000007</v>
      </c>
      <c r="E67" s="83">
        <f t="shared" si="9"/>
        <v>0.41248388375313294</v>
      </c>
      <c r="F67" s="232">
        <f>F66+F65+F64+F63+F62+F61+F60+F59+F58+F57+F56</f>
        <v>168036013.43000001</v>
      </c>
      <c r="G67" s="82">
        <f>IF(ISBLANK(F67),"  ",IF(F76&gt;0,F67/F76,IF(F67&gt;0,1,0)))</f>
        <v>0.78174890056554469</v>
      </c>
      <c r="H67" s="232">
        <v>103355648</v>
      </c>
      <c r="I67" s="80">
        <f t="shared" si="11"/>
        <v>0.59262548363853607</v>
      </c>
      <c r="J67" s="91">
        <v>71047328</v>
      </c>
      <c r="K67" s="83">
        <f t="shared" si="12"/>
        <v>0.40737451636146393</v>
      </c>
      <c r="L67" s="232">
        <f>L66+L65+L64+L63+L62+L61+L60+L59+L58+L57+L56</f>
        <v>174402976</v>
      </c>
      <c r="M67" s="82">
        <f>IF(ISBLANK(L67),"  ",IF(L76&gt;0,L67/L76,IF(L67&gt;0,1,0)))</f>
        <v>0.78354538207527835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10508066</v>
      </c>
      <c r="E72" s="54">
        <f>IF(ISBLANK(D72),"  ",IF(F72&gt;0,D72/F72,IF(D72&gt;0,1,0)))</f>
        <v>1</v>
      </c>
      <c r="F72" s="67">
        <f>D72+B72</f>
        <v>10508066</v>
      </c>
      <c r="G72" s="56">
        <f>IF(ISBLANK(F72),"  ",IF(F76&gt;0,F72/F76,IF(F72&gt;0,1,0)))</f>
        <v>4.8886359982541636E-2</v>
      </c>
      <c r="H72" s="207">
        <v>0</v>
      </c>
      <c r="I72" s="52">
        <f>IF(ISBLANK(H72),"  ",IF(L72&gt;0,H72/L72,IF(H72&gt;0,1,0)))</f>
        <v>0</v>
      </c>
      <c r="J72" s="59">
        <v>10600000</v>
      </c>
      <c r="K72" s="54">
        <f>IF(ISBLANK(J72),"  ",IF(L72&gt;0,J72/L72,IF(J72&gt;0,1,0)))</f>
        <v>1</v>
      </c>
      <c r="L72" s="67">
        <f>J72+H72</f>
        <v>10600000</v>
      </c>
      <c r="M72" s="56">
        <f>IF(ISBLANK(L72),"  ",IF(L76&gt;0,L72/L76,IF(L72&gt;0,1,0)))</f>
        <v>4.7622931904544738E-2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6986871</v>
      </c>
      <c r="E73" s="60">
        <f>IF(ISBLANK(D73),"  ",IF(F73&gt;0,D73/F73,IF(D73&gt;0,1,0)))</f>
        <v>1</v>
      </c>
      <c r="F73" s="44">
        <f>D73+B73</f>
        <v>6986871</v>
      </c>
      <c r="G73" s="62">
        <f>IF(ISBLANK(F73),"  ",IF(F76&gt;0,F73/F76,IF(F73&gt;0,1,0)))</f>
        <v>3.2504810196051365E-2</v>
      </c>
      <c r="H73" s="224">
        <v>0</v>
      </c>
      <c r="I73" s="58">
        <f>IF(ISBLANK(H73),"  ",IF(L73&gt;0,H73/L73,IF(H73&gt;0,1,0)))</f>
        <v>0</v>
      </c>
      <c r="J73" s="69">
        <v>6990000</v>
      </c>
      <c r="K73" s="60">
        <f>IF(ISBLANK(J73),"  ",IF(L73&gt;0,J73/L73,IF(J73&gt;0,1,0)))</f>
        <v>1</v>
      </c>
      <c r="L73" s="44">
        <f>J73+H73</f>
        <v>6990000</v>
      </c>
      <c r="M73" s="62">
        <f>IF(ISBLANK(L73),"  ",IF(L76&gt;0,L73/L76,IF(L73&gt;0,1,0)))</f>
        <v>3.1404178680449785E-2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17494937</v>
      </c>
      <c r="E74" s="83">
        <f>IF(ISBLANK(D74),"  ",IF(F74&gt;0,D74/F74,IF(D74&gt;0,1,0)))</f>
        <v>1</v>
      </c>
      <c r="F74" s="118">
        <f>F73+F72+F71+F70+F69</f>
        <v>17494937</v>
      </c>
      <c r="G74" s="82">
        <f>IF(ISBLANK(F74),"  ",IF(F76&gt;0,F74/F76,IF(F74&gt;0,1,0)))</f>
        <v>8.1391170178593E-2</v>
      </c>
      <c r="H74" s="117">
        <v>0</v>
      </c>
      <c r="I74" s="80">
        <f>IF(ISBLANK(H74),"  ",IF(L74&gt;0,H74/L74,IF(H74&gt;0,1,0)))</f>
        <v>0</v>
      </c>
      <c r="J74" s="95">
        <v>17590000</v>
      </c>
      <c r="K74" s="83">
        <f>IF(ISBLANK(J74),"  ",IF(L74&gt;0,J74/L74,IF(J74&gt;0,1,0)))</f>
        <v>1</v>
      </c>
      <c r="L74" s="118">
        <f>L73+L72+L71+L70+L69</f>
        <v>17590000</v>
      </c>
      <c r="M74" s="82">
        <f>IF(ISBLANK(L74),"  ",IF(L76&gt;0,L74/L76,IF(L74&gt;0,1,0)))</f>
        <v>7.9027110584994523E-2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4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126659128</v>
      </c>
      <c r="C76" s="122">
        <f t="shared" si="0"/>
        <v>0.58925245868105691</v>
      </c>
      <c r="D76" s="121">
        <v>88289704.430000007</v>
      </c>
      <c r="E76" s="123">
        <f>IF(ISBLANK(D76),"  ",IF(F76&gt;0,D76/F76,IF(D76&gt;0,1,0)))</f>
        <v>0.41074754131894309</v>
      </c>
      <c r="F76" s="121">
        <f>F74+F67+F47+F40+F48+F75</f>
        <v>214948832.43000001</v>
      </c>
      <c r="G76" s="124">
        <f>IF(ISBLANK(F76),"  ",IF(F76&gt;0,F76/F76,IF(F76&gt;0,1,0)))</f>
        <v>1</v>
      </c>
      <c r="H76" s="121">
        <v>132509914</v>
      </c>
      <c r="I76" s="122">
        <f>IF(ISBLANK(H76),"  ",IF(L76&gt;0,H76/L76,IF(H76&gt;0,1,0)))</f>
        <v>0.59533118972632826</v>
      </c>
      <c r="J76" s="121">
        <v>90071930</v>
      </c>
      <c r="K76" s="123">
        <f>IF(ISBLANK(J76),"  ",IF(L76&gt;0,J76/L76,IF(J76&gt;0,1,0)))</f>
        <v>0.40466881027367174</v>
      </c>
      <c r="L76" s="121">
        <f>L74+L67+L47+L40+L48+L75</f>
        <v>222581844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C2" sqref="C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117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16451174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16451174</v>
      </c>
      <c r="G13" s="56">
        <f>IF(ISBLANK(F13),"  ",IF(F76&gt;0,F13/F76,IF(F13&gt;0,1,0)))</f>
        <v>0.15783104792699484</v>
      </c>
      <c r="H13" s="9">
        <v>16700736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16700736</v>
      </c>
      <c r="M13" s="56">
        <f>IF(ISBLANK(L13),"  ",IF(L76&gt;0,L13/L76,IF(L13&gt;0,1,0)))</f>
        <v>0.15478245302545673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2870599.26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2870599.26</v>
      </c>
      <c r="G15" s="65">
        <f>IF(ISBLANK(F15),"  ",IF(F76&gt;0,F15/F76,IF(F15&gt;0,1,0)))</f>
        <v>2.7540264870109323E-2</v>
      </c>
      <c r="H15" s="226">
        <v>2771912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2771912</v>
      </c>
      <c r="M15" s="65">
        <f>IF(ISBLANK(L15),"  ",IF(L76&gt;0,L15/L76,IF(L15&gt;0,1,0)))</f>
        <v>2.5690085690277354E-2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1167486.26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1167486.26</v>
      </c>
      <c r="G17" s="62">
        <f>IF(ISBLANK(F17),"  ",IF(F76&gt;0,F17/F76,IF(F17&gt;0,1,0)))</f>
        <v>1.1200755633377166E-2</v>
      </c>
      <c r="H17" s="224">
        <v>1306364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1306364</v>
      </c>
      <c r="M17" s="62">
        <f>IF(ISBLANK(L17),"  ",IF(L76&gt;0,L17/L76,IF(L17&gt;0,1,0)))</f>
        <v>1.2107384037694372E-2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397235</v>
      </c>
      <c r="C19" s="58">
        <f t="shared" si="0"/>
        <v>1</v>
      </c>
      <c r="D19" s="69">
        <v>0</v>
      </c>
      <c r="E19" s="54">
        <f t="shared" si="5"/>
        <v>0</v>
      </c>
      <c r="F19" s="44">
        <f t="shared" si="2"/>
        <v>397235</v>
      </c>
      <c r="G19" s="62">
        <f>IF(ISBLANK(F19),"  ",IF(F76&gt;0,F19/F76,IF(F19&gt;0,1,0)))</f>
        <v>3.8110359979950242E-3</v>
      </c>
      <c r="H19" s="224">
        <v>392432</v>
      </c>
      <c r="I19" s="58">
        <f t="shared" si="3"/>
        <v>1</v>
      </c>
      <c r="J19" s="69">
        <v>0</v>
      </c>
      <c r="K19" s="60">
        <f t="shared" si="4"/>
        <v>0</v>
      </c>
      <c r="L19" s="44">
        <f t="shared" si="1"/>
        <v>392432</v>
      </c>
      <c r="M19" s="62">
        <f>IF(ISBLANK(L19),"  ",IF(L76&gt;0,L19/L76,IF(L19&gt;0,1,0)))</f>
        <v>3.6370605227030737E-3</v>
      </c>
      <c r="N19" s="220"/>
    </row>
    <row r="20" spans="1:14" s="200" customFormat="1" ht="44.25" x14ac:dyDescent="0.55000000000000004">
      <c r="A20" s="68" t="s">
        <v>19</v>
      </c>
      <c r="B20" s="224">
        <v>1305878</v>
      </c>
      <c r="C20" s="58">
        <f t="shared" si="0"/>
        <v>1</v>
      </c>
      <c r="D20" s="69">
        <v>0</v>
      </c>
      <c r="E20" s="54">
        <f t="shared" si="5"/>
        <v>0</v>
      </c>
      <c r="F20" s="44">
        <f>D20+B20</f>
        <v>1305878</v>
      </c>
      <c r="G20" s="62">
        <f>IF(ISBLANK(F20),"  ",IF(F76&gt;0,F20/F76,IF(F20&gt;0,1,0)))</f>
        <v>1.2528473238737136E-2</v>
      </c>
      <c r="H20" s="224">
        <v>1073116</v>
      </c>
      <c r="I20" s="58">
        <f t="shared" si="3"/>
        <v>1</v>
      </c>
      <c r="J20" s="69">
        <v>0</v>
      </c>
      <c r="K20" s="60">
        <f t="shared" si="4"/>
        <v>0</v>
      </c>
      <c r="L20" s="44">
        <f t="shared" si="1"/>
        <v>1073116</v>
      </c>
      <c r="M20" s="62">
        <f>IF(ISBLANK(L20),"  ",IF(L76&gt;0,L20/L76,IF(L20&gt;0,1,0)))</f>
        <v>9.945641129879907E-3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19321773.259999998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19321773.259999998</v>
      </c>
      <c r="G40" s="82">
        <f>IF(ISBLANK(F40),"  ",IF(F76&gt;0,F40/F76,IF(F40&gt;0,1,0)))</f>
        <v>0.18537131279710414</v>
      </c>
      <c r="H40" s="229">
        <v>19472648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19472648</v>
      </c>
      <c r="M40" s="82">
        <f>IF(ISBLANK(L40),"  ",IF(L76&gt;0,L40/L76,IF(L40&gt;0,1,0)))</f>
        <v>0.1804725387157341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38687252.520000003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38687252.520000003</v>
      </c>
      <c r="G50" s="56">
        <f>IF(ISBLANK(F50),"  ",IF(F76&gt;0,F50/F76,IF(F50&gt;0,1,0)))</f>
        <v>0.37116193693215283</v>
      </c>
      <c r="H50" s="97">
        <v>42959472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42959472</v>
      </c>
      <c r="M50" s="56">
        <f>IF(ISBLANK(L50),"  ",IF(L76&gt;0,L50/L76,IF(L50&gt;0,1,0)))</f>
        <v>0.39814846823747313</v>
      </c>
      <c r="N50" s="220"/>
    </row>
    <row r="51" spans="1:14" s="200" customFormat="1" ht="44.25" x14ac:dyDescent="0.55000000000000004">
      <c r="A51" s="223" t="s">
        <v>48</v>
      </c>
      <c r="B51" s="226">
        <v>3401546.35</v>
      </c>
      <c r="C51" s="58">
        <f t="shared" si="0"/>
        <v>0.97786993909073017</v>
      </c>
      <c r="D51" s="69">
        <v>76980</v>
      </c>
      <c r="E51" s="60">
        <f t="shared" si="9"/>
        <v>2.2130060909269812E-2</v>
      </c>
      <c r="F51" s="102">
        <f t="shared" si="10"/>
        <v>3478526.35</v>
      </c>
      <c r="G51" s="62">
        <f>IF(ISBLANK(F51),"  ",IF(F76&gt;0,F51/F76,IF(F51&gt;0,1,0)))</f>
        <v>3.3372661371289636E-2</v>
      </c>
      <c r="H51" s="226">
        <v>2250000</v>
      </c>
      <c r="I51" s="58">
        <f t="shared" si="11"/>
        <v>0.967741935483871</v>
      </c>
      <c r="J51" s="69">
        <v>75000</v>
      </c>
      <c r="K51" s="60">
        <f t="shared" si="12"/>
        <v>3.2258064516129031E-2</v>
      </c>
      <c r="L51" s="102">
        <f t="shared" si="13"/>
        <v>2325000</v>
      </c>
      <c r="M51" s="62">
        <f>IF(ISBLANK(L51),"  ",IF(L76&gt;0,L51/L76,IF(L51&gt;0,1,0)))</f>
        <v>2.1548104423912029E-2</v>
      </c>
      <c r="N51" s="220"/>
    </row>
    <row r="52" spans="1:14" s="200" customFormat="1" ht="44.25" x14ac:dyDescent="0.55000000000000004">
      <c r="A52" s="103" t="s">
        <v>49</v>
      </c>
      <c r="B52" s="104">
        <v>1179940.49</v>
      </c>
      <c r="C52" s="58">
        <f t="shared" si="0"/>
        <v>0.73499121454329452</v>
      </c>
      <c r="D52" s="105">
        <v>425439.91</v>
      </c>
      <c r="E52" s="60">
        <f t="shared" si="9"/>
        <v>0.26500878545670548</v>
      </c>
      <c r="F52" s="106">
        <f t="shared" si="10"/>
        <v>1605380.4</v>
      </c>
      <c r="G52" s="62">
        <f>IF(ISBLANK(F52),"  ",IF(F76&gt;0,F52/F76,IF(F52&gt;0,1,0)))</f>
        <v>1.5401871675143557E-2</v>
      </c>
      <c r="H52" s="104">
        <v>1607604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1607604</v>
      </c>
      <c r="M52" s="62">
        <f>IF(ISBLANK(L52),"  ",IF(L76&gt;0,L52/L76,IF(L52&gt;0,1,0)))</f>
        <v>1.4899276930881151E-2</v>
      </c>
      <c r="N52" s="220"/>
    </row>
    <row r="53" spans="1:14" s="200" customFormat="1" ht="44.25" x14ac:dyDescent="0.55000000000000004">
      <c r="A53" s="103" t="s">
        <v>50</v>
      </c>
      <c r="B53" s="104">
        <v>815785.88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815785.88</v>
      </c>
      <c r="G53" s="62">
        <f>IF(ISBLANK(F53),"  ",IF(F76&gt;0,F53/F76,IF(F53&gt;0,1,0)))</f>
        <v>7.8265745851600413E-3</v>
      </c>
      <c r="H53" s="104">
        <v>817138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817138</v>
      </c>
      <c r="M53" s="62">
        <f>IF(ISBLANK(L53),"  ",IF(L76&gt;0,L53/L76,IF(L53&gt;0,1,0)))</f>
        <v>7.5732365388157547E-3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417893.44</v>
      </c>
      <c r="E54" s="60">
        <f>IF(ISBLANK(D54),"  ",IF(F54&gt;0,D54/F54,IF(D54&gt;0,1,0)))</f>
        <v>1</v>
      </c>
      <c r="F54" s="106">
        <f t="shared" si="10"/>
        <v>417893.44</v>
      </c>
      <c r="G54" s="62">
        <f>IF(ISBLANK(F54),"  ",IF(F76&gt;0,F54/F76,IF(F54&gt;0,1,0)))</f>
        <v>4.0092311683662665E-3</v>
      </c>
      <c r="H54" s="104">
        <v>0</v>
      </c>
      <c r="I54" s="58">
        <f>IF(ISBLANK(H54),"  ",IF(L54&gt;0,H54/L54,IF(H54&gt;0,1,0)))</f>
        <v>0</v>
      </c>
      <c r="J54" s="105">
        <v>750000</v>
      </c>
      <c r="K54" s="60">
        <f>IF(ISBLANK(J54),"  ",IF(L54&gt;0,J54/L54,IF(J54&gt;0,1,0)))</f>
        <v>1</v>
      </c>
      <c r="L54" s="106">
        <f t="shared" si="13"/>
        <v>750000</v>
      </c>
      <c r="M54" s="62">
        <f>IF(ISBLANK(L54),"  ",IF(L76&gt;0,L54/L76,IF(L54&gt;0,1,0)))</f>
        <v>6.9510014270683972E-3</v>
      </c>
      <c r="N54" s="220"/>
    </row>
    <row r="55" spans="1:14" s="200" customFormat="1" ht="44.25" x14ac:dyDescent="0.55000000000000004">
      <c r="A55" s="223" t="s">
        <v>52</v>
      </c>
      <c r="B55" s="226">
        <v>721941.6</v>
      </c>
      <c r="C55" s="58">
        <f t="shared" si="0"/>
        <v>7.5861782618292531E-2</v>
      </c>
      <c r="D55" s="69">
        <v>8794597.2300000004</v>
      </c>
      <c r="E55" s="60">
        <f t="shared" si="9"/>
        <v>0.92413821738170754</v>
      </c>
      <c r="F55" s="102">
        <f t="shared" si="10"/>
        <v>9516538.8300000001</v>
      </c>
      <c r="G55" s="62">
        <f>IF(ISBLANK(F55),"  ",IF(F76&gt;0,F55/F76,IF(F55&gt;0,1,0)))</f>
        <v>9.130079690220512E-2</v>
      </c>
      <c r="H55" s="226">
        <v>707182</v>
      </c>
      <c r="I55" s="58">
        <f t="shared" si="11"/>
        <v>7.3123880611059053E-2</v>
      </c>
      <c r="J55" s="69">
        <v>8963831</v>
      </c>
      <c r="K55" s="60">
        <f t="shared" si="12"/>
        <v>0.92687611938894099</v>
      </c>
      <c r="L55" s="102">
        <f t="shared" si="13"/>
        <v>9671013</v>
      </c>
      <c r="M55" s="62">
        <f>IF(ISBLANK(L55),"  ",IF(L76&gt;0,L55/L76,IF(L55&gt;0,1,0)))</f>
        <v>8.963096688559602E-2</v>
      </c>
      <c r="N55" s="220"/>
    </row>
    <row r="56" spans="1:14" s="202" customFormat="1" ht="45" x14ac:dyDescent="0.6">
      <c r="A56" s="233" t="s">
        <v>53</v>
      </c>
      <c r="B56" s="234">
        <v>44806466.840000004</v>
      </c>
      <c r="C56" s="80">
        <f t="shared" si="0"/>
        <v>0.82181465253230579</v>
      </c>
      <c r="D56" s="91">
        <v>9714910.5800000001</v>
      </c>
      <c r="E56" s="83">
        <f t="shared" si="9"/>
        <v>0.17818534746769427</v>
      </c>
      <c r="F56" s="107">
        <f>F55+F53+F52+F51+F50+F54</f>
        <v>54521377.420000002</v>
      </c>
      <c r="G56" s="82">
        <f>IF(ISBLANK(F56),"  ",IF(F76&gt;0,F56/F76,IF(F56&gt;0,1,0)))</f>
        <v>0.52307307263431746</v>
      </c>
      <c r="H56" s="234">
        <v>48341396</v>
      </c>
      <c r="I56" s="80">
        <f t="shared" si="11"/>
        <v>0.8316051475250561</v>
      </c>
      <c r="J56" s="91">
        <v>9788831</v>
      </c>
      <c r="K56" s="83">
        <f t="shared" si="12"/>
        <v>0.1683948524749439</v>
      </c>
      <c r="L56" s="102">
        <f t="shared" si="13"/>
        <v>58130227</v>
      </c>
      <c r="M56" s="82">
        <f>IF(ISBLANK(L56),"  ",IF(L76&gt;0,L56/L76,IF(L56&gt;0,1,0)))</f>
        <v>0.53875105444374649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425386.94</v>
      </c>
      <c r="E59" s="60">
        <f t="shared" si="9"/>
        <v>1</v>
      </c>
      <c r="F59" s="44">
        <f t="shared" si="14"/>
        <v>425386.94</v>
      </c>
      <c r="G59" s="62">
        <f>IF(ISBLANK(F59),"  ",IF(F76&gt;0,F59/F76,IF(F59&gt;0,1,0)))</f>
        <v>4.0811231170892531E-3</v>
      </c>
      <c r="H59" s="224">
        <v>0</v>
      </c>
      <c r="I59" s="58">
        <f t="shared" si="11"/>
        <v>0</v>
      </c>
      <c r="J59" s="69">
        <v>450000</v>
      </c>
      <c r="K59" s="60">
        <f t="shared" si="12"/>
        <v>1</v>
      </c>
      <c r="L59" s="44">
        <f t="shared" si="13"/>
        <v>450000</v>
      </c>
      <c r="M59" s="62">
        <f>IF(ISBLANK(L59),"  ",IF(L76&gt;0,L59/L76,IF(L59&gt;0,1,0)))</f>
        <v>4.1706008562410381E-3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2622410.2400000002</v>
      </c>
      <c r="E60" s="60">
        <f t="shared" si="9"/>
        <v>1</v>
      </c>
      <c r="F60" s="78">
        <f t="shared" si="14"/>
        <v>2622410.2400000002</v>
      </c>
      <c r="G60" s="62">
        <f>IF(ISBLANK(F60),"  ",IF(F76&gt;0,F60/F76,IF(F60&gt;0,1,0)))</f>
        <v>2.5159162274600102E-2</v>
      </c>
      <c r="H60" s="228">
        <v>0</v>
      </c>
      <c r="I60" s="58">
        <f t="shared" si="11"/>
        <v>0</v>
      </c>
      <c r="J60" s="77">
        <v>2150000</v>
      </c>
      <c r="K60" s="60">
        <f t="shared" si="12"/>
        <v>1</v>
      </c>
      <c r="L60" s="78">
        <f t="shared" si="13"/>
        <v>2150000</v>
      </c>
      <c r="M60" s="62">
        <f>IF(ISBLANK(L60),"  ",IF(L76&gt;0,L60/L76,IF(L60&gt;0,1,0)))</f>
        <v>1.9926204090929406E-2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5480938.4200000009</v>
      </c>
      <c r="E62" s="60">
        <f t="shared" si="9"/>
        <v>1</v>
      </c>
      <c r="F62" s="44">
        <f t="shared" si="14"/>
        <v>5480938.4200000009</v>
      </c>
      <c r="G62" s="62">
        <f>IF(ISBLANK(F62),"  ",IF(F76&gt;0,F62/F76,IF(F62&gt;0,1,0)))</f>
        <v>5.2583618315138331E-2</v>
      </c>
      <c r="H62" s="224">
        <v>0</v>
      </c>
      <c r="I62" s="58">
        <f t="shared" si="11"/>
        <v>0</v>
      </c>
      <c r="J62" s="69">
        <v>5401132</v>
      </c>
      <c r="K62" s="60">
        <f t="shared" si="12"/>
        <v>1</v>
      </c>
      <c r="L62" s="44">
        <f t="shared" si="13"/>
        <v>5401132</v>
      </c>
      <c r="M62" s="62">
        <f>IF(ISBLANK(L62),"  ",IF(L76&gt;0,L62/L76,IF(L62&gt;0,1,0)))</f>
        <v>5.0057701653046377E-2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5601867.4699999997</v>
      </c>
      <c r="E63" s="60">
        <f t="shared" si="9"/>
        <v>1</v>
      </c>
      <c r="F63" s="44">
        <f t="shared" si="14"/>
        <v>5601867.4699999997</v>
      </c>
      <c r="G63" s="62">
        <f>IF(ISBLANK(F63),"  ",IF(F76&gt;0,F63/F76,IF(F63&gt;0,1,0)))</f>
        <v>5.3743800481244886E-2</v>
      </c>
      <c r="H63" s="224">
        <v>0</v>
      </c>
      <c r="I63" s="58">
        <f t="shared" si="11"/>
        <v>0</v>
      </c>
      <c r="J63" s="69">
        <v>5321391</v>
      </c>
      <c r="K63" s="60">
        <f t="shared" si="12"/>
        <v>1</v>
      </c>
      <c r="L63" s="44">
        <f t="shared" si="13"/>
        <v>5321391</v>
      </c>
      <c r="M63" s="62">
        <f>IF(ISBLANK(L63),"  ",IF(L76&gt;0,L63/L76,IF(L63&gt;0,1,0)))</f>
        <v>4.9318661913318566E-2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520115.72</v>
      </c>
      <c r="E64" s="60">
        <f t="shared" si="9"/>
        <v>1</v>
      </c>
      <c r="F64" s="44">
        <f t="shared" si="14"/>
        <v>520115.72</v>
      </c>
      <c r="G64" s="62">
        <f>IF(ISBLANK(F64),"  ",IF(F76&gt;0,F64/F76,IF(F64&gt;0,1,0)))</f>
        <v>4.9899423063000502E-3</v>
      </c>
      <c r="H64" s="224">
        <v>0</v>
      </c>
      <c r="I64" s="58">
        <f t="shared" si="11"/>
        <v>0</v>
      </c>
      <c r="J64" s="69">
        <v>500000</v>
      </c>
      <c r="K64" s="60">
        <f t="shared" si="12"/>
        <v>1</v>
      </c>
      <c r="L64" s="44">
        <f t="shared" si="13"/>
        <v>500000</v>
      </c>
      <c r="M64" s="62">
        <f>IF(ISBLANK(L64),"  ",IF(L76&gt;0,L64/L76,IF(L64&gt;0,1,0)))</f>
        <v>4.6340009513789315E-3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2158333.61</v>
      </c>
      <c r="E65" s="60">
        <f t="shared" si="9"/>
        <v>1</v>
      </c>
      <c r="F65" s="44">
        <f t="shared" si="14"/>
        <v>2158333.61</v>
      </c>
      <c r="G65" s="62">
        <f>IF(ISBLANK(F65),"  ",IF(F76&gt;0,F65/F76,IF(F65&gt;0,1,0)))</f>
        <v>2.0706853835620105E-2</v>
      </c>
      <c r="H65" s="224">
        <v>0</v>
      </c>
      <c r="I65" s="58">
        <f t="shared" si="11"/>
        <v>0</v>
      </c>
      <c r="J65" s="69">
        <v>2600000</v>
      </c>
      <c r="K65" s="60">
        <f t="shared" si="12"/>
        <v>1</v>
      </c>
      <c r="L65" s="44">
        <f t="shared" si="13"/>
        <v>2600000</v>
      </c>
      <c r="M65" s="62">
        <f>IF(ISBLANK(L65),"  ",IF(L76&gt;0,L65/L76,IF(L65&gt;0,1,0)))</f>
        <v>2.4096804947170442E-2</v>
      </c>
      <c r="N65" s="220"/>
    </row>
    <row r="66" spans="1:14" s="200" customFormat="1" ht="44.25" x14ac:dyDescent="0.55000000000000004">
      <c r="A66" s="231" t="s">
        <v>63</v>
      </c>
      <c r="B66" s="224">
        <v>563561.81000000006</v>
      </c>
      <c r="C66" s="58">
        <f t="shared" si="0"/>
        <v>0.20597127958362008</v>
      </c>
      <c r="D66" s="69">
        <v>2172556.6</v>
      </c>
      <c r="E66" s="60">
        <f t="shared" si="9"/>
        <v>0.79402872041637995</v>
      </c>
      <c r="F66" s="44">
        <f t="shared" si="14"/>
        <v>2736118.41</v>
      </c>
      <c r="G66" s="62">
        <f>IF(ISBLANK(F66),"  ",IF(F76&gt;0,F66/F76,IF(F66&gt;0,1,0)))</f>
        <v>2.6250067983150806E-2</v>
      </c>
      <c r="H66" s="224">
        <v>547724</v>
      </c>
      <c r="I66" s="58">
        <f t="shared" si="11"/>
        <v>0.1797157485389097</v>
      </c>
      <c r="J66" s="69">
        <v>2500000</v>
      </c>
      <c r="K66" s="60">
        <f t="shared" si="12"/>
        <v>0.8202842514610903</v>
      </c>
      <c r="L66" s="44">
        <f t="shared" si="13"/>
        <v>3047724</v>
      </c>
      <c r="M66" s="62">
        <f>IF(ISBLANK(L66),"  ",IF(L76&gt;0,L66/L76,IF(L66&gt;0,1,0)))</f>
        <v>2.8246311831080805E-2</v>
      </c>
      <c r="N66" s="220"/>
    </row>
    <row r="67" spans="1:14" s="202" customFormat="1" ht="45" x14ac:dyDescent="0.6">
      <c r="A67" s="235" t="s">
        <v>64</v>
      </c>
      <c r="B67" s="232">
        <v>45370028.650000006</v>
      </c>
      <c r="C67" s="80">
        <f t="shared" si="0"/>
        <v>0.61255762195251429</v>
      </c>
      <c r="D67" s="91">
        <v>28696519.580000006</v>
      </c>
      <c r="E67" s="83">
        <f t="shared" si="9"/>
        <v>0.38744237804748582</v>
      </c>
      <c r="F67" s="232">
        <f>F66+F65+F64+F63+F62+F61+F60+F59+F58+F57+F56</f>
        <v>74066548.230000004</v>
      </c>
      <c r="G67" s="82">
        <f>IF(ISBLANK(F67),"  ",IF(F76&gt;0,F67/F76,IF(F67&gt;0,1,0)))</f>
        <v>0.71058764094746096</v>
      </c>
      <c r="H67" s="232">
        <v>48889120</v>
      </c>
      <c r="I67" s="80">
        <f t="shared" si="11"/>
        <v>0.63001058472916027</v>
      </c>
      <c r="J67" s="91">
        <v>28711354</v>
      </c>
      <c r="K67" s="83">
        <f t="shared" si="12"/>
        <v>0.36998941527083973</v>
      </c>
      <c r="L67" s="232">
        <f>L66+L65+L64+L63+L62+L61+L60+L59+L58+L57+L56</f>
        <v>77600474</v>
      </c>
      <c r="M67" s="82">
        <f>IF(ISBLANK(L67),"  ",IF(L76&gt;0,L67/L76,IF(L67&gt;0,1,0)))</f>
        <v>0.71920134068691199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439222.46</v>
      </c>
      <c r="E69" s="54">
        <f>IF(ISBLANK(D69),"  ",IF(F69&gt;0,D69/F69,IF(D69&gt;0,1,0)))</f>
        <v>1</v>
      </c>
      <c r="F69" s="67">
        <f>D69+B69</f>
        <v>439222.46</v>
      </c>
      <c r="G69" s="56">
        <f>IF(ISBLANK(F69),"  ",IF(F76&gt;0,F69/F76,IF(F69&gt;0,1,0)))</f>
        <v>4.213859821485845E-3</v>
      </c>
      <c r="H69" s="207">
        <v>0</v>
      </c>
      <c r="I69" s="52">
        <f>IF(ISBLANK(H69),"  ",IF(L69&gt;0,H69/L69,IF(H69&gt;0,1,0)))</f>
        <v>0</v>
      </c>
      <c r="J69" s="59">
        <v>425000</v>
      </c>
      <c r="K69" s="54">
        <f>IF(ISBLANK(J69),"  ",IF(L69&gt;0,J69/L69,IF(J69&gt;0,1,0)))</f>
        <v>1</v>
      </c>
      <c r="L69" s="67">
        <f>J69+H69</f>
        <v>425000</v>
      </c>
      <c r="M69" s="56">
        <f>IF(ISBLANK(L69),"  ",IF(L76&gt;0,L69/L76,IF(L69&gt;0,1,0)))</f>
        <v>3.9389008086720915E-3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9936229</v>
      </c>
      <c r="E72" s="54">
        <f>IF(ISBLANK(D72),"  ",IF(F72&gt;0,D72/F72,IF(D72&gt;0,1,0)))</f>
        <v>1</v>
      </c>
      <c r="F72" s="67">
        <f>D72+B72</f>
        <v>9936229</v>
      </c>
      <c r="G72" s="56">
        <f>IF(ISBLANK(F72),"  ",IF(F76&gt;0,F72/F76,IF(F72&gt;0,1,0)))</f>
        <v>9.5327265732682423E-2</v>
      </c>
      <c r="H72" s="207">
        <v>0</v>
      </c>
      <c r="I72" s="52">
        <f>IF(ISBLANK(H72),"  ",IF(L72&gt;0,H72/L72,IF(H72&gt;0,1,0)))</f>
        <v>0</v>
      </c>
      <c r="J72" s="59">
        <v>9950000</v>
      </c>
      <c r="K72" s="54">
        <f>IF(ISBLANK(J72),"  ",IF(L72&gt;0,J72/L72,IF(J72&gt;0,1,0)))</f>
        <v>1</v>
      </c>
      <c r="L72" s="67">
        <f>J72+H72</f>
        <v>9950000</v>
      </c>
      <c r="M72" s="56">
        <f>IF(ISBLANK(L72),"  ",IF(L76&gt;0,L72/L76,IF(L72&gt;0,1,0)))</f>
        <v>9.2216618932440736E-2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469039.39</v>
      </c>
      <c r="E73" s="60">
        <f>IF(ISBLANK(D73),"  ",IF(F73&gt;0,D73/F73,IF(D73&gt;0,1,0)))</f>
        <v>1</v>
      </c>
      <c r="F73" s="44">
        <f>D73+B73</f>
        <v>469039.39</v>
      </c>
      <c r="G73" s="62">
        <f>IF(ISBLANK(F73),"  ",IF(F76&gt;0,F73/F76,IF(F73&gt;0,1,0)))</f>
        <v>4.4999207012665736E-3</v>
      </c>
      <c r="H73" s="224">
        <v>0</v>
      </c>
      <c r="I73" s="58">
        <f>IF(ISBLANK(H73),"  ",IF(L73&gt;0,H73/L73,IF(H73&gt;0,1,0)))</f>
        <v>0</v>
      </c>
      <c r="J73" s="69">
        <v>450000</v>
      </c>
      <c r="K73" s="60">
        <f>IF(ISBLANK(J73),"  ",IF(L73&gt;0,J73/L73,IF(J73&gt;0,1,0)))</f>
        <v>1</v>
      </c>
      <c r="L73" s="44">
        <f>J73+H73</f>
        <v>450000</v>
      </c>
      <c r="M73" s="62">
        <f>IF(ISBLANK(L73),"  ",IF(L76&gt;0,L73/L76,IF(L73&gt;0,1,0)))</f>
        <v>4.1706008562410381E-3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10844490.850000001</v>
      </c>
      <c r="E74" s="83">
        <f>IF(ISBLANK(D74),"  ",IF(F74&gt;0,D74/F74,IF(D74&gt;0,1,0)))</f>
        <v>1</v>
      </c>
      <c r="F74" s="118">
        <f>F73+F72+F71+F70+F69</f>
        <v>10844490.850000001</v>
      </c>
      <c r="G74" s="82">
        <f>IF(ISBLANK(F74),"  ",IF(F76&gt;0,F74/F76,IF(F74&gt;0,1,0)))</f>
        <v>0.10404104625543485</v>
      </c>
      <c r="H74" s="117">
        <v>0</v>
      </c>
      <c r="I74" s="80">
        <f>IF(ISBLANK(H74),"  ",IF(L74&gt;0,H74/L74,IF(H74&gt;0,1,0)))</f>
        <v>0</v>
      </c>
      <c r="J74" s="95">
        <v>10825000</v>
      </c>
      <c r="K74" s="83">
        <f>IF(ISBLANK(J74),"  ",IF(L74&gt;0,J74/L74,IF(J74&gt;0,1,0)))</f>
        <v>1</v>
      </c>
      <c r="L74" s="118">
        <f>L73+L72+L71+L70+L69</f>
        <v>10825000</v>
      </c>
      <c r="M74" s="82">
        <f>IF(ISBLANK(L74),"  ",IF(L76&gt;0,L74/L76,IF(L74&gt;0,1,0)))</f>
        <v>0.10032612059735387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64691801.910000004</v>
      </c>
      <c r="C76" s="122">
        <f t="shared" si="0"/>
        <v>0.62064718832472787</v>
      </c>
      <c r="D76" s="121">
        <v>39541010.430000007</v>
      </c>
      <c r="E76" s="123">
        <f>IF(ISBLANK(D76),"  ",IF(F76&gt;0,D76/F76,IF(D76&gt;0,1,0)))</f>
        <v>0.37935281167527218</v>
      </c>
      <c r="F76" s="121">
        <f>F74+F67+F47+F40+F48+F75</f>
        <v>104232812.34</v>
      </c>
      <c r="G76" s="124">
        <f>IF(ISBLANK(F76),"  ",IF(F76&gt;0,F76/F76,IF(F76&gt;0,1,0)))</f>
        <v>1</v>
      </c>
      <c r="H76" s="121">
        <v>68361768</v>
      </c>
      <c r="I76" s="122">
        <f>IF(ISBLANK(H76),"  ",IF(L76&gt;0,H76/L76,IF(H76&gt;0,1,0)))</f>
        <v>0.63357699589989158</v>
      </c>
      <c r="J76" s="121">
        <v>39536354</v>
      </c>
      <c r="K76" s="123">
        <f>IF(ISBLANK(J76),"  ",IF(L76&gt;0,J76/L76,IF(J76&gt;0,1,0)))</f>
        <v>0.36642300410010842</v>
      </c>
      <c r="L76" s="121">
        <f>L74+L67+L47+L40+L48+L75</f>
        <v>107898122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tr">
        <f>[1]Revenue!B2</f>
        <v>Nicholls State University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13793347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13793347</v>
      </c>
      <c r="G13" s="56">
        <f>IF(ISBLANK(F13),"  ",IF(F76&gt;0,F13/F76,IF(F13&gt;0,1,0)))</f>
        <v>0.14542558682012796</v>
      </c>
      <c r="H13" s="9">
        <v>13983559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13983559</v>
      </c>
      <c r="M13" s="56">
        <f>IF(ISBLANK(L13),"  ",IF(L76&gt;0,L13/L76,IF(L13&gt;0,1,0)))</f>
        <v>0.14463179734774731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1025085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1025085</v>
      </c>
      <c r="G15" s="65">
        <f>IF(ISBLANK(F15),"  ",IF(F76&gt;0,F15/F76,IF(F15&gt;0,1,0)))</f>
        <v>1.0807644269770846E-2</v>
      </c>
      <c r="H15" s="226">
        <v>1147024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1147024</v>
      </c>
      <c r="M15" s="65">
        <f>IF(ISBLANK(L15),"  ",IF(L76&gt;0,L15/L76,IF(L15&gt;0,1,0)))</f>
        <v>1.186365664999894E-2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1025085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1025085</v>
      </c>
      <c r="G17" s="62">
        <f>IF(ISBLANK(F17),"  ",IF(F76&gt;0,F17/F76,IF(F17&gt;0,1,0)))</f>
        <v>1.0807644269770846E-2</v>
      </c>
      <c r="H17" s="224">
        <v>1147024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1147024</v>
      </c>
      <c r="M17" s="62">
        <f>IF(ISBLANK(L17),"  ",IF(L76&gt;0,L17/L76,IF(L17&gt;0,1,0)))</f>
        <v>1.186365664999894E-2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14818432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14818432</v>
      </c>
      <c r="G40" s="82">
        <f>IF(ISBLANK(F40),"  ",IF(F76&gt;0,F40/F76,IF(F40&gt;0,1,0)))</f>
        <v>0.15623323108989881</v>
      </c>
      <c r="H40" s="229">
        <v>15130583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15130583</v>
      </c>
      <c r="M40" s="82">
        <f>IF(ISBLANK(L40),"  ",IF(L76&gt;0,L40/L76,IF(L40&gt;0,1,0)))</f>
        <v>0.15649545399774625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30202432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30202432</v>
      </c>
      <c r="G50" s="56">
        <f>IF(ISBLANK(F50),"  ",IF(F76&gt;0,F50/F76,IF(F50&gt;0,1,0)))</f>
        <v>0.31842934111604754</v>
      </c>
      <c r="H50" s="97">
        <v>30512535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30512535</v>
      </c>
      <c r="M50" s="56">
        <f>IF(ISBLANK(L50),"  ",IF(L76&gt;0,L50/L76,IF(L50&gt;0,1,0)))</f>
        <v>0.31559081480516138</v>
      </c>
      <c r="N50" s="220"/>
    </row>
    <row r="51" spans="1:14" s="200" customFormat="1" ht="44.25" x14ac:dyDescent="0.55000000000000004">
      <c r="A51" s="223" t="s">
        <v>48</v>
      </c>
      <c r="B51" s="226">
        <v>1383262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1383262</v>
      </c>
      <c r="G51" s="62">
        <f>IF(ISBLANK(F51),"  ",IF(F76&gt;0,F51/F76,IF(F51&gt;0,1,0)))</f>
        <v>1.4583964869149153E-2</v>
      </c>
      <c r="H51" s="226">
        <v>154500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154500</v>
      </c>
      <c r="M51" s="62">
        <f>IF(ISBLANK(L51),"  ",IF(L76&gt;0,L51/L76,IF(L51&gt;0,1,0)))</f>
        <v>1.5979918052497909E-3</v>
      </c>
      <c r="N51" s="220"/>
    </row>
    <row r="52" spans="1:14" s="200" customFormat="1" ht="44.25" x14ac:dyDescent="0.55000000000000004">
      <c r="A52" s="103" t="s">
        <v>49</v>
      </c>
      <c r="B52" s="104">
        <v>1361514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1361514</v>
      </c>
      <c r="G52" s="62">
        <f>IF(ISBLANK(F52),"  ",IF(F76&gt;0,F52/F76,IF(F52&gt;0,1,0)))</f>
        <v>1.4354672032380517E-2</v>
      </c>
      <c r="H52" s="104">
        <v>1380680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1380680</v>
      </c>
      <c r="M52" s="62">
        <f>IF(ISBLANK(L52),"  ",IF(L76&gt;0,L52/L76,IF(L52&gt;0,1,0)))</f>
        <v>1.4280358094966222E-2</v>
      </c>
      <c r="N52" s="220"/>
    </row>
    <row r="53" spans="1:14" s="200" customFormat="1" ht="44.25" x14ac:dyDescent="0.55000000000000004">
      <c r="A53" s="103" t="s">
        <v>50</v>
      </c>
      <c r="B53" s="104">
        <v>684790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684790</v>
      </c>
      <c r="G53" s="62">
        <f>IF(ISBLANK(F53),"  ",IF(F76&gt;0,F53/F76,IF(F53&gt;0,1,0)))</f>
        <v>7.2198566162770669E-3</v>
      </c>
      <c r="H53" s="104">
        <v>685470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685470</v>
      </c>
      <c r="M53" s="62">
        <f>IF(ISBLANK(L53),"  ",IF(L76&gt;0,L53/L76,IF(L53&gt;0,1,0)))</f>
        <v>7.0898086909033931E-3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2473059</v>
      </c>
      <c r="E54" s="60">
        <f>IF(ISBLANK(D54),"  ",IF(F54&gt;0,D54/F54,IF(D54&gt;0,1,0)))</f>
        <v>1</v>
      </c>
      <c r="F54" s="106">
        <f t="shared" si="10"/>
        <v>2473059</v>
      </c>
      <c r="G54" s="62">
        <f>IF(ISBLANK(F54),"  ",IF(F76&gt;0,F54/F76,IF(F54&gt;0,1,0)))</f>
        <v>2.6073878683382564E-2</v>
      </c>
      <c r="H54" s="104">
        <v>0</v>
      </c>
      <c r="I54" s="58">
        <f>IF(ISBLANK(H54),"  ",IF(L54&gt;0,H54/L54,IF(H54&gt;0,1,0)))</f>
        <v>0</v>
      </c>
      <c r="J54" s="105">
        <v>2575156</v>
      </c>
      <c r="K54" s="60">
        <f>IF(ISBLANK(J54),"  ",IF(L54&gt;0,J54/L54,IF(J54&gt;0,1,0)))</f>
        <v>1</v>
      </c>
      <c r="L54" s="106">
        <f t="shared" si="13"/>
        <v>2575156</v>
      </c>
      <c r="M54" s="62">
        <f>IF(ISBLANK(L54),"  ",IF(L76&gt;0,L54/L76,IF(L54&gt;0,1,0)))</f>
        <v>2.6634810260451978E-2</v>
      </c>
      <c r="N54" s="220"/>
    </row>
    <row r="55" spans="1:14" s="200" customFormat="1" ht="44.25" x14ac:dyDescent="0.55000000000000004">
      <c r="A55" s="223" t="s">
        <v>52</v>
      </c>
      <c r="B55" s="226">
        <v>4524461</v>
      </c>
      <c r="C55" s="58">
        <f t="shared" si="0"/>
        <v>0.44782410738765205</v>
      </c>
      <c r="D55" s="69">
        <v>5578749</v>
      </c>
      <c r="E55" s="60">
        <f t="shared" si="9"/>
        <v>0.55217589261234801</v>
      </c>
      <c r="F55" s="102">
        <f t="shared" si="10"/>
        <v>10103210</v>
      </c>
      <c r="G55" s="62">
        <f>IF(ISBLANK(F55),"  ",IF(F76&gt;0,F55/F76,IF(F55&gt;0,1,0)))</f>
        <v>0.10651984924449338</v>
      </c>
      <c r="H55" s="226">
        <v>6346314</v>
      </c>
      <c r="I55" s="58">
        <f t="shared" si="11"/>
        <v>0.56612920059839378</v>
      </c>
      <c r="J55" s="69">
        <v>4863696</v>
      </c>
      <c r="K55" s="60">
        <f t="shared" si="12"/>
        <v>0.43387079940160622</v>
      </c>
      <c r="L55" s="102">
        <f t="shared" si="13"/>
        <v>11210010</v>
      </c>
      <c r="M55" s="62">
        <f>IF(ISBLANK(L55),"  ",IF(L76&gt;0,L55/L76,IF(L55&gt;0,1,0)))</f>
        <v>0.11594501046451915</v>
      </c>
      <c r="N55" s="220"/>
    </row>
    <row r="56" spans="1:14" s="202" customFormat="1" ht="45" x14ac:dyDescent="0.6">
      <c r="A56" s="233" t="s">
        <v>53</v>
      </c>
      <c r="B56" s="234">
        <v>38156459</v>
      </c>
      <c r="C56" s="80">
        <f t="shared" si="0"/>
        <v>0.8257496218155076</v>
      </c>
      <c r="D56" s="91">
        <v>8051808</v>
      </c>
      <c r="E56" s="83">
        <f t="shared" si="9"/>
        <v>0.1742503781844924</v>
      </c>
      <c r="F56" s="107">
        <f>F55+F53+F52+F51+F50+F54</f>
        <v>46208267</v>
      </c>
      <c r="G56" s="82">
        <f>IF(ISBLANK(F56),"  ",IF(F76&gt;0,F56/F76,IF(F56&gt;0,1,0)))</f>
        <v>0.48718156256173023</v>
      </c>
      <c r="H56" s="234">
        <v>39079499</v>
      </c>
      <c r="I56" s="80">
        <f t="shared" si="11"/>
        <v>0.84008779674928713</v>
      </c>
      <c r="J56" s="91">
        <v>7438852</v>
      </c>
      <c r="K56" s="83">
        <f t="shared" si="12"/>
        <v>0.15991220325071281</v>
      </c>
      <c r="L56" s="102">
        <f t="shared" si="13"/>
        <v>46518351</v>
      </c>
      <c r="M56" s="82">
        <f>IF(ISBLANK(L56),"  ",IF(L76&gt;0,L56/L76,IF(L56&gt;0,1,0)))</f>
        <v>0.48113879412125188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42018</v>
      </c>
      <c r="C59" s="58">
        <f t="shared" si="0"/>
        <v>1</v>
      </c>
      <c r="D59" s="69">
        <v>0</v>
      </c>
      <c r="E59" s="60">
        <f t="shared" si="9"/>
        <v>0</v>
      </c>
      <c r="F59" s="44">
        <f t="shared" si="14"/>
        <v>42018</v>
      </c>
      <c r="G59" s="62">
        <f>IF(ISBLANK(F59),"  ",IF(F76&gt;0,F59/F76,IF(F59&gt;0,1,0)))</f>
        <v>4.4300286993491405E-4</v>
      </c>
      <c r="H59" s="224">
        <v>35033</v>
      </c>
      <c r="I59" s="58">
        <f t="shared" si="11"/>
        <v>1</v>
      </c>
      <c r="J59" s="69">
        <v>0</v>
      </c>
      <c r="K59" s="60">
        <f t="shared" si="12"/>
        <v>0</v>
      </c>
      <c r="L59" s="44">
        <f t="shared" si="13"/>
        <v>35033</v>
      </c>
      <c r="M59" s="62">
        <f>IF(ISBLANK(L59),"  ",IF(L76&gt;0,L59/L76,IF(L59&gt;0,1,0)))</f>
        <v>3.6234593471401894E-4</v>
      </c>
      <c r="N59" s="220"/>
    </row>
    <row r="60" spans="1:14" s="200" customFormat="1" ht="44.25" x14ac:dyDescent="0.55000000000000004">
      <c r="A60" s="231" t="s">
        <v>57</v>
      </c>
      <c r="B60" s="228">
        <v>125987</v>
      </c>
      <c r="C60" s="58">
        <f t="shared" si="0"/>
        <v>0.10659141326032479</v>
      </c>
      <c r="D60" s="77">
        <v>1055975</v>
      </c>
      <c r="E60" s="60">
        <f t="shared" si="9"/>
        <v>0.89340858673967527</v>
      </c>
      <c r="F60" s="78">
        <f t="shared" si="14"/>
        <v>1181962</v>
      </c>
      <c r="G60" s="62">
        <f>IF(ISBLANK(F60),"  ",IF(F76&gt;0,F60/F76,IF(F60&gt;0,1,0)))</f>
        <v>1.24616249739162E-2</v>
      </c>
      <c r="H60" s="228">
        <v>125000</v>
      </c>
      <c r="I60" s="58">
        <f t="shared" si="11"/>
        <v>0.11363636363636363</v>
      </c>
      <c r="J60" s="77">
        <v>975000</v>
      </c>
      <c r="K60" s="60">
        <f t="shared" si="12"/>
        <v>0.88636363636363635</v>
      </c>
      <c r="L60" s="78">
        <f t="shared" si="13"/>
        <v>1100000</v>
      </c>
      <c r="M60" s="62">
        <f>IF(ISBLANK(L60),"  ",IF(L76&gt;0,L60/L76,IF(L60&gt;0,1,0)))</f>
        <v>1.1377287933817282E-2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2477955</v>
      </c>
      <c r="E62" s="60">
        <f t="shared" si="9"/>
        <v>1</v>
      </c>
      <c r="F62" s="44">
        <f t="shared" si="14"/>
        <v>2477955</v>
      </c>
      <c r="G62" s="62">
        <f>IF(ISBLANK(F62),"  ",IF(F76&gt;0,F62/F76,IF(F62&gt;0,1,0)))</f>
        <v>2.612549803821148E-2</v>
      </c>
      <c r="H62" s="224">
        <v>0</v>
      </c>
      <c r="I62" s="58">
        <f t="shared" si="11"/>
        <v>0</v>
      </c>
      <c r="J62" s="69">
        <v>3757065</v>
      </c>
      <c r="K62" s="60">
        <f t="shared" si="12"/>
        <v>1</v>
      </c>
      <c r="L62" s="44">
        <f t="shared" si="13"/>
        <v>3757065</v>
      </c>
      <c r="M62" s="62">
        <f>IF(ISBLANK(L62),"  ",IF(L76&gt;0,L62/L76,IF(L62&gt;0,1,0)))</f>
        <v>3.8859282082788389E-2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15076771</v>
      </c>
      <c r="E63" s="60">
        <f t="shared" si="9"/>
        <v>1</v>
      </c>
      <c r="F63" s="44">
        <f t="shared" si="14"/>
        <v>15076771</v>
      </c>
      <c r="G63" s="62">
        <f>IF(ISBLANK(F63),"  ",IF(F76&gt;0,F63/F76,IF(F63&gt;0,1,0)))</f>
        <v>0.15895694279478995</v>
      </c>
      <c r="H63" s="224">
        <v>0</v>
      </c>
      <c r="I63" s="58">
        <f t="shared" si="11"/>
        <v>0</v>
      </c>
      <c r="J63" s="69">
        <v>15017648</v>
      </c>
      <c r="K63" s="60">
        <f t="shared" si="12"/>
        <v>1</v>
      </c>
      <c r="L63" s="44">
        <f t="shared" si="13"/>
        <v>15017648</v>
      </c>
      <c r="M63" s="62">
        <f>IF(ISBLANK(L63),"  ",IF(L76&gt;0,L63/L76,IF(L63&gt;0,1,0)))</f>
        <v>0.15532736853155929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185779</v>
      </c>
      <c r="E64" s="60">
        <f t="shared" si="9"/>
        <v>1</v>
      </c>
      <c r="F64" s="44">
        <f t="shared" si="14"/>
        <v>185779</v>
      </c>
      <c r="G64" s="62">
        <f>IF(ISBLANK(F64),"  ",IF(F76&gt;0,F64/F76,IF(F64&gt;0,1,0)))</f>
        <v>1.9586993710704556E-3</v>
      </c>
      <c r="H64" s="224">
        <v>0</v>
      </c>
      <c r="I64" s="58">
        <f t="shared" si="11"/>
        <v>0</v>
      </c>
      <c r="J64" s="69">
        <v>185800</v>
      </c>
      <c r="K64" s="60">
        <f t="shared" si="12"/>
        <v>1</v>
      </c>
      <c r="L64" s="44">
        <f t="shared" si="13"/>
        <v>185800</v>
      </c>
      <c r="M64" s="62">
        <f>IF(ISBLANK(L64),"  ",IF(L76&gt;0,L64/L76,IF(L64&gt;0,1,0)))</f>
        <v>1.9217273619120464E-3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2013053</v>
      </c>
      <c r="E65" s="60">
        <f t="shared" si="9"/>
        <v>1</v>
      </c>
      <c r="F65" s="44">
        <f t="shared" si="14"/>
        <v>2013053</v>
      </c>
      <c r="G65" s="62">
        <f>IF(ISBLANK(F65),"  ",IF(F76&gt;0,F65/F76,IF(F65&gt;0,1,0)))</f>
        <v>2.1223957740280085E-2</v>
      </c>
      <c r="H65" s="224">
        <v>0</v>
      </c>
      <c r="I65" s="58">
        <f t="shared" si="11"/>
        <v>0</v>
      </c>
      <c r="J65" s="69">
        <v>1460000</v>
      </c>
      <c r="K65" s="60">
        <f t="shared" si="12"/>
        <v>1</v>
      </c>
      <c r="L65" s="44">
        <f t="shared" si="13"/>
        <v>1460000</v>
      </c>
      <c r="M65" s="62">
        <f>IF(ISBLANK(L65),"  ",IF(L76&gt;0,L65/L76,IF(L65&gt;0,1,0)))</f>
        <v>1.5100763984884755E-2</v>
      </c>
      <c r="N65" s="220"/>
    </row>
    <row r="66" spans="1:14" s="200" customFormat="1" ht="44.25" x14ac:dyDescent="0.55000000000000004">
      <c r="A66" s="231" t="s">
        <v>63</v>
      </c>
      <c r="B66" s="224">
        <v>1858539</v>
      </c>
      <c r="C66" s="58">
        <f t="shared" si="0"/>
        <v>0.65447436616623411</v>
      </c>
      <c r="D66" s="69">
        <v>981204</v>
      </c>
      <c r="E66" s="60">
        <f t="shared" si="9"/>
        <v>0.34552563383376594</v>
      </c>
      <c r="F66" s="44">
        <f t="shared" si="14"/>
        <v>2839743</v>
      </c>
      <c r="G66" s="62">
        <f>IF(ISBLANK(F66),"  ",IF(F76&gt;0,F66/F76,IF(F66&gt;0,1,0)))</f>
        <v>2.9939890020409889E-2</v>
      </c>
      <c r="H66" s="224">
        <v>2578199</v>
      </c>
      <c r="I66" s="58">
        <f t="shared" si="11"/>
        <v>0.72434138625655664</v>
      </c>
      <c r="J66" s="69">
        <v>981171</v>
      </c>
      <c r="K66" s="60">
        <f t="shared" si="12"/>
        <v>0.27565861374344336</v>
      </c>
      <c r="L66" s="44">
        <f t="shared" si="13"/>
        <v>3559370</v>
      </c>
      <c r="M66" s="62">
        <f>IF(ISBLANK(L66),"  ",IF(L76&gt;0,L66/L76,IF(L66&gt;0,1,0)))</f>
        <v>3.6814524866355655E-2</v>
      </c>
      <c r="N66" s="220"/>
    </row>
    <row r="67" spans="1:14" s="202" customFormat="1" ht="45" x14ac:dyDescent="0.6">
      <c r="A67" s="235" t="s">
        <v>64</v>
      </c>
      <c r="B67" s="232">
        <v>40183003</v>
      </c>
      <c r="C67" s="80">
        <f t="shared" si="0"/>
        <v>0.57383346717972128</v>
      </c>
      <c r="D67" s="91">
        <v>29842545</v>
      </c>
      <c r="E67" s="83">
        <f t="shared" si="9"/>
        <v>0.42616653282027867</v>
      </c>
      <c r="F67" s="232">
        <f>F66+F65+F64+F63+F62+F61+F60+F59+F58+F57+F56</f>
        <v>70025548</v>
      </c>
      <c r="G67" s="82">
        <f>IF(ISBLANK(F67),"  ",IF(F76&gt;0,F67/F76,IF(F67&gt;0,1,0)))</f>
        <v>0.73829117837034319</v>
      </c>
      <c r="H67" s="232">
        <v>41817731</v>
      </c>
      <c r="I67" s="80">
        <f t="shared" si="11"/>
        <v>0.58377528697665015</v>
      </c>
      <c r="J67" s="91">
        <v>29815536</v>
      </c>
      <c r="K67" s="83">
        <f t="shared" si="12"/>
        <v>0.4162247130233499</v>
      </c>
      <c r="L67" s="232">
        <f>L66+L65+L64+L63+L62+L61+L60+L59+L58+L57+L56</f>
        <v>71633267</v>
      </c>
      <c r="M67" s="82">
        <f>IF(ISBLANK(L67),"  ",IF(L76&gt;0,L67/L76,IF(L67&gt;0,1,0)))</f>
        <v>0.74090209481728331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9393305</v>
      </c>
      <c r="E72" s="54">
        <f>IF(ISBLANK(D72),"  ",IF(F72&gt;0,D72/F72,IF(D72&gt;0,1,0)))</f>
        <v>1</v>
      </c>
      <c r="F72" s="67">
        <f>D72+B72</f>
        <v>9393305</v>
      </c>
      <c r="G72" s="56">
        <f>IF(ISBLANK(F72),"  ",IF(F76&gt;0,F72/F76,IF(F72&gt;0,1,0)))</f>
        <v>9.9035200941833934E-2</v>
      </c>
      <c r="H72" s="207">
        <v>0</v>
      </c>
      <c r="I72" s="52">
        <f>IF(ISBLANK(H72),"  ",IF(L72&gt;0,H72/L72,IF(H72&gt;0,1,0)))</f>
        <v>0</v>
      </c>
      <c r="J72" s="59">
        <v>9395000</v>
      </c>
      <c r="K72" s="54">
        <f>IF(ISBLANK(J72),"  ",IF(L72&gt;0,J72/L72,IF(J72&gt;0,1,0)))</f>
        <v>1</v>
      </c>
      <c r="L72" s="67">
        <f>J72+H72</f>
        <v>9395000</v>
      </c>
      <c r="M72" s="56">
        <f>IF(ISBLANK(L72),"  ",IF(L76&gt;0,L72/L76,IF(L72&gt;0,1,0)))</f>
        <v>9.7172381943830335E-2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610859</v>
      </c>
      <c r="E73" s="60">
        <f>IF(ISBLANK(D73),"  ",IF(F73&gt;0,D73/F73,IF(D73&gt;0,1,0)))</f>
        <v>1</v>
      </c>
      <c r="F73" s="44">
        <f>D73+B73</f>
        <v>610859</v>
      </c>
      <c r="G73" s="62">
        <f>IF(ISBLANK(F73),"  ",IF(F76&gt;0,F73/F76,IF(F73&gt;0,1,0)))</f>
        <v>6.4403895979240249E-3</v>
      </c>
      <c r="H73" s="224">
        <v>0</v>
      </c>
      <c r="I73" s="58">
        <f>IF(ISBLANK(H73),"  ",IF(L73&gt;0,H73/L73,IF(H73&gt;0,1,0)))</f>
        <v>0</v>
      </c>
      <c r="J73" s="69">
        <v>525000</v>
      </c>
      <c r="K73" s="60">
        <f>IF(ISBLANK(J73),"  ",IF(L73&gt;0,J73/L73,IF(J73&gt;0,1,0)))</f>
        <v>1</v>
      </c>
      <c r="L73" s="44">
        <f>J73+H73</f>
        <v>525000</v>
      </c>
      <c r="M73" s="62">
        <f>IF(ISBLANK(L73),"  ",IF(L76&gt;0,L73/L76,IF(L73&gt;0,1,0)))</f>
        <v>5.4300692411400663E-3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10004164</v>
      </c>
      <c r="E74" s="83">
        <f>IF(ISBLANK(D74),"  ",IF(F74&gt;0,D74/F74,IF(D74&gt;0,1,0)))</f>
        <v>1</v>
      </c>
      <c r="F74" s="118">
        <f>F73+F72+F71+F70+F69</f>
        <v>10004164</v>
      </c>
      <c r="G74" s="82">
        <f>IF(ISBLANK(F74),"  ",IF(F76&gt;0,F74/F76,IF(F74&gt;0,1,0)))</f>
        <v>0.10547559053975795</v>
      </c>
      <c r="H74" s="117">
        <v>0</v>
      </c>
      <c r="I74" s="80">
        <f>IF(ISBLANK(H74),"  ",IF(L74&gt;0,H74/L74,IF(H74&gt;0,1,0)))</f>
        <v>0</v>
      </c>
      <c r="J74" s="95">
        <v>9920000</v>
      </c>
      <c r="K74" s="83">
        <f>IF(ISBLANK(J74),"  ",IF(L74&gt;0,J74/L74,IF(J74&gt;0,1,0)))</f>
        <v>1</v>
      </c>
      <c r="L74" s="118">
        <f>L73+L72+L71+L70+L69</f>
        <v>9920000</v>
      </c>
      <c r="M74" s="82">
        <f>IF(ISBLANK(L74),"  ",IF(L76&gt;0,L74/L76,IF(L74&gt;0,1,0)))</f>
        <v>0.1026024511849704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55001435</v>
      </c>
      <c r="C76" s="122">
        <f t="shared" si="0"/>
        <v>0.57988941776235492</v>
      </c>
      <c r="D76" s="121">
        <v>39846709</v>
      </c>
      <c r="E76" s="123">
        <f>IF(ISBLANK(D76),"  ",IF(F76&gt;0,D76/F76,IF(D76&gt;0,1,0)))</f>
        <v>0.42011058223764502</v>
      </c>
      <c r="F76" s="121">
        <f>F74+F67+F47+F40+F48+F75</f>
        <v>94848144</v>
      </c>
      <c r="G76" s="124">
        <f>IF(ISBLANK(F76),"  ",IF(F76&gt;0,F76/F76,IF(F76&gt;0,1,0)))</f>
        <v>1</v>
      </c>
      <c r="H76" s="121">
        <v>56948314</v>
      </c>
      <c r="I76" s="122">
        <f>IF(ISBLANK(H76),"  ",IF(L76&gt;0,H76/L76,IF(H76&gt;0,1,0)))</f>
        <v>0.58901578702130708</v>
      </c>
      <c r="J76" s="121">
        <v>39735536</v>
      </c>
      <c r="K76" s="123">
        <f>IF(ISBLANK(J76),"  ",IF(L76&gt;0,J76/L76,IF(J76&gt;0,1,0)))</f>
        <v>0.41098421297869292</v>
      </c>
      <c r="L76" s="121">
        <f>L74+L67+L47+L40+L48+L75</f>
        <v>96683850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5" sqref="B5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122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19061952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19061952</v>
      </c>
      <c r="G13" s="56">
        <f>IF(ISBLANK(F13),"  ",IF(F76&gt;0,F13/F76,IF(F13&gt;0,1,0)))</f>
        <v>0.15413201339116406</v>
      </c>
      <c r="H13" s="279">
        <v>19797594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19797594</v>
      </c>
      <c r="M13" s="56">
        <f>IF(ISBLANK(L13),"  ",IF(L76&gt;0,L13/L76,IF(L13&gt;0,1,0)))</f>
        <v>0.16371527406513792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1195865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1195865</v>
      </c>
      <c r="G15" s="65">
        <f>IF(ISBLANK(F15),"  ",IF(F76&gt;0,F15/F76,IF(F15&gt;0,1,0)))</f>
        <v>9.6695805442183688E-3</v>
      </c>
      <c r="H15" s="226">
        <v>1338119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1338119</v>
      </c>
      <c r="M15" s="65">
        <f>IF(ISBLANK(L15),"  ",IF(L76&gt;0,L15/L76,IF(L15&gt;0,1,0)))</f>
        <v>1.1065512244405471E-2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1195865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1195865</v>
      </c>
      <c r="G17" s="62">
        <f>IF(ISBLANK(F17),"  ",IF(F76&gt;0,F17/F76,IF(F17&gt;0,1,0)))</f>
        <v>9.6695805442183688E-3</v>
      </c>
      <c r="H17" s="224">
        <v>1338119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1338119</v>
      </c>
      <c r="M17" s="62">
        <f>IF(ISBLANK(L17),"  ",IF(L76&gt;0,L17/L76,IF(L17&gt;0,1,0)))</f>
        <v>1.1065512244405471E-2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20257817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20257817</v>
      </c>
      <c r="G40" s="82">
        <f>IF(ISBLANK(F40),"  ",IF(F76&gt;0,F40/F76,IF(F40&gt;0,1,0)))</f>
        <v>0.16380159393538243</v>
      </c>
      <c r="H40" s="229">
        <v>21135713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21135713</v>
      </c>
      <c r="M40" s="82">
        <f>IF(ISBLANK(L40),"  ",IF(L76&gt;0,L40/L76,IF(L40&gt;0,1,0)))</f>
        <v>0.17478078630954338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74923</v>
      </c>
      <c r="C46" s="58">
        <f t="shared" si="0"/>
        <v>1</v>
      </c>
      <c r="D46" s="69">
        <v>0</v>
      </c>
      <c r="E46" s="60">
        <f t="shared" si="6"/>
        <v>0</v>
      </c>
      <c r="F46" s="78">
        <f>D46+B46</f>
        <v>74923</v>
      </c>
      <c r="G46" s="62">
        <f>IF(ISBLANK(F46),"  ",IF(F76&gt;0,F46/F76,IF(F46&gt;0,1,0)))</f>
        <v>6.0581585974543348E-4</v>
      </c>
      <c r="H46" s="224">
        <v>74923</v>
      </c>
      <c r="I46" s="58">
        <f t="shared" si="7"/>
        <v>1</v>
      </c>
      <c r="J46" s="69">
        <v>0</v>
      </c>
      <c r="K46" s="60">
        <f t="shared" si="8"/>
        <v>0</v>
      </c>
      <c r="L46" s="78">
        <f>J46+H46</f>
        <v>74923</v>
      </c>
      <c r="M46" s="62">
        <f>IF(ISBLANK(L46),"  ",IF(L76&gt;0,L46/L76,IF(L46&gt;0,1,0)))</f>
        <v>6.1957223078634347E-4</v>
      </c>
      <c r="N46" s="220"/>
    </row>
    <row r="47" spans="1:14" s="202" customFormat="1" ht="45" x14ac:dyDescent="0.6">
      <c r="A47" s="230" t="s">
        <v>44</v>
      </c>
      <c r="B47" s="232">
        <v>74923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74923</v>
      </c>
      <c r="G47" s="82">
        <f>IF(ISBLANK(F47),"  ",IF(F76&gt;0,F47/F76,IF(F47&gt;0,1,0)))</f>
        <v>6.0581585974543348E-4</v>
      </c>
      <c r="H47" s="232">
        <v>74923</v>
      </c>
      <c r="I47" s="80">
        <f t="shared" si="7"/>
        <v>1</v>
      </c>
      <c r="J47" s="91">
        <v>0</v>
      </c>
      <c r="K47" s="83">
        <f t="shared" si="8"/>
        <v>0</v>
      </c>
      <c r="L47" s="92">
        <f>L46+L45+L44+L43+L42</f>
        <v>74923</v>
      </c>
      <c r="M47" s="82">
        <f>IF(ISBLANK(L47),"  ",IF(L76&gt;0,L47/L76,IF(L47&gt;0,1,0)))</f>
        <v>6.1957223078634347E-4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49540695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49540695</v>
      </c>
      <c r="G50" s="56">
        <f>IF(ISBLANK(F50),"  ",IF(F76&gt;0,F50/F76,IF(F50&gt;0,1,0)))</f>
        <v>0.40057844365296769</v>
      </c>
      <c r="H50" s="97">
        <v>52327258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52327258</v>
      </c>
      <c r="M50" s="56">
        <f>IF(ISBLANK(L50),"  ",IF(L76&gt;0,L50/L76,IF(L50&gt;0,1,0)))</f>
        <v>0.43271780321119729</v>
      </c>
      <c r="N50" s="220"/>
    </row>
    <row r="51" spans="1:14" s="200" customFormat="1" ht="44.25" x14ac:dyDescent="0.55000000000000004">
      <c r="A51" s="223" t="s">
        <v>48</v>
      </c>
      <c r="B51" s="226">
        <v>564168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564168</v>
      </c>
      <c r="G51" s="62">
        <f>IF(ISBLANK(F51),"  ",IF(F76&gt;0,F51/F76,IF(F51&gt;0,1,0)))</f>
        <v>4.5617757158797926E-3</v>
      </c>
      <c r="H51" s="226">
        <v>584846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584846</v>
      </c>
      <c r="M51" s="62">
        <f>IF(ISBLANK(L51),"  ",IF(L76&gt;0,L51/L76,IF(L51&gt;0,1,0)))</f>
        <v>4.8363565378651396E-3</v>
      </c>
      <c r="N51" s="220"/>
    </row>
    <row r="52" spans="1:14" s="200" customFormat="1" ht="44.25" x14ac:dyDescent="0.55000000000000004">
      <c r="A52" s="103" t="s">
        <v>49</v>
      </c>
      <c r="B52" s="104">
        <v>1999695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1999695</v>
      </c>
      <c r="G52" s="62">
        <f>IF(ISBLANK(F52),"  ",IF(F76&gt;0,F52/F76,IF(F52&gt;0,1,0)))</f>
        <v>1.6169226347765634E-2</v>
      </c>
      <c r="H52" s="104">
        <v>2053167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2053167</v>
      </c>
      <c r="M52" s="62">
        <f>IF(ISBLANK(L52),"  ",IF(L76&gt;0,L52/L76,IF(L52&gt;0,1,0)))</f>
        <v>1.6978568108149759E-2</v>
      </c>
      <c r="N52" s="220"/>
    </row>
    <row r="53" spans="1:14" s="200" customFormat="1" ht="44.25" x14ac:dyDescent="0.55000000000000004">
      <c r="A53" s="103" t="s">
        <v>50</v>
      </c>
      <c r="B53" s="104">
        <v>1036320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1036320</v>
      </c>
      <c r="G53" s="62">
        <f>IF(ISBLANK(F53),"  ",IF(F76&gt;0,F53/F76,IF(F53&gt;0,1,0)))</f>
        <v>8.3795242017990143E-3</v>
      </c>
      <c r="H53" s="104">
        <v>1063887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1063887</v>
      </c>
      <c r="M53" s="62">
        <f>IF(ISBLANK(L53),"  ",IF(L76&gt;0,L53/L76,IF(L53&gt;0,1,0)))</f>
        <v>8.7977635958863178E-3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2002868</v>
      </c>
      <c r="E54" s="60">
        <f>IF(ISBLANK(D54),"  ",IF(F54&gt;0,D54/F54,IF(D54&gt;0,1,0)))</f>
        <v>1</v>
      </c>
      <c r="F54" s="106">
        <f t="shared" si="10"/>
        <v>2002868</v>
      </c>
      <c r="G54" s="62">
        <f>IF(ISBLANK(F54),"  ",IF(F76&gt;0,F54/F76,IF(F54&gt;0,1,0)))</f>
        <v>1.619488273796587E-2</v>
      </c>
      <c r="H54" s="104">
        <v>0</v>
      </c>
      <c r="I54" s="58">
        <f>IF(ISBLANK(H54),"  ",IF(L54&gt;0,H54/L54,IF(H54&gt;0,1,0)))</f>
        <v>0</v>
      </c>
      <c r="J54" s="105">
        <v>2083014</v>
      </c>
      <c r="K54" s="60">
        <f>IF(ISBLANK(J54),"  ",IF(L54&gt;0,J54/L54,IF(J54&gt;0,1,0)))</f>
        <v>1</v>
      </c>
      <c r="L54" s="106">
        <f t="shared" si="13"/>
        <v>2083014</v>
      </c>
      <c r="M54" s="62">
        <f>IF(ISBLANK(L54),"  ",IF(L76&gt;0,L54/L76,IF(L54&gt;0,1,0)))</f>
        <v>1.7225386473301716E-2</v>
      </c>
      <c r="N54" s="220"/>
    </row>
    <row r="55" spans="1:14" s="200" customFormat="1" ht="44.25" x14ac:dyDescent="0.55000000000000004">
      <c r="A55" s="223" t="s">
        <v>52</v>
      </c>
      <c r="B55" s="226">
        <v>600473</v>
      </c>
      <c r="C55" s="58">
        <f t="shared" si="0"/>
        <v>6.7482433549571536E-2</v>
      </c>
      <c r="D55" s="69">
        <v>8297739</v>
      </c>
      <c r="E55" s="60">
        <f t="shared" si="9"/>
        <v>0.93251756645042849</v>
      </c>
      <c r="F55" s="102">
        <f t="shared" si="10"/>
        <v>8898212</v>
      </c>
      <c r="G55" s="62">
        <f>IF(ISBLANK(F55),"  ",IF(F76&gt;0,F55/F76,IF(F55&gt;0,1,0)))</f>
        <v>7.1949574269278227E-2</v>
      </c>
      <c r="H55" s="226">
        <v>675970</v>
      </c>
      <c r="I55" s="58">
        <f t="shared" si="11"/>
        <v>7.4827018490289054E-2</v>
      </c>
      <c r="J55" s="69">
        <v>8357799</v>
      </c>
      <c r="K55" s="60">
        <f t="shared" si="12"/>
        <v>0.92517298150971095</v>
      </c>
      <c r="L55" s="102">
        <f t="shared" si="13"/>
        <v>9033769</v>
      </c>
      <c r="M55" s="62">
        <f>IF(ISBLANK(L55),"  ",IF(L76&gt;0,L55/L76,IF(L55&gt;0,1,0)))</f>
        <v>7.4704328600543421E-2</v>
      </c>
      <c r="N55" s="220"/>
    </row>
    <row r="56" spans="1:14" s="202" customFormat="1" ht="45" x14ac:dyDescent="0.6">
      <c r="A56" s="233" t="s">
        <v>53</v>
      </c>
      <c r="B56" s="234">
        <v>53741351</v>
      </c>
      <c r="C56" s="80">
        <f t="shared" si="0"/>
        <v>0.83915846233183566</v>
      </c>
      <c r="D56" s="91">
        <v>10300607</v>
      </c>
      <c r="E56" s="83">
        <f t="shared" si="9"/>
        <v>0.16084153766816436</v>
      </c>
      <c r="F56" s="107">
        <f>F55+F53+F52+F51+F50+F54</f>
        <v>64041958</v>
      </c>
      <c r="G56" s="82">
        <f>IF(ISBLANK(F56),"  ",IF(F76&gt;0,F56/F76,IF(F56&gt;0,1,0)))</f>
        <v>0.51783342692565626</v>
      </c>
      <c r="H56" s="234">
        <v>56705128</v>
      </c>
      <c r="I56" s="80">
        <f t="shared" si="11"/>
        <v>0.8445056716086532</v>
      </c>
      <c r="J56" s="91">
        <v>10440813</v>
      </c>
      <c r="K56" s="83">
        <f t="shared" si="12"/>
        <v>0.15549432839134683</v>
      </c>
      <c r="L56" s="102">
        <f t="shared" si="13"/>
        <v>67145941</v>
      </c>
      <c r="M56" s="82">
        <f>IF(ISBLANK(L56),"  ",IF(L76&gt;0,L56/L76,IF(L56&gt;0,1,0)))</f>
        <v>0.55526020652694363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13922</v>
      </c>
      <c r="C59" s="58">
        <f t="shared" si="0"/>
        <v>1.2859390024135603E-2</v>
      </c>
      <c r="D59" s="69">
        <v>1068711</v>
      </c>
      <c r="E59" s="60">
        <f t="shared" si="9"/>
        <v>0.98714060997586439</v>
      </c>
      <c r="F59" s="44">
        <f t="shared" si="14"/>
        <v>1082633</v>
      </c>
      <c r="G59" s="62">
        <f>IF(ISBLANK(F59),"  ",IF(F76&gt;0,F59/F76,IF(F59&gt;0,1,0)))</f>
        <v>8.7540039998902589E-3</v>
      </c>
      <c r="H59" s="224">
        <v>22741</v>
      </c>
      <c r="I59" s="58">
        <f t="shared" si="11"/>
        <v>2.0851901162300245E-2</v>
      </c>
      <c r="J59" s="69">
        <v>1067855</v>
      </c>
      <c r="K59" s="60">
        <f t="shared" si="12"/>
        <v>0.97914809883769971</v>
      </c>
      <c r="L59" s="44">
        <f t="shared" si="13"/>
        <v>1090596</v>
      </c>
      <c r="M59" s="62">
        <f>IF(ISBLANK(L59),"  ",IF(L76&gt;0,L59/L76,IF(L59&gt;0,1,0)))</f>
        <v>9.0186324173706749E-3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3785323</v>
      </c>
      <c r="E60" s="60">
        <f t="shared" si="9"/>
        <v>1</v>
      </c>
      <c r="F60" s="78">
        <f t="shared" si="14"/>
        <v>3785323</v>
      </c>
      <c r="G60" s="62">
        <f>IF(ISBLANK(F60),"  ",IF(F76&gt;0,F60/F76,IF(F60&gt;0,1,0)))</f>
        <v>3.0607539843027689E-2</v>
      </c>
      <c r="H60" s="228">
        <v>0</v>
      </c>
      <c r="I60" s="58">
        <f t="shared" si="11"/>
        <v>0</v>
      </c>
      <c r="J60" s="77">
        <v>2308354</v>
      </c>
      <c r="K60" s="60">
        <f t="shared" si="12"/>
        <v>1</v>
      </c>
      <c r="L60" s="78">
        <f t="shared" si="13"/>
        <v>2308354</v>
      </c>
      <c r="M60" s="62">
        <f>IF(ISBLANK(L60),"  ",IF(L76&gt;0,L60/L76,IF(L60&gt;0,1,0)))</f>
        <v>1.9088825023351696E-2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2353069</v>
      </c>
      <c r="E62" s="60">
        <f t="shared" si="9"/>
        <v>1</v>
      </c>
      <c r="F62" s="44">
        <f t="shared" si="14"/>
        <v>2353069</v>
      </c>
      <c r="G62" s="62">
        <f>IF(ISBLANK(F62),"  ",IF(F76&gt;0,F62/F76,IF(F62&gt;0,1,0)))</f>
        <v>1.9026554185968627E-2</v>
      </c>
      <c r="H62" s="224">
        <v>0</v>
      </c>
      <c r="I62" s="58">
        <f t="shared" si="11"/>
        <v>0</v>
      </c>
      <c r="J62" s="69">
        <v>2005170</v>
      </c>
      <c r="K62" s="60">
        <f t="shared" si="12"/>
        <v>1</v>
      </c>
      <c r="L62" s="44">
        <f t="shared" si="13"/>
        <v>2005170</v>
      </c>
      <c r="M62" s="62">
        <f>IF(ISBLANK(L62),"  ",IF(L76&gt;0,L62/L76,IF(L62&gt;0,1,0)))</f>
        <v>1.6581659170159396E-2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7717914</v>
      </c>
      <c r="E63" s="60">
        <f t="shared" si="9"/>
        <v>1</v>
      </c>
      <c r="F63" s="44">
        <f t="shared" si="14"/>
        <v>7717914</v>
      </c>
      <c r="G63" s="62">
        <f>IF(ISBLANK(F63),"  ",IF(F76&gt;0,F63/F76,IF(F63&gt;0,1,0)))</f>
        <v>6.2405866093873941E-2</v>
      </c>
      <c r="H63" s="224">
        <v>0</v>
      </c>
      <c r="I63" s="58">
        <f t="shared" si="11"/>
        <v>0</v>
      </c>
      <c r="J63" s="69">
        <v>7103293</v>
      </c>
      <c r="K63" s="60">
        <f t="shared" si="12"/>
        <v>1</v>
      </c>
      <c r="L63" s="44">
        <f t="shared" si="13"/>
        <v>7103293</v>
      </c>
      <c r="M63" s="62">
        <f>IF(ISBLANK(L63),"  ",IF(L76&gt;0,L63/L76,IF(L63&gt;0,1,0)))</f>
        <v>5.8740347956422169E-2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300000</v>
      </c>
      <c r="E64" s="60">
        <f t="shared" si="9"/>
        <v>1</v>
      </c>
      <c r="F64" s="44">
        <f t="shared" si="14"/>
        <v>300000</v>
      </c>
      <c r="G64" s="62">
        <f>IF(ISBLANK(F64),"  ",IF(F76&gt;0,F64/F76,IF(F64&gt;0,1,0)))</f>
        <v>2.4257538796314889E-3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1760527</v>
      </c>
      <c r="E65" s="60">
        <f t="shared" si="9"/>
        <v>1</v>
      </c>
      <c r="F65" s="44">
        <f t="shared" si="14"/>
        <v>1760527</v>
      </c>
      <c r="G65" s="62">
        <f>IF(ISBLANK(F65),"  ",IF(F76&gt;0,F65/F76,IF(F65&gt;0,1,0)))</f>
        <v>1.4235350668153287E-2</v>
      </c>
      <c r="H65" s="224">
        <v>0</v>
      </c>
      <c r="I65" s="58">
        <f t="shared" si="11"/>
        <v>0</v>
      </c>
      <c r="J65" s="69">
        <v>685702</v>
      </c>
      <c r="K65" s="60">
        <f t="shared" si="12"/>
        <v>1</v>
      </c>
      <c r="L65" s="44">
        <f t="shared" si="13"/>
        <v>685702</v>
      </c>
      <c r="M65" s="62">
        <f>IF(ISBLANK(L65),"  ",IF(L76&gt;0,L65/L76,IF(L65&gt;0,1,0)))</f>
        <v>5.6703804945698556E-3</v>
      </c>
      <c r="N65" s="220"/>
    </row>
    <row r="66" spans="1:14" s="200" customFormat="1" ht="44.25" x14ac:dyDescent="0.55000000000000004">
      <c r="A66" s="231" t="s">
        <v>63</v>
      </c>
      <c r="B66" s="224">
        <v>777409</v>
      </c>
      <c r="C66" s="58">
        <f t="shared" si="0"/>
        <v>0.16839507531335982</v>
      </c>
      <c r="D66" s="69">
        <v>3839169</v>
      </c>
      <c r="E66" s="60">
        <f t="shared" si="9"/>
        <v>0.83160492468664016</v>
      </c>
      <c r="F66" s="44">
        <f t="shared" si="14"/>
        <v>4616578</v>
      </c>
      <c r="G66" s="62">
        <f>IF(ISBLANK(F66),"  ",IF(F76&gt;0,F66/F76,IF(F66&gt;0,1,0)))</f>
        <v>3.7328939980404596E-2</v>
      </c>
      <c r="H66" s="224">
        <v>823258</v>
      </c>
      <c r="I66" s="58">
        <f t="shared" si="11"/>
        <v>0.21675830150556366</v>
      </c>
      <c r="J66" s="69">
        <v>2974788</v>
      </c>
      <c r="K66" s="60">
        <f t="shared" si="12"/>
        <v>0.78324169849443637</v>
      </c>
      <c r="L66" s="44">
        <f t="shared" si="13"/>
        <v>3798046</v>
      </c>
      <c r="M66" s="62">
        <f>IF(ISBLANK(L66),"  ",IF(L76&gt;0,L66/L76,IF(L66&gt;0,1,0)))</f>
        <v>3.1407763074745389E-2</v>
      </c>
      <c r="N66" s="220"/>
    </row>
    <row r="67" spans="1:14" s="202" customFormat="1" ht="45" x14ac:dyDescent="0.6">
      <c r="A67" s="235" t="s">
        <v>64</v>
      </c>
      <c r="B67" s="232">
        <v>54532682</v>
      </c>
      <c r="C67" s="80">
        <f t="shared" si="0"/>
        <v>0.63663266392788387</v>
      </c>
      <c r="D67" s="91">
        <v>31125320</v>
      </c>
      <c r="E67" s="83">
        <f t="shared" si="9"/>
        <v>0.36336733607211619</v>
      </c>
      <c r="F67" s="232">
        <f>F66+F65+F64+F63+F62+F61+F60+F59+F58+F57+F56</f>
        <v>85658002</v>
      </c>
      <c r="G67" s="82">
        <f>IF(ISBLANK(F67),"  ",IF(F76&gt;0,F67/F76,IF(F67&gt;0,1,0)))</f>
        <v>0.69261743557660616</v>
      </c>
      <c r="H67" s="232">
        <v>57551127</v>
      </c>
      <c r="I67" s="80">
        <f t="shared" si="11"/>
        <v>0.6840160361121066</v>
      </c>
      <c r="J67" s="91">
        <v>26585975</v>
      </c>
      <c r="K67" s="83">
        <f t="shared" si="12"/>
        <v>0.31598396388789335</v>
      </c>
      <c r="L67" s="232">
        <f>L66+L65+L64+L63+L62+L61+L60+L59+L58+L57+L56</f>
        <v>84137102</v>
      </c>
      <c r="M67" s="82">
        <f>IF(ISBLANK(L67),"  ",IF(L76&gt;0,L67/L76,IF(L67&gt;0,1,0)))</f>
        <v>0.69576781466356286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16064925</v>
      </c>
      <c r="E72" s="54">
        <f>IF(ISBLANK(D72),"  ",IF(F72&gt;0,D72/F72,IF(D72&gt;0,1,0)))</f>
        <v>1</v>
      </c>
      <c r="F72" s="67">
        <f>D72+B72</f>
        <v>16064925</v>
      </c>
      <c r="G72" s="56">
        <f>IF(ISBLANK(F72),"  ",IF(F76&gt;0,F72/F76,IF(F72&gt;0,1,0)))</f>
        <v>0.12989851381579631</v>
      </c>
      <c r="H72" s="207">
        <v>0</v>
      </c>
      <c r="I72" s="52">
        <f>IF(ISBLANK(H72),"  ",IF(L72&gt;0,H72/L72,IF(H72&gt;0,1,0)))</f>
        <v>0</v>
      </c>
      <c r="J72" s="59">
        <v>14174828</v>
      </c>
      <c r="K72" s="54">
        <f>IF(ISBLANK(J72),"  ",IF(L72&gt;0,J72/L72,IF(J72&gt;0,1,0)))</f>
        <v>1</v>
      </c>
      <c r="L72" s="67">
        <f>J72+H72</f>
        <v>14174828</v>
      </c>
      <c r="M72" s="56">
        <f>IF(ISBLANK(L72),"  ",IF(L76&gt;0,L72/L76,IF(L72&gt;0,1,0)))</f>
        <v>0.11721807462291584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1617226</v>
      </c>
      <c r="E73" s="60">
        <f>IF(ISBLANK(D73),"  ",IF(F73&gt;0,D73/F73,IF(D73&gt;0,1,0)))</f>
        <v>1</v>
      </c>
      <c r="F73" s="44">
        <f>D73+B73</f>
        <v>1617226</v>
      </c>
      <c r="G73" s="62">
        <f>IF(ISBLANK(F73),"  ",IF(F76&gt;0,F73/F76,IF(F73&gt;0,1,0)))</f>
        <v>1.3076640812469714E-2</v>
      </c>
      <c r="H73" s="224">
        <v>0</v>
      </c>
      <c r="I73" s="58">
        <f>IF(ISBLANK(H73),"  ",IF(L73&gt;0,H73/L73,IF(H73&gt;0,1,0)))</f>
        <v>0</v>
      </c>
      <c r="J73" s="69">
        <v>1404416</v>
      </c>
      <c r="K73" s="60">
        <f>IF(ISBLANK(J73),"  ",IF(L73&gt;0,J73/L73,IF(J73&gt;0,1,0)))</f>
        <v>1</v>
      </c>
      <c r="L73" s="44">
        <f>J73+H73</f>
        <v>1404416</v>
      </c>
      <c r="M73" s="62">
        <f>IF(ISBLANK(L73),"  ",IF(L76&gt;0,L73/L76,IF(L73&gt;0,1,0)))</f>
        <v>1.1613752173191588E-2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17682151</v>
      </c>
      <c r="E74" s="83">
        <f>IF(ISBLANK(D74),"  ",IF(F74&gt;0,D74/F74,IF(D74&gt;0,1,0)))</f>
        <v>1</v>
      </c>
      <c r="F74" s="118">
        <f>F73+F72+F71+F70+F69</f>
        <v>17682151</v>
      </c>
      <c r="G74" s="82">
        <f>IF(ISBLANK(F74),"  ",IF(F76&gt;0,F74/F76,IF(F74&gt;0,1,0)))</f>
        <v>0.14297515462826604</v>
      </c>
      <c r="H74" s="117">
        <v>0</v>
      </c>
      <c r="I74" s="80">
        <f>IF(ISBLANK(H74),"  ",IF(L74&gt;0,H74/L74,IF(H74&gt;0,1,0)))</f>
        <v>0</v>
      </c>
      <c r="J74" s="95">
        <v>15579244</v>
      </c>
      <c r="K74" s="83">
        <f>IF(ISBLANK(J74),"  ",IF(L74&gt;0,J74/L74,IF(J74&gt;0,1,0)))</f>
        <v>1</v>
      </c>
      <c r="L74" s="118">
        <f>L73+L72+L71+L70+L69</f>
        <v>15579244</v>
      </c>
      <c r="M74" s="82">
        <f>IF(ISBLANK(L74),"  ",IF(L76&gt;0,L74/L76,IF(L74&gt;0,1,0)))</f>
        <v>0.12883182679610741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74865422</v>
      </c>
      <c r="C76" s="122">
        <f t="shared" si="0"/>
        <v>0.60535029288916209</v>
      </c>
      <c r="D76" s="121">
        <v>48807471</v>
      </c>
      <c r="E76" s="123">
        <f>IF(ISBLANK(D76),"  ",IF(F76&gt;0,D76/F76,IF(D76&gt;0,1,0)))</f>
        <v>0.39464970711083797</v>
      </c>
      <c r="F76" s="121">
        <f>F74+F67+F47+F40+F48+F75</f>
        <v>123672893</v>
      </c>
      <c r="G76" s="124">
        <f>IF(ISBLANK(F76),"  ",IF(F76&gt;0,F76/F76,IF(F76&gt;0,1,0)))</f>
        <v>1</v>
      </c>
      <c r="H76" s="121">
        <v>78761763</v>
      </c>
      <c r="I76" s="122">
        <f>IF(ISBLANK(H76),"  ",IF(L76&gt;0,H76/L76,IF(H76&gt;0,1,0)))</f>
        <v>0.65131670118088281</v>
      </c>
      <c r="J76" s="121">
        <v>42165219</v>
      </c>
      <c r="K76" s="123">
        <f>IF(ISBLANK(J76),"  ",IF(L76&gt;0,J76/L76,IF(J76&gt;0,1,0)))</f>
        <v>0.34868329881911714</v>
      </c>
      <c r="L76" s="121">
        <f>L74+L67+L47+L40+L48+L75</f>
        <v>120926982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/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9.8554687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52.85546875" style="240" bestFit="1" customWidth="1"/>
    <col min="13" max="13" width="45.5703125" style="201" customWidth="1"/>
    <col min="14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tr">
        <f>[2]Revenue!B2</f>
        <v>Southeastern Louisiana University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26898731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26898731</v>
      </c>
      <c r="G13" s="56">
        <f>IF(ISBLANK(F13),"  ",IF(F76&gt;0,F13/F76,IF(F13&gt;0,1,0)))</f>
        <v>0.14440444907686378</v>
      </c>
      <c r="H13" s="9">
        <v>27437909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27437909</v>
      </c>
      <c r="M13" s="56">
        <f>IF(ISBLANK(L13),"  ",IF(L76&gt;0,L13/L76,IF(L13&gt;0,1,0)))</f>
        <v>0.14543751709335451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1894999.73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1894999.73</v>
      </c>
      <c r="G15" s="65">
        <f>IF(ISBLANK(F15),"  ",IF(F76&gt;0,F15/F76,IF(F15&gt;0,1,0)))</f>
        <v>1.0173208245826005E-2</v>
      </c>
      <c r="H15" s="226">
        <v>2120419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2120419</v>
      </c>
      <c r="M15" s="65">
        <f>IF(ISBLANK(L15),"  ",IF(L76&gt;0,L15/L76,IF(L15&gt;0,1,0)))</f>
        <v>1.1239503511640542E-2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1895000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1895000</v>
      </c>
      <c r="G17" s="62">
        <f>IF(ISBLANK(F17),"  ",IF(F76&gt;0,F17/F76,IF(F17&gt;0,1,0)))</f>
        <v>1.017320969530707E-2</v>
      </c>
      <c r="H17" s="224">
        <v>2120419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2120419</v>
      </c>
      <c r="M17" s="62">
        <f>IF(ISBLANK(L17),"  ",IF(L76&gt;0,L17/L76,IF(L17&gt;0,1,0)))</f>
        <v>1.1239503511640542E-2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28793730.73</v>
      </c>
      <c r="C40" s="80">
        <f t="shared" si="0"/>
        <v>0.99999999062295886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28793731</v>
      </c>
      <c r="G40" s="82">
        <f>IF(ISBLANK(F40),"  ",IF(F76&gt;0,F40/F76,IF(F40&gt;0,1,0)))</f>
        <v>0.15457765877217083</v>
      </c>
      <c r="H40" s="229">
        <v>29558328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29558328</v>
      </c>
      <c r="M40" s="82">
        <f>IF(ISBLANK(L40),"  ",IF(L76&gt;0,L40/L76,IF(L40&gt;0,1,0)))</f>
        <v>0.15667702060499505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69249836.599999994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69249836.599999994</v>
      </c>
      <c r="G50" s="56">
        <f>IF(ISBLANK(F50),"  ",IF(F76&gt;0,F50/F76,IF(F50&gt;0,1,0)))</f>
        <v>0.37176417366625347</v>
      </c>
      <c r="H50" s="97">
        <v>69400435.530000001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69400435.530000001</v>
      </c>
      <c r="M50" s="56">
        <f>IF(ISBLANK(L50),"  ",IF(L76&gt;0,L50/L76,IF(L50&gt;0,1,0)))</f>
        <v>0.36786429420261663</v>
      </c>
      <c r="N50" s="220"/>
    </row>
    <row r="51" spans="1:14" s="200" customFormat="1" ht="44.25" x14ac:dyDescent="0.55000000000000004">
      <c r="A51" s="223" t="s">
        <v>48</v>
      </c>
      <c r="B51" s="226">
        <v>5441844.9000000004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5441844.9000000004</v>
      </c>
      <c r="G51" s="62">
        <f>IF(ISBLANK(F51),"  ",IF(F76&gt;0,F51/F76,IF(F51&gt;0,1,0)))</f>
        <v>2.9214263481286196E-2</v>
      </c>
      <c r="H51" s="226">
        <v>5539767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5539767</v>
      </c>
      <c r="M51" s="62">
        <f>IF(ISBLANK(L51),"  ",IF(L76&gt;0,L51/L76,IF(L51&gt;0,1,0)))</f>
        <v>2.9364116549686826E-2</v>
      </c>
      <c r="N51" s="220"/>
    </row>
    <row r="52" spans="1:14" s="200" customFormat="1" ht="44.25" x14ac:dyDescent="0.55000000000000004">
      <c r="A52" s="103" t="s">
        <v>49</v>
      </c>
      <c r="B52" s="104">
        <v>2638047.5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2638047.5</v>
      </c>
      <c r="G52" s="62">
        <f>IF(ISBLANK(F52),"  ",IF(F76&gt;0,F52/F76,IF(F52&gt;0,1,0)))</f>
        <v>1.4162221848907957E-2</v>
      </c>
      <c r="H52" s="104">
        <v>2648810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2648810</v>
      </c>
      <c r="M52" s="62">
        <f>IF(ISBLANK(L52),"  ",IF(L76&gt;0,L52/L76,IF(L52&gt;0,1,0)))</f>
        <v>1.4040295477765755E-2</v>
      </c>
      <c r="N52" s="220"/>
    </row>
    <row r="53" spans="1:14" s="200" customFormat="1" ht="44.25" x14ac:dyDescent="0.55000000000000004">
      <c r="A53" s="103" t="s">
        <v>50</v>
      </c>
      <c r="B53" s="104">
        <v>1274163.6000000001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1274163.6000000001</v>
      </c>
      <c r="G53" s="62">
        <f>IF(ISBLANK(F53),"  ",IF(F76&gt;0,F53/F76,IF(F53&gt;0,1,0)))</f>
        <v>6.8402815244999263E-3</v>
      </c>
      <c r="H53" s="104">
        <v>1279411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1279411</v>
      </c>
      <c r="M53" s="62">
        <f>IF(ISBLANK(L53),"  ",IF(L76&gt;0,L53/L76,IF(L53&gt;0,1,0)))</f>
        <v>6.7816523184010043E-3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2408769</v>
      </c>
      <c r="E54" s="60">
        <f>IF(ISBLANK(D54),"  ",IF(F54&gt;0,D54/F54,IF(D54&gt;0,1,0)))</f>
        <v>1</v>
      </c>
      <c r="F54" s="106">
        <f t="shared" si="10"/>
        <v>2408769</v>
      </c>
      <c r="G54" s="62">
        <f>IF(ISBLANK(F54),"  ",IF(F76&gt;0,F54/F76,IF(F54&gt;0,1,0)))</f>
        <v>1.2931352055174204E-2</v>
      </c>
      <c r="H54" s="104">
        <v>0</v>
      </c>
      <c r="I54" s="58">
        <f>IF(ISBLANK(H54),"  ",IF(L54&gt;0,H54/L54,IF(H54&gt;0,1,0)))</f>
        <v>0</v>
      </c>
      <c r="J54" s="105">
        <v>2421570</v>
      </c>
      <c r="K54" s="60">
        <f>IF(ISBLANK(J54),"  ",IF(L54&gt;0,J54/L54,IF(J54&gt;0,1,0)))</f>
        <v>1</v>
      </c>
      <c r="L54" s="106">
        <f t="shared" si="13"/>
        <v>2421570</v>
      </c>
      <c r="M54" s="62">
        <f>IF(ISBLANK(L54),"  ",IF(L76&gt;0,L54/L76,IF(L54&gt;0,1,0)))</f>
        <v>1.2835786002051193E-2</v>
      </c>
      <c r="N54" s="220"/>
    </row>
    <row r="55" spans="1:14" s="200" customFormat="1" ht="44.25" x14ac:dyDescent="0.55000000000000004">
      <c r="A55" s="223" t="s">
        <v>52</v>
      </c>
      <c r="B55" s="226">
        <v>5236082.91</v>
      </c>
      <c r="C55" s="58">
        <f t="shared" si="0"/>
        <v>0.38811792366917303</v>
      </c>
      <c r="D55" s="69">
        <v>8254875.8700000001</v>
      </c>
      <c r="E55" s="60">
        <f t="shared" si="9"/>
        <v>0.61188207633082692</v>
      </c>
      <c r="F55" s="102">
        <f t="shared" si="10"/>
        <v>13490958.780000001</v>
      </c>
      <c r="G55" s="62">
        <f>IF(ISBLANK(F55),"  ",IF(F76&gt;0,F55/F76,IF(F55&gt;0,1,0)))</f>
        <v>7.2425515915400557E-2</v>
      </c>
      <c r="H55" s="226">
        <v>7668293</v>
      </c>
      <c r="I55" s="58">
        <f t="shared" si="11"/>
        <v>0.48418362360089034</v>
      </c>
      <c r="J55" s="69">
        <v>8169279</v>
      </c>
      <c r="K55" s="60">
        <f t="shared" si="12"/>
        <v>0.51581637639910971</v>
      </c>
      <c r="L55" s="102">
        <f t="shared" si="13"/>
        <v>15837572</v>
      </c>
      <c r="M55" s="62">
        <f>IF(ISBLANK(L55),"  ",IF(L76&gt;0,L55/L76,IF(L55&gt;0,1,0)))</f>
        <v>8.394871301844585E-2</v>
      </c>
      <c r="N55" s="220"/>
    </row>
    <row r="56" spans="1:14" s="202" customFormat="1" ht="45" x14ac:dyDescent="0.6">
      <c r="A56" s="233" t="s">
        <v>53</v>
      </c>
      <c r="B56" s="234">
        <v>83839975.50999999</v>
      </c>
      <c r="C56" s="80">
        <f t="shared" si="0"/>
        <v>0.8871615200865175</v>
      </c>
      <c r="D56" s="91">
        <v>10663644.870000001</v>
      </c>
      <c r="E56" s="83">
        <f t="shared" si="9"/>
        <v>0.11283847991348246</v>
      </c>
      <c r="F56" s="107">
        <f>F55+F53+F52+F51+F50+F54</f>
        <v>94503620.379999995</v>
      </c>
      <c r="G56" s="82">
        <f>IF(ISBLANK(F56),"  ",IF(F76&gt;0,F56/F76,IF(F56&gt;0,1,0)))</f>
        <v>0.50733780849152232</v>
      </c>
      <c r="H56" s="234">
        <v>86536716.530000001</v>
      </c>
      <c r="I56" s="80">
        <f t="shared" si="11"/>
        <v>0.89095938993005253</v>
      </c>
      <c r="J56" s="91">
        <v>10590849</v>
      </c>
      <c r="K56" s="83">
        <f t="shared" si="12"/>
        <v>0.10904061006994746</v>
      </c>
      <c r="L56" s="102">
        <f t="shared" si="13"/>
        <v>97127565.530000001</v>
      </c>
      <c r="M56" s="82">
        <f>IF(ISBLANK(L56),"  ",IF(L76&gt;0,L56/L76,IF(L56&gt;0,1,0)))</f>
        <v>0.51483485756896719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498678.25</v>
      </c>
      <c r="C59" s="58">
        <f t="shared" si="0"/>
        <v>1</v>
      </c>
      <c r="D59" s="69">
        <v>0</v>
      </c>
      <c r="E59" s="60">
        <f t="shared" si="9"/>
        <v>0</v>
      </c>
      <c r="F59" s="44">
        <f t="shared" si="14"/>
        <v>498678.25</v>
      </c>
      <c r="G59" s="62">
        <f>IF(ISBLANK(F59),"  ",IF(F76&gt;0,F59/F76,IF(F59&gt;0,1,0)))</f>
        <v>2.677128447355548E-3</v>
      </c>
      <c r="H59" s="224">
        <v>607212</v>
      </c>
      <c r="I59" s="58">
        <f t="shared" si="11"/>
        <v>1</v>
      </c>
      <c r="J59" s="69">
        <v>0</v>
      </c>
      <c r="K59" s="60">
        <f t="shared" si="12"/>
        <v>0</v>
      </c>
      <c r="L59" s="44">
        <f t="shared" si="13"/>
        <v>607212</v>
      </c>
      <c r="M59" s="62">
        <f>IF(ISBLANK(L59),"  ",IF(L76&gt;0,L59/L76,IF(L59&gt;0,1,0)))</f>
        <v>3.2185909512743834E-3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3476274</v>
      </c>
      <c r="E60" s="60">
        <f t="shared" si="9"/>
        <v>1</v>
      </c>
      <c r="F60" s="78">
        <f t="shared" si="14"/>
        <v>3476274</v>
      </c>
      <c r="G60" s="62">
        <f>IF(ISBLANK(F60),"  ",IF(F76&gt;0,F60/F76,IF(F60&gt;0,1,0)))</f>
        <v>1.8662197551632662E-2</v>
      </c>
      <c r="H60" s="228">
        <v>0</v>
      </c>
      <c r="I60" s="58">
        <f t="shared" si="11"/>
        <v>0</v>
      </c>
      <c r="J60" s="77">
        <v>3000000</v>
      </c>
      <c r="K60" s="60">
        <f t="shared" si="12"/>
        <v>1</v>
      </c>
      <c r="L60" s="78">
        <f t="shared" si="13"/>
        <v>3000000</v>
      </c>
      <c r="M60" s="62">
        <f>IF(ISBLANK(L60),"  ",IF(L76&gt;0,L60/L76,IF(L60&gt;0,1,0)))</f>
        <v>1.5901814940783698E-2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4766463</v>
      </c>
      <c r="E62" s="60">
        <f t="shared" si="9"/>
        <v>1</v>
      </c>
      <c r="F62" s="44">
        <f t="shared" si="14"/>
        <v>4766463</v>
      </c>
      <c r="G62" s="62">
        <f>IF(ISBLANK(F62),"  ",IF(F76&gt;0,F62/F76,IF(F62&gt;0,1,0)))</f>
        <v>2.558851060893004E-2</v>
      </c>
      <c r="H62" s="224">
        <v>0</v>
      </c>
      <c r="I62" s="58">
        <f t="shared" si="11"/>
        <v>0</v>
      </c>
      <c r="J62" s="69">
        <v>4949271</v>
      </c>
      <c r="K62" s="60">
        <f t="shared" si="12"/>
        <v>1</v>
      </c>
      <c r="L62" s="44">
        <f t="shared" si="13"/>
        <v>4949271</v>
      </c>
      <c r="M62" s="62">
        <f>IF(ISBLANK(L62),"  ",IF(L76&gt;0,L62/L76,IF(L62&gt;0,1,0)))</f>
        <v>2.6234130511262492E-2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19110443</v>
      </c>
      <c r="E63" s="60">
        <f t="shared" si="9"/>
        <v>1</v>
      </c>
      <c r="F63" s="44">
        <f t="shared" si="14"/>
        <v>19110443</v>
      </c>
      <c r="G63" s="62">
        <f>IF(ISBLANK(F63),"  ",IF(F76&gt;0,F63/F76,IF(F63&gt;0,1,0)))</f>
        <v>0.10259342691779057</v>
      </c>
      <c r="H63" s="224">
        <v>0</v>
      </c>
      <c r="I63" s="58">
        <f t="shared" si="11"/>
        <v>0</v>
      </c>
      <c r="J63" s="69">
        <v>17717014</v>
      </c>
      <c r="K63" s="60">
        <f t="shared" si="12"/>
        <v>1</v>
      </c>
      <c r="L63" s="44">
        <f t="shared" si="13"/>
        <v>17717014</v>
      </c>
      <c r="M63" s="62">
        <f>IF(ISBLANK(L63),"  ",IF(L76&gt;0,L63/L76,IF(L63&gt;0,1,0)))</f>
        <v>9.3910892643757987E-2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316000</v>
      </c>
      <c r="E64" s="60">
        <f t="shared" si="9"/>
        <v>1</v>
      </c>
      <c r="F64" s="44">
        <f t="shared" si="14"/>
        <v>316000</v>
      </c>
      <c r="G64" s="62">
        <f>IF(ISBLANK(F64),"  ",IF(F76&gt;0,F64/F76,IF(F64&gt;0,1,0)))</f>
        <v>1.6964296906158492E-3</v>
      </c>
      <c r="H64" s="224">
        <v>0</v>
      </c>
      <c r="I64" s="58">
        <f t="shared" si="11"/>
        <v>0</v>
      </c>
      <c r="J64" s="69">
        <v>432500</v>
      </c>
      <c r="K64" s="60">
        <f t="shared" si="12"/>
        <v>1</v>
      </c>
      <c r="L64" s="44">
        <f t="shared" si="13"/>
        <v>432500</v>
      </c>
      <c r="M64" s="62">
        <f>IF(ISBLANK(L64),"  ",IF(L76&gt;0,L64/L76,IF(L64&gt;0,1,0)))</f>
        <v>2.2925116539629833E-3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1259872.99</v>
      </c>
      <c r="E65" s="60">
        <f t="shared" si="9"/>
        <v>1</v>
      </c>
      <c r="F65" s="44">
        <f t="shared" si="14"/>
        <v>1259872.99</v>
      </c>
      <c r="G65" s="62">
        <f>IF(ISBLANK(F65),"  ",IF(F76&gt;0,F65/F76,IF(F65&gt;0,1,0)))</f>
        <v>6.7635631222815341E-3</v>
      </c>
      <c r="H65" s="224">
        <v>0</v>
      </c>
      <c r="I65" s="58">
        <f t="shared" si="11"/>
        <v>0</v>
      </c>
      <c r="J65" s="69">
        <v>381367</v>
      </c>
      <c r="K65" s="60">
        <f t="shared" si="12"/>
        <v>1</v>
      </c>
      <c r="L65" s="44">
        <f t="shared" si="13"/>
        <v>381367</v>
      </c>
      <c r="M65" s="62">
        <f>IF(ISBLANK(L65),"  ",IF(L76&gt;0,L65/L76,IF(L65&gt;0,1,0)))</f>
        <v>2.0214758195072854E-3</v>
      </c>
      <c r="N65" s="220"/>
    </row>
    <row r="66" spans="1:14" s="200" customFormat="1" ht="44.25" x14ac:dyDescent="0.55000000000000004">
      <c r="A66" s="231" t="s">
        <v>63</v>
      </c>
      <c r="B66" s="224">
        <v>3427419.6400000006</v>
      </c>
      <c r="C66" s="58">
        <f t="shared" si="0"/>
        <v>0.82671464861339727</v>
      </c>
      <c r="D66" s="69">
        <v>718411.87</v>
      </c>
      <c r="E66" s="60">
        <f t="shared" si="9"/>
        <v>0.17328535138660275</v>
      </c>
      <c r="F66" s="44">
        <f t="shared" si="14"/>
        <v>4145831.5100000007</v>
      </c>
      <c r="G66" s="62">
        <f>IF(ISBLANK(F66),"  ",IF(F76&gt;0,F66/F76,IF(F66&gt;0,1,0)))</f>
        <v>2.225668248688209E-2</v>
      </c>
      <c r="H66" s="224">
        <v>3228170</v>
      </c>
      <c r="I66" s="58">
        <f t="shared" si="11"/>
        <v>0.87105291205877944</v>
      </c>
      <c r="J66" s="69">
        <v>477885</v>
      </c>
      <c r="K66" s="60">
        <f t="shared" si="12"/>
        <v>0.12894708794122051</v>
      </c>
      <c r="L66" s="44">
        <f t="shared" si="13"/>
        <v>3706055</v>
      </c>
      <c r="M66" s="62">
        <f>IF(ISBLANK(L66),"  ",IF(L76&gt;0,L66/L76,IF(L66&gt;0,1,0)))</f>
        <v>1.9644333590122041E-2</v>
      </c>
      <c r="N66" s="220"/>
    </row>
    <row r="67" spans="1:14" s="202" customFormat="1" ht="45" x14ac:dyDescent="0.6">
      <c r="A67" s="235" t="s">
        <v>64</v>
      </c>
      <c r="B67" s="232">
        <v>87766073.399999991</v>
      </c>
      <c r="C67" s="80">
        <f t="shared" si="0"/>
        <v>0.68525924177233266</v>
      </c>
      <c r="D67" s="91">
        <v>40311109.730000004</v>
      </c>
      <c r="E67" s="83">
        <f t="shared" si="9"/>
        <v>0.31474075822766734</v>
      </c>
      <c r="F67" s="232">
        <f>F66+F65+F64+F63+F62+F61+F60+F59+F58+F57+F56</f>
        <v>128077183.13</v>
      </c>
      <c r="G67" s="82">
        <f>IF(ISBLANK(F67),"  ",IF(F76&gt;0,F67/F76,IF(F67&gt;0,1,0)))</f>
        <v>0.68757574731701065</v>
      </c>
      <c r="H67" s="232">
        <v>90372098.530000001</v>
      </c>
      <c r="I67" s="80">
        <f t="shared" si="11"/>
        <v>0.70646812844694729</v>
      </c>
      <c r="J67" s="91">
        <v>37548886</v>
      </c>
      <c r="K67" s="83">
        <f t="shared" si="12"/>
        <v>0.29353187155305266</v>
      </c>
      <c r="L67" s="232">
        <f>L66+L65+L64+L63+L62+L61+L60+L59+L58+L57+L56</f>
        <v>127920984.53</v>
      </c>
      <c r="M67" s="82">
        <f>IF(ISBLANK(L67),"  ",IF(L76&gt;0,L67/L76,IF(L67&gt;0,1,0)))</f>
        <v>0.6780586076796381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20346253.210000001</v>
      </c>
      <c r="E72" s="54">
        <f>IF(ISBLANK(D72),"  ",IF(F72&gt;0,D72/F72,IF(D72&gt;0,1,0)))</f>
        <v>1</v>
      </c>
      <c r="F72" s="67">
        <f>D72+B72</f>
        <v>20346253.210000001</v>
      </c>
      <c r="G72" s="56">
        <f>IF(ISBLANK(F72),"  ",IF(F76&gt;0,F72/F76,IF(F72&gt;0,1,0)))</f>
        <v>0.10922781024756971</v>
      </c>
      <c r="H72" s="207">
        <v>0</v>
      </c>
      <c r="I72" s="52">
        <f>IF(ISBLANK(H72),"  ",IF(L72&gt;0,H72/L72,IF(H72&gt;0,1,0)))</f>
        <v>0</v>
      </c>
      <c r="J72" s="59">
        <v>20512000</v>
      </c>
      <c r="K72" s="54">
        <f>IF(ISBLANK(J72),"  ",IF(L72&gt;0,J72/L72,IF(J72&gt;0,1,0)))</f>
        <v>1</v>
      </c>
      <c r="L72" s="67">
        <f>J72+H72</f>
        <v>20512000</v>
      </c>
      <c r="M72" s="56">
        <f>IF(ISBLANK(L72),"  ",IF(L76&gt;0,L72/L76,IF(L72&gt;0,1,0)))</f>
        <v>0.10872600935511841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9056393.9800000004</v>
      </c>
      <c r="E73" s="60">
        <f>IF(ISBLANK(D73),"  ",IF(F73&gt;0,D73/F73,IF(D73&gt;0,1,0)))</f>
        <v>1</v>
      </c>
      <c r="F73" s="44">
        <f>D73+B73</f>
        <v>9056393.9800000004</v>
      </c>
      <c r="G73" s="62">
        <f>IF(ISBLANK(F73),"  ",IF(F76&gt;0,F73/F76,IF(F73&gt;0,1,0)))</f>
        <v>4.8618783663248857E-2</v>
      </c>
      <c r="H73" s="224">
        <v>0</v>
      </c>
      <c r="I73" s="58">
        <f>IF(ISBLANK(H73),"  ",IF(L73&gt;0,H73/L73,IF(H73&gt;0,1,0)))</f>
        <v>0</v>
      </c>
      <c r="J73" s="69">
        <v>10666398</v>
      </c>
      <c r="K73" s="60">
        <f>IF(ISBLANK(J73),"  ",IF(L73&gt;0,J73/L73,IF(J73&gt;0,1,0)))</f>
        <v>1</v>
      </c>
      <c r="L73" s="44">
        <f>J73+H73</f>
        <v>10666398</v>
      </c>
      <c r="M73" s="62">
        <f>IF(ISBLANK(L73),"  ",IF(L76&gt;0,L73/L76,IF(L73&gt;0,1,0)))</f>
        <v>5.6538362360248451E-2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29402647.190000001</v>
      </c>
      <c r="E74" s="83">
        <f>IF(ISBLANK(D74),"  ",IF(F74&gt;0,D74/F74,IF(D74&gt;0,1,0)))</f>
        <v>1</v>
      </c>
      <c r="F74" s="118">
        <f>F73+F72+F71+F70+F69</f>
        <v>29402647.190000001</v>
      </c>
      <c r="G74" s="82">
        <f>IF(ISBLANK(F74),"  ",IF(F76&gt;0,F74/F76,IF(F74&gt;0,1,0)))</f>
        <v>0.15784659391081857</v>
      </c>
      <c r="H74" s="117">
        <v>0</v>
      </c>
      <c r="I74" s="80">
        <f>IF(ISBLANK(H74),"  ",IF(L74&gt;0,H74/L74,IF(H74&gt;0,1,0)))</f>
        <v>0</v>
      </c>
      <c r="J74" s="95">
        <v>31178398</v>
      </c>
      <c r="K74" s="83">
        <f>IF(ISBLANK(J74),"  ",IF(L74&gt;0,J74/L74,IF(J74&gt;0,1,0)))</f>
        <v>1</v>
      </c>
      <c r="L74" s="118">
        <f>L73+L72+L71+L70+L69</f>
        <v>31178398</v>
      </c>
      <c r="M74" s="82">
        <f>IF(ISBLANK(L74),"  ",IF(L76&gt;0,L74/L76,IF(L74&gt;0,1,0)))</f>
        <v>0.16526437171536684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116559804.13</v>
      </c>
      <c r="C76" s="122">
        <f t="shared" si="0"/>
        <v>0.62574529259018952</v>
      </c>
      <c r="D76" s="121">
        <v>69713756.920000002</v>
      </c>
      <c r="E76" s="123">
        <f>IF(ISBLANK(D76),"  ",IF(F76&gt;0,D76/F76,IF(D76&gt;0,1,0)))</f>
        <v>0.3742547059603295</v>
      </c>
      <c r="F76" s="121">
        <f>F74+F67+F47+F40+F48+F75</f>
        <v>186273561.31999999</v>
      </c>
      <c r="G76" s="124">
        <f>IF(ISBLANK(F76),"  ",IF(F76&gt;0,F76/F76,IF(F76&gt;0,1,0)))</f>
        <v>1</v>
      </c>
      <c r="H76" s="121">
        <v>119930426.53</v>
      </c>
      <c r="I76" s="122">
        <f>IF(ISBLANK(H76),"  ",IF(L76&gt;0,H76/L76,IF(H76&gt;0,1,0)))</f>
        <v>0.63570381614977189</v>
      </c>
      <c r="J76" s="121">
        <v>68727284</v>
      </c>
      <c r="K76" s="123">
        <f>IF(ISBLANK(J76),"  ",IF(L76&gt;0,J76/L76,IF(J76&gt;0,1,0)))</f>
        <v>0.36429618385022811</v>
      </c>
      <c r="L76" s="121">
        <f>L74+L67+L47+L40+L48+L75</f>
        <v>188657710.53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1" sqref="B1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89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43178690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43178690</v>
      </c>
      <c r="G13" s="56">
        <f>IF(ISBLANK(F13),"  ",IF(F76&gt;0,F13/F76,IF(F13&gt;0,1,0)))</f>
        <v>0.11587089663730069</v>
      </c>
      <c r="H13" s="9">
        <v>45215717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45215717</v>
      </c>
      <c r="M13" s="56">
        <f>IF(ISBLANK(L13),"  ",IF(L76&gt;0,L13/L76,IF(L13&gt;0,1,0)))</f>
        <v>0.11886011448375262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2441034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2441034</v>
      </c>
      <c r="G15" s="65">
        <f>IF(ISBLANK(F15),"  ",IF(F76&gt;0,F15/F76,IF(F15&gt;0,1,0)))</f>
        <v>6.5505646026346939E-3</v>
      </c>
      <c r="H15" s="226">
        <v>2731406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2731406</v>
      </c>
      <c r="M15" s="65">
        <f>IF(ISBLANK(L15),"  ",IF(L76&gt;0,L15/L76,IF(L15&gt;0,1,0)))</f>
        <v>7.1801411412232789E-3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2441034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2441034</v>
      </c>
      <c r="G17" s="62">
        <f>IF(ISBLANK(F17),"  ",IF(F76&gt;0,F17/F76,IF(F17&gt;0,1,0)))</f>
        <v>6.5505646026346939E-3</v>
      </c>
      <c r="H17" s="224">
        <v>2731406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2731406</v>
      </c>
      <c r="M17" s="62">
        <f>IF(ISBLANK(L17),"  ",IF(L76&gt;0,L17/L76,IF(L17&gt;0,1,0)))</f>
        <v>7.1801411412232789E-3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45619724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45619724</v>
      </c>
      <c r="G40" s="82">
        <f>IF(ISBLANK(F40),"  ",IF(F76&gt;0,F40/F76,IF(F40&gt;0,1,0)))</f>
        <v>0.12242146123993537</v>
      </c>
      <c r="H40" s="229">
        <v>47947123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47947123</v>
      </c>
      <c r="M40" s="82">
        <f>IF(ISBLANK(L40),"  ",IF(L76&gt;0,L40/L76,IF(L40&gt;0,1,0)))</f>
        <v>0.12604025562497589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185000</v>
      </c>
      <c r="C46" s="58">
        <f t="shared" si="0"/>
        <v>1</v>
      </c>
      <c r="D46" s="69">
        <v>0</v>
      </c>
      <c r="E46" s="60">
        <f t="shared" si="6"/>
        <v>0</v>
      </c>
      <c r="F46" s="78">
        <f>D46+B46</f>
        <v>185000</v>
      </c>
      <c r="G46" s="62">
        <f>IF(ISBLANK(F46),"  ",IF(F76&gt;0,F46/F76,IF(F46&gt;0,1,0)))</f>
        <v>4.9645127904298682E-4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185000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185000</v>
      </c>
      <c r="G47" s="82">
        <f>IF(ISBLANK(F47),"  ",IF(F76&gt;0,F47/F76,IF(F47&gt;0,1,0)))</f>
        <v>4.9645127904298682E-4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7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7" s="200" customFormat="1" ht="44.25" x14ac:dyDescent="0.55000000000000004">
      <c r="A50" s="215" t="s">
        <v>47</v>
      </c>
      <c r="B50" s="97">
        <v>89736604</v>
      </c>
      <c r="C50" s="52">
        <f t="shared" si="0"/>
        <v>0.97260069112104652</v>
      </c>
      <c r="D50" s="59">
        <v>2527986</v>
      </c>
      <c r="E50" s="54">
        <f t="shared" ref="E50:E67" si="9">IF(ISBLANK(D50),"  ",IF(F50&gt;0,D50/F50,IF(D50&gt;0,1,0)))</f>
        <v>2.7399308878953452E-2</v>
      </c>
      <c r="F50" s="101">
        <f t="shared" ref="F50:F55" si="10">D50+B50</f>
        <v>92264590</v>
      </c>
      <c r="G50" s="56">
        <f>IF(ISBLANK(F50),"  ",IF(F76&gt;0,F50/F76,IF(F50&gt;0,1,0)))</f>
        <v>0.2475939119777123</v>
      </c>
      <c r="H50" s="97">
        <v>90665643</v>
      </c>
      <c r="I50" s="52">
        <f t="shared" ref="I50:I67" si="11">IF(ISBLANK(H50),"  ",IF(L50&gt;0,H50/L50,IF(H50&gt;0,1,0)))</f>
        <v>0.97316607367804031</v>
      </c>
      <c r="J50" s="59">
        <v>2500000</v>
      </c>
      <c r="K50" s="54">
        <f t="shared" ref="K50:K67" si="12">IF(ISBLANK(J50),"  ",IF(L50&gt;0,J50/L50,IF(J50&gt;0,1,0)))</f>
        <v>2.6833926321959696E-2</v>
      </c>
      <c r="L50" s="101">
        <f t="shared" ref="L50:L66" si="13">J50+H50</f>
        <v>93165643</v>
      </c>
      <c r="M50" s="56">
        <f>IF(ISBLANK(L50),"  ",IF(L76&gt;0,L50/L76,IF(L50&gt;0,1,0)))</f>
        <v>0.24490773845148639</v>
      </c>
      <c r="N50" s="220"/>
    </row>
    <row r="51" spans="1:17" s="200" customFormat="1" ht="44.25" x14ac:dyDescent="0.55000000000000004">
      <c r="A51" s="223" t="s">
        <v>48</v>
      </c>
      <c r="B51" s="226">
        <v>9216973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9216973</v>
      </c>
      <c r="G51" s="62">
        <f>IF(ISBLANK(F51),"  ",IF(F76&gt;0,F51/F76,IF(F51&gt;0,1,0)))</f>
        <v>2.4733935322998245E-2</v>
      </c>
      <c r="H51" s="226">
        <v>9270845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9270845</v>
      </c>
      <c r="M51" s="62">
        <f>IF(ISBLANK(L51),"  ",IF(L76&gt;0,L51/L76,IF(L51&gt;0,1,0)))</f>
        <v>2.4370589944667374E-2</v>
      </c>
      <c r="N51" s="220"/>
    </row>
    <row r="52" spans="1:17" s="200" customFormat="1" ht="44.25" x14ac:dyDescent="0.55000000000000004">
      <c r="A52" s="103" t="s">
        <v>49</v>
      </c>
      <c r="B52" s="104">
        <v>2898329</v>
      </c>
      <c r="C52" s="58">
        <f t="shared" si="0"/>
        <v>0.80406464301002301</v>
      </c>
      <c r="D52" s="105">
        <v>706268</v>
      </c>
      <c r="E52" s="60">
        <f t="shared" si="9"/>
        <v>0.19593535698997697</v>
      </c>
      <c r="F52" s="106">
        <f t="shared" si="10"/>
        <v>3604597</v>
      </c>
      <c r="G52" s="62">
        <f>IF(ISBLANK(F52),"  ",IF(F76&gt;0,F52/F76,IF(F52&gt;0,1,0)))</f>
        <v>9.6730096815379092E-3</v>
      </c>
      <c r="H52" s="104">
        <v>3606804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3606804</v>
      </c>
      <c r="M52" s="62">
        <f>IF(ISBLANK(L52),"  ",IF(L76&gt;0,L52/L76,IF(L52&gt;0,1,0)))</f>
        <v>9.4813300507975342E-3</v>
      </c>
      <c r="N52" s="220"/>
    </row>
    <row r="53" spans="1:17" s="200" customFormat="1" ht="44.25" x14ac:dyDescent="0.55000000000000004">
      <c r="A53" s="103" t="s">
        <v>50</v>
      </c>
      <c r="B53" s="104">
        <v>1840286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1840286</v>
      </c>
      <c r="G53" s="62">
        <f>IF(ISBLANK(F53),"  ",IF(F76&gt;0,F53/F76,IF(F53&gt;0,1,0)))</f>
        <v>4.9384450729994707E-3</v>
      </c>
      <c r="H53" s="104">
        <v>1841366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1841366</v>
      </c>
      <c r="M53" s="62">
        <f>IF(ISBLANK(L53),"  ",IF(L76&gt;0,L53/L76,IF(L53&gt;0,1,0)))</f>
        <v>4.8404623013384848E-3</v>
      </c>
      <c r="N53" s="220"/>
    </row>
    <row r="54" spans="1:17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7" s="174" customFormat="1" ht="44.25" x14ac:dyDescent="0.55000000000000004">
      <c r="A55" s="172" t="s">
        <v>52</v>
      </c>
      <c r="B55" s="226">
        <v>11397495</v>
      </c>
      <c r="C55" s="58">
        <f t="shared" si="0"/>
        <v>0.19615625138329157</v>
      </c>
      <c r="D55" s="69">
        <v>46706669</v>
      </c>
      <c r="E55" s="60">
        <f t="shared" si="9"/>
        <v>0.80384374861670849</v>
      </c>
      <c r="F55" s="102">
        <f t="shared" si="10"/>
        <v>58104164</v>
      </c>
      <c r="G55" s="62">
        <f>IF(ISBLANK(F55),"  ",IF(F76&gt;0,F55/F76,IF(F55&gt;0,1,0)))</f>
        <v>0.15592371100282956</v>
      </c>
      <c r="H55" s="226">
        <v>17293167</v>
      </c>
      <c r="I55" s="58">
        <f t="shared" si="11"/>
        <v>0.28578428213195362</v>
      </c>
      <c r="J55" s="69">
        <v>43218093</v>
      </c>
      <c r="K55" s="60">
        <f t="shared" si="12"/>
        <v>0.71421571786804638</v>
      </c>
      <c r="L55" s="102">
        <f t="shared" si="13"/>
        <v>60511260</v>
      </c>
      <c r="M55" s="62">
        <f>IF(ISBLANK(L55),"  ",IF(L76&gt;0,L55/L76,IF(L55&gt;0,1,0)))</f>
        <v>0.15906803581498266</v>
      </c>
      <c r="N55" s="173"/>
    </row>
    <row r="56" spans="1:17" s="202" customFormat="1" ht="45" x14ac:dyDescent="0.6">
      <c r="A56" s="233" t="s">
        <v>53</v>
      </c>
      <c r="B56" s="234">
        <v>115089687</v>
      </c>
      <c r="C56" s="80">
        <f t="shared" si="0"/>
        <v>0.69738387926942769</v>
      </c>
      <c r="D56" s="91">
        <v>49940923</v>
      </c>
      <c r="E56" s="83">
        <f t="shared" si="9"/>
        <v>0.30261612073057237</v>
      </c>
      <c r="F56" s="107">
        <f>F55+F53+F52+F51+F50+F54</f>
        <v>165030610</v>
      </c>
      <c r="G56" s="82">
        <f>IF(ISBLANK(F56),"  ",IF(F76&gt;0,F56/F76,IF(F56&gt;0,1,0)))</f>
        <v>0.44286301305807746</v>
      </c>
      <c r="H56" s="234">
        <v>122677825</v>
      </c>
      <c r="I56" s="80">
        <f t="shared" si="11"/>
        <v>0.72850830624053486</v>
      </c>
      <c r="J56" s="91">
        <v>45718093</v>
      </c>
      <c r="K56" s="83">
        <f t="shared" si="12"/>
        <v>0.27149169375946514</v>
      </c>
      <c r="L56" s="102">
        <f t="shared" si="13"/>
        <v>168395918</v>
      </c>
      <c r="M56" s="82">
        <f>IF(ISBLANK(L56),"  ",IF(L76&gt;0,L56/L76,IF(L56&gt;0,1,0)))</f>
        <v>0.44266815656327246</v>
      </c>
      <c r="N56" s="203"/>
    </row>
    <row r="57" spans="1:17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7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7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173"/>
      <c r="O59" s="174"/>
      <c r="P59" s="174"/>
      <c r="Q59" s="174"/>
    </row>
    <row r="60" spans="1:17" s="200" customFormat="1" ht="44.25" x14ac:dyDescent="0.55000000000000004">
      <c r="A60" s="175" t="s">
        <v>57</v>
      </c>
      <c r="B60" s="228">
        <v>0</v>
      </c>
      <c r="C60" s="58">
        <f t="shared" si="0"/>
        <v>0</v>
      </c>
      <c r="D60" s="77">
        <v>5207583</v>
      </c>
      <c r="E60" s="60">
        <f t="shared" si="9"/>
        <v>1</v>
      </c>
      <c r="F60" s="78">
        <f t="shared" si="14"/>
        <v>5207583</v>
      </c>
      <c r="G60" s="62">
        <f>IF(ISBLANK(F60),"  ",IF(F76&gt;0,F60/F76,IF(F60&gt;0,1,0)))</f>
        <v>1.3974655357148728E-2</v>
      </c>
      <c r="H60" s="228">
        <v>0</v>
      </c>
      <c r="I60" s="58">
        <f t="shared" si="11"/>
        <v>0</v>
      </c>
      <c r="J60" s="77">
        <v>5000000</v>
      </c>
      <c r="K60" s="60">
        <f t="shared" si="12"/>
        <v>1</v>
      </c>
      <c r="L60" s="78">
        <f t="shared" si="13"/>
        <v>5000000</v>
      </c>
      <c r="M60" s="62">
        <f>IF(ISBLANK(L60),"  ",IF(L76&gt;0,L60/L76,IF(L60&gt;0,1,0)))</f>
        <v>1.3143672418569922E-2</v>
      </c>
      <c r="N60" s="173"/>
      <c r="O60" s="174"/>
      <c r="P60" s="174"/>
      <c r="Q60" s="174"/>
    </row>
    <row r="61" spans="1:17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173"/>
      <c r="O61" s="174"/>
      <c r="P61" s="174"/>
      <c r="Q61" s="174"/>
    </row>
    <row r="62" spans="1:17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22848593</v>
      </c>
      <c r="E62" s="60">
        <f t="shared" si="9"/>
        <v>1</v>
      </c>
      <c r="F62" s="44">
        <f t="shared" si="14"/>
        <v>22848593</v>
      </c>
      <c r="G62" s="62">
        <f>IF(ISBLANK(F62),"  ",IF(F76&gt;0,F62/F76,IF(F62&gt;0,1,0)))</f>
        <v>6.1314666049635869E-2</v>
      </c>
      <c r="H62" s="224">
        <v>0</v>
      </c>
      <c r="I62" s="58">
        <f t="shared" si="11"/>
        <v>0</v>
      </c>
      <c r="J62" s="69">
        <v>24335555</v>
      </c>
      <c r="K62" s="60">
        <f t="shared" si="12"/>
        <v>1</v>
      </c>
      <c r="L62" s="44">
        <f t="shared" si="13"/>
        <v>24335555</v>
      </c>
      <c r="M62" s="62">
        <f>IF(ISBLANK(L62),"  ",IF(L76&gt;0,L62/L76,IF(L62&gt;0,1,0)))</f>
        <v>6.3971712608818274E-2</v>
      </c>
      <c r="N62" s="173"/>
      <c r="O62" s="174"/>
      <c r="P62" s="174"/>
      <c r="Q62" s="174"/>
    </row>
    <row r="63" spans="1:17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42706379</v>
      </c>
      <c r="E63" s="60">
        <f t="shared" si="9"/>
        <v>1</v>
      </c>
      <c r="F63" s="44">
        <f t="shared" si="14"/>
        <v>42706379</v>
      </c>
      <c r="G63" s="62">
        <f>IF(ISBLANK(F63),"  ",IF(F76&gt;0,F63/F76,IF(F63&gt;0,1,0)))</f>
        <v>0.11460344042078137</v>
      </c>
      <c r="H63" s="224">
        <v>0</v>
      </c>
      <c r="I63" s="58">
        <f t="shared" si="11"/>
        <v>0</v>
      </c>
      <c r="J63" s="69">
        <v>45278417</v>
      </c>
      <c r="K63" s="60">
        <f t="shared" si="12"/>
        <v>1</v>
      </c>
      <c r="L63" s="44">
        <f t="shared" si="13"/>
        <v>45278417</v>
      </c>
      <c r="M63" s="62">
        <f>IF(ISBLANK(L63),"  ",IF(L76&gt;0,L63/L76,IF(L63&gt;0,1,0)))</f>
        <v>0.1190249361358815</v>
      </c>
      <c r="N63" s="173"/>
      <c r="O63" s="174"/>
      <c r="P63" s="174"/>
      <c r="Q63" s="174"/>
    </row>
    <row r="64" spans="1:17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173"/>
      <c r="O64" s="174"/>
      <c r="P64" s="174"/>
      <c r="Q64" s="174"/>
    </row>
    <row r="65" spans="1:17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24370589</v>
      </c>
      <c r="E65" s="60">
        <f t="shared" si="9"/>
        <v>1</v>
      </c>
      <c r="F65" s="44">
        <f t="shared" si="14"/>
        <v>24370589</v>
      </c>
      <c r="G65" s="62">
        <f>IF(ISBLANK(F65),"  ",IF(F76&gt;0,F65/F76,IF(F65&gt;0,1,0)))</f>
        <v>6.5398973405842956E-2</v>
      </c>
      <c r="H65" s="224">
        <v>0</v>
      </c>
      <c r="I65" s="58">
        <f t="shared" si="11"/>
        <v>0</v>
      </c>
      <c r="J65" s="69">
        <v>23860000</v>
      </c>
      <c r="K65" s="60">
        <f t="shared" si="12"/>
        <v>1</v>
      </c>
      <c r="L65" s="44">
        <f t="shared" si="13"/>
        <v>23860000</v>
      </c>
      <c r="M65" s="62">
        <f>IF(ISBLANK(L65),"  ",IF(L76&gt;0,L65/L76,IF(L65&gt;0,1,0)))</f>
        <v>6.2721604781415669E-2</v>
      </c>
      <c r="N65" s="173"/>
      <c r="O65" s="174"/>
      <c r="P65" s="174"/>
      <c r="Q65" s="174"/>
    </row>
    <row r="66" spans="1:17" s="200" customFormat="1" ht="44.25" x14ac:dyDescent="0.55000000000000004">
      <c r="A66" s="175" t="s">
        <v>63</v>
      </c>
      <c r="B66" s="224">
        <v>4849838</v>
      </c>
      <c r="C66" s="58">
        <f t="shared" si="0"/>
        <v>0.22085603653636438</v>
      </c>
      <c r="D66" s="69">
        <v>17109435</v>
      </c>
      <c r="E66" s="60">
        <f t="shared" si="9"/>
        <v>0.77914396346363557</v>
      </c>
      <c r="F66" s="44">
        <f t="shared" si="14"/>
        <v>21959273</v>
      </c>
      <c r="G66" s="62">
        <f>IF(ISBLANK(F66),"  ",IF(F76&gt;0,F66/F76,IF(F66&gt;0,1,0)))</f>
        <v>5.8928157663265548E-2</v>
      </c>
      <c r="H66" s="224">
        <v>4261700</v>
      </c>
      <c r="I66" s="58">
        <f t="shared" si="11"/>
        <v>0.21007359501545347</v>
      </c>
      <c r="J66" s="69">
        <v>16025000</v>
      </c>
      <c r="K66" s="60">
        <f t="shared" si="12"/>
        <v>0.78992640498454647</v>
      </c>
      <c r="L66" s="44">
        <f t="shared" si="13"/>
        <v>20286700</v>
      </c>
      <c r="M66" s="62">
        <f>IF(ISBLANK(L66),"  ",IF(L76&gt;0,L66/L76,IF(L66&gt;0,1,0)))</f>
        <v>5.3328347850760488E-2</v>
      </c>
      <c r="N66" s="173"/>
      <c r="O66" s="174"/>
      <c r="P66" s="174"/>
      <c r="Q66" s="174"/>
    </row>
    <row r="67" spans="1:17" s="202" customFormat="1" ht="45" x14ac:dyDescent="0.6">
      <c r="A67" s="235" t="s">
        <v>64</v>
      </c>
      <c r="B67" s="232">
        <v>119939525</v>
      </c>
      <c r="C67" s="80">
        <f t="shared" si="0"/>
        <v>0.42513199392263717</v>
      </c>
      <c r="D67" s="91">
        <v>162183502</v>
      </c>
      <c r="E67" s="83">
        <f t="shared" si="9"/>
        <v>0.57486800607736288</v>
      </c>
      <c r="F67" s="232">
        <f>F66+F65+F64+F63+F62+F61+F60+F59+F58+F57+F56</f>
        <v>282123027</v>
      </c>
      <c r="G67" s="82">
        <f>IF(ISBLANK(F67),"  ",IF(F76&gt;0,F67/F76,IF(F67&gt;0,1,0)))</f>
        <v>0.75708290595475192</v>
      </c>
      <c r="H67" s="232">
        <v>126939525</v>
      </c>
      <c r="I67" s="80">
        <f t="shared" si="11"/>
        <v>0.44205680600957131</v>
      </c>
      <c r="J67" s="91">
        <v>160217065</v>
      </c>
      <c r="K67" s="83">
        <f t="shared" si="12"/>
        <v>0.55794319399042869</v>
      </c>
      <c r="L67" s="232">
        <f>L66+L65+L64+L63+L62+L61+L60+L59+L58+L57+L56</f>
        <v>287156590</v>
      </c>
      <c r="M67" s="82">
        <f>IF(ISBLANK(L67),"  ",IF(L76&gt;0,L67/L76,IF(L67&gt;0,1,0)))</f>
        <v>0.75485843035871825</v>
      </c>
      <c r="N67" s="243"/>
      <c r="O67" s="244"/>
      <c r="P67" s="244"/>
      <c r="Q67" s="244"/>
    </row>
    <row r="68" spans="1:17" s="200" customFormat="1" ht="45" x14ac:dyDescent="0.6">
      <c r="A68" s="189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  <c r="N68" s="174"/>
      <c r="O68" s="174"/>
      <c r="P68" s="174"/>
      <c r="Q68" s="174"/>
    </row>
    <row r="69" spans="1:17" s="200" customFormat="1" ht="44.25" x14ac:dyDescent="0.55000000000000004">
      <c r="A69" s="24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  <c r="N69" s="174"/>
      <c r="O69" s="174"/>
      <c r="P69" s="174"/>
      <c r="Q69" s="174"/>
    </row>
    <row r="70" spans="1:17" s="200" customFormat="1" ht="44.25" x14ac:dyDescent="0.55000000000000004">
      <c r="A70" s="172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  <c r="N70" s="174"/>
      <c r="O70" s="174"/>
      <c r="P70" s="174"/>
      <c r="Q70" s="174"/>
    </row>
    <row r="71" spans="1:17" s="200" customFormat="1" ht="45" x14ac:dyDescent="0.6">
      <c r="A71" s="24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  <c r="N71" s="174"/>
      <c r="O71" s="174"/>
      <c r="P71" s="174"/>
      <c r="Q71" s="174"/>
    </row>
    <row r="72" spans="1:17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23127021</v>
      </c>
      <c r="E72" s="54">
        <f>IF(ISBLANK(D72),"  ",IF(F72&gt;0,D72/F72,IF(D72&gt;0,1,0)))</f>
        <v>1</v>
      </c>
      <c r="F72" s="67">
        <f>D72+B72</f>
        <v>23127021</v>
      </c>
      <c r="G72" s="56">
        <f>IF(ISBLANK(F72),"  ",IF(F76&gt;0,F72/F76,IF(F72&gt;0,1,0)))</f>
        <v>6.2061833275156846E-2</v>
      </c>
      <c r="H72" s="207">
        <v>0</v>
      </c>
      <c r="I72" s="52">
        <f>IF(ISBLANK(H72),"  ",IF(L72&gt;0,H72/L72,IF(H72&gt;0,1,0)))</f>
        <v>0</v>
      </c>
      <c r="J72" s="59">
        <v>23500000</v>
      </c>
      <c r="K72" s="54">
        <f>IF(ISBLANK(J72),"  ",IF(L72&gt;0,J72/L72,IF(J72&gt;0,1,0)))</f>
        <v>1</v>
      </c>
      <c r="L72" s="67">
        <f>J72+H72</f>
        <v>23500000</v>
      </c>
      <c r="M72" s="56">
        <f>IF(ISBLANK(L72),"  ",IF(L76&gt;0,L72/L76,IF(L72&gt;0,1,0)))</f>
        <v>6.177526036727863E-2</v>
      </c>
      <c r="N72" s="174"/>
      <c r="O72" s="174"/>
      <c r="P72" s="174"/>
      <c r="Q72" s="174"/>
    </row>
    <row r="73" spans="1:17" s="200" customFormat="1" ht="44.25" x14ac:dyDescent="0.55000000000000004">
      <c r="A73" s="172" t="s">
        <v>70</v>
      </c>
      <c r="B73" s="224">
        <v>0</v>
      </c>
      <c r="C73" s="58">
        <f t="shared" si="0"/>
        <v>0</v>
      </c>
      <c r="D73" s="69">
        <v>21590053</v>
      </c>
      <c r="E73" s="60">
        <f>IF(ISBLANK(D73),"  ",IF(F73&gt;0,D73/F73,IF(D73&gt;0,1,0)))</f>
        <v>1</v>
      </c>
      <c r="F73" s="44">
        <f>D73+B73</f>
        <v>21590053</v>
      </c>
      <c r="G73" s="62">
        <f>IF(ISBLANK(F73),"  ",IF(F76&gt;0,F73/F76,IF(F73&gt;0,1,0)))</f>
        <v>5.7937348251112838E-2</v>
      </c>
      <c r="H73" s="224">
        <v>0</v>
      </c>
      <c r="I73" s="58">
        <f>IF(ISBLANK(H73),"  ",IF(L73&gt;0,H73/L73,IF(H73&gt;0,1,0)))</f>
        <v>0</v>
      </c>
      <c r="J73" s="69">
        <v>21807472</v>
      </c>
      <c r="K73" s="60">
        <f>IF(ISBLANK(J73),"  ",IF(L73&gt;0,J73/L73,IF(J73&gt;0,1,0)))</f>
        <v>1</v>
      </c>
      <c r="L73" s="44">
        <f>J73+H73</f>
        <v>21807472</v>
      </c>
      <c r="M73" s="62">
        <f>IF(ISBLANK(L73),"  ",IF(L76&gt;0,L73/L76,IF(L73&gt;0,1,0)))</f>
        <v>5.7326053649027167E-2</v>
      </c>
      <c r="N73" s="174"/>
      <c r="O73" s="174"/>
      <c r="P73" s="174"/>
      <c r="Q73" s="174"/>
    </row>
    <row r="74" spans="1:17" s="202" customFormat="1" ht="45" x14ac:dyDescent="0.6">
      <c r="A74" s="247" t="s">
        <v>71</v>
      </c>
      <c r="B74" s="117">
        <v>0</v>
      </c>
      <c r="C74" s="80">
        <f t="shared" si="0"/>
        <v>0</v>
      </c>
      <c r="D74" s="95">
        <v>44717074</v>
      </c>
      <c r="E74" s="83">
        <f>IF(ISBLANK(D74),"  ",IF(F74&gt;0,D74/F74,IF(D74&gt;0,1,0)))</f>
        <v>1</v>
      </c>
      <c r="F74" s="118">
        <f>F73+F72+F71+F70+F69</f>
        <v>44717074</v>
      </c>
      <c r="G74" s="82">
        <f>IF(ISBLANK(F74),"  ",IF(F76&gt;0,F74/F76,IF(F74&gt;0,1,0)))</f>
        <v>0.11999918152626969</v>
      </c>
      <c r="H74" s="117">
        <v>0</v>
      </c>
      <c r="I74" s="80">
        <f>IF(ISBLANK(H74),"  ",IF(L74&gt;0,H74/L74,IF(H74&gt;0,1,0)))</f>
        <v>0</v>
      </c>
      <c r="J74" s="95">
        <v>45307472</v>
      </c>
      <c r="K74" s="83">
        <f>IF(ISBLANK(J74),"  ",IF(L74&gt;0,J74/L74,IF(J74&gt;0,1,0)))</f>
        <v>1</v>
      </c>
      <c r="L74" s="118">
        <f>L73+L72+L71+L70+L69</f>
        <v>45307472</v>
      </c>
      <c r="M74" s="82">
        <f>IF(ISBLANK(L74),"  ",IF(L76&gt;0,L74/L76,IF(L74&gt;0,1,0)))</f>
        <v>0.1191013140163058</v>
      </c>
      <c r="N74" s="244"/>
      <c r="O74" s="244"/>
      <c r="P74" s="244"/>
      <c r="Q74" s="244"/>
    </row>
    <row r="75" spans="1:17" s="202" customFormat="1" ht="45" x14ac:dyDescent="0.6">
      <c r="A75" s="247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  <c r="N75" s="244"/>
      <c r="O75" s="244"/>
      <c r="P75" s="244"/>
      <c r="Q75" s="244"/>
    </row>
    <row r="76" spans="1:17" s="202" customFormat="1" ht="45.75" thickBot="1" x14ac:dyDescent="0.65">
      <c r="A76" s="248" t="s">
        <v>73</v>
      </c>
      <c r="B76" s="121">
        <v>165744249</v>
      </c>
      <c r="C76" s="122">
        <f t="shared" si="0"/>
        <v>0.44477807789226648</v>
      </c>
      <c r="D76" s="121">
        <v>206900576</v>
      </c>
      <c r="E76" s="123">
        <f>IF(ISBLANK(D76),"  ",IF(F76&gt;0,D76/F76,IF(D76&gt;0,1,0)))</f>
        <v>0.55522192210773358</v>
      </c>
      <c r="F76" s="121">
        <f>F74+F67+F47+F40+F48+F75</f>
        <v>372644825</v>
      </c>
      <c r="G76" s="124">
        <f>IF(ISBLANK(F76),"  ",IF(F76&gt;0,F76/F76,IF(F76&gt;0,1,0)))</f>
        <v>1</v>
      </c>
      <c r="H76" s="121">
        <v>174886648</v>
      </c>
      <c r="I76" s="122">
        <f>IF(ISBLANK(H76),"  ",IF(L76&gt;0,H76/L76,IF(H76&gt;0,1,0)))</f>
        <v>0.45973056233874932</v>
      </c>
      <c r="J76" s="121">
        <v>205524537</v>
      </c>
      <c r="K76" s="123">
        <f>IF(ISBLANK(J76),"  ",IF(L76&gt;0,J76/L76,IF(J76&gt;0,1,0)))</f>
        <v>0.54026943766125068</v>
      </c>
      <c r="L76" s="121">
        <f>L74+L67+L47+L40+L48+L75</f>
        <v>380411185</v>
      </c>
      <c r="M76" s="124">
        <f>IF(ISBLANK(L76),"  ",IF(L76&gt;0,L76/L76,IF(L76&gt;0,1,0)))</f>
        <v>1</v>
      </c>
      <c r="N76" s="244"/>
      <c r="O76" s="244"/>
      <c r="P76" s="244"/>
      <c r="Q76" s="244"/>
    </row>
    <row r="77" spans="1:17" ht="21" thickTop="1" x14ac:dyDescent="0.3">
      <c r="A77" s="249"/>
      <c r="B77" s="250"/>
      <c r="C77" s="251"/>
      <c r="D77" s="250"/>
      <c r="E77" s="251"/>
      <c r="F77" s="250"/>
      <c r="G77" s="251"/>
      <c r="H77" s="250"/>
      <c r="I77" s="251"/>
      <c r="J77" s="250"/>
      <c r="K77" s="251"/>
      <c r="L77" s="250"/>
      <c r="M77" s="251"/>
      <c r="N77" s="252"/>
      <c r="O77" s="252"/>
      <c r="P77" s="252"/>
      <c r="Q77" s="252"/>
    </row>
    <row r="78" spans="1:17" s="200" customFormat="1" ht="16.5" customHeight="1" x14ac:dyDescent="0.55000000000000004">
      <c r="A78" s="253" t="s">
        <v>4</v>
      </c>
      <c r="B78" s="254"/>
      <c r="C78" s="253"/>
      <c r="D78" s="254"/>
      <c r="E78" s="253"/>
      <c r="F78" s="254"/>
      <c r="G78" s="253"/>
      <c r="H78" s="254"/>
      <c r="I78" s="253"/>
      <c r="J78" s="254"/>
      <c r="K78" s="253"/>
      <c r="L78" s="254"/>
      <c r="M78" s="253"/>
      <c r="N78" s="174"/>
      <c r="O78" s="174"/>
      <c r="P78" s="174"/>
      <c r="Q78" s="174"/>
    </row>
    <row r="79" spans="1:17" s="200" customFormat="1" ht="44.25" x14ac:dyDescent="0.55000000000000004">
      <c r="A79" s="253" t="s">
        <v>74</v>
      </c>
      <c r="B79" s="254"/>
      <c r="C79" s="253"/>
      <c r="D79" s="254"/>
      <c r="E79" s="253"/>
      <c r="F79" s="254"/>
      <c r="G79" s="253"/>
      <c r="H79" s="254"/>
      <c r="I79" s="253"/>
      <c r="J79" s="254"/>
      <c r="K79" s="253"/>
      <c r="L79" s="254"/>
      <c r="M79" s="253"/>
      <c r="N79" s="174"/>
      <c r="O79" s="174"/>
      <c r="P79" s="174"/>
      <c r="Q79" s="174"/>
    </row>
  </sheetData>
  <pageMargins left="0.25" right="0.25" top="0.75" bottom="0.75" header="0.3" footer="0.3"/>
  <pageSetup scale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52.140625" style="129" customWidth="1"/>
    <col min="5" max="5" width="45.5703125" style="128" customWidth="1"/>
    <col min="6" max="6" width="50.2851562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50.28515625" style="129" customWidth="1"/>
    <col min="11" max="11" width="45.5703125" style="128" customWidth="1"/>
    <col min="12" max="12" width="50.285156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106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LSUE!B13+SUSLA!B13+LCTCSummary!B13-LCTCBoard!B13-Online!B13</f>
        <v>115722238</v>
      </c>
      <c r="C13" s="52">
        <f t="shared" ref="C13:C76" si="0">IF(ISBLANK(B13),"  ",IF(F13&gt;0,B13/F13,IF(B13&gt;0,1,0)))</f>
        <v>1</v>
      </c>
      <c r="D13" s="53">
        <f>LSUE!D13+SUSLA!D13+LCTCSummary!D13-LCTCBoard!D13-Online!D13</f>
        <v>0</v>
      </c>
      <c r="E13" s="54">
        <f>IF(ISBLANK(D13),"  ",IF(F13&gt;0,D13/F13,IF(D13&gt;0,1,0)))</f>
        <v>0</v>
      </c>
      <c r="F13" s="55">
        <f>D13+B13</f>
        <v>115722238</v>
      </c>
      <c r="G13" s="56">
        <f>IF(ISBLANK(F13),"  ",IF(F76&gt;0,F13/F76,IF(F13&gt;0,1,0)))</f>
        <v>0.19432055471393483</v>
      </c>
      <c r="H13" s="9">
        <f>LSUE!H13+SUSLA!H13+LCTCSummary!H13-LCTCBoard!H13-Online!H13</f>
        <v>118508529</v>
      </c>
      <c r="I13" s="52">
        <f>IF(ISBLANK(H13),"  ",IF(L13&gt;0,H13/L13,IF(H13&gt;0,1,0)))</f>
        <v>1</v>
      </c>
      <c r="J13" s="53">
        <f>LSUE!J13+SUSLA!J13+LCTCSummary!J13-LCTCBoard!J13-Online!J13</f>
        <v>0</v>
      </c>
      <c r="K13" s="54">
        <f>IF(ISBLANK(J13),"  ",IF(L13&gt;0,J13/L13,IF(J13&gt;0,1,0)))</f>
        <v>0</v>
      </c>
      <c r="L13" s="55">
        <f>J13+H13</f>
        <v>118508529</v>
      </c>
      <c r="M13" s="56">
        <f>IF(ISBLANK(L13),"  ",IF(L76&gt;0,L13/L76,IF(L13&gt;0,1,0)))</f>
        <v>0.20698427013269013</v>
      </c>
      <c r="N13" s="57"/>
    </row>
    <row r="14" spans="1:17" s="11" customFormat="1" ht="44.25" x14ac:dyDescent="0.55000000000000004">
      <c r="A14" s="21" t="s">
        <v>13</v>
      </c>
      <c r="B14" s="9">
        <f>LSUE!B14+SUSLA!B14+LCTCSummary!B14-LCTCBoard!B14-Online!B14</f>
        <v>0</v>
      </c>
      <c r="C14" s="58">
        <f t="shared" si="0"/>
        <v>0</v>
      </c>
      <c r="D14" s="53">
        <f>LSUE!D14+SUSLA!D14+LCTCSummary!D14-LCTCBoard!D14-Online!D14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LSUE!H14+SUSLA!H14+LCTCSummary!H14-LCTCBoard!H14-Online!H14</f>
        <v>0</v>
      </c>
      <c r="I14" s="58">
        <f>IF(ISBLANK(H14),"  ",IF(L14&gt;0,H14/L14,IF(H14&gt;0,1,0)))</f>
        <v>0</v>
      </c>
      <c r="J14" s="53">
        <f>LSUE!J14+SUSLA!J14+LCTCSummary!J14-LCTCBoard!J14-Online!J14</f>
        <v>0</v>
      </c>
      <c r="K14" s="60">
        <f>IF(ISBLANK(J14),"  ",IF(L14&gt;0,J14/L14,IF(J14&gt;0,1,0)))</f>
        <v>0</v>
      </c>
      <c r="L14" s="61">
        <f>J14+H14</f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199">
        <f>LSUE!B15+SUSLA!B15+LCTCSummary!B15-LCTCBoard!B15-Online!B15</f>
        <v>6009156.7100000009</v>
      </c>
      <c r="C15" s="137">
        <f t="shared" si="0"/>
        <v>1</v>
      </c>
      <c r="D15" s="138">
        <f>LSUE!D15+SUSLA!D15+LCTCSummary!D15-LCTCBoard!D15-Online!D15</f>
        <v>0</v>
      </c>
      <c r="E15" s="64">
        <f>IF(ISBLANK(D15),"  ",IF(F15&gt;0,D15/F15,IF(D15&gt;0,1,0)))</f>
        <v>0</v>
      </c>
      <c r="F15" s="48">
        <f>D15+B15</f>
        <v>6009156.7100000009</v>
      </c>
      <c r="G15" s="65">
        <f>IF(ISBLANK(F15),"  ",IF(F76&gt;0,F15/F76,IF(F15&gt;0,1,0)))</f>
        <v>1.0090564142478508E-2</v>
      </c>
      <c r="H15" s="199">
        <f>LSUE!H15+SUSLA!H15+LCTCSummary!H15-LCTCBoard!H15-Online!H15</f>
        <v>6519168</v>
      </c>
      <c r="I15" s="137">
        <f>IF(ISBLANK(H15),"  ",IF(L15&gt;0,H15/L15,IF(H15&gt;0,1,0)))</f>
        <v>1</v>
      </c>
      <c r="J15" s="138">
        <f>LSUE!J15+SUSLA!J15+LCTCSummary!J15-LCTCBoard!J15-Online!J15</f>
        <v>0</v>
      </c>
      <c r="K15" s="64">
        <f>IF(ISBLANK(J15),"  ",IF(L15&gt;0,J15/L15,IF(J15&gt;0,1,0)))</f>
        <v>0</v>
      </c>
      <c r="L15" s="48">
        <f>J15+H15</f>
        <v>6519168</v>
      </c>
      <c r="M15" s="65">
        <f>IF(ISBLANK(L15),"  ",IF(L76&gt;0,L15/L76,IF(L15&gt;0,1,0)))</f>
        <v>1.1386228837186809E-2</v>
      </c>
      <c r="N15" s="35"/>
    </row>
    <row r="16" spans="1:17" s="11" customFormat="1" ht="44.25" x14ac:dyDescent="0.55000000000000004">
      <c r="A16" s="66" t="s">
        <v>15</v>
      </c>
      <c r="B16" s="9">
        <f>LSUE!B16+SUSLA!B16+LCTCSummary!B16-LCTCBoard!B16-Online!B16</f>
        <v>0</v>
      </c>
      <c r="C16" s="52">
        <f t="shared" si="0"/>
        <v>0</v>
      </c>
      <c r="D16" s="53">
        <f>LSUE!D16+SUSLA!D16+LCTCSummary!D16-LCTCBoard!D16-Online!D16</f>
        <v>0</v>
      </c>
      <c r="E16" s="54">
        <f>IF(ISBLANK(D16),"  ",IF(F16&gt;0,D16/F16,IF(D16&gt;0,1,0)))</f>
        <v>0</v>
      </c>
      <c r="F16" s="67">
        <f t="shared" ref="F16:F39" si="1">D16+B16</f>
        <v>0</v>
      </c>
      <c r="G16" s="56">
        <f>IF(ISBLANK(F16),"  ",IF(F76&gt;0,F16/F76,IF(F16&gt;0,1,0)))</f>
        <v>0</v>
      </c>
      <c r="H16" s="9">
        <f>LSUE!H16+SUSLA!H16+LCTCSummary!H16-LCTCBoard!H16-Online!H16</f>
        <v>0</v>
      </c>
      <c r="I16" s="52">
        <f t="shared" ref="I16:I34" si="2">IF(ISBLANK(H16),"  ",IF(L16&gt;0,H16/L16,IF(H16&gt;0,1,0)))</f>
        <v>0</v>
      </c>
      <c r="J16" s="53">
        <f>LSUE!J16+SUSLA!J16+LCTCSummary!J16-LCTCBoard!J16-Online!J16</f>
        <v>0</v>
      </c>
      <c r="K16" s="54">
        <f t="shared" ref="K16:K34" si="3">IF(ISBLANK(J16),"  ",IF(L16&gt;0,J16/L16,IF(J16&gt;0,1,0)))</f>
        <v>0</v>
      </c>
      <c r="L16" s="67">
        <f t="shared" ref="L16:L39" si="4">J16+H16</f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LSUE!B17+SUSLA!B17+LCTCSummary!B17-LCTCBoard!B17-Online!B17</f>
        <v>5121620.71</v>
      </c>
      <c r="C17" s="58">
        <f t="shared" si="0"/>
        <v>1</v>
      </c>
      <c r="D17" s="53">
        <f>LSUE!D17+SUSLA!D17+LCTCSummary!D17-LCTCBoard!D17-Online!D17</f>
        <v>0</v>
      </c>
      <c r="E17" s="54">
        <f t="shared" ref="E17:E34" si="5">IF(ISBLANK(D17),"  ",IF(F17&gt;0,D17/F17,IF(D17&gt;0,1,0)))</f>
        <v>0</v>
      </c>
      <c r="F17" s="44">
        <f t="shared" si="1"/>
        <v>5121620.71</v>
      </c>
      <c r="G17" s="62">
        <f>IF(ISBLANK(F17),"  ",IF(F76&gt;0,F17/F76,IF(F17&gt;0,1,0)))</f>
        <v>8.6002154348378285E-3</v>
      </c>
      <c r="H17" s="9">
        <f>LSUE!H17+SUSLA!H17+LCTCSummary!H17-LCTCBoard!H17-Online!H17</f>
        <v>5732304</v>
      </c>
      <c r="I17" s="58">
        <f t="shared" si="2"/>
        <v>1</v>
      </c>
      <c r="J17" s="53">
        <f>LSUE!J17+SUSLA!J17+LCTCSummary!J17-LCTCBoard!J17-Online!J17</f>
        <v>0</v>
      </c>
      <c r="K17" s="60">
        <f t="shared" si="3"/>
        <v>0</v>
      </c>
      <c r="L17" s="44">
        <f t="shared" si="4"/>
        <v>5732304</v>
      </c>
      <c r="M17" s="62">
        <f>IF(ISBLANK(L17),"  ",IF(L76&gt;0,L17/L76,IF(L17&gt;0,1,0)))</f>
        <v>1.0011910278784239E-2</v>
      </c>
      <c r="N17" s="35"/>
    </row>
    <row r="18" spans="1:14" s="11" customFormat="1" ht="44.25" x14ac:dyDescent="0.55000000000000004">
      <c r="A18" s="68" t="s">
        <v>17</v>
      </c>
      <c r="B18" s="9">
        <f>LSUE!B18+SUSLA!B18+LCTCSummary!B18-LCTCBoard!B18-Online!B18</f>
        <v>0</v>
      </c>
      <c r="C18" s="58">
        <f t="shared" si="0"/>
        <v>0</v>
      </c>
      <c r="D18" s="53">
        <f>LSUE!D18+SUSLA!D18+LCTCSummary!D18-LCTCBoard!D18-Online!D18</f>
        <v>0</v>
      </c>
      <c r="E18" s="54">
        <f t="shared" si="5"/>
        <v>0</v>
      </c>
      <c r="F18" s="44">
        <f t="shared" si="1"/>
        <v>0</v>
      </c>
      <c r="G18" s="62">
        <f>IF(ISBLANK(F18),"  ",IF(F76&gt;0,F18/F76,IF(F18&gt;0,1,0)))</f>
        <v>0</v>
      </c>
      <c r="H18" s="9">
        <f>LSUE!H18+SUSLA!H18+LCTCSummary!H18-LCTCBoard!H18-Online!H18</f>
        <v>0</v>
      </c>
      <c r="I18" s="58">
        <f t="shared" si="2"/>
        <v>0</v>
      </c>
      <c r="J18" s="53">
        <f>LSUE!J18+SUSLA!J18+LCTCSummary!J18-LCTCBoard!J18-Online!J18</f>
        <v>0</v>
      </c>
      <c r="K18" s="60">
        <f t="shared" si="3"/>
        <v>0</v>
      </c>
      <c r="L18" s="44">
        <f t="shared" si="4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8" t="s">
        <v>18</v>
      </c>
      <c r="B19" s="9">
        <f>LSUE!B19+SUSLA!B19+LCTCSummary!B19-LCTCBoard!B19-Online!B19</f>
        <v>132411</v>
      </c>
      <c r="C19" s="58">
        <f t="shared" si="0"/>
        <v>1</v>
      </c>
      <c r="D19" s="53">
        <f>LSUE!D19+SUSLA!D19+LCTCSummary!D19-LCTCBoard!D19-Online!D19</f>
        <v>0</v>
      </c>
      <c r="E19" s="54">
        <f t="shared" si="5"/>
        <v>0</v>
      </c>
      <c r="F19" s="44">
        <f t="shared" si="1"/>
        <v>132411</v>
      </c>
      <c r="G19" s="62">
        <f>IF(ISBLANK(F19),"  ",IF(F76&gt;0,F19/F76,IF(F19&gt;0,1,0)))</f>
        <v>2.2234429107935869E-4</v>
      </c>
      <c r="H19" s="9">
        <f>LSUE!H19+SUSLA!H19+LCTCSummary!H19-LCTCBoard!H19-Online!H19</f>
        <v>130811</v>
      </c>
      <c r="I19" s="58">
        <f t="shared" si="2"/>
        <v>1</v>
      </c>
      <c r="J19" s="53">
        <f>LSUE!J19+SUSLA!J19+LCTCSummary!J19-LCTCBoard!J19-Online!J19</f>
        <v>0</v>
      </c>
      <c r="K19" s="60">
        <f t="shared" si="3"/>
        <v>0</v>
      </c>
      <c r="L19" s="44">
        <f t="shared" si="4"/>
        <v>130811</v>
      </c>
      <c r="M19" s="62">
        <f>IF(ISBLANK(L19),"  ",IF(L76&gt;0,L19/L76,IF(L19&gt;0,1,0)))</f>
        <v>2.2847148292868717E-4</v>
      </c>
      <c r="N19" s="35"/>
    </row>
    <row r="20" spans="1:14" s="11" customFormat="1" ht="44.25" x14ac:dyDescent="0.55000000000000004">
      <c r="A20" s="68" t="s">
        <v>19</v>
      </c>
      <c r="B20" s="9">
        <f>LSUE!B20+SUSLA!B20+LCTCSummary!B20-LCTCBoard!B20-Online!B20</f>
        <v>435225</v>
      </c>
      <c r="C20" s="58">
        <f t="shared" si="0"/>
        <v>1</v>
      </c>
      <c r="D20" s="53">
        <f>LSUE!D20+SUSLA!D20+LCTCSummary!D20-LCTCBoard!D20-Online!D20</f>
        <v>0</v>
      </c>
      <c r="E20" s="54">
        <f t="shared" si="5"/>
        <v>0</v>
      </c>
      <c r="F20" s="44">
        <f>D20+B20</f>
        <v>435225</v>
      </c>
      <c r="G20" s="62">
        <f>IF(ISBLANK(F20),"  ",IF(F76&gt;0,F20/F76,IF(F20&gt;0,1,0)))</f>
        <v>7.3082896500301249E-4</v>
      </c>
      <c r="H20" s="9">
        <f>LSUE!H20+SUSLA!H20+LCTCSummary!H20-LCTCBoard!H20-Online!H20</f>
        <v>357773</v>
      </c>
      <c r="I20" s="58">
        <f t="shared" si="2"/>
        <v>1</v>
      </c>
      <c r="J20" s="53">
        <f>LSUE!J20+SUSLA!J20+LCTCSummary!J20-LCTCBoard!J20-Online!J20</f>
        <v>0</v>
      </c>
      <c r="K20" s="60">
        <f t="shared" si="3"/>
        <v>0</v>
      </c>
      <c r="L20" s="44">
        <f>J20+H20</f>
        <v>357773</v>
      </c>
      <c r="M20" s="62">
        <f>IF(ISBLANK(L20),"  ",IF(L76&gt;0,L20/L76,IF(L20&gt;0,1,0)))</f>
        <v>6.2487809023587622E-4</v>
      </c>
      <c r="N20" s="35"/>
    </row>
    <row r="21" spans="1:14" s="11" customFormat="1" ht="44.25" x14ac:dyDescent="0.55000000000000004">
      <c r="A21" s="68" t="s">
        <v>20</v>
      </c>
      <c r="B21" s="9">
        <f>LSUE!B21+SUSLA!B21+LCTCSummary!B21-LCTCBoard!B21-Online!B21</f>
        <v>0</v>
      </c>
      <c r="C21" s="58">
        <f t="shared" si="0"/>
        <v>0</v>
      </c>
      <c r="D21" s="53">
        <f>LSUE!D21+SUSLA!D21+LCTCSummary!D21-LCTCBoard!D21-Online!D21</f>
        <v>0</v>
      </c>
      <c r="E21" s="54">
        <f t="shared" si="5"/>
        <v>0</v>
      </c>
      <c r="F21" s="44">
        <f t="shared" si="1"/>
        <v>0</v>
      </c>
      <c r="G21" s="62">
        <f>IF(ISBLANK(F21),"  ",IF(F76&gt;0,F21/F76,IF(F21&gt;0,1,0)))</f>
        <v>0</v>
      </c>
      <c r="H21" s="9">
        <f>LSUE!H21+SUSLA!H21+LCTCSummary!H21-LCTCBoard!H21-Online!H21</f>
        <v>0</v>
      </c>
      <c r="I21" s="58">
        <f t="shared" si="2"/>
        <v>0</v>
      </c>
      <c r="J21" s="53">
        <f>LSUE!J21+SUSLA!J21+LCTCSummary!J21-LCTCBoard!J21-Online!J21</f>
        <v>0</v>
      </c>
      <c r="K21" s="60">
        <f t="shared" si="3"/>
        <v>0</v>
      </c>
      <c r="L21" s="44">
        <f t="shared" si="4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8" t="s">
        <v>21</v>
      </c>
      <c r="B22" s="9">
        <f>LSUE!B22+SUSLA!B22+LCTCSummary!B22-LCTCBoard!B22-Online!B22</f>
        <v>0</v>
      </c>
      <c r="C22" s="58">
        <f t="shared" si="0"/>
        <v>0</v>
      </c>
      <c r="D22" s="53">
        <f>LSUE!D22+SUSLA!D22+LCTCSummary!D22-LCTCBoard!D22-Online!D22</f>
        <v>0</v>
      </c>
      <c r="E22" s="54">
        <f t="shared" si="5"/>
        <v>0</v>
      </c>
      <c r="F22" s="44">
        <f t="shared" si="1"/>
        <v>0</v>
      </c>
      <c r="G22" s="62">
        <f>IF(ISBLANK(F22),"  ",IF(F76&gt;0,F22/F76,IF(F22&gt;0,1,0)))</f>
        <v>0</v>
      </c>
      <c r="H22" s="9">
        <f>LSUE!H22+SUSLA!H22+LCTCSummary!H22-LCTCBoard!H22-Online!H22</f>
        <v>0</v>
      </c>
      <c r="I22" s="58">
        <f t="shared" si="2"/>
        <v>0</v>
      </c>
      <c r="J22" s="53">
        <f>LSUE!J22+SUSLA!J22+LCTCSummary!J22-LCTCBoard!J22-Online!J22</f>
        <v>0</v>
      </c>
      <c r="K22" s="60">
        <f t="shared" si="3"/>
        <v>0</v>
      </c>
      <c r="L22" s="44">
        <f t="shared" si="4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8" t="s">
        <v>22</v>
      </c>
      <c r="B23" s="9">
        <f>LSUE!B23+SUSLA!B23+LCTCSummary!B23-LCTCBoard!B23-Online!B23</f>
        <v>0</v>
      </c>
      <c r="C23" s="58">
        <f t="shared" si="0"/>
        <v>0</v>
      </c>
      <c r="D23" s="53">
        <f>LSUE!D23+SUSLA!D23+LCTCSummary!D23-LCTCBoard!D23-Online!D23</f>
        <v>0</v>
      </c>
      <c r="E23" s="54">
        <f t="shared" si="5"/>
        <v>0</v>
      </c>
      <c r="F23" s="44">
        <f t="shared" si="1"/>
        <v>0</v>
      </c>
      <c r="G23" s="62">
        <f>IF(ISBLANK(F23),"  ",IF(F76&gt;0,F23/F76,IF(F23&gt;0,1,0)))</f>
        <v>0</v>
      </c>
      <c r="H23" s="9">
        <f>LSUE!H23+SUSLA!H23+LCTCSummary!H23-LCTCBoard!H23-Online!H23</f>
        <v>0</v>
      </c>
      <c r="I23" s="58">
        <f t="shared" si="2"/>
        <v>0</v>
      </c>
      <c r="J23" s="53">
        <f>LSUE!J23+SUSLA!J23+LCTCSummary!J23-LCTCBoard!J23-Online!J23</f>
        <v>0</v>
      </c>
      <c r="K23" s="60">
        <f t="shared" si="3"/>
        <v>0</v>
      </c>
      <c r="L23" s="44">
        <f t="shared" si="4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8" t="s">
        <v>23</v>
      </c>
      <c r="B24" s="9">
        <f>LSUE!B24+SUSLA!B24+LCTCSummary!B24-LCTCBoard!B24-Online!B24</f>
        <v>0</v>
      </c>
      <c r="C24" s="58">
        <f t="shared" si="0"/>
        <v>0</v>
      </c>
      <c r="D24" s="53">
        <f>LSUE!D24+SUSLA!D24+LCTCSummary!D24-LCTCBoard!D24-Online!D24</f>
        <v>0</v>
      </c>
      <c r="E24" s="54">
        <f t="shared" si="5"/>
        <v>0</v>
      </c>
      <c r="F24" s="44">
        <f t="shared" si="1"/>
        <v>0</v>
      </c>
      <c r="G24" s="62">
        <f>IF(ISBLANK(F24),"  ",IF(F76&gt;0,F24/F76,IF(F24&gt;0,1,0)))</f>
        <v>0</v>
      </c>
      <c r="H24" s="9">
        <f>LSUE!H24+SUSLA!H24+LCTCSummary!H24-LCTCBoard!H24-Online!H24</f>
        <v>0</v>
      </c>
      <c r="I24" s="58">
        <f t="shared" si="2"/>
        <v>0</v>
      </c>
      <c r="J24" s="53">
        <f>LSUE!J24+SUSLA!J24+LCTCSummary!J24-LCTCBoard!J24-Online!J24</f>
        <v>0</v>
      </c>
      <c r="K24" s="60">
        <f t="shared" si="3"/>
        <v>0</v>
      </c>
      <c r="L24" s="44">
        <f t="shared" si="4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8" t="s">
        <v>24</v>
      </c>
      <c r="B25" s="9">
        <f>LSUE!B25+SUSLA!B25+LCTCSummary!B25-LCTCBoard!B25-Online!B25</f>
        <v>0</v>
      </c>
      <c r="C25" s="58">
        <f t="shared" si="0"/>
        <v>0</v>
      </c>
      <c r="D25" s="53">
        <f>LSUE!D25+SUSLA!D25+LCTCSummary!D25-LCTCBoard!D25-Online!D25</f>
        <v>0</v>
      </c>
      <c r="E25" s="54">
        <f t="shared" si="5"/>
        <v>0</v>
      </c>
      <c r="F25" s="44">
        <f t="shared" si="1"/>
        <v>0</v>
      </c>
      <c r="G25" s="62">
        <f>IF(ISBLANK(F25),"  ",IF(F76&gt;0,F25/F76,IF(F25&gt;0,1,0)))</f>
        <v>0</v>
      </c>
      <c r="H25" s="9">
        <f>LSUE!H25+SUSLA!H25+LCTCSummary!H25-LCTCBoard!H25-Online!H25</f>
        <v>0</v>
      </c>
      <c r="I25" s="58">
        <f t="shared" si="2"/>
        <v>0</v>
      </c>
      <c r="J25" s="53">
        <f>LSUE!J25+SUSLA!J25+LCTCSummary!J25-LCTCBoard!J25-Online!J25</f>
        <v>0</v>
      </c>
      <c r="K25" s="60">
        <f t="shared" si="3"/>
        <v>0</v>
      </c>
      <c r="L25" s="44">
        <f t="shared" si="4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8" t="s">
        <v>25</v>
      </c>
      <c r="B26" s="9">
        <f>LSUE!B26+SUSLA!B26+LCTCSummary!B26-LCTCBoard!B26-Online!B26</f>
        <v>0</v>
      </c>
      <c r="C26" s="58">
        <f t="shared" si="0"/>
        <v>0</v>
      </c>
      <c r="D26" s="53">
        <f>LSUE!D26+SUSLA!D26+LCTCSummary!D26-LCTCBoard!D26-Online!D26</f>
        <v>0</v>
      </c>
      <c r="E26" s="54">
        <f t="shared" si="5"/>
        <v>0</v>
      </c>
      <c r="F26" s="44">
        <f t="shared" si="1"/>
        <v>0</v>
      </c>
      <c r="G26" s="62">
        <f>IF(ISBLANK(F26),"  ",IF(F76&gt;0,F26/F76,IF(F26&gt;0,1,0)))</f>
        <v>0</v>
      </c>
      <c r="H26" s="9">
        <f>LSUE!H26+SUSLA!H26+LCTCSummary!H26-LCTCBoard!H26-Online!H26</f>
        <v>0</v>
      </c>
      <c r="I26" s="58">
        <f t="shared" si="2"/>
        <v>0</v>
      </c>
      <c r="J26" s="53">
        <f>LSUE!J26+SUSLA!J26+LCTCSummary!J26-LCTCBoard!J26-Online!J26</f>
        <v>0</v>
      </c>
      <c r="K26" s="60">
        <f t="shared" si="3"/>
        <v>0</v>
      </c>
      <c r="L26" s="44">
        <f t="shared" si="4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LSUE!B27+SUSLA!B27+LCTCSummary!B27-LCTCBoard!B27-Online!B27</f>
        <v>0</v>
      </c>
      <c r="C27" s="58">
        <f t="shared" si="0"/>
        <v>0</v>
      </c>
      <c r="D27" s="53">
        <f>LSUE!D27+SUSLA!D27+LCTCSummary!D27-LCTCBoard!D27-Online!D27</f>
        <v>0</v>
      </c>
      <c r="E27" s="54">
        <f t="shared" si="5"/>
        <v>0</v>
      </c>
      <c r="F27" s="44">
        <f t="shared" si="1"/>
        <v>0</v>
      </c>
      <c r="G27" s="62">
        <f>IF(ISBLANK(F27),"  ",IF(F76&gt;0,F27/F76,IF(F27&gt;0,1,0)))</f>
        <v>0</v>
      </c>
      <c r="H27" s="9">
        <f>LSUE!H27+SUSLA!H27+LCTCSummary!H27-LCTCBoard!H27-Online!H27</f>
        <v>0</v>
      </c>
      <c r="I27" s="58">
        <f t="shared" si="2"/>
        <v>0</v>
      </c>
      <c r="J27" s="53">
        <f>LSUE!J27+SUSLA!J27+LCTCSummary!J27-LCTCBoard!J27-Online!J27</f>
        <v>0</v>
      </c>
      <c r="K27" s="60">
        <f t="shared" si="3"/>
        <v>0</v>
      </c>
      <c r="L27" s="44">
        <f t="shared" si="4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0" t="s">
        <v>27</v>
      </c>
      <c r="B28" s="9">
        <f>LSUE!B28+SUSLA!B28+LCTCSummary!B28-LCTCBoard!B28-Online!B28</f>
        <v>0</v>
      </c>
      <c r="C28" s="58">
        <f t="shared" si="0"/>
        <v>0</v>
      </c>
      <c r="D28" s="53">
        <f>LSUE!D28+SUSLA!D28+LCTCSummary!D28-LCTCBoard!D28-Online!D28</f>
        <v>0</v>
      </c>
      <c r="E28" s="54">
        <f t="shared" si="5"/>
        <v>0</v>
      </c>
      <c r="F28" s="44">
        <f t="shared" si="1"/>
        <v>0</v>
      </c>
      <c r="G28" s="62">
        <f>IF(ISBLANK(F28),"  ",IF(F76&gt;0,F28/F76,IF(F28&gt;0,1,0)))</f>
        <v>0</v>
      </c>
      <c r="H28" s="9">
        <f>LSUE!H28+SUSLA!H28+LCTCSummary!H28-LCTCBoard!H28-Online!H28</f>
        <v>0</v>
      </c>
      <c r="I28" s="58">
        <f t="shared" si="2"/>
        <v>0</v>
      </c>
      <c r="J28" s="53">
        <f>LSUE!J28+SUSLA!J28+LCTCSummary!J28-LCTCBoard!J28-Online!J28</f>
        <v>0</v>
      </c>
      <c r="K28" s="60">
        <f t="shared" si="3"/>
        <v>0</v>
      </c>
      <c r="L28" s="44">
        <f t="shared" si="4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0" t="s">
        <v>28</v>
      </c>
      <c r="B29" s="9">
        <f>LSUE!B29+SUSLA!B29+LCTCSummary!B29-LCTCBoard!B29-Online!B29</f>
        <v>0</v>
      </c>
      <c r="C29" s="58">
        <f t="shared" si="0"/>
        <v>0</v>
      </c>
      <c r="D29" s="53">
        <f>LSUE!D29+SUSLA!D29+LCTCSummary!D29-LCTCBoard!D29-Online!D29</f>
        <v>0</v>
      </c>
      <c r="E29" s="54">
        <f t="shared" si="5"/>
        <v>0</v>
      </c>
      <c r="F29" s="44">
        <f t="shared" si="1"/>
        <v>0</v>
      </c>
      <c r="G29" s="62">
        <f>IF(ISBLANK(F29),"  ",IF(F76&gt;0,F29/F76,IF(F29&gt;0,1,0)))</f>
        <v>0</v>
      </c>
      <c r="H29" s="9">
        <f>LSUE!H29+SUSLA!H29+LCTCSummary!H29-LCTCBoard!H29-Online!H29</f>
        <v>0</v>
      </c>
      <c r="I29" s="58">
        <f t="shared" si="2"/>
        <v>0</v>
      </c>
      <c r="J29" s="53">
        <f>LSUE!J29+SUSLA!J29+LCTCSummary!J29-LCTCBoard!J29-Online!J29</f>
        <v>0</v>
      </c>
      <c r="K29" s="60">
        <f t="shared" si="3"/>
        <v>0</v>
      </c>
      <c r="L29" s="44">
        <f t="shared" si="4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0" t="s">
        <v>29</v>
      </c>
      <c r="B30" s="9">
        <f>LSUE!B30+SUSLA!B30+LCTCSummary!B30-LCTCBoard!B30-Online!B30</f>
        <v>0</v>
      </c>
      <c r="C30" s="58">
        <f t="shared" si="0"/>
        <v>0</v>
      </c>
      <c r="D30" s="53">
        <f>LSUE!D30+SUSLA!D30+LCTCSummary!D30-LCTCBoard!D30-Online!D30</f>
        <v>0</v>
      </c>
      <c r="E30" s="54">
        <f>IF(ISBLANK(D30),"  ",IF(F30&gt;0,D30/F30,IF(D30&gt;0,1,0)))</f>
        <v>0</v>
      </c>
      <c r="F30" s="44">
        <f t="shared" si="1"/>
        <v>0</v>
      </c>
      <c r="G30" s="62">
        <f>IF(ISBLANK(F30),"  ",IF(F76&gt;0,F30/F76,IF(F30&gt;0,1,0)))</f>
        <v>0</v>
      </c>
      <c r="H30" s="9">
        <f>LSUE!H30+SUSLA!H30+LCTCSummary!H30-LCTCBoard!H30-Online!H30</f>
        <v>0</v>
      </c>
      <c r="I30" s="58">
        <f t="shared" si="2"/>
        <v>0</v>
      </c>
      <c r="J30" s="53">
        <f>LSUE!J30+SUSLA!J30+LCTCSummary!J30-LCTCBoard!J30-Online!J30</f>
        <v>0</v>
      </c>
      <c r="K30" s="60">
        <f>IF(ISBLANK(J30),"  ",IF(L30&gt;0,J30/L30,IF(J30&gt;0,1,0)))</f>
        <v>0</v>
      </c>
      <c r="L30" s="44">
        <f t="shared" si="4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0" t="s">
        <v>30</v>
      </c>
      <c r="B31" s="9">
        <f>LSUE!B31+SUSLA!B31+LCTCSummary!B31-LCTCBoard!B31-Online!B31</f>
        <v>319900</v>
      </c>
      <c r="C31" s="58">
        <f t="shared" si="0"/>
        <v>1</v>
      </c>
      <c r="D31" s="53">
        <f>LSUE!D31+SUSLA!D31+LCTCSummary!D31-LCTCBoard!D31-Online!D31</f>
        <v>0</v>
      </c>
      <c r="E31" s="54">
        <f>IF(ISBLANK(D31),"  ",IF(F31&gt;0,D31/F31,IF(D31&gt;0,1,0)))</f>
        <v>0</v>
      </c>
      <c r="F31" s="44">
        <f t="shared" si="1"/>
        <v>319900</v>
      </c>
      <c r="G31" s="62">
        <f>IF(ISBLANK(F31),"  ",IF(F76&gt;0,F31/F76,IF(F31&gt;0,1,0)))</f>
        <v>5.3717545155830592E-4</v>
      </c>
      <c r="H31" s="9">
        <f>LSUE!H31+SUSLA!H31+LCTCSummary!H31-LCTCBoard!H31-Online!H31</f>
        <v>298280</v>
      </c>
      <c r="I31" s="58">
        <f t="shared" si="2"/>
        <v>1</v>
      </c>
      <c r="J31" s="53">
        <f>LSUE!J31+SUSLA!J31+LCTCSummary!J31-LCTCBoard!J31-Online!J31</f>
        <v>0</v>
      </c>
      <c r="K31" s="60">
        <f>IF(ISBLANK(J31),"  ",IF(L31&gt;0,J31/L31,IF(J31&gt;0,1,0)))</f>
        <v>0</v>
      </c>
      <c r="L31" s="44">
        <f t="shared" si="4"/>
        <v>298280</v>
      </c>
      <c r="M31" s="62">
        <f>IF(ISBLANK(L31),"  ",IF(L76&gt;0,L31/L76,IF(L31&gt;0,1,0)))</f>
        <v>5.2096898523800611E-4</v>
      </c>
      <c r="N31" s="35"/>
    </row>
    <row r="32" spans="1:14" s="11" customFormat="1" ht="44.25" x14ac:dyDescent="0.55000000000000004">
      <c r="A32" s="70" t="s">
        <v>31</v>
      </c>
      <c r="B32" s="9">
        <f>LSUE!B32+SUSLA!B32+LCTCSummary!B32-LCTCBoard!B32-Online!B32</f>
        <v>0</v>
      </c>
      <c r="C32" s="58">
        <f t="shared" si="0"/>
        <v>0</v>
      </c>
      <c r="D32" s="53">
        <f>LSUE!D32+SUSLA!D32+LCTCSummary!D32-LCTCBoard!D32-Online!D32</f>
        <v>0</v>
      </c>
      <c r="E32" s="54">
        <f>IF(ISBLANK(D32),"  ",IF(F32&gt;0,D32/F32,IF(D32&gt;0,1,0)))</f>
        <v>0</v>
      </c>
      <c r="F32" s="44">
        <f t="shared" si="1"/>
        <v>0</v>
      </c>
      <c r="G32" s="62">
        <f>IF(ISBLANK(F32),"  ",IF(F76&gt;0,F32/F76,IF(F32&gt;0,1,0)))</f>
        <v>0</v>
      </c>
      <c r="H32" s="9">
        <f>LSUE!H32+SUSLA!H32+LCTCSummary!H32-LCTCBoard!H32-Online!H32</f>
        <v>0</v>
      </c>
      <c r="I32" s="58">
        <f t="shared" si="2"/>
        <v>0</v>
      </c>
      <c r="J32" s="53">
        <f>LSUE!J32+SUSLA!J32+LCTCSummary!J32-LCTCBoard!J32-Online!J32</f>
        <v>0</v>
      </c>
      <c r="K32" s="60">
        <f>IF(ISBLANK(J32),"  ",IF(L32&gt;0,J32/L32,IF(J32&gt;0,1,0)))</f>
        <v>0</v>
      </c>
      <c r="L32" s="44">
        <f t="shared" si="4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1" t="s">
        <v>75</v>
      </c>
      <c r="B33" s="9">
        <f>LSUE!B33+SUSLA!B33+LCTCSummary!B33-LCTCBoard!B33-Online!B33</f>
        <v>0</v>
      </c>
      <c r="C33" s="58">
        <f>IF(ISBLANK(B33),"  ",IF(F33&gt;0,B33/F33,IF(B33&gt;0,1,0)))</f>
        <v>0</v>
      </c>
      <c r="D33" s="53">
        <f>LSUE!D33+SUSLA!D33+LCTCSummary!D33-LCTCBoard!D33-Online!D33</f>
        <v>0</v>
      </c>
      <c r="E33" s="54">
        <f>IF(ISBLANK(D33),"  ",IF(F33&gt;0,D33/F33,IF(D33&gt;0,1,0)))</f>
        <v>0</v>
      </c>
      <c r="F33" s="44">
        <f t="shared" si="1"/>
        <v>0</v>
      </c>
      <c r="G33" s="62">
        <f>IF(ISBLANK(F33),"  ",IF(F76&gt;0,F33/F76,IF(F33&gt;0,1,0)))</f>
        <v>0</v>
      </c>
      <c r="H33" s="9">
        <f>LSUE!H33+SUSLA!H33+LCTCSummary!H33-LCTCBoard!H33-Online!H33</f>
        <v>0</v>
      </c>
      <c r="I33" s="58">
        <f>IF(ISBLANK(H33),"  ",IF(L33&gt;0,H33/L33,IF(H33&gt;0,1,0)))</f>
        <v>0</v>
      </c>
      <c r="J33" s="53">
        <f>LSUE!J33+SUSLA!J33+LCTCSummary!J33-LCTCBoard!J33-Online!J33</f>
        <v>0</v>
      </c>
      <c r="K33" s="60">
        <f>IF(ISBLANK(J33),"  ",IF(L33&gt;0,J33/L33,IF(J33&gt;0,1,0)))</f>
        <v>0</v>
      </c>
      <c r="L33" s="44">
        <f t="shared" si="4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0" t="s">
        <v>32</v>
      </c>
      <c r="B34" s="9">
        <f>LSUE!B34+SUSLA!B34+LCTCSummary!B34-LCTCBoard!B34-Online!B34</f>
        <v>0</v>
      </c>
      <c r="C34" s="58">
        <f t="shared" si="0"/>
        <v>0</v>
      </c>
      <c r="D34" s="53">
        <f>LSUE!D34+SUSLA!D34+LCTCSummary!D34-LCTCBoard!D34-Online!D34</f>
        <v>0</v>
      </c>
      <c r="E34" s="54">
        <f t="shared" si="5"/>
        <v>0</v>
      </c>
      <c r="F34" s="44">
        <f t="shared" si="1"/>
        <v>0</v>
      </c>
      <c r="G34" s="62">
        <f>IF(ISBLANK(F34),"  ",IF(F76&gt;0,F34/F76,IF(F34&gt;0,1,0)))</f>
        <v>0</v>
      </c>
      <c r="H34" s="9">
        <f>LSUE!H34+SUSLA!H34+LCTCSummary!H34-LCTCBoard!H34-Online!H34</f>
        <v>0</v>
      </c>
      <c r="I34" s="58">
        <f t="shared" si="2"/>
        <v>0</v>
      </c>
      <c r="J34" s="53">
        <f>LSUE!J34+SUSLA!J34+LCTCSummary!J34-LCTCBoard!J34-Online!J34</f>
        <v>0</v>
      </c>
      <c r="K34" s="60">
        <f t="shared" si="3"/>
        <v>0</v>
      </c>
      <c r="L34" s="44">
        <f t="shared" si="4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9"/>
      <c r="C35" s="73" t="s">
        <v>4</v>
      </c>
      <c r="D35" s="53"/>
      <c r="E35" s="74" t="s">
        <v>4</v>
      </c>
      <c r="F35" s="44"/>
      <c r="G35" s="75" t="s">
        <v>4</v>
      </c>
      <c r="H35" s="9"/>
      <c r="I35" s="73" t="s">
        <v>4</v>
      </c>
      <c r="J35" s="53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LSUE!B36+SUSLA!B36+LCTCSummary!B36-LCTCBoard!B36-Online!B36</f>
        <v>0</v>
      </c>
      <c r="C36" s="58">
        <f t="shared" si="0"/>
        <v>0</v>
      </c>
      <c r="D36" s="53">
        <f>LSUE!D36+SUSLA!D36+LCTCSummary!D36-LCTCBoard!D36-Online!D36</f>
        <v>0</v>
      </c>
      <c r="E36" s="60">
        <f>IF(ISBLANK(D36),"  ",IF(F36&gt;0,D36/F36,IF(D36&gt;0,1,0)))</f>
        <v>0</v>
      </c>
      <c r="F36" s="44">
        <f t="shared" si="1"/>
        <v>0</v>
      </c>
      <c r="G36" s="62">
        <f>IF(ISBLANK(F36),"  ",IF(F76&gt;0,F36/F76,IF(F36&gt;0,1,0)))</f>
        <v>0</v>
      </c>
      <c r="H36" s="9">
        <f>LSUE!H36+SUSLA!H36+LCTCSummary!H36-LCTCBoard!H36-Online!H36</f>
        <v>0</v>
      </c>
      <c r="I36" s="58">
        <f>IF(ISBLANK(H36),"  ",IF(L36&gt;0,H36/L36,IF(H36&gt;0,1,0)))</f>
        <v>0</v>
      </c>
      <c r="J36" s="53">
        <f>LSUE!J36+SUSLA!J36+LCTCSummary!J36-LCTCBoard!J36-Online!J36</f>
        <v>0</v>
      </c>
      <c r="K36" s="60">
        <f>IF(ISBLANK(J36),"  ",IF(L36&gt;0,J36/L36,IF(J36&gt;0,1,0)))</f>
        <v>0</v>
      </c>
      <c r="L36" s="44">
        <f t="shared" si="4"/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9">
        <f>LSUE!B38+SUSLA!B38+LCTCSummary!B38-LCTCBoard!B38-Online!B38</f>
        <v>0</v>
      </c>
      <c r="C38" s="58">
        <f t="shared" si="0"/>
        <v>0</v>
      </c>
      <c r="D38" s="53">
        <f>LSUE!D38+SUSLA!D38+LCTCSummary!D38-LCTCBoard!D38-Online!D38</f>
        <v>0</v>
      </c>
      <c r="E38" s="60">
        <f>IF(ISBLANK(D38),"  ",IF(F38&gt;0,D38/F38,IF(D38&gt;0,1,0)))</f>
        <v>0</v>
      </c>
      <c r="F38" s="78">
        <f t="shared" si="1"/>
        <v>0</v>
      </c>
      <c r="G38" s="62">
        <f>IF(ISBLANK(F38),"  ",IF(F76&gt;0,F38/F76,IF(F38&gt;0,1,0)))</f>
        <v>0</v>
      </c>
      <c r="H38" s="9">
        <f>LSUE!H38+SUSLA!H38+LCTCSummary!H38-LCTCBoard!H38-Online!H38</f>
        <v>0</v>
      </c>
      <c r="I38" s="58">
        <f>IF(ISBLANK(H38),"  ",IF(L38&gt;0,H38/L38,IF(H38&gt;0,1,0)))</f>
        <v>0</v>
      </c>
      <c r="J38" s="53">
        <f>LSUE!J38+SUSLA!J38+LCTCSummary!J38-LCTCBoard!J38-Online!J38</f>
        <v>0</v>
      </c>
      <c r="K38" s="60">
        <f>IF(ISBLANK(J38),"  ",IF(L38&gt;0,J38/L38,IF(J38&gt;0,1,0)))</f>
        <v>0</v>
      </c>
      <c r="L38" s="78">
        <f t="shared" si="4"/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1"/>
        <v>0</v>
      </c>
      <c r="G39" s="62">
        <f>IF(ISBLANK(F39),"  ",IF(F76&gt;0,F39/F76,IF(F39&gt;0,1,0)))</f>
        <v>0</v>
      </c>
      <c r="H39" s="76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 t="shared" si="4"/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79">
        <f>B39+B38+B36+B34+B29+B28+B26+B27+B25+B24+B23+B22+B21+B20+B19+B18+B17+B16+B14+B13+B30+B31+B32</f>
        <v>121731394.70999999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79">
        <f>F39+F38+F36+F34+F29+F28+F26+F27+F25+F24+F23+F22+F21+F20+F19+F18+F17+F16+F14+F13+F30+F31+F32</f>
        <v>121731394.70999999</v>
      </c>
      <c r="G40" s="82">
        <f>IF(ISBLANK(F40),"  ",IF(F76&gt;0,F40/F76,IF(F40&gt;0,1,0)))</f>
        <v>0.20441111885641333</v>
      </c>
      <c r="H40" s="79">
        <f>H39+H38+H36+H34+H29+H28+H26+H27+H25+H24+H23+H22+H21+H20+H19+H18+H17+H16+H14+H13+H30+H31+H32</f>
        <v>125027697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</f>
        <v>125027697</v>
      </c>
      <c r="M40" s="82">
        <f>IF(ISBLANK(L40),"  ",IF(L76&gt;0,L40/L76,IF(L40&gt;0,1,0)))</f>
        <v>0.21837049896987695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63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LSUE!B42+SUSLA!B42+LCTCSummary!B42-LCTCBoard!B42-Online!B42</f>
        <v>0</v>
      </c>
      <c r="C42" s="52">
        <f t="shared" si="0"/>
        <v>0</v>
      </c>
      <c r="D42" s="53">
        <f>LSUE!D42+SUSLA!D42+LCTCSummary!D42-LCTCBoard!D42-Online!D42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LSUE!H42+SUSLA!H42+LCTCSummary!H42-LCTCBoard!H42-Online!H42</f>
        <v>0</v>
      </c>
      <c r="I42" s="52">
        <f t="shared" ref="I42:I48" si="7">IF(ISBLANK(H42),"  ",IF(L42&gt;0,H42/L42,IF(H42&gt;0,1,0)))</f>
        <v>0</v>
      </c>
      <c r="J42" s="53">
        <f>LSUE!J42+SUSLA!J42+LCTCSummary!J42-LCTCBoard!J42-Online!J42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LSUE!B43+SUSLA!B43+LCTCSummary!B43-LCTCBoard!B43-Online!B43</f>
        <v>0</v>
      </c>
      <c r="C43" s="58">
        <f t="shared" si="0"/>
        <v>0</v>
      </c>
      <c r="D43" s="53">
        <f>LSUE!D43+SUSLA!D43+LCTCSummary!D43-LCTCBoard!D43-Online!D43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LSUE!H43+SUSLA!H43+LCTCSummary!H43-LCTCBoard!H43-Online!H43</f>
        <v>0</v>
      </c>
      <c r="I43" s="58">
        <f t="shared" si="7"/>
        <v>0</v>
      </c>
      <c r="J43" s="53">
        <f>LSUE!J43+SUSLA!J43+LCTCSummary!J43-LCTCBoard!J43-Online!J43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LSUE!B44+SUSLA!B44+LCTCSummary!B44-LCTCBoard!B44-Online!B44</f>
        <v>0</v>
      </c>
      <c r="C44" s="58">
        <f t="shared" si="0"/>
        <v>0</v>
      </c>
      <c r="D44" s="53">
        <f>LSUE!D44+SUSLA!D44+LCTCSummary!D44-LCTCBoard!D44-Online!D44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LSUE!H44+SUSLA!H44+LCTCSummary!H44-LCTCBoard!H44-Online!H44</f>
        <v>0</v>
      </c>
      <c r="I44" s="58">
        <f t="shared" si="7"/>
        <v>0</v>
      </c>
      <c r="J44" s="53">
        <f>LSUE!J44+SUSLA!J44+LCTCSummary!J44-LCTCBoard!J44-Online!J44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LSUE!B45+SUSLA!B45+LCTCSummary!B45-LCTCBoard!B45-Online!B45</f>
        <v>0</v>
      </c>
      <c r="C45" s="58">
        <f t="shared" si="0"/>
        <v>0</v>
      </c>
      <c r="D45" s="53">
        <f>LSUE!D45+SUSLA!D45+LCTCSummary!D45-LCTCBoard!D45-Online!D45</f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9">
        <f>LSUE!H45+SUSLA!H45+LCTCSummary!H45-LCTCBoard!H45-Online!H45</f>
        <v>0</v>
      </c>
      <c r="I45" s="58">
        <f t="shared" si="7"/>
        <v>0</v>
      </c>
      <c r="J45" s="53">
        <f>LSUE!J45+SUSLA!J45+LCTCSummary!J45-LCTCBoard!J45-Online!J45</f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35"/>
    </row>
    <row r="46" spans="1:14" s="11" customFormat="1" ht="44.25" x14ac:dyDescent="0.55000000000000004">
      <c r="A46" s="88" t="s">
        <v>43</v>
      </c>
      <c r="B46" s="9">
        <f>LSUE!B46+SUSLA!B46+LCTCSummary!B46-LCTCBoard!B46-Online!B46</f>
        <v>0</v>
      </c>
      <c r="C46" s="58">
        <f t="shared" si="0"/>
        <v>0</v>
      </c>
      <c r="D46" s="53">
        <f>LSUE!D46+SUSLA!D46+LCTCSummary!D46-LCTCBoard!D46-Online!D46</f>
        <v>10876</v>
      </c>
      <c r="E46" s="60">
        <f t="shared" si="6"/>
        <v>1</v>
      </c>
      <c r="F46" s="78">
        <f>D46+B46</f>
        <v>10876</v>
      </c>
      <c r="G46" s="62">
        <f>IF(ISBLANK(F46),"  ",IF(F76&gt;0,F46/F76,IF(F46&gt;0,1,0)))</f>
        <v>1.8262957834161099E-5</v>
      </c>
      <c r="H46" s="9">
        <f>LSUE!H46+SUSLA!H46+LCTCSummary!H46-LCTCBoard!H46-Online!H46</f>
        <v>0</v>
      </c>
      <c r="I46" s="58">
        <f t="shared" si="7"/>
        <v>0</v>
      </c>
      <c r="J46" s="53">
        <f>LSUE!J46+SUSLA!J46+LCTCSummary!J46-LCTCBoard!J46-Online!J46</f>
        <v>6000</v>
      </c>
      <c r="K46" s="60">
        <f t="shared" si="8"/>
        <v>1</v>
      </c>
      <c r="L46" s="78">
        <f>J46+H46</f>
        <v>6000</v>
      </c>
      <c r="M46" s="62">
        <f>IF(ISBLANK(L46),"  ",IF(L76&gt;0,L46/L76,IF(L46&gt;0,1,0)))</f>
        <v>1.0479461953292331E-5</v>
      </c>
      <c r="N46" s="35"/>
    </row>
    <row r="47" spans="1:14" s="85" customFormat="1" ht="45" x14ac:dyDescent="0.6">
      <c r="A47" s="86" t="s">
        <v>44</v>
      </c>
      <c r="B47" s="143">
        <f>B46+B45+B44+B43+B42</f>
        <v>0</v>
      </c>
      <c r="C47" s="80">
        <f t="shared" si="0"/>
        <v>0</v>
      </c>
      <c r="D47" s="144">
        <f>D46+D45+D44+D43+D42</f>
        <v>10876</v>
      </c>
      <c r="E47" s="83">
        <f t="shared" si="6"/>
        <v>1</v>
      </c>
      <c r="F47" s="92">
        <f>F46+F45+F44+F43+F42</f>
        <v>10876</v>
      </c>
      <c r="G47" s="82">
        <f>IF(ISBLANK(F47),"  ",IF(F76&gt;0,F47/F76,IF(F47&gt;0,1,0)))</f>
        <v>1.8262957834161099E-5</v>
      </c>
      <c r="H47" s="143">
        <f>H46+H45+H44+H43+H42</f>
        <v>0</v>
      </c>
      <c r="I47" s="80">
        <f t="shared" si="7"/>
        <v>0</v>
      </c>
      <c r="J47" s="144">
        <f>J46+J45+J44+J43+J42</f>
        <v>6000</v>
      </c>
      <c r="K47" s="83">
        <f t="shared" si="8"/>
        <v>1</v>
      </c>
      <c r="L47" s="92">
        <f>L46+L45+L44+L43+L42</f>
        <v>6000</v>
      </c>
      <c r="M47" s="82">
        <f>IF(ISBLANK(L47),"  ",IF(L76&gt;0,L47/L76,IF(L47&gt;0,1,0)))</f>
        <v>1.0479461953292331E-5</v>
      </c>
      <c r="N47" s="84"/>
    </row>
    <row r="48" spans="1:14" s="85" customFormat="1" ht="45" x14ac:dyDescent="0.6">
      <c r="A48" s="93" t="s">
        <v>45</v>
      </c>
      <c r="B48" s="133">
        <f>LSUE!B48+SUSLA!B48+LCTCSummary!B48-LCTCBoard!B48-Online!B48</f>
        <v>0</v>
      </c>
      <c r="C48" s="80">
        <f t="shared" si="0"/>
        <v>0</v>
      </c>
      <c r="D48" s="142">
        <f>LSUE!D48+SUSLA!D48+LCTCSummary!D48-LCTCBoard!D48-Online!D48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LSUE!H48+SUSLA!H48+LCTCSummary!H48-LCTCBoard!H48-Online!H48</f>
        <v>0</v>
      </c>
      <c r="I48" s="80">
        <f t="shared" si="7"/>
        <v>0</v>
      </c>
      <c r="J48" s="142">
        <f>LSUE!J48+SUSLA!J48+LCTCSummary!J48-LCTCBoard!J48-Online!J48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LSUE!B50+SUSLA!B50+LCTCSummary!B50-LCTCBoard!B50-Online!B50</f>
        <v>152948108.94999999</v>
      </c>
      <c r="C50" s="52">
        <f t="shared" si="0"/>
        <v>0.99013410925098566</v>
      </c>
      <c r="D50" s="53">
        <f>LSUE!D50+SUSLA!D50+LCTCSummary!D50-LCTCBoard!D50-Online!D50</f>
        <v>1524005</v>
      </c>
      <c r="E50" s="54">
        <f t="shared" ref="E50:E67" si="9">IF(ISBLANK(D50),"  ",IF(F50&gt;0,D50/F50,IF(D50&gt;0,1,0)))</f>
        <v>9.8658907490143805E-3</v>
      </c>
      <c r="F50" s="101">
        <f t="shared" ref="F50:F55" si="10">D50+B50</f>
        <v>154472113.94999999</v>
      </c>
      <c r="G50" s="56">
        <f>IF(ISBLANK(F50),"  ",IF(F76&gt;0,F50/F76,IF(F50&gt;0,1,0)))</f>
        <v>0.25938927028526831</v>
      </c>
      <c r="H50" s="9">
        <f>LSUE!H50+SUSLA!H50+LCTCSummary!H50-LCTCBoard!H50-Online!H50</f>
        <v>162902317.31</v>
      </c>
      <c r="I50" s="52">
        <f t="shared" ref="I50:I67" si="11">IF(ISBLANK(H50),"  ",IF(L50&gt;0,H50/L50,IF(H50&gt;0,1,0)))</f>
        <v>0.98961741469097442</v>
      </c>
      <c r="J50" s="53">
        <f>LSUE!J50+SUSLA!J50+LCTCSummary!J50-LCTCBoard!J50-Online!J50</f>
        <v>1709092</v>
      </c>
      <c r="K50" s="54">
        <f t="shared" ref="K50:K67" si="12">IF(ISBLANK(J50),"  ",IF(L50&gt;0,J50/L50,IF(J50&gt;0,1,0)))</f>
        <v>1.0382585309025564E-2</v>
      </c>
      <c r="L50" s="101">
        <f t="shared" ref="L50:L55" si="13">J50+H50</f>
        <v>164611409.31</v>
      </c>
      <c r="M50" s="56">
        <f>IF(ISBLANK(L50),"  ",IF(L76&gt;0,L50/L76,IF(L50&gt;0,1,0)))</f>
        <v>0.28750650015699597</v>
      </c>
      <c r="N50" s="35"/>
    </row>
    <row r="51" spans="1:14" s="11" customFormat="1" ht="44.25" x14ac:dyDescent="0.55000000000000004">
      <c r="A51" s="41" t="s">
        <v>48</v>
      </c>
      <c r="B51" s="9">
        <f>LSUE!B51+SUSLA!B51+LCTCSummary!B51-LCTCBoard!B51-Online!B51</f>
        <v>4937092.9799999995</v>
      </c>
      <c r="C51" s="58">
        <f t="shared" si="0"/>
        <v>1</v>
      </c>
      <c r="D51" s="53">
        <f>LSUE!D51+SUSLA!D51+LCTCSummary!D51-LCTCBoard!D51-Online!D51</f>
        <v>0</v>
      </c>
      <c r="E51" s="60">
        <f t="shared" si="9"/>
        <v>0</v>
      </c>
      <c r="F51" s="102">
        <f t="shared" si="10"/>
        <v>4937092.9799999995</v>
      </c>
      <c r="G51" s="62">
        <f>IF(ISBLANK(F51),"  ",IF(F76&gt;0,F51/F76,IF(F51&gt;0,1,0)))</f>
        <v>8.290356833125484E-3</v>
      </c>
      <c r="H51" s="9">
        <f>LSUE!H51+SUSLA!H51+LCTCSummary!H51-LCTCBoard!H51-Online!H51</f>
        <v>4630023.7300000004</v>
      </c>
      <c r="I51" s="58">
        <f t="shared" si="11"/>
        <v>1</v>
      </c>
      <c r="J51" s="53">
        <f>LSUE!J51+SUSLA!J51+LCTCSummary!J51-LCTCBoard!J51-Online!J51</f>
        <v>0</v>
      </c>
      <c r="K51" s="60">
        <f t="shared" si="12"/>
        <v>0</v>
      </c>
      <c r="L51" s="102">
        <f t="shared" si="13"/>
        <v>4630023.7300000004</v>
      </c>
      <c r="M51" s="62">
        <f>IF(ISBLANK(L51),"  ",IF(L76&gt;0,L51/L76,IF(L51&gt;0,1,0)))</f>
        <v>8.0866929202292742E-3</v>
      </c>
      <c r="N51" s="35"/>
    </row>
    <row r="52" spans="1:14" s="11" customFormat="1" ht="44.25" x14ac:dyDescent="0.55000000000000004">
      <c r="A52" s="103" t="s">
        <v>49</v>
      </c>
      <c r="B52" s="9">
        <f>LSUE!B52+SUSLA!B52+LCTCSummary!B52-LCTCBoard!B52-Online!B52</f>
        <v>1010225.38</v>
      </c>
      <c r="C52" s="58">
        <f t="shared" si="0"/>
        <v>0.119035922940653</v>
      </c>
      <c r="D52" s="53">
        <f>LSUE!D52+SUSLA!D52+LCTCSummary!D52-LCTCBoard!D52-Online!D52</f>
        <v>7476501.6099999994</v>
      </c>
      <c r="E52" s="60">
        <f t="shared" si="9"/>
        <v>0.88096407705934687</v>
      </c>
      <c r="F52" s="106">
        <f t="shared" si="10"/>
        <v>8486726.9900000002</v>
      </c>
      <c r="G52" s="62">
        <f>IF(ISBLANK(F52),"  ",IF(F76&gt;0,F52/F76,IF(F52&gt;0,1,0)))</f>
        <v>1.4250895289482066E-2</v>
      </c>
      <c r="H52" s="9">
        <f>LSUE!H52+SUSLA!H52+LCTCSummary!H52-LCTCBoard!H52-Online!H52</f>
        <v>1075318</v>
      </c>
      <c r="I52" s="58">
        <f t="shared" si="11"/>
        <v>0.12105638929047711</v>
      </c>
      <c r="J52" s="53">
        <f>LSUE!J52+SUSLA!J52+LCTCSummary!J52-LCTCBoard!J52-Online!J52</f>
        <v>7807468</v>
      </c>
      <c r="K52" s="60">
        <f t="shared" si="12"/>
        <v>0.87894361070952287</v>
      </c>
      <c r="L52" s="106">
        <f t="shared" si="13"/>
        <v>8882786</v>
      </c>
      <c r="M52" s="62">
        <f>IF(ISBLANK(L52),"  ",IF(L76&gt;0,L52/L76,IF(L52&gt;0,1,0)))</f>
        <v>1.5514469654372962E-2</v>
      </c>
      <c r="N52" s="35"/>
    </row>
    <row r="53" spans="1:14" s="11" customFormat="1" ht="44.25" x14ac:dyDescent="0.55000000000000004">
      <c r="A53" s="103" t="s">
        <v>50</v>
      </c>
      <c r="B53" s="9">
        <f>LSUE!B53+SUSLA!B53+LCTCSummary!B53-LCTCBoard!B53-Online!B53</f>
        <v>2330831</v>
      </c>
      <c r="C53" s="58">
        <f t="shared" si="0"/>
        <v>0.66740570719755377</v>
      </c>
      <c r="D53" s="53">
        <f>LSUE!D53+SUSLA!D53+LCTCSummary!D53-LCTCBoard!D53-Online!D53</f>
        <v>1161543.99</v>
      </c>
      <c r="E53" s="60">
        <f t="shared" si="9"/>
        <v>0.33259429280244612</v>
      </c>
      <c r="F53" s="106">
        <f t="shared" si="10"/>
        <v>3492374.99</v>
      </c>
      <c r="G53" s="62">
        <f>IF(ISBLANK(F53),"  ",IF(F76&gt;0,F53/F76,IF(F53&gt;0,1,0)))</f>
        <v>5.8643892224575942E-3</v>
      </c>
      <c r="H53" s="9">
        <f>LSUE!H53+SUSLA!H53+LCTCSummary!H53-LCTCBoard!H53-Online!H53</f>
        <v>2652511.46</v>
      </c>
      <c r="I53" s="58">
        <f t="shared" si="11"/>
        <v>0.69382557751816676</v>
      </c>
      <c r="J53" s="53">
        <f>LSUE!J53+SUSLA!J53+LCTCSummary!J53-LCTCBoard!J53-Online!J53</f>
        <v>1170512</v>
      </c>
      <c r="K53" s="60">
        <f t="shared" si="12"/>
        <v>0.30617442248183324</v>
      </c>
      <c r="L53" s="106">
        <f t="shared" si="13"/>
        <v>3823023.46</v>
      </c>
      <c r="M53" s="62">
        <f>IF(ISBLANK(L53),"  ",IF(L76&gt;0,L53/L76,IF(L53&gt;0,1,0)))</f>
        <v>6.6772048159356671E-3</v>
      </c>
      <c r="N53" s="35"/>
    </row>
    <row r="54" spans="1:14" s="11" customFormat="1" ht="44.25" x14ac:dyDescent="0.55000000000000004">
      <c r="A54" s="103" t="s">
        <v>51</v>
      </c>
      <c r="B54" s="9">
        <f>LSUE!B54+SUSLA!B54+LCTCSummary!B54-LCTCBoard!B54-Online!B54</f>
        <v>0</v>
      </c>
      <c r="C54" s="58">
        <f>IF(ISBLANK(B54),"  ",IF(F54&gt;0,B54/F54,IF(B54&gt;0,1,0)))</f>
        <v>0</v>
      </c>
      <c r="D54" s="53">
        <f>LSUE!D54+SUSLA!D54+LCTCSummary!D54-LCTCBoard!D54-Online!D54</f>
        <v>1991612.83</v>
      </c>
      <c r="E54" s="60">
        <f>IF(ISBLANK(D54),"  ",IF(F54&gt;0,D54/F54,IF(D54&gt;0,1,0)))</f>
        <v>1</v>
      </c>
      <c r="F54" s="106">
        <f t="shared" si="10"/>
        <v>1991612.83</v>
      </c>
      <c r="G54" s="62">
        <f>IF(ISBLANK(F54),"  ",IF(F76&gt;0,F54/F76,IF(F54&gt;0,1,0)))</f>
        <v>3.3443123516241503E-3</v>
      </c>
      <c r="H54" s="9">
        <f>LSUE!H54+SUSLA!H54+LCTCSummary!H54-LCTCBoard!H54-Online!H54</f>
        <v>0</v>
      </c>
      <c r="I54" s="58">
        <f>IF(ISBLANK(H54),"  ",IF(L54&gt;0,H54/L54,IF(H54&gt;0,1,0)))</f>
        <v>0</v>
      </c>
      <c r="J54" s="53">
        <f>LSUE!J54+SUSLA!J54+LCTCSummary!J54-LCTCBoard!J54-Online!J54</f>
        <v>2456188</v>
      </c>
      <c r="K54" s="60">
        <f>IF(ISBLANK(J54),"  ",IF(L54&gt;0,J54/L54,IF(J54&gt;0,1,0)))</f>
        <v>1</v>
      </c>
      <c r="L54" s="106">
        <f t="shared" si="13"/>
        <v>2456188</v>
      </c>
      <c r="M54" s="62">
        <f>IF(ISBLANK(L54),"  ",IF(L76&gt;0,L54/L76,IF(L54&gt;0,1,0)))</f>
        <v>4.2899214493555306E-3</v>
      </c>
      <c r="N54" s="35"/>
    </row>
    <row r="55" spans="1:14" s="11" customFormat="1" ht="44.25" x14ac:dyDescent="0.55000000000000004">
      <c r="A55" s="41" t="s">
        <v>52</v>
      </c>
      <c r="B55" s="9">
        <f>LSUE!B55+SUSLA!B55+LCTCSummary!B55-LCTCBoard!B55-Online!B55</f>
        <v>15486087.459999999</v>
      </c>
      <c r="C55" s="58">
        <f t="shared" si="0"/>
        <v>0.40581835422423285</v>
      </c>
      <c r="D55" s="53">
        <f>LSUE!D55+SUSLA!D55+LCTCSummary!D55-LCTCBoard!D55-Online!D55</f>
        <v>22674058.080000002</v>
      </c>
      <c r="E55" s="60">
        <f t="shared" si="9"/>
        <v>0.59418164577576715</v>
      </c>
      <c r="F55" s="102">
        <f t="shared" si="10"/>
        <v>38160145.539999999</v>
      </c>
      <c r="G55" s="62">
        <f>IF(ISBLANK(F55),"  ",IF(F76&gt;0,F55/F76,IF(F55&gt;0,1,0)))</f>
        <v>6.4078441425383478E-2</v>
      </c>
      <c r="H55" s="9">
        <f>LSUE!H55+SUSLA!H55+LCTCSummary!H55-LCTCBoard!H55-Online!H55</f>
        <v>15690946.1</v>
      </c>
      <c r="I55" s="58">
        <f t="shared" si="11"/>
        <v>0.40646801240015867</v>
      </c>
      <c r="J55" s="53">
        <f>LSUE!J55+SUSLA!J55+LCTCSummary!J55-LCTCBoard!J55-Online!J55</f>
        <v>22912205</v>
      </c>
      <c r="K55" s="60">
        <f t="shared" si="12"/>
        <v>0.59353198759984127</v>
      </c>
      <c r="L55" s="102">
        <f t="shared" si="13"/>
        <v>38603151.100000001</v>
      </c>
      <c r="M55" s="62">
        <f>IF(ISBLANK(L55),"  ",IF(L76&gt;0,L55/L76,IF(L55&gt;0,1,0)))</f>
        <v>6.7423375538274169E-2</v>
      </c>
      <c r="N55" s="35"/>
    </row>
    <row r="56" spans="1:14" s="85" customFormat="1" ht="45" x14ac:dyDescent="0.6">
      <c r="A56" s="93" t="s">
        <v>53</v>
      </c>
      <c r="B56" s="143">
        <f>B55+B53+B52+B51+B50</f>
        <v>176712345.76999998</v>
      </c>
      <c r="C56" s="80">
        <f t="shared" si="0"/>
        <v>0.83536111169000848</v>
      </c>
      <c r="D56" s="144">
        <f>D55+D53+D52+D51+D50+D54</f>
        <v>34827721.509999998</v>
      </c>
      <c r="E56" s="83">
        <f t="shared" si="9"/>
        <v>0.16463888830999146</v>
      </c>
      <c r="F56" s="107">
        <f>F55+F53+F52+F51+F50+F54</f>
        <v>211540067.28</v>
      </c>
      <c r="G56" s="82">
        <f>IF(ISBLANK(F56),"  ",IF(F76&gt;0,F56/F76,IF(F56&gt;0,1,0)))</f>
        <v>0.35521766540734112</v>
      </c>
      <c r="H56" s="143">
        <f>H55+H53+H52+H51+H50</f>
        <v>186951116.59999999</v>
      </c>
      <c r="I56" s="80">
        <f t="shared" si="11"/>
        <v>0.83832107222435437</v>
      </c>
      <c r="J56" s="144">
        <f>J55+J53+J52+J51+J50+J54</f>
        <v>36055465</v>
      </c>
      <c r="K56" s="83">
        <f t="shared" si="12"/>
        <v>0.16167892777564552</v>
      </c>
      <c r="L56" s="107">
        <f>L55+L53+L52+L51+L50+L54</f>
        <v>223006581.60000002</v>
      </c>
      <c r="M56" s="82">
        <f>IF(ISBLANK(L56),"  ",IF(L76&gt;0,L56/L76,IF(L56&gt;0,1,0)))</f>
        <v>0.38949816453516362</v>
      </c>
      <c r="N56" s="84"/>
    </row>
    <row r="57" spans="1:14" s="11" customFormat="1" ht="44.25" x14ac:dyDescent="0.55000000000000004">
      <c r="A57" s="51" t="s">
        <v>54</v>
      </c>
      <c r="B57" s="9">
        <f>LSUE!B57+SUSLA!B57+LCTCSummary!B57-LCTCBoard!B57-Online!B57</f>
        <v>0</v>
      </c>
      <c r="C57" s="58">
        <f t="shared" si="0"/>
        <v>0</v>
      </c>
      <c r="D57" s="53">
        <f>LSUE!D57+SUSLA!D57+LCTCSummary!D57-LCTCBoard!D57-Online!D57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LSUE!H57+SUSLA!H57+LCTCSummary!H57-LCTCBoard!H57-Online!H57</f>
        <v>0</v>
      </c>
      <c r="I57" s="58">
        <f t="shared" si="11"/>
        <v>0</v>
      </c>
      <c r="J57" s="53">
        <f>LSUE!J57+SUSLA!J57+LCTCSummary!J57-LCTCBoard!J57-Online!J57</f>
        <v>0</v>
      </c>
      <c r="K57" s="60">
        <f t="shared" si="12"/>
        <v>0</v>
      </c>
      <c r="L57" s="110">
        <f t="shared" ref="L57:L66" si="15">J57+H57</f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LSUE!B58+SUSLA!B58+LCTCSummary!B58-LCTCBoard!B58-Online!B58</f>
        <v>0</v>
      </c>
      <c r="C58" s="58">
        <f t="shared" si="0"/>
        <v>0</v>
      </c>
      <c r="D58" s="53">
        <f>LSUE!D58+SUSLA!D58+LCTCSummary!D58-LCTCBoard!D58-Online!D58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LSUE!H58+SUSLA!H58+LCTCSummary!H58-LCTCBoard!H58-Online!H58</f>
        <v>0</v>
      </c>
      <c r="I58" s="58">
        <f t="shared" si="11"/>
        <v>0</v>
      </c>
      <c r="J58" s="53">
        <f>LSUE!J58+SUSLA!J58+LCTCSummary!J58-LCTCBoard!J58-Online!J58</f>
        <v>0</v>
      </c>
      <c r="K58" s="60">
        <f t="shared" si="12"/>
        <v>0</v>
      </c>
      <c r="L58" s="44">
        <f t="shared" si="15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89" t="s">
        <v>56</v>
      </c>
      <c r="B59" s="9">
        <f>LSUE!B59+SUSLA!B59+LCTCSummary!B59-LCTCBoard!B59-Online!B59</f>
        <v>42844</v>
      </c>
      <c r="C59" s="58">
        <f t="shared" si="0"/>
        <v>0.40053848886562088</v>
      </c>
      <c r="D59" s="53">
        <f>LSUE!D59+SUSLA!D59+LCTCSummary!D59-LCTCBoard!D59-Online!D59</f>
        <v>64122</v>
      </c>
      <c r="E59" s="60">
        <f t="shared" si="9"/>
        <v>0.59946151113437918</v>
      </c>
      <c r="F59" s="44">
        <f t="shared" si="14"/>
        <v>106966</v>
      </c>
      <c r="G59" s="62">
        <f>IF(ISBLANK(F59),"  ",IF(F76&gt;0,F59/F76,IF(F59&gt;0,1,0)))</f>
        <v>1.7961709706591357E-4</v>
      </c>
      <c r="H59" s="9">
        <f>LSUE!H59+SUSLA!H59+LCTCSummary!H59-LCTCBoard!H59-Online!H59</f>
        <v>43101</v>
      </c>
      <c r="I59" s="58">
        <f t="shared" si="11"/>
        <v>0.37609619462308358</v>
      </c>
      <c r="J59" s="53">
        <f>LSUE!J59+SUSLA!J59+LCTCSummary!J59-LCTCBoard!J59-Online!J59</f>
        <v>71500</v>
      </c>
      <c r="K59" s="60">
        <f t="shared" si="12"/>
        <v>0.62390380537691648</v>
      </c>
      <c r="L59" s="44">
        <f t="shared" si="15"/>
        <v>114601</v>
      </c>
      <c r="M59" s="62">
        <f>IF(ISBLANK(L59),"  ",IF(L76&gt;0,L59/L76,IF(L59&gt;0,1,0)))</f>
        <v>2.0015946988487574E-4</v>
      </c>
      <c r="N59" s="35"/>
    </row>
    <row r="60" spans="1:14" s="11" customFormat="1" ht="44.25" x14ac:dyDescent="0.55000000000000004">
      <c r="A60" s="88" t="s">
        <v>57</v>
      </c>
      <c r="B60" s="9">
        <f>LSUE!B60+SUSLA!B60+LCTCSummary!B60-LCTCBoard!B60-Online!B60</f>
        <v>0</v>
      </c>
      <c r="C60" s="58">
        <f t="shared" si="0"/>
        <v>0</v>
      </c>
      <c r="D60" s="53">
        <f>LSUE!D60+SUSLA!D60+LCTCSummary!D60-LCTCBoard!D60-Online!D60</f>
        <v>26700288.469999999</v>
      </c>
      <c r="E60" s="60">
        <f t="shared" si="9"/>
        <v>1</v>
      </c>
      <c r="F60" s="78">
        <f t="shared" si="14"/>
        <v>26700288.469999999</v>
      </c>
      <c r="G60" s="62">
        <f>IF(ISBLANK(F60),"  ",IF(F76&gt;0,F60/F76,IF(F60&gt;0,1,0)))</f>
        <v>4.4835071946262205E-2</v>
      </c>
      <c r="H60" s="9">
        <f>LSUE!H60+SUSLA!H60+LCTCSummary!H60-LCTCBoard!H60-Online!H60</f>
        <v>0</v>
      </c>
      <c r="I60" s="58">
        <f t="shared" si="11"/>
        <v>0</v>
      </c>
      <c r="J60" s="53">
        <f>LSUE!J60+SUSLA!J60+LCTCSummary!J60-LCTCBoard!J60-Online!J60</f>
        <v>20486855</v>
      </c>
      <c r="K60" s="60">
        <f t="shared" si="12"/>
        <v>1</v>
      </c>
      <c r="L60" s="78">
        <f t="shared" si="15"/>
        <v>20486855</v>
      </c>
      <c r="M60" s="62">
        <f>IF(ISBLANK(L60),"  ",IF(L76&gt;0,L60/L76,IF(L60&gt;0,1,0)))</f>
        <v>3.5781869585852791E-2</v>
      </c>
      <c r="N60" s="35"/>
    </row>
    <row r="61" spans="1:14" s="11" customFormat="1" ht="44.25" x14ac:dyDescent="0.55000000000000004">
      <c r="A61" s="112" t="s">
        <v>58</v>
      </c>
      <c r="B61" s="9">
        <f>LSUE!B61+SUSLA!B61+LCTCSummary!B61-LCTCBoard!B61-Online!B61</f>
        <v>0</v>
      </c>
      <c r="C61" s="58">
        <f t="shared" si="0"/>
        <v>0</v>
      </c>
      <c r="D61" s="53">
        <f>LSUE!D61+SUSLA!D61+LCTCSummary!D61-LCTCBoard!D61-Online!D61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LSUE!H61+SUSLA!H61+LCTCSummary!H61-LCTCBoard!H61-Online!H61</f>
        <v>0</v>
      </c>
      <c r="I61" s="58">
        <f t="shared" si="11"/>
        <v>0</v>
      </c>
      <c r="J61" s="53">
        <f>LSUE!J61+SUSLA!J61+LCTCSummary!J61-LCTCBoard!J61-Online!J61</f>
        <v>0</v>
      </c>
      <c r="K61" s="60">
        <f t="shared" si="12"/>
        <v>0</v>
      </c>
      <c r="L61" s="44">
        <f t="shared" si="15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2" t="s">
        <v>59</v>
      </c>
      <c r="B62" s="9">
        <f>LSUE!B62+SUSLA!B62+LCTCSummary!B62-LCTCBoard!B62-Online!B62</f>
        <v>0</v>
      </c>
      <c r="C62" s="58">
        <f t="shared" si="0"/>
        <v>0</v>
      </c>
      <c r="D62" s="53">
        <f>LSUE!D62+SUSLA!D62+LCTCSummary!D62-LCTCBoard!D62-Online!D62</f>
        <v>36518.880000000005</v>
      </c>
      <c r="E62" s="60">
        <f t="shared" si="9"/>
        <v>1</v>
      </c>
      <c r="F62" s="44">
        <f t="shared" si="14"/>
        <v>36518.880000000005</v>
      </c>
      <c r="G62" s="62">
        <f>IF(ISBLANK(F62),"  ",IF(F76&gt;0,F62/F76,IF(F62&gt;0,1,0)))</f>
        <v>6.1322431554872113E-5</v>
      </c>
      <c r="H62" s="9">
        <f>LSUE!H62+SUSLA!H62+LCTCSummary!H62-LCTCBoard!H62-Online!H62</f>
        <v>0</v>
      </c>
      <c r="I62" s="58">
        <f t="shared" si="11"/>
        <v>0</v>
      </c>
      <c r="J62" s="53">
        <f>LSUE!J62+SUSLA!J62+LCTCSummary!J62-LCTCBoard!J62-Online!J62</f>
        <v>50051</v>
      </c>
      <c r="K62" s="60">
        <f t="shared" si="12"/>
        <v>1</v>
      </c>
      <c r="L62" s="44">
        <f t="shared" si="15"/>
        <v>50051</v>
      </c>
      <c r="M62" s="62">
        <f>IF(ISBLANK(L62),"  ",IF(L76&gt;0,L62/L76,IF(L62&gt;0,1,0)))</f>
        <v>8.7417925037372405E-5</v>
      </c>
      <c r="N62" s="35"/>
    </row>
    <row r="63" spans="1:14" s="11" customFormat="1" ht="44.25" x14ac:dyDescent="0.55000000000000004">
      <c r="A63" s="113" t="s">
        <v>60</v>
      </c>
      <c r="B63" s="9">
        <f>LSUE!B63+SUSLA!B63+LCTCSummary!B63-LCTCBoard!B63-Online!B63</f>
        <v>0</v>
      </c>
      <c r="C63" s="58">
        <f t="shared" si="0"/>
        <v>0</v>
      </c>
      <c r="D63" s="53">
        <f>LSUE!D63+SUSLA!D63+LCTCSummary!D63-LCTCBoard!D63-Online!D63</f>
        <v>4316588.6500000004</v>
      </c>
      <c r="E63" s="60">
        <f t="shared" si="9"/>
        <v>1</v>
      </c>
      <c r="F63" s="44">
        <f t="shared" si="14"/>
        <v>4316588.6500000004</v>
      </c>
      <c r="G63" s="62">
        <f>IF(ISBLANK(F63),"  ",IF(F76&gt;0,F63/F76,IF(F63&gt;0,1,0)))</f>
        <v>7.2484071811666408E-3</v>
      </c>
      <c r="H63" s="9">
        <f>LSUE!H63+SUSLA!H63+LCTCSummary!H63-LCTCBoard!H63-Online!H63</f>
        <v>0</v>
      </c>
      <c r="I63" s="58">
        <f t="shared" si="11"/>
        <v>0</v>
      </c>
      <c r="J63" s="53">
        <f>LSUE!J63+SUSLA!J63+LCTCSummary!J63-LCTCBoard!J63-Online!J63</f>
        <v>4334224.41</v>
      </c>
      <c r="K63" s="60">
        <f t="shared" si="12"/>
        <v>1</v>
      </c>
      <c r="L63" s="44">
        <f t="shared" si="15"/>
        <v>4334224.41</v>
      </c>
      <c r="M63" s="62">
        <f>IF(ISBLANK(L63),"  ",IF(L76&gt;0,L63/L76,IF(L63&gt;0,1,0)))</f>
        <v>7.5700566336043169E-3</v>
      </c>
      <c r="N63" s="35"/>
    </row>
    <row r="64" spans="1:14" s="11" customFormat="1" ht="44.25" x14ac:dyDescent="0.55000000000000004">
      <c r="A64" s="113" t="s">
        <v>61</v>
      </c>
      <c r="B64" s="9">
        <f>LSUE!B64+SUSLA!B64+LCTCSummary!B64-LCTCBoard!B64-Online!B64</f>
        <v>0</v>
      </c>
      <c r="C64" s="58">
        <f t="shared" si="0"/>
        <v>0</v>
      </c>
      <c r="D64" s="53">
        <f>LSUE!D64+SUSLA!D64+LCTCSummary!D64-LCTCBoard!D64-Online!D64</f>
        <v>143626</v>
      </c>
      <c r="E64" s="60">
        <f t="shared" si="9"/>
        <v>1</v>
      </c>
      <c r="F64" s="44">
        <f t="shared" si="14"/>
        <v>143626</v>
      </c>
      <c r="G64" s="62">
        <f>IF(ISBLANK(F64),"  ",IF(F76&gt;0,F64/F76,IF(F64&gt;0,1,0)))</f>
        <v>2.4117649704755628E-4</v>
      </c>
      <c r="H64" s="9">
        <f>LSUE!H64+SUSLA!H64+LCTCSummary!H64-LCTCBoard!H64-Online!H64</f>
        <v>0</v>
      </c>
      <c r="I64" s="58">
        <f t="shared" si="11"/>
        <v>0</v>
      </c>
      <c r="J64" s="53">
        <f>LSUE!J64+SUSLA!J64+LCTCSummary!J64-LCTCBoard!J64-Online!J64</f>
        <v>134200</v>
      </c>
      <c r="K64" s="60">
        <f t="shared" si="12"/>
        <v>1</v>
      </c>
      <c r="L64" s="44">
        <f t="shared" si="15"/>
        <v>134200</v>
      </c>
      <c r="M64" s="62">
        <f>IF(ISBLANK(L64),"  ",IF(L76&gt;0,L64/L76,IF(L64&gt;0,1,0)))</f>
        <v>2.3439063235530512E-4</v>
      </c>
      <c r="N64" s="35"/>
    </row>
    <row r="65" spans="1:14" s="11" customFormat="1" ht="44.25" x14ac:dyDescent="0.55000000000000004">
      <c r="A65" s="89" t="s">
        <v>62</v>
      </c>
      <c r="B65" s="9">
        <f>LSUE!B65+SUSLA!B65+LCTCSummary!B65-LCTCBoard!B65-Online!B65</f>
        <v>100</v>
      </c>
      <c r="C65" s="58">
        <f t="shared" si="0"/>
        <v>1.1147946689185636E-5</v>
      </c>
      <c r="D65" s="53">
        <f>LSUE!D65+SUSLA!D65+LCTCSummary!D65-LCTCBoard!D65-Online!D65</f>
        <v>8970161.7700000014</v>
      </c>
      <c r="E65" s="60">
        <f t="shared" si="9"/>
        <v>0.99998885205331078</v>
      </c>
      <c r="F65" s="44">
        <f t="shared" si="14"/>
        <v>8970261.7700000014</v>
      </c>
      <c r="G65" s="62">
        <f>IF(ISBLANK(F65),"  ",IF(F76&gt;0,F65/F76,IF(F65&gt;0,1,0)))</f>
        <v>1.5062845942156797E-2</v>
      </c>
      <c r="H65" s="9">
        <f>LSUE!H65+SUSLA!H65+LCTCSummary!H65-LCTCBoard!H65-Online!H65</f>
        <v>0</v>
      </c>
      <c r="I65" s="58">
        <f t="shared" si="11"/>
        <v>0</v>
      </c>
      <c r="J65" s="53">
        <f>LSUE!J65+SUSLA!J65+LCTCSummary!J65-LCTCBoard!J65-Online!J65</f>
        <v>5677376.1200000001</v>
      </c>
      <c r="K65" s="60">
        <f t="shared" si="12"/>
        <v>1</v>
      </c>
      <c r="L65" s="44">
        <f t="shared" si="15"/>
        <v>5677376.1200000001</v>
      </c>
      <c r="M65" s="62">
        <f>IF(ISBLANK(L65),"  ",IF(L76&gt;0,L65/L76,IF(L65&gt;0,1,0)))</f>
        <v>9.9159745073450715E-3</v>
      </c>
      <c r="N65" s="35"/>
    </row>
    <row r="66" spans="1:14" s="11" customFormat="1" ht="44.25" x14ac:dyDescent="0.55000000000000004">
      <c r="A66" s="88" t="s">
        <v>63</v>
      </c>
      <c r="B66" s="9">
        <f>LSUE!B66+SUSLA!B66+LCTCSummary!B66-LCTCBoard!B66-Online!B66</f>
        <v>2124016.7199999997</v>
      </c>
      <c r="C66" s="58">
        <f t="shared" si="0"/>
        <v>0.65861622372572959</v>
      </c>
      <c r="D66" s="53">
        <f>LSUE!D66+SUSLA!D66+LCTCSummary!D66-LCTCBoard!D66-Online!D66</f>
        <v>1100952</v>
      </c>
      <c r="E66" s="60">
        <f t="shared" si="9"/>
        <v>0.34138377627427036</v>
      </c>
      <c r="F66" s="44">
        <f t="shared" si="14"/>
        <v>3224968.7199999997</v>
      </c>
      <c r="G66" s="62">
        <f>IF(ISBLANK(F66),"  ",IF(F76&gt;0,F66/F76,IF(F66&gt;0,1,0)))</f>
        <v>5.4153611391916595E-3</v>
      </c>
      <c r="H66" s="9">
        <f>LSUE!H66+SUSLA!H66+LCTCSummary!H66-LCTCBoard!H66-Online!H66</f>
        <v>2036139</v>
      </c>
      <c r="I66" s="58">
        <f t="shared" si="11"/>
        <v>0.69228652576091076</v>
      </c>
      <c r="J66" s="53">
        <f>LSUE!J66+SUSLA!J66+LCTCSummary!J66-LCTCBoard!J66-Online!J66</f>
        <v>905040.59</v>
      </c>
      <c r="K66" s="60">
        <f t="shared" si="12"/>
        <v>0.30771347423908924</v>
      </c>
      <c r="L66" s="44">
        <f t="shared" si="15"/>
        <v>2941179.59</v>
      </c>
      <c r="M66" s="62">
        <f>IF(ISBLANK(L66),"  ",IF(L76&gt;0,L66/L76,IF(L66&gt;0,1,0)))</f>
        <v>5.1369966018674895E-3</v>
      </c>
      <c r="N66" s="35"/>
    </row>
    <row r="67" spans="1:14" s="85" customFormat="1" ht="45" x14ac:dyDescent="0.6">
      <c r="A67" s="114" t="s">
        <v>64</v>
      </c>
      <c r="B67" s="90">
        <f>B66+B65+B64+B63+B62+B61+B60+B59+B58+B57+B56</f>
        <v>178879306.48999998</v>
      </c>
      <c r="C67" s="80">
        <f t="shared" si="0"/>
        <v>0.7013794206250924</v>
      </c>
      <c r="D67" s="91">
        <f>D66+D65+D64+D63+D62+D61+D60+D59+D58+D57+D56</f>
        <v>76159979.280000001</v>
      </c>
      <c r="E67" s="83">
        <f t="shared" si="9"/>
        <v>0.29862057937490749</v>
      </c>
      <c r="F67" s="90">
        <f>F66+F65+F64+F63+F62+F61+F60+F59+F58+F57+F56</f>
        <v>255039285.77000001</v>
      </c>
      <c r="G67" s="82">
        <f>IF(ISBLANK(F67),"  ",IF(F76&gt;0,F67/F76,IF(F67&gt;0,1,0)))</f>
        <v>0.4282614676417868</v>
      </c>
      <c r="H67" s="90">
        <f>H66+H65+H64+H63+H62+H61+H60+H59+H58+H57+H56</f>
        <v>189030356.59999999</v>
      </c>
      <c r="I67" s="80">
        <f t="shared" si="11"/>
        <v>0.73625700989081877</v>
      </c>
      <c r="J67" s="91">
        <f>J66+J65+J64+J63+J62+J61+J60+J59+J58+J57+J56</f>
        <v>67714712.120000005</v>
      </c>
      <c r="K67" s="83">
        <f t="shared" si="12"/>
        <v>0.26374299010918117</v>
      </c>
      <c r="L67" s="232">
        <f>L66+L65+L64+L63+L62+L61+L60+L59+L58+L57+L56</f>
        <v>256745068.72000003</v>
      </c>
      <c r="M67" s="82">
        <f>IF(ISBLANK(L67),"  ",IF(L76&gt;0,L67/L76,IF(L67&gt;0,1,0)))</f>
        <v>0.44842502989111088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63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LSUE!B69+SUSLA!B69+LCTCSummary!B69-LCTCBoard!B69-Online!B69</f>
        <v>0</v>
      </c>
      <c r="C69" s="52">
        <f t="shared" si="0"/>
        <v>0</v>
      </c>
      <c r="D69" s="53">
        <f>LSUE!D69+SUSLA!D69+LCTCSummary!D69-LCTCBoard!D69-Online!D69</f>
        <v>18217</v>
      </c>
      <c r="E69" s="54">
        <f>IF(ISBLANK(D69),"  ",IF(F69&gt;0,D69/F69,IF(D69&gt;0,1,0)))</f>
        <v>1</v>
      </c>
      <c r="F69" s="67">
        <f>D69+B69</f>
        <v>18217</v>
      </c>
      <c r="G69" s="56">
        <f>IF(ISBLANK(F69),"  ",IF(F76&gt;0,F69/F76,IF(F69&gt;0,1,0)))</f>
        <v>3.0589950612809188E-5</v>
      </c>
      <c r="H69" s="9">
        <f>LSUE!H69+SUSLA!H69+LCTCSummary!H69-LCTCBoard!H69-Online!H69</f>
        <v>0</v>
      </c>
      <c r="I69" s="52">
        <f>IF(ISBLANK(H69),"  ",IF(L69&gt;0,H69/L69,IF(H69&gt;0,1,0)))</f>
        <v>0</v>
      </c>
      <c r="J69" s="53">
        <f>LSUE!J69+SUSLA!J69+LCTCSummary!J69-LCTCBoard!J69-Online!J69</f>
        <v>25480.760000000002</v>
      </c>
      <c r="K69" s="54">
        <f>IF(ISBLANK(J69),"  ",IF(L69&gt;0,J69/L69,IF(J69&gt;0,1,0)))</f>
        <v>1</v>
      </c>
      <c r="L69" s="67">
        <f>J69+H69</f>
        <v>25480.760000000002</v>
      </c>
      <c r="M69" s="56">
        <f>IF(ISBLANK(L69),"  ",IF(L76&gt;0,L69/L76,IF(L69&gt;0,1,0)))</f>
        <v>4.4504109160162185E-5</v>
      </c>
    </row>
    <row r="70" spans="1:14" s="11" customFormat="1" ht="44.25" x14ac:dyDescent="0.55000000000000004">
      <c r="A70" s="41" t="s">
        <v>67</v>
      </c>
      <c r="B70" s="9">
        <f>LSUE!B70+SUSLA!B70+LCTCSummary!B70-LCTCBoard!B70-Online!B70</f>
        <v>0</v>
      </c>
      <c r="C70" s="58">
        <f t="shared" si="0"/>
        <v>0</v>
      </c>
      <c r="D70" s="53">
        <f>LSUE!D70+SUSLA!D70+LCTCSummary!D70-LCTCBoard!D70-Online!D70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LSUE!H70+SUSLA!H70+LCTCSummary!H70-LCTCBoard!H70-Online!H70</f>
        <v>0</v>
      </c>
      <c r="I70" s="58">
        <f>IF(ISBLANK(H70),"  ",IF(L70&gt;0,H70/L70,IF(H70&gt;0,1,0)))</f>
        <v>0</v>
      </c>
      <c r="J70" s="53">
        <f>LSUE!J70+SUSLA!J70+LCTCSummary!J70-LCTCBoard!J70-Online!J70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63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LSUE!B72+SUSLA!B72+LCTCSummary!B72-LCTCBoard!B72-Online!B72</f>
        <v>0</v>
      </c>
      <c r="C72" s="52">
        <f t="shared" si="0"/>
        <v>0</v>
      </c>
      <c r="D72" s="53">
        <f>LSUE!D72+SUSLA!D72+LCTCSummary!D72-LCTCBoard!D72-Online!D72</f>
        <v>126168309.17</v>
      </c>
      <c r="E72" s="54">
        <f>IF(ISBLANK(D72),"  ",IF(F72&gt;0,D72/F72,IF(D72&gt;0,1,0)))</f>
        <v>1</v>
      </c>
      <c r="F72" s="67">
        <f>D72+B72</f>
        <v>126168309.17</v>
      </c>
      <c r="G72" s="56">
        <f>IF(ISBLANK(F72),"  ",IF(F76&gt;0,F72/F76,IF(F72&gt;0,1,0)))</f>
        <v>0.21186157690135263</v>
      </c>
      <c r="H72" s="9">
        <f>LSUE!H72+SUSLA!H72+LCTCSummary!H72-LCTCBoard!H72-Online!H72</f>
        <v>0</v>
      </c>
      <c r="I72" s="52">
        <f>IF(ISBLANK(H72),"  ",IF(L72&gt;0,H72/L72,IF(H72&gt;0,1,0)))</f>
        <v>0</v>
      </c>
      <c r="J72" s="53">
        <f>LSUE!J72+SUSLA!J72+LCTCSummary!J72-LCTCBoard!J72-Online!J72</f>
        <v>122268232.28</v>
      </c>
      <c r="K72" s="54">
        <f>IF(ISBLANK(J72),"  ",IF(L72&gt;0,J72/L72,IF(J72&gt;0,1,0)))</f>
        <v>1</v>
      </c>
      <c r="L72" s="67">
        <f>J72+H72</f>
        <v>122268232.28</v>
      </c>
      <c r="M72" s="56">
        <f>IF(ISBLANK(L72),"  ",IF(L76&gt;0,L72/L76,IF(L72&gt;0,1,0)))</f>
        <v>0.21355088137909486</v>
      </c>
    </row>
    <row r="73" spans="1:14" s="11" customFormat="1" ht="44.25" x14ac:dyDescent="0.55000000000000004">
      <c r="A73" s="41" t="s">
        <v>70</v>
      </c>
      <c r="B73" s="9">
        <f>LSUE!B73+SUSLA!B73+LCTCSummary!B73-LCTCBoard!B73-Online!B73</f>
        <v>0</v>
      </c>
      <c r="C73" s="58">
        <f t="shared" si="0"/>
        <v>0</v>
      </c>
      <c r="D73" s="53">
        <f>LSUE!D73+SUSLA!D73+LCTCSummary!D73-LCTCBoard!D73-Online!D73</f>
        <v>92554291.039999992</v>
      </c>
      <c r="E73" s="60">
        <f>IF(ISBLANK(D73),"  ",IF(F73&gt;0,D73/F73,IF(D73&gt;0,1,0)))</f>
        <v>1</v>
      </c>
      <c r="F73" s="44">
        <f>D73+B73</f>
        <v>92554291.039999992</v>
      </c>
      <c r="G73" s="62">
        <f>IF(ISBLANK(F73),"  ",IF(F76&gt;0,F73/F76,IF(F73&gt;0,1,0)))</f>
        <v>0.15541698369200022</v>
      </c>
      <c r="H73" s="9">
        <f>LSUE!H73+SUSLA!H73+LCTCSummary!H73-LCTCBoard!H73-Online!H73</f>
        <v>0</v>
      </c>
      <c r="I73" s="58">
        <f>IF(ISBLANK(H73),"  ",IF(L73&gt;0,H73/L73,IF(H73&gt;0,1,0)))</f>
        <v>0</v>
      </c>
      <c r="J73" s="53">
        <f>LSUE!J73+SUSLA!J73+LCTCSummary!J73-LCTCBoard!J73-Online!J73</f>
        <v>68476000.040000007</v>
      </c>
      <c r="K73" s="60">
        <f>IF(ISBLANK(J73),"  ",IF(L73&gt;0,J73/L73,IF(J73&gt;0,1,0)))</f>
        <v>1</v>
      </c>
      <c r="L73" s="44">
        <f>J73+H73</f>
        <v>68476000.040000007</v>
      </c>
      <c r="M73" s="62">
        <f>IF(ISBLANK(L73),"  ",IF(L76&gt;0,L73/L76,IF(L73&gt;0,1,0)))</f>
        <v>0.11959860618880402</v>
      </c>
    </row>
    <row r="74" spans="1:14" s="85" customFormat="1" ht="45" x14ac:dyDescent="0.6">
      <c r="A74" s="86" t="s">
        <v>71</v>
      </c>
      <c r="B74" s="117">
        <f>B73+B72+B70+B69</f>
        <v>0</v>
      </c>
      <c r="C74" s="80">
        <f t="shared" si="0"/>
        <v>0</v>
      </c>
      <c r="D74" s="95">
        <f>D73+D72+D70+D69</f>
        <v>218740817.20999998</v>
      </c>
      <c r="E74" s="83">
        <f>IF(ISBLANK(D74),"  ",IF(F74&gt;0,D74/F74,IF(D74&gt;0,1,0)))</f>
        <v>1</v>
      </c>
      <c r="F74" s="118">
        <f>F73+F72+F71+F70+F69</f>
        <v>218740817.20999998</v>
      </c>
      <c r="G74" s="82">
        <f>IF(ISBLANK(F74),"  ",IF(F76&gt;0,F74/F76,IF(F74&gt;0,1,0)))</f>
        <v>0.36730915054396562</v>
      </c>
      <c r="H74" s="117">
        <f>H73+H72+H70+H69</f>
        <v>0</v>
      </c>
      <c r="I74" s="80">
        <f>IF(ISBLANK(H74),"  ",IF(L74&gt;0,H74/L74,IF(H74&gt;0,1,0)))</f>
        <v>0</v>
      </c>
      <c r="J74" s="95">
        <f>J73+J72+J70+J69</f>
        <v>190769713.07999998</v>
      </c>
      <c r="K74" s="83">
        <f>IF(ISBLANK(J74),"  ",IF(L74&gt;0,J74/L74,IF(J74&gt;0,1,0)))</f>
        <v>1</v>
      </c>
      <c r="L74" s="118">
        <f>L73+L72+L71+L70+L69</f>
        <v>190769713.07999998</v>
      </c>
      <c r="M74" s="82">
        <f>IF(ISBLANK(L74),"  ",IF(L76&gt;0,L74/L76,IF(L74&gt;0,1,0)))</f>
        <v>0.33319399167705899</v>
      </c>
    </row>
    <row r="75" spans="1:14" s="85" customFormat="1" ht="45" x14ac:dyDescent="0.6">
      <c r="A75" s="86" t="s">
        <v>72</v>
      </c>
      <c r="B75" s="133">
        <f>LSUE!B75+SUSLA!B75+LCTCSummary!B75-LCTCBoard!B75-Online!B75</f>
        <v>0</v>
      </c>
      <c r="C75" s="80">
        <f>IF(ISBLANK(B75),"  ",IF(F75&gt;0,B75/F75,IF(B75&gt;0,1,0)))</f>
        <v>0</v>
      </c>
      <c r="D75" s="142">
        <f>LSUE!D75+SUSLA!D75+LCTCSummary!D75-LCTCBoard!D75-Online!D75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LSUE!H75+SUSLA!H75+LCTCSummary!H75-LCTCBoard!H75-Online!H75</f>
        <v>0</v>
      </c>
      <c r="I75" s="80">
        <f>IF(ISBLANK(H75),"  ",IF(L75&gt;0,H75/L75,IF(H75&gt;0,1,0)))</f>
        <v>0</v>
      </c>
      <c r="J75" s="142">
        <f>LSUE!J75+SUSLA!J75+LCTCSummary!J75-LCTCBoard!J75-Online!J75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300610701.19999999</v>
      </c>
      <c r="C76" s="122">
        <f t="shared" si="0"/>
        <v>0.50478489890706146</v>
      </c>
      <c r="D76" s="121">
        <f>D74+D67+D47+D40+D48+D75</f>
        <v>294911672.49000001</v>
      </c>
      <c r="E76" s="123">
        <f>IF(ISBLANK(D76),"  ",IF(F76&gt;0,D76/F76,IF(D76&gt;0,1,0)))</f>
        <v>0.49521510109293837</v>
      </c>
      <c r="F76" s="121">
        <f>F74+F67+F47+F40+F48+F75</f>
        <v>595522373.69000006</v>
      </c>
      <c r="G76" s="124">
        <f>IF(ISBLANK(F76),"  ",IF(F76&gt;0,F76/F76,IF(F76&gt;0,1,0)))</f>
        <v>1</v>
      </c>
      <c r="H76" s="121">
        <f>H74+H67+H47+H40+H48+H75</f>
        <v>314058053.60000002</v>
      </c>
      <c r="I76" s="122">
        <f>IF(ISBLANK(H76),"  ",IF(L76&gt;0,H76/L76,IF(H76&gt;0,1,0)))</f>
        <v>0.54852657063770727</v>
      </c>
      <c r="J76" s="121">
        <f>J74+J67+J47+J40+J48+J75</f>
        <v>258490425.19999999</v>
      </c>
      <c r="K76" s="123">
        <f>IF(ISBLANK(J76),"  ",IF(L76&gt;0,J76/L76,IF(J76&gt;0,1,0)))</f>
        <v>0.45147342936229284</v>
      </c>
      <c r="L76" s="121">
        <f>L74+L67+L47+L40+L48+L75</f>
        <v>572548478.79999995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2" sqref="B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tr">
        <f>[3]Revenue!B2</f>
        <v>University of Louisiana at Monroe (ULM)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22893747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22893747</v>
      </c>
      <c r="G13" s="56">
        <f>IF(ISBLANK(F13),"  ",IF(F76&gt;0,F13/F76,IF(F13&gt;0,1,0)))</f>
        <v>0.14621222675481871</v>
      </c>
      <c r="H13" s="9">
        <v>23937086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23937086</v>
      </c>
      <c r="M13" s="56">
        <f>IF(ISBLANK(L13),"  ",IF(L76&gt;0,L13/L76,IF(L13&gt;0,1,0)))</f>
        <v>0.15274343211185035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1727641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1727641</v>
      </c>
      <c r="G15" s="65">
        <f>IF(ISBLANK(F15),"  ",IF(F76&gt;0,F15/F76,IF(F15&gt;0,1,0)))</f>
        <v>1.1033678219774235E-2</v>
      </c>
      <c r="H15" s="226">
        <v>1933153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1933153</v>
      </c>
      <c r="M15" s="65">
        <f>IF(ISBLANK(L15),"  ",IF(L76&gt;0,L15/L76,IF(L15&gt;0,1,0)))</f>
        <v>1.2335520874066284E-2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1727641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1727641</v>
      </c>
      <c r="G17" s="62">
        <f>IF(ISBLANK(F17),"  ",IF(F76&gt;0,F17/F76,IF(F17&gt;0,1,0)))</f>
        <v>1.1033678219774235E-2</v>
      </c>
      <c r="H17" s="224">
        <v>1933153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1933153</v>
      </c>
      <c r="M17" s="62">
        <f>IF(ISBLANK(L17),"  ",IF(L76&gt;0,L17/L76,IF(L17&gt;0,1,0)))</f>
        <v>1.2335520874066284E-2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24621388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24621388</v>
      </c>
      <c r="G40" s="82">
        <f>IF(ISBLANK(F40),"  ",IF(F76&gt;0,F40/F76,IF(F40&gt;0,1,0)))</f>
        <v>0.15724590497459293</v>
      </c>
      <c r="H40" s="229">
        <v>25870239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25870239</v>
      </c>
      <c r="M40" s="82">
        <f>IF(ISBLANK(L40),"  ",IF(L76&gt;0,L40/L76,IF(L40&gt;0,1,0)))</f>
        <v>0.16507895298591663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54500067</v>
      </c>
      <c r="C50" s="52">
        <f t="shared" si="0"/>
        <v>0.86515418639897057</v>
      </c>
      <c r="D50" s="59">
        <v>8494562</v>
      </c>
      <c r="E50" s="54">
        <f t="shared" ref="E50:E67" si="9">IF(ISBLANK(D50),"  ",IF(F50&gt;0,D50/F50,IF(D50&gt;0,1,0)))</f>
        <v>0.13484581360102937</v>
      </c>
      <c r="F50" s="101">
        <f t="shared" ref="F50:F55" si="10">D50+B50</f>
        <v>62994629</v>
      </c>
      <c r="G50" s="56">
        <f>IF(ISBLANK(F50),"  ",IF(F76&gt;0,F50/F76,IF(F50&gt;0,1,0)))</f>
        <v>0.40231880695124644</v>
      </c>
      <c r="H50" s="97">
        <v>56032162</v>
      </c>
      <c r="I50" s="52">
        <f t="shared" ref="I50:I67" si="11">IF(ISBLANK(H50),"  ",IF(L50&gt;0,H50/L50,IF(H50&gt;0,1,0)))</f>
        <v>0.87431180054438984</v>
      </c>
      <c r="J50" s="59">
        <v>8055000</v>
      </c>
      <c r="K50" s="54">
        <f t="shared" ref="K50:K67" si="12">IF(ISBLANK(J50),"  ",IF(L50&gt;0,J50/L50,IF(J50&gt;0,1,0)))</f>
        <v>0.12568819945561016</v>
      </c>
      <c r="L50" s="101">
        <f t="shared" ref="L50:L66" si="13">J50+H50</f>
        <v>64087162</v>
      </c>
      <c r="M50" s="56">
        <f>IF(ISBLANK(L50),"  ",IF(L76&gt;0,L50/L76,IF(L50&gt;0,1,0)))</f>
        <v>0.40894255375061755</v>
      </c>
      <c r="N50" s="220"/>
    </row>
    <row r="51" spans="1:14" s="200" customFormat="1" ht="44.25" x14ac:dyDescent="0.55000000000000004">
      <c r="A51" s="223" t="s">
        <v>48</v>
      </c>
      <c r="B51" s="226">
        <v>2646978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2646978</v>
      </c>
      <c r="G51" s="62">
        <f>IF(ISBLANK(F51),"  ",IF(F76&gt;0,F51/F76,IF(F51&gt;0,1,0)))</f>
        <v>1.6905076637346281E-2</v>
      </c>
      <c r="H51" s="226">
        <v>2560000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2560000</v>
      </c>
      <c r="M51" s="62">
        <f>IF(ISBLANK(L51),"  ",IF(L76&gt;0,L51/L76,IF(L51&gt;0,1,0)))</f>
        <v>1.633545479204682E-2</v>
      </c>
      <c r="N51" s="220"/>
    </row>
    <row r="52" spans="1:14" s="200" customFormat="1" ht="44.25" x14ac:dyDescent="0.55000000000000004">
      <c r="A52" s="103" t="s">
        <v>49</v>
      </c>
      <c r="B52" s="104">
        <v>1847544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1847544</v>
      </c>
      <c r="G52" s="62">
        <f>IF(ISBLANK(F52),"  ",IF(F76&gt;0,F52/F76,IF(F52&gt;0,1,0)))</f>
        <v>1.1799445598289557E-2</v>
      </c>
      <c r="H52" s="104">
        <v>1841020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1841020</v>
      </c>
      <c r="M52" s="62">
        <f>IF(ISBLANK(L52),"  ",IF(L76&gt;0,L52/L76,IF(L52&gt;0,1,0)))</f>
        <v>1.1747616789552358E-2</v>
      </c>
      <c r="N52" s="220"/>
    </row>
    <row r="53" spans="1:14" s="200" customFormat="1" ht="44.25" x14ac:dyDescent="0.55000000000000004">
      <c r="A53" s="103" t="s">
        <v>50</v>
      </c>
      <c r="B53" s="104">
        <v>923772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923772</v>
      </c>
      <c r="G53" s="62">
        <f>IF(ISBLANK(F53),"  ",IF(F76&gt;0,F53/F76,IF(F53&gt;0,1,0)))</f>
        <v>5.8997227991447786E-3</v>
      </c>
      <c r="H53" s="104">
        <v>938770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938770</v>
      </c>
      <c r="M53" s="62">
        <f>IF(ISBLANK(L53),"  ",IF(L76&gt;0,L53/L76,IF(L53&gt;0,1,0)))</f>
        <v>5.990326130910076E-3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317695</v>
      </c>
      <c r="E54" s="60">
        <f>IF(ISBLANK(D54),"  ",IF(F54&gt;0,D54/F54,IF(D54&gt;0,1,0)))</f>
        <v>1</v>
      </c>
      <c r="F54" s="106">
        <f t="shared" si="10"/>
        <v>317695</v>
      </c>
      <c r="G54" s="62">
        <f>IF(ISBLANK(F54),"  ",IF(F76&gt;0,F54/F76,IF(F54&gt;0,1,0)))</f>
        <v>2.0289773176436396E-3</v>
      </c>
      <c r="H54" s="104">
        <v>0</v>
      </c>
      <c r="I54" s="58">
        <f>IF(ISBLANK(H54),"  ",IF(L54&gt;0,H54/L54,IF(H54&gt;0,1,0)))</f>
        <v>0</v>
      </c>
      <c r="J54" s="105">
        <v>316000</v>
      </c>
      <c r="K54" s="60">
        <f>IF(ISBLANK(J54),"  ",IF(L54&gt;0,J54/L54,IF(J54&gt;0,1,0)))</f>
        <v>1</v>
      </c>
      <c r="L54" s="106">
        <f t="shared" si="13"/>
        <v>316000</v>
      </c>
      <c r="M54" s="62">
        <f>IF(ISBLANK(L54),"  ",IF(L76&gt;0,L54/L76,IF(L54&gt;0,1,0)))</f>
        <v>2.0164077008932796E-3</v>
      </c>
      <c r="N54" s="220"/>
    </row>
    <row r="55" spans="1:14" s="200" customFormat="1" ht="44.25" x14ac:dyDescent="0.55000000000000004">
      <c r="A55" s="223" t="s">
        <v>52</v>
      </c>
      <c r="B55" s="226">
        <v>2958391</v>
      </c>
      <c r="C55" s="58">
        <f t="shared" si="0"/>
        <v>0.23969539212078403</v>
      </c>
      <c r="D55" s="69">
        <v>9383903</v>
      </c>
      <c r="E55" s="60">
        <f t="shared" si="9"/>
        <v>0.76030460787921594</v>
      </c>
      <c r="F55" s="102">
        <f t="shared" si="10"/>
        <v>12342294</v>
      </c>
      <c r="G55" s="62">
        <f>IF(ISBLANK(F55),"  ",IF(F76&gt;0,F55/F76,IF(F55&gt;0,1,0)))</f>
        <v>7.8824767697600495E-2</v>
      </c>
      <c r="H55" s="226">
        <v>3113408</v>
      </c>
      <c r="I55" s="58">
        <f t="shared" si="11"/>
        <v>0.25788555920783435</v>
      </c>
      <c r="J55" s="69">
        <v>8959420</v>
      </c>
      <c r="K55" s="60">
        <f t="shared" si="12"/>
        <v>0.74211444079216571</v>
      </c>
      <c r="L55" s="102">
        <f t="shared" si="13"/>
        <v>12072828</v>
      </c>
      <c r="M55" s="62">
        <f>IF(ISBLANK(L55),"  ",IF(L76&gt;0,L55/L76,IF(L55&gt;0,1,0)))</f>
        <v>7.7037162502405096E-2</v>
      </c>
      <c r="N55" s="220"/>
    </row>
    <row r="56" spans="1:14" s="202" customFormat="1" ht="45" x14ac:dyDescent="0.6">
      <c r="A56" s="233" t="s">
        <v>53</v>
      </c>
      <c r="B56" s="234">
        <v>62876752</v>
      </c>
      <c r="C56" s="80">
        <f t="shared" si="0"/>
        <v>0.7755580803610459</v>
      </c>
      <c r="D56" s="91">
        <v>18196160</v>
      </c>
      <c r="E56" s="83">
        <f t="shared" si="9"/>
        <v>0.22444191963895413</v>
      </c>
      <c r="F56" s="107">
        <f>F55+F53+F52+F51+F50+F54</f>
        <v>81072912</v>
      </c>
      <c r="G56" s="82">
        <f>IF(ISBLANK(F56),"  ",IF(F76&gt;0,F56/F76,IF(F56&gt;0,1,0)))</f>
        <v>0.51777679700127122</v>
      </c>
      <c r="H56" s="234">
        <v>64485360</v>
      </c>
      <c r="I56" s="80">
        <f t="shared" si="11"/>
        <v>0.78817753738948648</v>
      </c>
      <c r="J56" s="91">
        <v>17330420</v>
      </c>
      <c r="K56" s="83">
        <f t="shared" si="12"/>
        <v>0.21182246261051352</v>
      </c>
      <c r="L56" s="102">
        <f t="shared" si="13"/>
        <v>81815780</v>
      </c>
      <c r="M56" s="82">
        <f>IF(ISBLANK(L56),"  ",IF(L76&gt;0,L56/L76,IF(L56&gt;0,1,0)))</f>
        <v>0.52206952166642517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91083</v>
      </c>
      <c r="C59" s="58">
        <f t="shared" si="0"/>
        <v>1</v>
      </c>
      <c r="D59" s="69">
        <v>0</v>
      </c>
      <c r="E59" s="60">
        <f t="shared" si="9"/>
        <v>0</v>
      </c>
      <c r="F59" s="44">
        <f t="shared" si="14"/>
        <v>91083</v>
      </c>
      <c r="G59" s="62">
        <f>IF(ISBLANK(F59),"  ",IF(F76&gt;0,F59/F76,IF(F59&gt;0,1,0)))</f>
        <v>5.8170679747221595E-4</v>
      </c>
      <c r="H59" s="224">
        <v>78800</v>
      </c>
      <c r="I59" s="58">
        <f t="shared" si="11"/>
        <v>1</v>
      </c>
      <c r="J59" s="69">
        <v>0</v>
      </c>
      <c r="K59" s="60">
        <f t="shared" si="12"/>
        <v>0</v>
      </c>
      <c r="L59" s="44">
        <f t="shared" si="13"/>
        <v>78800</v>
      </c>
      <c r="M59" s="62">
        <f>IF(ISBLANK(L59),"  ",IF(L76&gt;0,L59/L76,IF(L59&gt;0,1,0)))</f>
        <v>5.0282571781769118E-4</v>
      </c>
      <c r="N59" s="220"/>
    </row>
    <row r="60" spans="1:14" s="200" customFormat="1" ht="44.25" x14ac:dyDescent="0.55000000000000004">
      <c r="A60" s="231" t="s">
        <v>57</v>
      </c>
      <c r="B60" s="228">
        <v>968054</v>
      </c>
      <c r="C60" s="58">
        <f t="shared" si="0"/>
        <v>9.7683969622787345E-2</v>
      </c>
      <c r="D60" s="77">
        <v>8942006</v>
      </c>
      <c r="E60" s="60">
        <f t="shared" si="9"/>
        <v>0.90231603037721264</v>
      </c>
      <c r="F60" s="78">
        <f t="shared" si="14"/>
        <v>9910060</v>
      </c>
      <c r="G60" s="62">
        <f>IF(ISBLANK(F60),"  ",IF(F76&gt;0,F60/F76,IF(F60&gt;0,1,0)))</f>
        <v>6.3291165918530443E-2</v>
      </c>
      <c r="H60" s="228">
        <v>975000</v>
      </c>
      <c r="I60" s="58">
        <f t="shared" si="11"/>
        <v>9.7744360902255634E-2</v>
      </c>
      <c r="J60" s="77">
        <v>9000000</v>
      </c>
      <c r="K60" s="60">
        <f t="shared" si="12"/>
        <v>0.90225563909774431</v>
      </c>
      <c r="L60" s="78">
        <f t="shared" si="13"/>
        <v>9975000</v>
      </c>
      <c r="M60" s="62">
        <f>IF(ISBLANK(L60),"  ",IF(L76&gt;0,L60/L76,IF(L60&gt;0,1,0)))</f>
        <v>6.3650844355729305E-2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9264499</v>
      </c>
      <c r="E62" s="60">
        <f t="shared" si="9"/>
        <v>1</v>
      </c>
      <c r="F62" s="44">
        <f t="shared" si="14"/>
        <v>9264499</v>
      </c>
      <c r="G62" s="62">
        <f>IF(ISBLANK(F62),"  ",IF(F76&gt;0,F62/F76,IF(F62&gt;0,1,0)))</f>
        <v>5.9168253609065878E-2</v>
      </c>
      <c r="H62" s="224">
        <v>0</v>
      </c>
      <c r="I62" s="58">
        <f t="shared" si="11"/>
        <v>0</v>
      </c>
      <c r="J62" s="69">
        <v>9024650</v>
      </c>
      <c r="K62" s="60">
        <f t="shared" si="12"/>
        <v>1</v>
      </c>
      <c r="L62" s="44">
        <f t="shared" si="13"/>
        <v>9024650</v>
      </c>
      <c r="M62" s="62">
        <f>IF(ISBLANK(L62),"  ",IF(L76&gt;0,L62/L76,IF(L62&gt;0,1,0)))</f>
        <v>5.7586625816033334E-2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6600342</v>
      </c>
      <c r="E63" s="60">
        <f t="shared" si="9"/>
        <v>1</v>
      </c>
      <c r="F63" s="44">
        <f t="shared" si="14"/>
        <v>6600342</v>
      </c>
      <c r="G63" s="62">
        <f>IF(ISBLANK(F63),"  ",IF(F76&gt;0,F63/F76,IF(F63&gt;0,1,0)))</f>
        <v>4.2153462304067288E-2</v>
      </c>
      <c r="H63" s="224">
        <v>0</v>
      </c>
      <c r="I63" s="58">
        <f t="shared" si="11"/>
        <v>0</v>
      </c>
      <c r="J63" s="69">
        <v>7096820</v>
      </c>
      <c r="K63" s="60">
        <f t="shared" si="12"/>
        <v>1</v>
      </c>
      <c r="L63" s="44">
        <f t="shared" si="13"/>
        <v>7096820</v>
      </c>
      <c r="M63" s="62">
        <f>IF(ISBLANK(L63),"  ",IF(L76&gt;0,L63/L76,IF(L63&gt;0,1,0)))</f>
        <v>4.5285071202067859E-2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688884</v>
      </c>
      <c r="E65" s="60">
        <f t="shared" si="9"/>
        <v>1</v>
      </c>
      <c r="F65" s="44">
        <f t="shared" si="14"/>
        <v>688884</v>
      </c>
      <c r="G65" s="62">
        <f>IF(ISBLANK(F65),"  ",IF(F76&gt;0,F65/F76,IF(F65&gt;0,1,0)))</f>
        <v>4.3995971308570204E-3</v>
      </c>
      <c r="H65" s="224">
        <v>0</v>
      </c>
      <c r="I65" s="58">
        <f t="shared" si="11"/>
        <v>0</v>
      </c>
      <c r="J65" s="69">
        <v>650000</v>
      </c>
      <c r="K65" s="60">
        <f t="shared" si="12"/>
        <v>1</v>
      </c>
      <c r="L65" s="44">
        <f t="shared" si="13"/>
        <v>650000</v>
      </c>
      <c r="M65" s="62">
        <f>IF(ISBLANK(L65),"  ",IF(L76&gt;0,L65/L76,IF(L65&gt;0,1,0)))</f>
        <v>4.1476740682931381E-3</v>
      </c>
      <c r="N65" s="220"/>
    </row>
    <row r="66" spans="1:14" s="200" customFormat="1" ht="44.25" x14ac:dyDescent="0.55000000000000004">
      <c r="A66" s="231" t="s">
        <v>63</v>
      </c>
      <c r="B66" s="224">
        <v>791821</v>
      </c>
      <c r="C66" s="58">
        <f t="shared" si="0"/>
        <v>0.12298210174844909</v>
      </c>
      <c r="D66" s="69">
        <v>5646685</v>
      </c>
      <c r="E66" s="60">
        <f t="shared" si="9"/>
        <v>0.87701789825155085</v>
      </c>
      <c r="F66" s="44">
        <f t="shared" si="14"/>
        <v>6438506</v>
      </c>
      <c r="G66" s="62">
        <f>IF(ISBLANK(F66),"  ",IF(F76&gt;0,F66/F76,IF(F66&gt;0,1,0)))</f>
        <v>4.1119887418789976E-2</v>
      </c>
      <c r="H66" s="224">
        <v>688550</v>
      </c>
      <c r="I66" s="58">
        <f t="shared" si="11"/>
        <v>0.11126192726890791</v>
      </c>
      <c r="J66" s="69">
        <v>5500000</v>
      </c>
      <c r="K66" s="60">
        <f t="shared" si="12"/>
        <v>0.88873807273109207</v>
      </c>
      <c r="L66" s="44">
        <f t="shared" si="13"/>
        <v>6188550</v>
      </c>
      <c r="M66" s="62">
        <f>IF(ISBLANK(L66),"  ",IF(L76&gt;0,L66/L76,IF(L66&gt;0,1,0)))</f>
        <v>3.9489366700516157E-2</v>
      </c>
      <c r="N66" s="220"/>
    </row>
    <row r="67" spans="1:14" s="202" customFormat="1" ht="45" x14ac:dyDescent="0.6">
      <c r="A67" s="235" t="s">
        <v>64</v>
      </c>
      <c r="B67" s="232">
        <v>64727710</v>
      </c>
      <c r="C67" s="80">
        <f t="shared" si="0"/>
        <v>0.56745697848003918</v>
      </c>
      <c r="D67" s="91">
        <v>49338576</v>
      </c>
      <c r="E67" s="83">
        <f t="shared" si="9"/>
        <v>0.43254302151996077</v>
      </c>
      <c r="F67" s="232">
        <f>F66+F65+F64+F63+F62+F61+F60+F59+F58+F57+F56</f>
        <v>114066286</v>
      </c>
      <c r="G67" s="82">
        <f>IF(ISBLANK(F67),"  ",IF(F76&gt;0,F67/F76,IF(F67&gt;0,1,0)))</f>
        <v>0.72849087018005398</v>
      </c>
      <c r="H67" s="232">
        <v>66227710</v>
      </c>
      <c r="I67" s="80">
        <f t="shared" si="11"/>
        <v>0.57674772010004394</v>
      </c>
      <c r="J67" s="91">
        <v>48601890</v>
      </c>
      <c r="K67" s="83">
        <f t="shared" si="12"/>
        <v>0.42325227989995612</v>
      </c>
      <c r="L67" s="232">
        <f>L66+L65+L64+L63+L62+L61+L60+L59+L58+L57+L56</f>
        <v>114829600</v>
      </c>
      <c r="M67" s="82">
        <f>IF(ISBLANK(L67),"  ",IF(L76&gt;0,L67/L76,IF(L67&gt;0,1,0)))</f>
        <v>0.73273192952688271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14535</v>
      </c>
      <c r="E69" s="54">
        <f>IF(ISBLANK(D69),"  ",IF(F69&gt;0,D69/F69,IF(D69&gt;0,1,0)))</f>
        <v>1</v>
      </c>
      <c r="F69" s="67">
        <f>D69+B69</f>
        <v>14535</v>
      </c>
      <c r="G69" s="56">
        <f>IF(ISBLANK(F69),"  ",IF(F76&gt;0,F69/F76,IF(F69&gt;0,1,0)))</f>
        <v>9.2828610182566E-5</v>
      </c>
      <c r="H69" s="207">
        <v>0</v>
      </c>
      <c r="I69" s="52">
        <f>IF(ISBLANK(H69),"  ",IF(L69&gt;0,H69/L69,IF(H69&gt;0,1,0)))</f>
        <v>0</v>
      </c>
      <c r="J69" s="59">
        <v>14500</v>
      </c>
      <c r="K69" s="54">
        <f>IF(ISBLANK(J69),"  ",IF(L69&gt;0,J69/L69,IF(J69&gt;0,1,0)))</f>
        <v>1</v>
      </c>
      <c r="L69" s="67">
        <f>J69+H69</f>
        <v>14500</v>
      </c>
      <c r="M69" s="56">
        <f>IF(ISBLANK(L69),"  ",IF(L76&gt;0,L69/L76,IF(L69&gt;0,1,0)))</f>
        <v>9.2525036908077695E-5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12260167</v>
      </c>
      <c r="E72" s="54">
        <f>IF(ISBLANK(D72),"  ",IF(F72&gt;0,D72/F72,IF(D72&gt;0,1,0)))</f>
        <v>1</v>
      </c>
      <c r="F72" s="67">
        <f>D72+B72</f>
        <v>12260167</v>
      </c>
      <c r="G72" s="56">
        <f>IF(ISBLANK(F72),"  ",IF(F76&gt;0,F72/F76,IF(F72&gt;0,1,0)))</f>
        <v>7.8300258907200521E-2</v>
      </c>
      <c r="H72" s="207">
        <v>0</v>
      </c>
      <c r="I72" s="52">
        <f>IF(ISBLANK(H72),"  ",IF(L72&gt;0,H72/L72,IF(H72&gt;0,1,0)))</f>
        <v>0</v>
      </c>
      <c r="J72" s="59">
        <v>12000000</v>
      </c>
      <c r="K72" s="54">
        <f>IF(ISBLANK(J72),"  ",IF(L72&gt;0,J72/L72,IF(J72&gt;0,1,0)))</f>
        <v>1</v>
      </c>
      <c r="L72" s="67">
        <f>J72+H72</f>
        <v>12000000</v>
      </c>
      <c r="M72" s="56">
        <f>IF(ISBLANK(L72),"  ",IF(L76&gt;0,L72/L76,IF(L72&gt;0,1,0)))</f>
        <v>7.6572444337719467E-2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5616506</v>
      </c>
      <c r="E73" s="60">
        <f>IF(ISBLANK(D73),"  ",IF(F73&gt;0,D73/F73,IF(D73&gt;0,1,0)))</f>
        <v>1</v>
      </c>
      <c r="F73" s="44">
        <f>D73+B73</f>
        <v>5616506</v>
      </c>
      <c r="G73" s="62">
        <f>IF(ISBLANK(F73),"  ",IF(F76&gt;0,F73/F76,IF(F73&gt;0,1,0)))</f>
        <v>3.5870137327969939E-2</v>
      </c>
      <c r="H73" s="224">
        <v>0</v>
      </c>
      <c r="I73" s="58">
        <f>IF(ISBLANK(H73),"  ",IF(L73&gt;0,H73/L73,IF(H73&gt;0,1,0)))</f>
        <v>0</v>
      </c>
      <c r="J73" s="69">
        <v>4000000</v>
      </c>
      <c r="K73" s="60">
        <f>IF(ISBLANK(J73),"  ",IF(L73&gt;0,J73/L73,IF(J73&gt;0,1,0)))</f>
        <v>1</v>
      </c>
      <c r="L73" s="44">
        <f>J73+H73</f>
        <v>4000000</v>
      </c>
      <c r="M73" s="62">
        <f>IF(ISBLANK(L73),"  ",IF(L76&gt;0,L73/L76,IF(L73&gt;0,1,0)))</f>
        <v>2.5524148112573159E-2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17891208</v>
      </c>
      <c r="E74" s="83">
        <f>IF(ISBLANK(D74),"  ",IF(F74&gt;0,D74/F74,IF(D74&gt;0,1,0)))</f>
        <v>1</v>
      </c>
      <c r="F74" s="118">
        <f>F73+F72+F71+F70+F69</f>
        <v>17891208</v>
      </c>
      <c r="G74" s="82">
        <f>IF(ISBLANK(F74),"  ",IF(F76&gt;0,F74/F76,IF(F74&gt;0,1,0)))</f>
        <v>0.11426322484535303</v>
      </c>
      <c r="H74" s="117">
        <v>0</v>
      </c>
      <c r="I74" s="80">
        <f>IF(ISBLANK(H74),"  ",IF(L74&gt;0,H74/L74,IF(H74&gt;0,1,0)))</f>
        <v>0</v>
      </c>
      <c r="J74" s="95">
        <v>16014500</v>
      </c>
      <c r="K74" s="83">
        <f>IF(ISBLANK(J74),"  ",IF(L74&gt;0,J74/L74,IF(J74&gt;0,1,0)))</f>
        <v>1</v>
      </c>
      <c r="L74" s="118">
        <f>L73+L72+L71+L70+L69</f>
        <v>16014500</v>
      </c>
      <c r="M74" s="82">
        <f>IF(ISBLANK(L74),"  ",IF(L76&gt;0,L74/L76,IF(L74&gt;0,1,0)))</f>
        <v>0.10218911748720071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89349098</v>
      </c>
      <c r="C76" s="122">
        <f t="shared" si="0"/>
        <v>0.57063313301726093</v>
      </c>
      <c r="D76" s="121">
        <v>67229784</v>
      </c>
      <c r="E76" s="123">
        <f>IF(ISBLANK(D76),"  ",IF(F76&gt;0,D76/F76,IF(D76&gt;0,1,0)))</f>
        <v>0.42936686698273907</v>
      </c>
      <c r="F76" s="121">
        <f>F74+F67+F47+F40+F48+F75</f>
        <v>156578882</v>
      </c>
      <c r="G76" s="124">
        <f>IF(ISBLANK(F76),"  ",IF(F76&gt;0,F76/F76,IF(F76&gt;0,1,0)))</f>
        <v>1</v>
      </c>
      <c r="H76" s="121">
        <v>92097949</v>
      </c>
      <c r="I76" s="122">
        <f>IF(ISBLANK(H76),"  ",IF(L76&gt;0,H76/L76,IF(H76&gt;0,1,0)))</f>
        <v>0.58768042278505228</v>
      </c>
      <c r="J76" s="121">
        <v>64616390</v>
      </c>
      <c r="K76" s="123">
        <f>IF(ISBLANK(J76),"  ",IF(L76&gt;0,J76/L76,IF(J76&gt;0,1,0)))</f>
        <v>0.41231957721494777</v>
      </c>
      <c r="L76" s="121">
        <f>L74+L67+L47+L40+L48+L75</f>
        <v>156714339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2" sqref="B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91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27334307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27334307</v>
      </c>
      <c r="G13" s="56">
        <f>IF(ISBLANK(F13),"  ",IF(F76&gt;0,F13/F76,IF(F13&gt;0,1,0)))</f>
        <v>0.17518101841775924</v>
      </c>
      <c r="H13" s="9">
        <v>26562492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26562492</v>
      </c>
      <c r="M13" s="56">
        <f>IF(ISBLANK(L13),"  ",IF(L76&gt;0,L13/L76,IF(L13&gt;0,1,0)))</f>
        <v>0.16112391731973963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2342652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2342652</v>
      </c>
      <c r="G15" s="65">
        <f>IF(ISBLANK(F15),"  ",IF(F76&gt;0,F15/F76,IF(F15&gt;0,1,0)))</f>
        <v>1.5013666275073318E-2</v>
      </c>
      <c r="H15" s="226">
        <v>2621321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2621321</v>
      </c>
      <c r="M15" s="65">
        <f>IF(ISBLANK(L15),"  ",IF(L76&gt;0,L15/L76,IF(L15&gt;0,1,0)))</f>
        <v>1.5900522739827921E-2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2342652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2342652</v>
      </c>
      <c r="G17" s="62">
        <f>IF(ISBLANK(F17),"  ",IF(F76&gt;0,F17/F76,IF(F17&gt;0,1,0)))</f>
        <v>1.5013666275073318E-2</v>
      </c>
      <c r="H17" s="224">
        <v>2621321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2621321</v>
      </c>
      <c r="M17" s="62">
        <f>IF(ISBLANK(L17),"  ",IF(L76&gt;0,L17/L76,IF(L17&gt;0,1,0)))</f>
        <v>1.5900522739827921E-2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29676959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29676959</v>
      </c>
      <c r="G40" s="82">
        <f>IF(ISBLANK(F40),"  ",IF(F76&gt;0,F40/F76,IF(F40&gt;0,1,0)))</f>
        <v>0.19019468469283257</v>
      </c>
      <c r="H40" s="229">
        <v>29183813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29183813</v>
      </c>
      <c r="M40" s="82">
        <f>IF(ISBLANK(L40),"  ",IF(L76&gt;0,L40/L76,IF(L40&gt;0,1,0)))</f>
        <v>0.17702444005956755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42121823</v>
      </c>
      <c r="C50" s="52">
        <f t="shared" si="0"/>
        <v>0.94451879114812587</v>
      </c>
      <c r="D50" s="59">
        <v>2474243.69</v>
      </c>
      <c r="E50" s="54">
        <f t="shared" ref="E50:E67" si="9">IF(ISBLANK(D50),"  ",IF(F50&gt;0,D50/F50,IF(D50&gt;0,1,0)))</f>
        <v>5.54812088518742E-2</v>
      </c>
      <c r="F50" s="101">
        <f t="shared" ref="F50:F55" si="10">D50+B50</f>
        <v>44596066.689999998</v>
      </c>
      <c r="G50" s="56">
        <f>IF(ISBLANK(F50),"  ",IF(F76&gt;0,F50/F76,IF(F50&gt;0,1,0)))</f>
        <v>0.28580875967261615</v>
      </c>
      <c r="H50" s="97">
        <v>43802915</v>
      </c>
      <c r="I50" s="52">
        <f t="shared" ref="I50:I67" si="11">IF(ISBLANK(H50),"  ",IF(L50&gt;0,H50/L50,IF(H50&gt;0,1,0)))</f>
        <v>0.94832096441374458</v>
      </c>
      <c r="J50" s="59">
        <v>2387053</v>
      </c>
      <c r="K50" s="54">
        <f t="shared" ref="K50:K67" si="12">IF(ISBLANK(J50),"  ",IF(L50&gt;0,J50/L50,IF(J50&gt;0,1,0)))</f>
        <v>5.1679035586255438E-2</v>
      </c>
      <c r="L50" s="101">
        <f t="shared" ref="L50:L66" si="13">J50+H50</f>
        <v>46189968</v>
      </c>
      <c r="M50" s="56">
        <f>IF(ISBLANK(L50),"  ",IF(L76&gt;0,L50/L76,IF(L50&gt;0,1,0)))</f>
        <v>0.28018111346756996</v>
      </c>
      <c r="N50" s="220"/>
    </row>
    <row r="51" spans="1:14" s="200" customFormat="1" ht="44.25" x14ac:dyDescent="0.55000000000000004">
      <c r="A51" s="223" t="s">
        <v>48</v>
      </c>
      <c r="B51" s="226">
        <v>8750368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8750368</v>
      </c>
      <c r="G51" s="62">
        <f>IF(ISBLANK(F51),"  ",IF(F76&gt;0,F51/F76,IF(F51&gt;0,1,0)))</f>
        <v>5.6079650300633964E-2</v>
      </c>
      <c r="H51" s="226">
        <v>3588819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3588819</v>
      </c>
      <c r="M51" s="62">
        <f>IF(ISBLANK(L51),"  ",IF(L76&gt;0,L51/L76,IF(L51&gt;0,1,0)))</f>
        <v>2.176921411709077E-2</v>
      </c>
      <c r="N51" s="220"/>
    </row>
    <row r="52" spans="1:14" s="200" customFormat="1" ht="44.25" x14ac:dyDescent="0.55000000000000004">
      <c r="A52" s="103" t="s">
        <v>49</v>
      </c>
      <c r="B52" s="104">
        <v>1614220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1614220</v>
      </c>
      <c r="G52" s="62">
        <f>IF(ISBLANK(F52),"  ",IF(F76&gt;0,F52/F76,IF(F52&gt;0,1,0)))</f>
        <v>1.0345266977147631E-2</v>
      </c>
      <c r="H52" s="104">
        <v>1680984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1680984</v>
      </c>
      <c r="M52" s="62">
        <f>IF(ISBLANK(L52),"  ",IF(L76&gt;0,L52/L76,IF(L52&gt;0,1,0)))</f>
        <v>1.0196585735698488E-2</v>
      </c>
      <c r="N52" s="220"/>
    </row>
    <row r="53" spans="1:14" s="200" customFormat="1" ht="44.25" x14ac:dyDescent="0.55000000000000004">
      <c r="A53" s="103" t="s">
        <v>50</v>
      </c>
      <c r="B53" s="104">
        <v>994496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994496</v>
      </c>
      <c r="G53" s="62">
        <f>IF(ISBLANK(F53),"  ",IF(F76&gt;0,F53/F76,IF(F53&gt;0,1,0)))</f>
        <v>6.3735591354991327E-3</v>
      </c>
      <c r="H53" s="104">
        <v>1036928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1036928</v>
      </c>
      <c r="M53" s="62">
        <f>IF(ISBLANK(L53),"  ",IF(L76&gt;0,L53/L76,IF(L53&gt;0,1,0)))</f>
        <v>6.2898428859206046E-3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1433630.6</v>
      </c>
      <c r="E54" s="60">
        <f>IF(ISBLANK(D54),"  ",IF(F54&gt;0,D54/F54,IF(D54&gt;0,1,0)))</f>
        <v>1</v>
      </c>
      <c r="F54" s="106">
        <f t="shared" si="10"/>
        <v>1433630.6</v>
      </c>
      <c r="G54" s="62">
        <f>IF(ISBLANK(F54),"  ",IF(F76&gt;0,F54/F76,IF(F54&gt;0,1,0)))</f>
        <v>9.1878996069980207E-3</v>
      </c>
      <c r="H54" s="104">
        <v>0</v>
      </c>
      <c r="I54" s="58">
        <f>IF(ISBLANK(H54),"  ",IF(L54&gt;0,H54/L54,IF(H54&gt;0,1,0)))</f>
        <v>0</v>
      </c>
      <c r="J54" s="105">
        <v>1468664</v>
      </c>
      <c r="K54" s="60">
        <f>IF(ISBLANK(J54),"  ",IF(L54&gt;0,J54/L54,IF(J54&gt;0,1,0)))</f>
        <v>1</v>
      </c>
      <c r="L54" s="106">
        <f t="shared" si="13"/>
        <v>1468664</v>
      </c>
      <c r="M54" s="62">
        <f>IF(ISBLANK(L54),"  ",IF(L76&gt;0,L54/L76,IF(L54&gt;0,1,0)))</f>
        <v>8.9086858607422114E-3</v>
      </c>
      <c r="N54" s="220"/>
    </row>
    <row r="55" spans="1:14" s="200" customFormat="1" ht="44.25" x14ac:dyDescent="0.55000000000000004">
      <c r="A55" s="223" t="s">
        <v>52</v>
      </c>
      <c r="B55" s="226">
        <v>10753695</v>
      </c>
      <c r="C55" s="58">
        <f t="shared" si="0"/>
        <v>0.70352884816061112</v>
      </c>
      <c r="D55" s="69">
        <v>4531669.67</v>
      </c>
      <c r="E55" s="60">
        <f t="shared" si="9"/>
        <v>0.29647115183938888</v>
      </c>
      <c r="F55" s="102">
        <f t="shared" si="10"/>
        <v>15285364.67</v>
      </c>
      <c r="G55" s="62">
        <f>IF(ISBLANK(F55),"  ",IF(F76&gt;0,F55/F76,IF(F55&gt;0,1,0)))</f>
        <v>9.7961354929445854E-2</v>
      </c>
      <c r="H55" s="226">
        <v>10897897</v>
      </c>
      <c r="I55" s="58">
        <f t="shared" si="11"/>
        <v>0.70828606994550281</v>
      </c>
      <c r="J55" s="69">
        <v>4488396</v>
      </c>
      <c r="K55" s="60">
        <f t="shared" si="12"/>
        <v>0.29171393005449719</v>
      </c>
      <c r="L55" s="102">
        <f t="shared" si="13"/>
        <v>15386293</v>
      </c>
      <c r="M55" s="62">
        <f>IF(ISBLANK(L55),"  ",IF(L76&gt;0,L55/L76,IF(L55&gt;0,1,0)))</f>
        <v>9.3330844153827461E-2</v>
      </c>
      <c r="N55" s="220"/>
    </row>
    <row r="56" spans="1:14" s="202" customFormat="1" ht="45" x14ac:dyDescent="0.6">
      <c r="A56" s="233" t="s">
        <v>53</v>
      </c>
      <c r="B56" s="234">
        <v>64234602</v>
      </c>
      <c r="C56" s="80">
        <f t="shared" si="0"/>
        <v>0.88387143944360713</v>
      </c>
      <c r="D56" s="91">
        <v>8439543.959999999</v>
      </c>
      <c r="E56" s="83">
        <f t="shared" si="9"/>
        <v>0.11612856055639295</v>
      </c>
      <c r="F56" s="107">
        <f>F55+F53+F52+F51+F50+F54</f>
        <v>72674145.959999993</v>
      </c>
      <c r="G56" s="82">
        <f>IF(ISBLANK(F56),"  ",IF(F76&gt;0,F56/F76,IF(F56&gt;0,1,0)))</f>
        <v>0.46575649062234076</v>
      </c>
      <c r="H56" s="234">
        <v>61007543</v>
      </c>
      <c r="I56" s="80">
        <f t="shared" si="11"/>
        <v>0.87968401215970959</v>
      </c>
      <c r="J56" s="91">
        <v>8344113</v>
      </c>
      <c r="K56" s="83">
        <f t="shared" si="12"/>
        <v>0.12031598784029036</v>
      </c>
      <c r="L56" s="102">
        <f t="shared" si="13"/>
        <v>69351656</v>
      </c>
      <c r="M56" s="82">
        <f>IF(ISBLANK(L56),"  ",IF(L76&gt;0,L56/L76,IF(L56&gt;0,1,0)))</f>
        <v>0.42067628622084952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261857</v>
      </c>
      <c r="C59" s="58">
        <f t="shared" si="0"/>
        <v>1</v>
      </c>
      <c r="D59" s="69">
        <v>0</v>
      </c>
      <c r="E59" s="60">
        <f t="shared" si="9"/>
        <v>0</v>
      </c>
      <c r="F59" s="44">
        <f t="shared" si="14"/>
        <v>261857</v>
      </c>
      <c r="G59" s="62">
        <f>IF(ISBLANK(F59),"  ",IF(F76&gt;0,F59/F76,IF(F59&gt;0,1,0)))</f>
        <v>1.6781978756519849E-3</v>
      </c>
      <c r="H59" s="224">
        <v>206550</v>
      </c>
      <c r="I59" s="58">
        <f t="shared" si="11"/>
        <v>1</v>
      </c>
      <c r="J59" s="69">
        <v>0</v>
      </c>
      <c r="K59" s="60">
        <f t="shared" si="12"/>
        <v>0</v>
      </c>
      <c r="L59" s="44">
        <f t="shared" si="13"/>
        <v>206550</v>
      </c>
      <c r="M59" s="62">
        <f>IF(ISBLANK(L59),"  ",IF(L76&gt;0,L59/L76,IF(L59&gt;0,1,0)))</f>
        <v>1.2528999584222828E-3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16024205.68</v>
      </c>
      <c r="E60" s="60">
        <f t="shared" si="9"/>
        <v>1</v>
      </c>
      <c r="F60" s="78">
        <f t="shared" si="14"/>
        <v>16024205.68</v>
      </c>
      <c r="G60" s="62">
        <f>IF(ISBLANK(F60),"  ",IF(F76&gt;0,F60/F76,IF(F60&gt;0,1,0)))</f>
        <v>0.10269646383784459</v>
      </c>
      <c r="H60" s="228">
        <v>0</v>
      </c>
      <c r="I60" s="58">
        <f t="shared" si="11"/>
        <v>0</v>
      </c>
      <c r="J60" s="77">
        <v>14101000</v>
      </c>
      <c r="K60" s="60">
        <f t="shared" si="12"/>
        <v>1</v>
      </c>
      <c r="L60" s="78">
        <f t="shared" si="13"/>
        <v>14101000</v>
      </c>
      <c r="M60" s="62">
        <f>IF(ISBLANK(L60),"  ",IF(L76&gt;0,L60/L76,IF(L60&gt;0,1,0)))</f>
        <v>8.5534458066872959E-2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1832375.9400000004</v>
      </c>
      <c r="E62" s="60">
        <f t="shared" si="9"/>
        <v>1</v>
      </c>
      <c r="F62" s="44">
        <f t="shared" si="14"/>
        <v>1832375.9400000004</v>
      </c>
      <c r="G62" s="62">
        <f>IF(ISBLANK(F62),"  ",IF(F76&gt;0,F62/F76,IF(F62&gt;0,1,0)))</f>
        <v>1.174339204185418E-2</v>
      </c>
      <c r="H62" s="224">
        <v>0</v>
      </c>
      <c r="I62" s="58">
        <f t="shared" si="11"/>
        <v>0</v>
      </c>
      <c r="J62" s="69">
        <v>3927736</v>
      </c>
      <c r="K62" s="60">
        <f t="shared" si="12"/>
        <v>1</v>
      </c>
      <c r="L62" s="44">
        <f t="shared" si="13"/>
        <v>3927736</v>
      </c>
      <c r="M62" s="62">
        <f>IF(ISBLANK(L62),"  ",IF(L76&gt;0,L62/L76,IF(L62&gt;0,1,0)))</f>
        <v>2.3825031571501832E-2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12661717.649999999</v>
      </c>
      <c r="E63" s="60">
        <f t="shared" si="9"/>
        <v>1</v>
      </c>
      <c r="F63" s="44">
        <f t="shared" si="14"/>
        <v>12661717.649999999</v>
      </c>
      <c r="G63" s="62">
        <f>IF(ISBLANK(F63),"  ",IF(F76&gt;0,F63/F76,IF(F63&gt;0,1,0)))</f>
        <v>8.1146838397809645E-2</v>
      </c>
      <c r="H63" s="224">
        <v>0</v>
      </c>
      <c r="I63" s="58">
        <f t="shared" si="11"/>
        <v>0</v>
      </c>
      <c r="J63" s="69">
        <v>13448090</v>
      </c>
      <c r="K63" s="60">
        <f t="shared" si="12"/>
        <v>1</v>
      </c>
      <c r="L63" s="44">
        <f t="shared" si="13"/>
        <v>13448090</v>
      </c>
      <c r="M63" s="62">
        <f>IF(ISBLANK(L63),"  ",IF(L76&gt;0,L63/L76,IF(L63&gt;0,1,0)))</f>
        <v>8.1574008239453488E-2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1067873</v>
      </c>
      <c r="E64" s="60">
        <f t="shared" si="9"/>
        <v>1</v>
      </c>
      <c r="F64" s="44">
        <f t="shared" si="14"/>
        <v>1067873</v>
      </c>
      <c r="G64" s="62">
        <f>IF(ISBLANK(F64),"  ",IF(F76&gt;0,F64/F76,IF(F64&gt;0,1,0)))</f>
        <v>6.843820100536217E-3</v>
      </c>
      <c r="H64" s="224">
        <v>0</v>
      </c>
      <c r="I64" s="58">
        <f t="shared" si="11"/>
        <v>0</v>
      </c>
      <c r="J64" s="69">
        <v>1821679</v>
      </c>
      <c r="K64" s="60">
        <f t="shared" si="12"/>
        <v>1</v>
      </c>
      <c r="L64" s="44">
        <f t="shared" si="13"/>
        <v>1821679</v>
      </c>
      <c r="M64" s="62">
        <f>IF(ISBLANK(L64),"  ",IF(L76&gt;0,L64/L76,IF(L64&gt;0,1,0)))</f>
        <v>1.1050019575689886E-2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2541714.13</v>
      </c>
      <c r="E65" s="60">
        <f t="shared" si="9"/>
        <v>1</v>
      </c>
      <c r="F65" s="44">
        <f t="shared" si="14"/>
        <v>2541714.13</v>
      </c>
      <c r="G65" s="62">
        <f>IF(ISBLANK(F65),"  ",IF(F76&gt;0,F65/F76,IF(F65&gt;0,1,0)))</f>
        <v>1.6289422293391559E-2</v>
      </c>
      <c r="H65" s="224">
        <v>0</v>
      </c>
      <c r="I65" s="58">
        <f t="shared" si="11"/>
        <v>0</v>
      </c>
      <c r="J65" s="69">
        <v>5132000</v>
      </c>
      <c r="K65" s="60">
        <f t="shared" si="12"/>
        <v>1</v>
      </c>
      <c r="L65" s="44">
        <f t="shared" si="13"/>
        <v>5132000</v>
      </c>
      <c r="M65" s="62">
        <f>IF(ISBLANK(L65),"  ",IF(L76&gt;0,L65/L76,IF(L65&gt;0,1,0)))</f>
        <v>3.1129908431968799E-2</v>
      </c>
      <c r="N65" s="220"/>
    </row>
    <row r="66" spans="1:14" s="200" customFormat="1" ht="44.25" x14ac:dyDescent="0.55000000000000004">
      <c r="A66" s="231" t="s">
        <v>63</v>
      </c>
      <c r="B66" s="224">
        <v>1110240</v>
      </c>
      <c r="C66" s="58">
        <f t="shared" si="0"/>
        <v>0.27731137648541199</v>
      </c>
      <c r="D66" s="69">
        <v>2893346.2</v>
      </c>
      <c r="E66" s="60">
        <f t="shared" si="9"/>
        <v>0.72268862351458796</v>
      </c>
      <c r="F66" s="44">
        <f t="shared" si="14"/>
        <v>4003586.2</v>
      </c>
      <c r="G66" s="62">
        <f>IF(ISBLANK(F66),"  ",IF(F76&gt;0,F66/F76,IF(F66&gt;0,1,0)))</f>
        <v>2.5658316775299509E-2</v>
      </c>
      <c r="H66" s="224">
        <v>8532049</v>
      </c>
      <c r="I66" s="58">
        <f t="shared" si="11"/>
        <v>0.6638488008230059</v>
      </c>
      <c r="J66" s="69">
        <v>4320349</v>
      </c>
      <c r="K66" s="60">
        <f t="shared" si="12"/>
        <v>0.33615119917699404</v>
      </c>
      <c r="L66" s="44">
        <f t="shared" si="13"/>
        <v>12852398</v>
      </c>
      <c r="M66" s="62">
        <f>IF(ISBLANK(L66),"  ",IF(L76&gt;0,L66/L76,IF(L66&gt;0,1,0)))</f>
        <v>7.7960633840845464E-2</v>
      </c>
      <c r="N66" s="220"/>
    </row>
    <row r="67" spans="1:14" s="202" customFormat="1" ht="45" x14ac:dyDescent="0.6">
      <c r="A67" s="235" t="s">
        <v>64</v>
      </c>
      <c r="B67" s="232">
        <v>65606699</v>
      </c>
      <c r="C67" s="80">
        <f t="shared" si="0"/>
        <v>0.5906922676437214</v>
      </c>
      <c r="D67" s="91">
        <v>45460776.559999995</v>
      </c>
      <c r="E67" s="83">
        <f t="shared" si="9"/>
        <v>0.40930773235627865</v>
      </c>
      <c r="F67" s="232">
        <f>F66+F65+F64+F63+F62+F61+F60+F59+F58+F57+F56</f>
        <v>111067475.55999999</v>
      </c>
      <c r="G67" s="82">
        <f>IF(ISBLANK(F67),"  ",IF(F76&gt;0,F67/F76,IF(F67&gt;0,1,0)))</f>
        <v>0.71181294194472844</v>
      </c>
      <c r="H67" s="232">
        <v>69746142</v>
      </c>
      <c r="I67" s="80">
        <f t="shared" si="11"/>
        <v>0.57717230979732237</v>
      </c>
      <c r="J67" s="91">
        <v>51094967</v>
      </c>
      <c r="K67" s="83">
        <f t="shared" si="12"/>
        <v>0.42282769020267763</v>
      </c>
      <c r="L67" s="232">
        <f>L66+L65+L64+L63+L62+L61+L60+L59+L58+L57+L56</f>
        <v>120841109</v>
      </c>
      <c r="M67" s="82">
        <f>IF(ISBLANK(L67),"  ",IF(L76&gt;0,L67/L76,IF(L67&gt;0,1,0)))</f>
        <v>0.73300324590560417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9767827</v>
      </c>
      <c r="E72" s="54">
        <f>IF(ISBLANK(D72),"  ",IF(F72&gt;0,D72/F72,IF(D72&gt;0,1,0)))</f>
        <v>1</v>
      </c>
      <c r="F72" s="67">
        <f>D72+B72</f>
        <v>9767827</v>
      </c>
      <c r="G72" s="56">
        <f>IF(ISBLANK(F72),"  ",IF(F76&gt;0,F72/F76,IF(F72&gt;0,1,0)))</f>
        <v>6.2600375476447451E-2</v>
      </c>
      <c r="H72" s="207">
        <v>0</v>
      </c>
      <c r="I72" s="52">
        <f>IF(ISBLANK(H72),"  ",IF(L72&gt;0,H72/L72,IF(H72&gt;0,1,0)))</f>
        <v>0</v>
      </c>
      <c r="J72" s="59">
        <v>9800000</v>
      </c>
      <c r="K72" s="54">
        <f>IF(ISBLANK(J72),"  ",IF(L72&gt;0,J72/L72,IF(J72&gt;0,1,0)))</f>
        <v>1</v>
      </c>
      <c r="L72" s="67">
        <f>J72+H72</f>
        <v>9800000</v>
      </c>
      <c r="M72" s="56">
        <f>IF(ISBLANK(L72),"  ",IF(L76&gt;0,L72/L76,IF(L72&gt;0,1,0)))</f>
        <v>5.9445265517009786E-2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5522377.6200000001</v>
      </c>
      <c r="E73" s="60">
        <f>IF(ISBLANK(D73),"  ",IF(F73&gt;0,D73/F73,IF(D73&gt;0,1,0)))</f>
        <v>1</v>
      </c>
      <c r="F73" s="44">
        <f>D73+B73</f>
        <v>5522377.6200000001</v>
      </c>
      <c r="G73" s="62">
        <f>IF(ISBLANK(F73),"  ",IF(F76&gt;0,F73/F76,IF(F73&gt;0,1,0)))</f>
        <v>3.5391997885991455E-2</v>
      </c>
      <c r="H73" s="224">
        <v>0</v>
      </c>
      <c r="I73" s="58">
        <f>IF(ISBLANK(H73),"  ",IF(L73&gt;0,H73/L73,IF(H73&gt;0,1,0)))</f>
        <v>0</v>
      </c>
      <c r="J73" s="69">
        <v>5032614</v>
      </c>
      <c r="K73" s="60">
        <f>IF(ISBLANK(J73),"  ",IF(L73&gt;0,J73/L73,IF(J73&gt;0,1,0)))</f>
        <v>1</v>
      </c>
      <c r="L73" s="44">
        <f>J73+H73</f>
        <v>5032614</v>
      </c>
      <c r="M73" s="62">
        <f>IF(ISBLANK(L73),"  ",IF(L76&gt;0,L73/L76,IF(L73&gt;0,1,0)))</f>
        <v>3.0527048517818439E-2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15290204.620000001</v>
      </c>
      <c r="E74" s="83">
        <f>IF(ISBLANK(D74),"  ",IF(F74&gt;0,D74/F74,IF(D74&gt;0,1,0)))</f>
        <v>1</v>
      </c>
      <c r="F74" s="118">
        <f>F73+F72+F71+F70+F69</f>
        <v>15290204.620000001</v>
      </c>
      <c r="G74" s="82">
        <f>IF(ISBLANK(F74),"  ",IF(F76&gt;0,F74/F76,IF(F74&gt;0,1,0)))</f>
        <v>9.799237336243892E-2</v>
      </c>
      <c r="H74" s="117">
        <v>0</v>
      </c>
      <c r="I74" s="80">
        <f>IF(ISBLANK(H74),"  ",IF(L74&gt;0,H74/L74,IF(H74&gt;0,1,0)))</f>
        <v>0</v>
      </c>
      <c r="J74" s="95">
        <v>14832614</v>
      </c>
      <c r="K74" s="83">
        <f>IF(ISBLANK(J74),"  ",IF(L74&gt;0,J74/L74,IF(J74&gt;0,1,0)))</f>
        <v>1</v>
      </c>
      <c r="L74" s="118">
        <f>L73+L72+L71+L70+L69</f>
        <v>14832614</v>
      </c>
      <c r="M74" s="82">
        <f>IF(ISBLANK(L74),"  ",IF(L76&gt;0,L74/L76,IF(L74&gt;0,1,0)))</f>
        <v>8.9972314034828235E-2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95283658</v>
      </c>
      <c r="C76" s="122">
        <f t="shared" si="0"/>
        <v>0.61065708550831277</v>
      </c>
      <c r="D76" s="121">
        <v>60750981.179999992</v>
      </c>
      <c r="E76" s="123">
        <f>IF(ISBLANK(D76),"  ",IF(F76&gt;0,D76/F76,IF(D76&gt;0,1,0)))</f>
        <v>0.38934291449168712</v>
      </c>
      <c r="F76" s="121">
        <f>F74+F67+F47+F40+F48+F75</f>
        <v>156034639.18000001</v>
      </c>
      <c r="G76" s="124">
        <f>IF(ISBLANK(F76),"  ",IF(F76&gt;0,F76/F76,IF(F76&gt;0,1,0)))</f>
        <v>1</v>
      </c>
      <c r="H76" s="121">
        <v>98929955</v>
      </c>
      <c r="I76" s="122">
        <f>IF(ISBLANK(H76),"  ",IF(L76&gt;0,H76/L76,IF(H76&gt;0,1,0)))</f>
        <v>0.60009361658783977</v>
      </c>
      <c r="J76" s="121">
        <v>65927581</v>
      </c>
      <c r="K76" s="123">
        <f>IF(ISBLANK(J76),"  ",IF(L76&gt;0,J76/L76,IF(J76&gt;0,1,0)))</f>
        <v>0.39990638341216017</v>
      </c>
      <c r="L76" s="121">
        <f>L74+L67+L47+L40+L48+L75</f>
        <v>164857536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F42" sqref="F42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50.28515625" style="129" customWidth="1"/>
    <col min="5" max="5" width="45.5703125" style="128" customWidth="1"/>
    <col min="6" max="6" width="49.8554687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50.85546875" style="129" customWidth="1"/>
    <col min="11" max="11" width="45.5703125" style="128" customWidth="1"/>
    <col min="12" max="12" width="50.285156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86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69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87"/>
      <c r="E12" s="49"/>
      <c r="F12" s="48"/>
      <c r="G12" s="50"/>
      <c r="H12" s="46"/>
      <c r="I12" s="49"/>
      <c r="J12" s="87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+LSU!B13+LSUA!B13+LSUS!B13+LSUE!B13+HSCS!B13+HSCNO!B13+LSUAg!B13+PBRC!B13</f>
        <v>342726392.03000009</v>
      </c>
      <c r="C13" s="52">
        <f t="shared" ref="C13:C76" si="0">IF(ISBLANK(B13),"  ",IF(F13&gt;0,B13/F13,IF(B13&gt;0,1,0)))</f>
        <v>1</v>
      </c>
      <c r="D13" s="53">
        <f>+LSU!D13+LSUA!D13+LSUS!D13+LSUE!D13+HSCS!D13+HSCNO!D13+LSUAg!D13+PBRC!D13</f>
        <v>0</v>
      </c>
      <c r="E13" s="54">
        <f>IF(ISBLANK(D13),"  ",IF(F13&gt;0,D13/F13,IF(D13&gt;0,1,0)))</f>
        <v>0</v>
      </c>
      <c r="F13" s="55">
        <f>D13+B13</f>
        <v>342726392.03000009</v>
      </c>
      <c r="G13" s="56">
        <f>IF(ISBLANK(F13),"  ",IF(F76&gt;0,F13/F76,IF(F13&gt;0,1,0)))</f>
        <v>0.1549119756088565</v>
      </c>
      <c r="H13" s="9">
        <f>+LSU!H13+LSUA!H13+LSUS!H13+LSUE!H13+HSCS!H13+HSCNO!H13+LSUAg!H13+PBRC!H13</f>
        <v>350527829</v>
      </c>
      <c r="I13" s="52">
        <f>IF(ISBLANK(H13),"  ",IF(L13&gt;0,H13/L13,IF(H13&gt;0,1,0)))</f>
        <v>1</v>
      </c>
      <c r="J13" s="53">
        <f>+LSU!J13+LSUA!J13+LSUS!J13+LSUE!J13+HSCS!J13+HSCNO!J13+LSUAg!J13+PBRC!J13</f>
        <v>0</v>
      </c>
      <c r="K13" s="54">
        <f>IF(ISBLANK(J13),"  ",IF(L13&gt;0,J13/L13,IF(J13&gt;0,1,0)))</f>
        <v>0</v>
      </c>
      <c r="L13" s="55">
        <f t="shared" ref="L13:L34" si="1">J13+H13</f>
        <v>350527829</v>
      </c>
      <c r="M13" s="56">
        <f>IF(ISBLANK(L13),"  ",IF(L76&gt;0,L13/L76,IF(L13&gt;0,1,0)))</f>
        <v>0.1580865214311106</v>
      </c>
      <c r="N13" s="57"/>
    </row>
    <row r="14" spans="1:17" s="11" customFormat="1" ht="44.25" x14ac:dyDescent="0.55000000000000004">
      <c r="A14" s="21" t="s">
        <v>13</v>
      </c>
      <c r="B14" s="9">
        <f>+LSU!B14+LSUA!B14+LSUS!B14+LSUE!B14+HSCS!B14+HSCNO!B14+LSUAg!B14+PBRC!B14</f>
        <v>0</v>
      </c>
      <c r="C14" s="58">
        <f t="shared" si="0"/>
        <v>0</v>
      </c>
      <c r="D14" s="53">
        <f>+LSU!D14+LSUA!D14+LSUS!D14+LSUE!D14+HSCS!D14+HSCNO!D14+LSUAg!D14+PBRC!D14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+LSU!H14+LSUA!H14+LSUS!H14+LSUE!H14+HSCS!H14+HSCNO!H14+LSUAg!H14+PBRC!H14</f>
        <v>0</v>
      </c>
      <c r="I14" s="58">
        <f>IF(ISBLANK(H14),"  ",IF(L14&gt;0,H14/L14,IF(H14&gt;0,1,0)))</f>
        <v>0</v>
      </c>
      <c r="J14" s="53">
        <f>+LSU!J14+LSUA!J14+LSUS!J14+LSUE!J14+HSCS!J14+HSCNO!J14+LSUAg!J14+PBRC!J14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135">
        <f>+LSU!B15+LSUA!B15+LSUS!B15+LSUE!B15+HSCS!B15+HSCNO!B15+LSUAg!B15+PBRC!B15</f>
        <v>42179604.859999999</v>
      </c>
      <c r="C15" s="137">
        <f t="shared" si="0"/>
        <v>1</v>
      </c>
      <c r="D15" s="138">
        <f>+LSU!D15+LSUA!D15+LSUS!D15+LSUE!D15+HSCS!D15+HSCNO!D15+LSUAg!D15+PBRC!D15</f>
        <v>0</v>
      </c>
      <c r="E15" s="64">
        <f>IF(ISBLANK(D15),"  ",IF(F15&gt;0,D15/F15,IF(D15&gt;0,1,0)))</f>
        <v>0</v>
      </c>
      <c r="F15" s="48">
        <f>D15+B15</f>
        <v>42179604.859999999</v>
      </c>
      <c r="G15" s="65">
        <f>IF(ISBLANK(F15),"  ",IF(F76&gt;0,F15/F76,IF(F15&gt;0,1,0)))</f>
        <v>1.9065137880281975E-2</v>
      </c>
      <c r="H15" s="135">
        <f>+LSU!H15+LSUA!H15+LSUS!H15+LSUE!H15+HSCS!H15+HSCNO!H15+LSUAg!H15+PBRC!H15</f>
        <v>30476698</v>
      </c>
      <c r="I15" s="137">
        <f>IF(ISBLANK(H15),"  ",IF(L15&gt;0,H15/L15,IF(H15&gt;0,1,0)))</f>
        <v>1</v>
      </c>
      <c r="J15" s="138">
        <f>+LSU!J15+LSUA!J15+LSUS!J15+LSUE!J15+HSCS!J15+HSCNO!J15+LSUAg!J15+PBRC!J15</f>
        <v>0</v>
      </c>
      <c r="K15" s="64">
        <f>IF(ISBLANK(J15),"  ",IF(L15&gt;0,J15/L15,IF(J15&gt;0,1,0)))</f>
        <v>0</v>
      </c>
      <c r="L15" s="48">
        <f t="shared" si="1"/>
        <v>30476698</v>
      </c>
      <c r="M15" s="65">
        <f>IF(ISBLANK(L15),"  ",IF(L76&gt;0,L15/L76,IF(L15&gt;0,1,0)))</f>
        <v>1.3744857819909317E-2</v>
      </c>
      <c r="N15" s="35"/>
    </row>
    <row r="16" spans="1:17" s="11" customFormat="1" ht="44.25" x14ac:dyDescent="0.55000000000000004">
      <c r="A16" s="66" t="s">
        <v>15</v>
      </c>
      <c r="B16" s="9">
        <f>+LSU!B16+LSUA!B16+LSUS!B16+LSUE!B16+HSCS!B16+HSCNO!B16+LSUAg!B16+PBRC!B16</f>
        <v>0</v>
      </c>
      <c r="C16" s="52">
        <f t="shared" si="0"/>
        <v>0</v>
      </c>
      <c r="D16" s="53">
        <f>+LSU!D16+LSUA!D16+LSUS!D16+LSUE!D16+HSCS!D16+HSCNO!D16+LSUAg!D16+PBRC!D16</f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9">
        <f>+LSU!H16+LSUA!H16+LSUS!H16+LSUE!H16+HSCS!H16+HSCNO!H16+LSUAg!H16+PBRC!H16</f>
        <v>0</v>
      </c>
      <c r="I16" s="52">
        <f t="shared" ref="I16:I34" si="3">IF(ISBLANK(H16),"  ",IF(L16&gt;0,H16/L16,IF(H16&gt;0,1,0)))</f>
        <v>0</v>
      </c>
      <c r="J16" s="53">
        <f>+LSU!J16+LSUA!J16+LSUS!J16+LSUE!J16+HSCS!J16+HSCNO!J16+LSUAg!J16+PBRC!J16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+LSU!B17+LSUA!B17+LSUS!B17+LSUE!B17+HSCS!B17+HSCNO!B17+LSUAg!B17+PBRC!B17</f>
        <v>17988932.100000001</v>
      </c>
      <c r="C17" s="58">
        <f t="shared" si="0"/>
        <v>1</v>
      </c>
      <c r="D17" s="53">
        <f>+LSU!D17+LSUA!D17+LSUS!D17+LSUE!D17+HSCS!D17+HSCNO!D17+LSUAg!D17+PBRC!D17</f>
        <v>0</v>
      </c>
      <c r="E17" s="54">
        <f t="shared" ref="E17:E34" si="5">IF(ISBLANK(D17),"  ",IF(F17&gt;0,D17/F17,IF(D17&gt;0,1,0)))</f>
        <v>0</v>
      </c>
      <c r="F17" s="44">
        <f t="shared" si="2"/>
        <v>17988932.100000001</v>
      </c>
      <c r="G17" s="62">
        <f>IF(ISBLANK(F17),"  ",IF(F76&gt;0,F17/F76,IF(F17&gt;0,1,0)))</f>
        <v>8.1309787501297713E-3</v>
      </c>
      <c r="H17" s="9">
        <f>+LSU!H17+LSUA!H17+LSUS!H17+LSUE!H17+HSCS!H17+HSCNO!H17+LSUAg!H17+PBRC!H17</f>
        <v>20128504</v>
      </c>
      <c r="I17" s="58">
        <f t="shared" si="3"/>
        <v>1</v>
      </c>
      <c r="J17" s="53">
        <f>+LSU!J17+LSUA!J17+LSUS!J17+LSUE!J17+HSCS!J17+HSCNO!J17+LSUAg!J17+PBRC!J17</f>
        <v>0</v>
      </c>
      <c r="K17" s="60">
        <f t="shared" si="4"/>
        <v>0</v>
      </c>
      <c r="L17" s="44">
        <f t="shared" si="1"/>
        <v>20128504</v>
      </c>
      <c r="M17" s="62">
        <f>IF(ISBLANK(L17),"  ",IF(L76&gt;0,L17/L76,IF(L17&gt;0,1,0)))</f>
        <v>9.0778674778834618E-3</v>
      </c>
      <c r="N17" s="35"/>
    </row>
    <row r="18" spans="1:14" s="11" customFormat="1" ht="44.25" x14ac:dyDescent="0.55000000000000004">
      <c r="A18" s="68" t="s">
        <v>17</v>
      </c>
      <c r="B18" s="9">
        <f>+LSU!B18+LSUA!B18+LSUS!B18+LSUE!B18+HSCS!B18+HSCNO!B18+LSUAg!B18+PBRC!B18</f>
        <v>19978593.010000002</v>
      </c>
      <c r="C18" s="58">
        <f t="shared" si="0"/>
        <v>1</v>
      </c>
      <c r="D18" s="53">
        <f>+LSU!D18+LSUA!D18+LSUS!D18+LSUE!D18+HSCS!D18+HSCNO!D18+LSUAg!D18+PBRC!D18</f>
        <v>0</v>
      </c>
      <c r="E18" s="54">
        <f t="shared" si="5"/>
        <v>0</v>
      </c>
      <c r="F18" s="44">
        <f t="shared" si="2"/>
        <v>19978593.010000002</v>
      </c>
      <c r="G18" s="62">
        <f>IF(ISBLANK(F18),"  ",IF(F76&gt;0,F18/F76,IF(F18&gt;0,1,0)))</f>
        <v>9.0303034287288891E-3</v>
      </c>
      <c r="H18" s="9">
        <f>+LSU!H18+LSUA!H18+LSUS!H18+LSUE!H18+HSCS!H18+HSCNO!H18+LSUAg!H18+PBRC!H18</f>
        <v>6017842</v>
      </c>
      <c r="I18" s="58">
        <f t="shared" si="3"/>
        <v>1</v>
      </c>
      <c r="J18" s="53">
        <f>+LSU!J18+LSUA!J18+LSUS!J18+LSUE!J18+HSCS!J18+HSCNO!J18+LSUAg!J18+PBRC!J18</f>
        <v>0</v>
      </c>
      <c r="K18" s="60">
        <f t="shared" si="4"/>
        <v>0</v>
      </c>
      <c r="L18" s="44">
        <f t="shared" si="1"/>
        <v>6017842</v>
      </c>
      <c r="M18" s="62">
        <f>IF(ISBLANK(L18),"  ",IF(L76&gt;0,L18/L76,IF(L18&gt;0,1,0)))</f>
        <v>2.7140204845248891E-3</v>
      </c>
      <c r="N18" s="35"/>
    </row>
    <row r="19" spans="1:14" s="11" customFormat="1" ht="44.25" x14ac:dyDescent="0.55000000000000004">
      <c r="A19" s="68" t="s">
        <v>18</v>
      </c>
      <c r="B19" s="9">
        <f>+LSU!B19+LSUA!B19+LSUS!B19+LSUE!B19+HSCS!B19+HSCNO!B19+LSUAg!B19+PBRC!B19</f>
        <v>0</v>
      </c>
      <c r="C19" s="58">
        <f t="shared" si="0"/>
        <v>0</v>
      </c>
      <c r="D19" s="53">
        <f>+LSU!D19+LSUA!D19+LSUS!D19+LSUE!D19+HSCS!D19+HSCNO!D19+LSUAg!D19+PBRC!D19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9">
        <f>+LSU!H19+LSUA!H19+LSUS!H19+LSUE!H19+HSCS!H19+HSCNO!H19+LSUAg!H19+PBRC!H19</f>
        <v>0</v>
      </c>
      <c r="I19" s="58">
        <f t="shared" si="3"/>
        <v>0</v>
      </c>
      <c r="J19" s="53">
        <f>+LSU!J19+LSUA!J19+LSUS!J19+LSUE!J19+HSCS!J19+HSCNO!J19+LSUAg!J19+PBRC!J19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35"/>
    </row>
    <row r="20" spans="1:14" s="11" customFormat="1" ht="44.25" x14ac:dyDescent="0.55000000000000004">
      <c r="A20" s="68" t="s">
        <v>19</v>
      </c>
      <c r="B20" s="9">
        <f>+LSU!B20+LSUA!B20+LSUS!B20+LSUE!B20+HSCS!B20+HSCNO!B20+LSUAg!B20+PBRC!B20</f>
        <v>0</v>
      </c>
      <c r="C20" s="58">
        <f t="shared" si="0"/>
        <v>0</v>
      </c>
      <c r="D20" s="53">
        <f>+LSU!D20+LSUA!D20+LSUS!D20+LSUE!D20+HSCS!D20+HSCNO!D20+LSUAg!D20+PBRC!D20</f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9">
        <f>+LSU!H20+LSUA!H20+LSUS!H20+LSUE!H20+HSCS!H20+HSCNO!H20+LSUAg!H20+PBRC!H20</f>
        <v>0</v>
      </c>
      <c r="I20" s="58">
        <f t="shared" si="3"/>
        <v>0</v>
      </c>
      <c r="J20" s="53">
        <f>+LSU!J20+LSUA!J20+LSUS!J20+LSUE!J20+HSCS!J20+HSCNO!J20+LSUAg!J20+PBRC!J20</f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35"/>
    </row>
    <row r="21" spans="1:14" s="11" customFormat="1" ht="44.25" x14ac:dyDescent="0.55000000000000004">
      <c r="A21" s="68" t="s">
        <v>20</v>
      </c>
      <c r="B21" s="9">
        <f>+LSU!B21+LSUA!B21+LSUS!B21+LSUE!B21+HSCS!B21+HSCNO!B21+LSUAg!B21+PBRC!B21</f>
        <v>0</v>
      </c>
      <c r="C21" s="58">
        <f t="shared" si="0"/>
        <v>0</v>
      </c>
      <c r="D21" s="53">
        <f>+LSU!D21+LSUA!D21+LSUS!D21+LSUE!D21+HSCS!D21+HSCNO!D21+LSUAg!D21+PBRC!D21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+LSU!H21+LSUA!H21+LSUS!H21+LSUE!H21+HSCS!H21+HSCNO!H21+LSUAg!H21+PBRC!H21</f>
        <v>0</v>
      </c>
      <c r="I21" s="58">
        <f t="shared" si="3"/>
        <v>0</v>
      </c>
      <c r="J21" s="53">
        <f>+LSU!J21+LSUA!J21+LSUS!J21+LSUE!J21+HSCS!J21+HSCNO!J21+LSUAg!J21+PBRC!J21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8" t="s">
        <v>21</v>
      </c>
      <c r="B22" s="9">
        <f>+LSU!B22+LSUA!B22+LSUS!B22+LSUE!B22+HSCS!B22+HSCNO!B22+LSUAg!B22+PBRC!B22</f>
        <v>0</v>
      </c>
      <c r="C22" s="58">
        <f t="shared" si="0"/>
        <v>0</v>
      </c>
      <c r="D22" s="53">
        <f>+LSU!D22+LSUA!D22+LSUS!D22+LSUE!D22+HSCS!D22+HSCNO!D22+LSUAg!D22+PBRC!D22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+LSU!H22+LSUA!H22+LSUS!H22+LSUE!H22+HSCS!H22+HSCNO!H22+LSUAg!H22+PBRC!H22</f>
        <v>0</v>
      </c>
      <c r="I22" s="58">
        <f t="shared" si="3"/>
        <v>0</v>
      </c>
      <c r="J22" s="53">
        <f>+LSU!J22+LSUA!J22+LSUS!J22+LSUE!J22+HSCS!J22+HSCNO!J22+LSUAg!J22+PBRC!J22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8" t="s">
        <v>22</v>
      </c>
      <c r="B23" s="9">
        <f>+LSU!B23+LSUA!B23+LSUS!B23+LSUE!B23+HSCS!B23+HSCNO!B23+LSUAg!B23+PBRC!B23</f>
        <v>750000</v>
      </c>
      <c r="C23" s="58">
        <f t="shared" si="0"/>
        <v>1</v>
      </c>
      <c r="D23" s="53">
        <f>+LSU!D23+LSUA!D23+LSUS!D23+LSUE!D23+HSCS!D23+HSCNO!D23+LSUAg!D23+PBRC!D23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3.389992262296286E-4</v>
      </c>
      <c r="H23" s="9">
        <f>+LSU!H23+LSUA!H23+LSUS!H23+LSUE!H23+HSCS!H23+HSCNO!H23+LSUAg!H23+PBRC!H23</f>
        <v>750000</v>
      </c>
      <c r="I23" s="58">
        <f t="shared" si="3"/>
        <v>1</v>
      </c>
      <c r="J23" s="53">
        <f>+LSU!J23+LSUA!J23+LSUS!J23+LSUE!J23+HSCS!J23+HSCNO!J23+LSUAg!J23+PBRC!J23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3.3824672754679619E-4</v>
      </c>
      <c r="N23" s="35"/>
    </row>
    <row r="24" spans="1:14" s="11" customFormat="1" ht="44.25" x14ac:dyDescent="0.55000000000000004">
      <c r="A24" s="68" t="s">
        <v>23</v>
      </c>
      <c r="B24" s="9">
        <f>+LSU!B24+LSUA!B24+LSUS!B24+LSUE!B24+HSCS!B24+HSCNO!B24+LSUAg!B24+PBRC!B24</f>
        <v>3252079.75</v>
      </c>
      <c r="C24" s="58">
        <f t="shared" si="0"/>
        <v>1</v>
      </c>
      <c r="D24" s="53">
        <f>+LSU!D24+LSUA!D24+LSUS!D24+LSUE!D24+HSCS!D24+HSCNO!D24+LSUAg!D24+PBRC!D24</f>
        <v>0</v>
      </c>
      <c r="E24" s="54">
        <f t="shared" si="5"/>
        <v>0</v>
      </c>
      <c r="F24" s="44">
        <f t="shared" si="2"/>
        <v>3252079.75</v>
      </c>
      <c r="G24" s="62">
        <f>IF(ISBLANK(F24),"  ",IF(F76&gt;0,F24/F76,IF(F24&gt;0,1,0)))</f>
        <v>1.469936691849392E-3</v>
      </c>
      <c r="H24" s="9">
        <f>+LSU!H24+LSUA!H24+LSUS!H24+LSUE!H24+HSCS!H24+HSCNO!H24+LSUAg!H24+PBRC!H24</f>
        <v>3370352</v>
      </c>
      <c r="I24" s="58">
        <f t="shared" si="3"/>
        <v>1</v>
      </c>
      <c r="J24" s="53">
        <f>+LSU!J24+LSUA!J24+LSUS!J24+LSUE!J24+HSCS!J24+HSCNO!J24+LSUAg!J24+PBRC!J24</f>
        <v>0</v>
      </c>
      <c r="K24" s="60">
        <f t="shared" si="4"/>
        <v>0</v>
      </c>
      <c r="L24" s="44">
        <f t="shared" si="1"/>
        <v>3370352</v>
      </c>
      <c r="M24" s="62">
        <f>IF(ISBLANK(L24),"  ",IF(L76&gt;0,L24/L76,IF(L24&gt;0,1,0)))</f>
        <v>1.5200140462410662E-3</v>
      </c>
      <c r="N24" s="35"/>
    </row>
    <row r="25" spans="1:14" s="11" customFormat="1" ht="44.25" x14ac:dyDescent="0.55000000000000004">
      <c r="A25" s="68" t="s">
        <v>24</v>
      </c>
      <c r="B25" s="9">
        <f>+LSU!B25+LSUA!B25+LSUS!B25+LSUE!B25+HSCS!B25+HSCNO!B25+LSUAg!B25+PBRC!B25</f>
        <v>210000</v>
      </c>
      <c r="C25" s="58">
        <f t="shared" si="0"/>
        <v>1</v>
      </c>
      <c r="D25" s="53">
        <f>+LSU!D25+LSUA!D25+LSUS!D25+LSUE!D25+HSCS!D25+HSCNO!D25+LSUAg!D25+PBRC!D25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9.4919783344296009E-5</v>
      </c>
      <c r="H25" s="9">
        <f>+LSU!H25+LSUA!H25+LSUS!H25+LSUE!H25+HSCS!H25+HSCNO!H25+LSUAg!H25+PBRC!H25</f>
        <v>210000</v>
      </c>
      <c r="I25" s="58">
        <f t="shared" si="3"/>
        <v>1</v>
      </c>
      <c r="J25" s="53">
        <f>+LSU!J25+LSUA!J25+LSUS!J25+LSUE!J25+HSCS!J25+HSCNO!J25+LSUAg!J25+PBRC!J25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9.4709083713102928E-5</v>
      </c>
      <c r="N25" s="35"/>
    </row>
    <row r="26" spans="1:14" s="11" customFormat="1" ht="44.25" x14ac:dyDescent="0.55000000000000004">
      <c r="A26" s="68" t="s">
        <v>25</v>
      </c>
      <c r="B26" s="9">
        <f>+LSU!B26+LSUA!B26+LSUS!B26+LSUE!B26+HSCS!B26+HSCNO!B26+LSUAg!B26+PBRC!B26</f>
        <v>0</v>
      </c>
      <c r="C26" s="58">
        <f t="shared" si="0"/>
        <v>0</v>
      </c>
      <c r="D26" s="53">
        <f>+LSU!D26+LSUA!D26+LSUS!D26+LSUE!D26+HSCS!D26+HSCNO!D26+LSUAg!D26+PBRC!D26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+LSU!H26+LSUA!H26+LSUS!H26+LSUE!H26+HSCS!H26+HSCNO!H26+LSUAg!H26+PBRC!H26</f>
        <v>0</v>
      </c>
      <c r="I26" s="58">
        <f t="shared" si="3"/>
        <v>0</v>
      </c>
      <c r="J26" s="53">
        <f>+LSU!J26+LSUA!J26+LSUS!J26+LSUE!J26+HSCS!J26+HSCNO!J26+LSUAg!J26+PBRC!J26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+LSU!B27+LSUA!B27+LSUS!B27+LSUE!B27+HSCS!B27+HSCNO!B27+LSUAg!B27+PBRC!B27</f>
        <v>0</v>
      </c>
      <c r="C27" s="58">
        <f t="shared" si="0"/>
        <v>0</v>
      </c>
      <c r="D27" s="53">
        <f>+LSU!D27+LSUA!D27+LSUS!D27+LSUE!D27+HSCS!D27+HSCNO!D27+LSUAg!D27+PBRC!D27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+LSU!H27+LSUA!H27+LSUS!H27+LSUE!H27+HSCS!H27+HSCNO!H27+LSUAg!H27+PBRC!H27</f>
        <v>0</v>
      </c>
      <c r="I27" s="58">
        <f t="shared" si="3"/>
        <v>0</v>
      </c>
      <c r="J27" s="53">
        <f>+LSU!J27+LSUA!J27+LSUS!J27+LSUE!J27+HSCS!J27+HSCNO!J27+LSUAg!J27+PBRC!J27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0" t="s">
        <v>27</v>
      </c>
      <c r="B28" s="9">
        <f>+LSU!B28+LSUA!B28+LSUS!B28+LSUE!B28+HSCS!B28+HSCNO!B28+LSUAg!B28+PBRC!B28</f>
        <v>0</v>
      </c>
      <c r="C28" s="58">
        <f t="shared" si="0"/>
        <v>0</v>
      </c>
      <c r="D28" s="53">
        <f>+LSU!D28+LSUA!D28+LSUS!D28+LSUE!D28+HSCS!D28+HSCNO!D28+LSUAg!D28+PBRC!D28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+LSU!H28+LSUA!H28+LSUS!H28+LSUE!H28+HSCS!H28+HSCNO!H28+LSUAg!H28+PBRC!H28</f>
        <v>0</v>
      </c>
      <c r="I28" s="58">
        <f t="shared" si="3"/>
        <v>0</v>
      </c>
      <c r="J28" s="53">
        <f>+LSU!J28+LSUA!J28+LSUS!J28+LSUE!J28+HSCS!J28+HSCNO!J28+LSUAg!J28+PBRC!J28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0" t="s">
        <v>28</v>
      </c>
      <c r="B29" s="9">
        <f>+LSU!B29+LSUA!B29+LSUS!B29+LSUE!B29+HSCS!B29+HSCNO!B29+LSUAg!B29+PBRC!B29</f>
        <v>0</v>
      </c>
      <c r="C29" s="58">
        <f t="shared" si="0"/>
        <v>0</v>
      </c>
      <c r="D29" s="53">
        <f>+LSU!D29+LSUA!D29+LSUS!D29+LSUE!D29+HSCS!D29+HSCNO!D29+LSUAg!D29+PBRC!D29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+LSU!H29+LSUA!H29+LSUS!H29+LSUE!H29+HSCS!H29+HSCNO!H29+LSUAg!H29+PBRC!H29</f>
        <v>0</v>
      </c>
      <c r="I29" s="58">
        <f t="shared" si="3"/>
        <v>0</v>
      </c>
      <c r="J29" s="53">
        <f>+LSU!J29+LSUA!J29+LSUS!J29+LSUE!J29+HSCS!J29+HSCNO!J29+LSUAg!J29+PBRC!J29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0" t="s">
        <v>29</v>
      </c>
      <c r="B30" s="9">
        <f>+LSU!B30+LSUA!B30+LSUS!B30+LSUE!B30+HSCS!B30+HSCNO!B30+LSUAg!B30+PBRC!B30</f>
        <v>0</v>
      </c>
      <c r="C30" s="58">
        <f t="shared" si="0"/>
        <v>0</v>
      </c>
      <c r="D30" s="53">
        <f>+LSU!D30+LSUA!D30+LSUS!D30+LSUE!D30+HSCS!D30+HSCNO!D30+LSUAg!D30+PBRC!D30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+LSU!H30+LSUA!H30+LSUS!H30+LSUE!H30+HSCS!H30+HSCNO!H30+LSUAg!H30+PBRC!H30</f>
        <v>0</v>
      </c>
      <c r="I30" s="58">
        <f t="shared" si="3"/>
        <v>0</v>
      </c>
      <c r="J30" s="53">
        <f>+LSU!J30+LSUA!J30+LSUS!J30+LSUE!J30+HSCS!J30+HSCNO!J30+LSUAg!J30+PBRC!J30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0" t="s">
        <v>30</v>
      </c>
      <c r="B31" s="9">
        <f>+LSU!B31+LSUA!B31+LSUS!B31+LSUE!B31+HSCS!B31+HSCNO!B31+LSUAg!B31+PBRC!B31</f>
        <v>0</v>
      </c>
      <c r="C31" s="58">
        <f t="shared" si="0"/>
        <v>0</v>
      </c>
      <c r="D31" s="53">
        <f>+LSU!D31+LSUA!D31+LSUS!D31+LSUE!D31+HSCS!D31+HSCNO!D31+LSUAg!D31+PBRC!D31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9">
        <f>+LSU!H31+LSUA!H31+LSUS!H31+LSUE!H31+HSCS!H31+HSCNO!H31+LSUAg!H31+PBRC!H31</f>
        <v>0</v>
      </c>
      <c r="I31" s="58">
        <f t="shared" si="3"/>
        <v>0</v>
      </c>
      <c r="J31" s="53">
        <f>+LSU!J31+LSUA!J31+LSUS!J31+LSUE!J31+HSCS!J31+HSCNO!J31+LSUAg!J31+PBRC!J31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35"/>
    </row>
    <row r="32" spans="1:14" s="11" customFormat="1" ht="44.25" x14ac:dyDescent="0.55000000000000004">
      <c r="A32" s="70" t="s">
        <v>31</v>
      </c>
      <c r="B32" s="9">
        <f>+LSU!B32+LSUA!B32+LSUS!B32+LSUE!B32+HSCS!B32+HSCNO!B32+LSUAg!B32+PBRC!B32</f>
        <v>0</v>
      </c>
      <c r="C32" s="58">
        <f t="shared" si="0"/>
        <v>0</v>
      </c>
      <c r="D32" s="53">
        <f>+LSU!D32+LSUA!D32+LSUS!D32+LSUE!D32+HSCS!D32+HSCNO!D32+LSUAg!D32+PBRC!D32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+LSU!H32+LSUA!H32+LSUS!H32+LSUE!H32+HSCS!H32+HSCNO!H32+LSUAg!H32+PBRC!H32</f>
        <v>0</v>
      </c>
      <c r="I32" s="58">
        <f t="shared" si="3"/>
        <v>0</v>
      </c>
      <c r="J32" s="53">
        <f>+LSU!J32+LSUA!J32+LSUS!J32+LSUE!J32+HSCS!J32+HSCNO!J32+LSUAg!J32+PBRC!J32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1" t="s">
        <v>75</v>
      </c>
      <c r="B33" s="9">
        <f>+LSU!B33+LSUA!B33+LSUS!B33+LSUE!B33+HSCS!B33+HSCNO!B33+LSUAg!B33+PBRC!B33</f>
        <v>0</v>
      </c>
      <c r="C33" s="58">
        <f>IF(ISBLANK(B33),"  ",IF(F33&gt;0,B33/F33,IF(B33&gt;0,1,0)))</f>
        <v>0</v>
      </c>
      <c r="D33" s="53">
        <f>+LSU!D33+LSUA!D33+LSUS!D33+LSUE!D33+HSCS!D33+HSCNO!D33+LSUAg!D33+PBRC!D33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+LSU!H33+LSUA!H33+LSUS!H33+LSUE!H33+HSCS!H33+HSCNO!H33+LSUAg!H33+PBRC!H33</f>
        <v>0</v>
      </c>
      <c r="I33" s="58">
        <f>IF(ISBLANK(H33),"  ",IF(L33&gt;0,H33/L33,IF(H33&gt;0,1,0)))</f>
        <v>0</v>
      </c>
      <c r="J33" s="53">
        <f>+LSU!J33+LSUA!J33+LSUS!J33+LSUE!J33+HSCS!J33+HSCNO!J33+LSUAg!J33+PBRC!J33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0" t="s">
        <v>32</v>
      </c>
      <c r="B34" s="9">
        <f>+LSU!B34+LSUA!B34+LSUS!B34+LSUE!B34+HSCS!B34+HSCNO!B34+LSUAg!B34+PBRC!B34</f>
        <v>0</v>
      </c>
      <c r="C34" s="58">
        <f t="shared" si="0"/>
        <v>0</v>
      </c>
      <c r="D34" s="53">
        <f>+LSU!D34+LSUA!D34+LSUS!D34+LSUE!D34+HSCS!D34+HSCNO!D34+LSUAg!D34+PBRC!D34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+LSU!H34+LSUA!H34+LSUS!H34+LSUE!H34+HSCS!H34+HSCNO!H34+LSUAg!H34+PBRC!H34</f>
        <v>0</v>
      </c>
      <c r="I34" s="58">
        <f t="shared" si="3"/>
        <v>0</v>
      </c>
      <c r="J34" s="53">
        <f>+LSU!J34+LSUA!J34+LSUS!J34+LSUE!J34+HSCS!J34+HSCNO!J34+LSUAg!J34+PBRC!J34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136"/>
      <c r="C35" s="73" t="s">
        <v>4</v>
      </c>
      <c r="D35" s="139"/>
      <c r="E35" s="74" t="s">
        <v>4</v>
      </c>
      <c r="F35" s="44"/>
      <c r="G35" s="75" t="s">
        <v>4</v>
      </c>
      <c r="H35" s="136"/>
      <c r="I35" s="73" t="s">
        <v>4</v>
      </c>
      <c r="J35" s="139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+LSU!B36+LSUA!B36+LSUS!B36+LSUE!B36+HSCS!B36+HSCNO!B36+LSUAg!B36+PBRC!B36</f>
        <v>0</v>
      </c>
      <c r="C36" s="58">
        <f t="shared" si="0"/>
        <v>0</v>
      </c>
      <c r="D36" s="53">
        <f>+LSU!D36+LSUA!D36+LSUS!D36+LSUE!D36+HSCS!D36+HSCNO!D36+LSUAg!D36+PBRC!D36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+LSU!H36+LSUA!H36+LSUS!H36+LSUE!H36+HSCS!H36+HSCNO!H36+LSUAg!H36+PBRC!H36</f>
        <v>0</v>
      </c>
      <c r="I36" s="58">
        <f>IF(ISBLANK(H36),"  ",IF(L36&gt;0,H36/L36,IF(H36&gt;0,1,0)))</f>
        <v>0</v>
      </c>
      <c r="J36" s="53">
        <f>+LSU!J36+LSUA!J36+LSUS!J36+LSUE!J36+HSCS!J36+HSCNO!J36+LSUAg!J36+PBRC!J36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9">
        <f>+LSU!B38+LSUA!B38+LSUS!B38+LSUE!B38+HSCS!B38+HSCNO!B38+LSUAg!B38+PBRC!B38</f>
        <v>0</v>
      </c>
      <c r="C38" s="58">
        <f t="shared" si="0"/>
        <v>0</v>
      </c>
      <c r="D38" s="53">
        <f>+LSU!D38+LSUA!D38+LSUS!D38+LSUE!D38+HSCS!D38+HSCNO!D38+LSUAg!D38+PBRC!D38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+LSU!H38+LSUA!H38+LSUS!H38+LSUE!H38+HSCS!H38+HSCNO!H38+LSUAg!H38+PBRC!H38</f>
        <v>0</v>
      </c>
      <c r="I38" s="58">
        <f>IF(ISBLANK(H38),"  ",IF(L38&gt;0,H38/L38,IF(H38&gt;0,1,0)))</f>
        <v>0</v>
      </c>
      <c r="J38" s="53">
        <f>+LSU!J38+LSUA!J38+LSUS!J38+LSUE!J38+HSCS!J38+HSCNO!J38+LSUAg!J38+PBRC!J38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79">
        <f>B39+B38+B36+B34+B29+B28+B26+B27+B25+B24+B23+B22+B21+B20+B19+B18+B17+B16+B14+B13+B30+B31+B32</f>
        <v>384905996.8900001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79">
        <f>F39+F38+F36+F34+F29+F28+F26+F27+F25+F24+F23+F22+F21+F20+F19+F18+F17+F16+F14+F13+F30+F31+F32</f>
        <v>384905996.8900001</v>
      </c>
      <c r="G40" s="82">
        <f>IF(ISBLANK(F40),"  ",IF(F76&gt;0,F40/F76,IF(F40&gt;0,1,0)))</f>
        <v>0.1739771134891385</v>
      </c>
      <c r="H40" s="229">
        <f>H39+H38+H36+H34+H29+H28+H26+H27+H25+H24+H23+H22+H21+H20+H19+H18+H17+H16+H14+H13+H30+H31+H32</f>
        <v>381004527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</f>
        <v>381004527</v>
      </c>
      <c r="M40" s="82">
        <f>IF(ISBLANK(L40),"  ",IF(L76&gt;0,L40/L76,IF(L40&gt;0,1,0)))</f>
        <v>0.17183137925101993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+LSU!B42+LSUA!B42+LSUS!B42+LSUE!B42+HSCS!B42+HSCNO!B42+LSUAg!B42+PBRC!B42</f>
        <v>0</v>
      </c>
      <c r="C42" s="52">
        <f t="shared" si="0"/>
        <v>0</v>
      </c>
      <c r="D42" s="53">
        <f>+LSU!D42+LSUA!D42+LSUS!D42+LSUE!D42+HSCS!D42+HSCNO!D42+LSUAg!D42+PBRC!D42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+LSU!H42+LSUA!H42+LSUS!H42+LSUE!H42+HSCS!H42+HSCNO!H42+LSUAg!H42+PBRC!H42</f>
        <v>0</v>
      </c>
      <c r="I42" s="52">
        <f t="shared" ref="I42:I48" si="7">IF(ISBLANK(H42),"  ",IF(L42&gt;0,H42/L42,IF(H42&gt;0,1,0)))</f>
        <v>0</v>
      </c>
      <c r="J42" s="53">
        <f>+LSU!J42+LSUA!J42+LSUS!J42+LSUE!J42+HSCS!J42+HSCNO!J42+LSUAg!J42+PBRC!J42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+LSU!B43+LSUA!B43+LSUS!B43+LSUE!B43+HSCS!B43+HSCNO!B43+LSUAg!B43+PBRC!B43</f>
        <v>0</v>
      </c>
      <c r="C43" s="58">
        <f t="shared" si="0"/>
        <v>0</v>
      </c>
      <c r="D43" s="53">
        <f>+LSU!D43+LSUA!D43+LSUS!D43+LSUE!D43+HSCS!D43+HSCNO!D43+LSUAg!D43+PBRC!D43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+LSU!H43+LSUA!H43+LSUS!H43+LSUE!H43+HSCS!H43+HSCNO!H43+LSUAg!H43+PBRC!H43</f>
        <v>0</v>
      </c>
      <c r="I43" s="58">
        <f t="shared" si="7"/>
        <v>0</v>
      </c>
      <c r="J43" s="53">
        <f>+LSU!J43+LSUA!J43+LSUS!J43+LSUE!J43+HSCS!J43+HSCNO!J43+LSUAg!J43+PBRC!J43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+LSU!B44+LSUA!B44+LSUS!B44+LSUE!B44+HSCS!B44+HSCNO!B44+LSUAg!B44+PBRC!B44</f>
        <v>0</v>
      </c>
      <c r="C44" s="58">
        <f t="shared" si="0"/>
        <v>0</v>
      </c>
      <c r="D44" s="53">
        <f>+LSU!D44+LSUA!D44+LSUS!D44+LSUE!D44+HSCS!D44+HSCNO!D44+LSUAg!D44+PBRC!D44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+LSU!H44+LSUA!H44+LSUS!H44+LSUE!H44+HSCS!H44+HSCNO!H44+LSUAg!H44+PBRC!H44</f>
        <v>0</v>
      </c>
      <c r="I44" s="58">
        <f t="shared" si="7"/>
        <v>0</v>
      </c>
      <c r="J44" s="53">
        <f>+LSU!J44+LSUA!J44+LSUS!J44+LSUE!J44+HSCS!J44+HSCNO!J44+LSUAg!J44+PBRC!J44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+LSU!B45+LSUA!B45+LSUS!B45+LSUE!B45+HSCS!B45+HSCNO!B45+LSUAg!B45+PBRC!B45</f>
        <v>7490868</v>
      </c>
      <c r="C45" s="58">
        <f t="shared" si="0"/>
        <v>1</v>
      </c>
      <c r="D45" s="53">
        <f>+LSU!D45+LSUA!D45+LSUS!D45+LSUE!D45+HSCS!D45+HSCNO!D45+LSUAg!D45+PBRC!D45</f>
        <v>0</v>
      </c>
      <c r="E45" s="60">
        <f t="shared" si="6"/>
        <v>0</v>
      </c>
      <c r="F45" s="78">
        <f>D45+B45</f>
        <v>7490868</v>
      </c>
      <c r="G45" s="62">
        <f>IF(ISBLANK(F45),"  ",IF(D76&gt;0,F45/D76,IF(F45&gt;0,1,0)))</f>
        <v>5.8474986134961979E-3</v>
      </c>
      <c r="H45" s="9">
        <f>+LSU!H45+LSUA!H45+LSUS!H45+LSUE!H45+HSCS!H45+HSCNO!H45+LSUAg!H45+PBRC!H45</f>
        <v>7522893</v>
      </c>
      <c r="I45" s="58">
        <f t="shared" si="7"/>
        <v>1</v>
      </c>
      <c r="J45" s="53">
        <f>+LSU!J45+LSUA!J45+LSUS!J45+LSUE!J45+HSCS!J45+HSCNO!J45+LSUAg!J45+PBRC!J45</f>
        <v>0</v>
      </c>
      <c r="K45" s="60">
        <f t="shared" si="8"/>
        <v>0</v>
      </c>
      <c r="L45" s="78">
        <f>J45+H45</f>
        <v>7522893</v>
      </c>
      <c r="M45" s="62">
        <f>IF(ISBLANK(L45),"  ",IF(J76&gt;0,L45/J76,IF(L45&gt;0,1,0)))</f>
        <v>5.9592869335068936E-3</v>
      </c>
      <c r="N45" s="35"/>
    </row>
    <row r="46" spans="1:14" s="11" customFormat="1" ht="44.25" x14ac:dyDescent="0.55000000000000004">
      <c r="A46" s="88" t="s">
        <v>43</v>
      </c>
      <c r="B46" s="9">
        <f>+LSU!B46+LSUA!B46+LSUS!B46+LSUE!B46+HSCS!B46+HSCNO!B46+LSUAg!B46+PBRC!B46</f>
        <v>0</v>
      </c>
      <c r="C46" s="58">
        <f t="shared" si="0"/>
        <v>0</v>
      </c>
      <c r="D46" s="53">
        <f>+LSU!D46+LSUA!D46+LSUS!D46+LSUE!D46+HSCS!D46+HSCNO!D46+LSUAg!D46+PBRC!D46</f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9">
        <f>+LSU!H46+LSUA!H46+LSUS!H46+LSUE!H46+HSCS!H46+HSCNO!H46+LSUAg!H46+PBRC!H46</f>
        <v>0</v>
      </c>
      <c r="I46" s="58">
        <f t="shared" si="7"/>
        <v>0</v>
      </c>
      <c r="J46" s="53">
        <f>+LSU!J46+LSUA!J46+LSUS!J46+LSUE!J46+HSCS!J46+HSCNO!J46+LSUAg!J46+PBRC!J46</f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35"/>
    </row>
    <row r="47" spans="1:14" s="85" customFormat="1" ht="45" x14ac:dyDescent="0.6">
      <c r="A47" s="86" t="s">
        <v>44</v>
      </c>
      <c r="B47" s="143">
        <f>B46+B45+B44+B43+B42</f>
        <v>7490868</v>
      </c>
      <c r="C47" s="80">
        <f t="shared" si="0"/>
        <v>1</v>
      </c>
      <c r="D47" s="144">
        <f>D46+D45+D44+D43+D42</f>
        <v>0</v>
      </c>
      <c r="E47" s="83">
        <f t="shared" si="6"/>
        <v>0</v>
      </c>
      <c r="F47" s="92">
        <f>F46+F45+F44+F43+F42</f>
        <v>7490868</v>
      </c>
      <c r="G47" s="82">
        <f>IF(ISBLANK(F47),"  ",IF(F76&gt;0,F47/F76,IF(F47&gt;0,1,0)))</f>
        <v>3.385864607717714E-3</v>
      </c>
      <c r="H47" s="143">
        <f>H46+H45+H44+H43+H42</f>
        <v>7522893</v>
      </c>
      <c r="I47" s="80">
        <f t="shared" si="7"/>
        <v>1</v>
      </c>
      <c r="J47" s="144">
        <f>J46+J45+J44+J43+J42</f>
        <v>0</v>
      </c>
      <c r="K47" s="83">
        <f t="shared" si="8"/>
        <v>0</v>
      </c>
      <c r="L47" s="92">
        <f>L46+L45+L44+L43+L42</f>
        <v>7522893</v>
      </c>
      <c r="M47" s="82">
        <f>IF(ISBLANK(L47),"  ",IF(L76&gt;0,L47/L76,IF(L47&gt;0,1,0)))</f>
        <v>3.3927919185796E-3</v>
      </c>
      <c r="N47" s="84"/>
    </row>
    <row r="48" spans="1:14" s="85" customFormat="1" ht="45" x14ac:dyDescent="0.6">
      <c r="A48" s="93" t="s">
        <v>45</v>
      </c>
      <c r="B48" s="133">
        <f>+LSU!B48+LSUA!B48+LSUS!B48+LSUE!B48+HSCS!B48+HSCNO!B48+LSUAg!B48+PBRC!B48</f>
        <v>0</v>
      </c>
      <c r="C48" s="80">
        <f t="shared" si="0"/>
        <v>0</v>
      </c>
      <c r="D48" s="142">
        <f>+LSU!D48+LSUA!D48+LSUS!D48+LSUE!D48+HSCS!D48+HSCNO!D48+LSUAg!D48+PBRC!D48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+LSU!H48+LSUA!H48+LSUS!H48+LSUE!H48+HSCS!H48+HSCNO!H48+LSUAg!H48+PBRC!H48</f>
        <v>0</v>
      </c>
      <c r="I48" s="80">
        <f t="shared" si="7"/>
        <v>0</v>
      </c>
      <c r="J48" s="142">
        <f>+LSU!J48+LSUA!J48+LSUS!J48+LSUE!J48+HSCS!J48+HSCNO!J48+LSUAg!J48+PBRC!J48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+LSU!B50+LSUA!B50+LSUS!B50+LSUE!B50+HSCS!B50+HSCNO!B50+LSUAg!B50+PBRC!B50</f>
        <v>364108023.94</v>
      </c>
      <c r="C50" s="52">
        <f t="shared" si="0"/>
        <v>0.97861897038894197</v>
      </c>
      <c r="D50" s="53">
        <f>+LSU!D50+LSUA!D50+LSUS!D50+LSUE!D50+HSCS!D50+HSCNO!D50+LSUAg!D50+PBRC!D50</f>
        <v>7955092.5099999998</v>
      </c>
      <c r="E50" s="54">
        <f t="shared" ref="E50:E67" si="9">IF(ISBLANK(D50),"  ",IF(F50&gt;0,D50/F50,IF(D50&gt;0,1,0)))</f>
        <v>2.1381029611058078E-2</v>
      </c>
      <c r="F50" s="101">
        <f t="shared" ref="F50:F53" si="10">D50+B50</f>
        <v>372063116.44999999</v>
      </c>
      <c r="G50" s="56">
        <f>IF(ISBLANK(F50),"  ",IF(F76&gt;0,F50/F76,IF(F50&gt;0,1,0)))</f>
        <v>0.16817214478017892</v>
      </c>
      <c r="H50" s="9">
        <f>+LSU!H50+LSUA!H50+LSUS!H50+LSUE!H50+HSCS!H50+HSCNO!H50+LSUAg!H50+PBRC!H50</f>
        <v>363077493</v>
      </c>
      <c r="I50" s="52">
        <f t="shared" ref="I50:I67" si="11">IF(ISBLANK(H50),"  ",IF(L50&gt;0,H50/L50,IF(H50&gt;0,1,0)))</f>
        <v>0.97906011419104932</v>
      </c>
      <c r="J50" s="53">
        <f>+LSU!J50+LSUA!J50+LSUS!J50+LSUE!J50+HSCS!J50+HSCNO!J50+LSUAg!J50+PBRC!J50</f>
        <v>7765408</v>
      </c>
      <c r="K50" s="54">
        <f t="shared" ref="K50:K67" si="12">IF(ISBLANK(J50),"  ",IF(L50&gt;0,J50/L50,IF(J50&gt;0,1,0)))</f>
        <v>2.0939885808950676E-2</v>
      </c>
      <c r="L50" s="101">
        <f t="shared" ref="L50:L66" si="13">J50+H50</f>
        <v>370842901</v>
      </c>
      <c r="M50" s="56">
        <f>IF(ISBLANK(L50),"  ",IF(L76&gt;0,L50/L76,IF(L50&gt;0,1,0)))</f>
        <v>0.16724853026294734</v>
      </c>
      <c r="N50" s="35"/>
    </row>
    <row r="51" spans="1:14" s="11" customFormat="1" ht="44.25" x14ac:dyDescent="0.55000000000000004">
      <c r="A51" s="41" t="s">
        <v>48</v>
      </c>
      <c r="B51" s="9">
        <f>+LSU!B51+LSUA!B51+LSUS!B51+LSUE!B51+HSCS!B51+HSCNO!B51+LSUAg!B51+PBRC!B51</f>
        <v>85548173.969999984</v>
      </c>
      <c r="C51" s="58">
        <f t="shared" si="0"/>
        <v>1</v>
      </c>
      <c r="D51" s="53">
        <f>+LSU!D51+LSUA!D51+LSUS!D51+LSUE!D51+HSCS!D51+HSCNO!D51+LSUAg!D51+PBRC!D51</f>
        <v>0</v>
      </c>
      <c r="E51" s="60">
        <f t="shared" si="9"/>
        <v>0</v>
      </c>
      <c r="F51" s="102">
        <f t="shared" si="10"/>
        <v>85548173.969999984</v>
      </c>
      <c r="G51" s="62">
        <f>IF(ISBLANK(F51),"  ",IF(F76&gt;0,F51/F76,IF(F51&gt;0,1,0)))</f>
        <v>3.8667686374916868E-2</v>
      </c>
      <c r="H51" s="9">
        <f>+LSU!H51+LSUA!H51+LSUS!H51+LSUE!H51+HSCS!H51+HSCNO!H51+LSUAg!H51+PBRC!H51</f>
        <v>85594807</v>
      </c>
      <c r="I51" s="58">
        <f t="shared" si="11"/>
        <v>1</v>
      </c>
      <c r="J51" s="53">
        <f>+LSU!J51+LSUA!J51+LSUS!J51+LSUE!J51+HSCS!J51+HSCNO!J51+LSUAg!J51+PBRC!J51</f>
        <v>0</v>
      </c>
      <c r="K51" s="60">
        <f t="shared" si="12"/>
        <v>0</v>
      </c>
      <c r="L51" s="102">
        <f t="shared" si="13"/>
        <v>85594807</v>
      </c>
      <c r="M51" s="62">
        <f>IF(ISBLANK(L51),"  ",IF(L76&gt;0,L51/L76,IF(L51&gt;0,1,0)))</f>
        <v>3.8602884483666139E-2</v>
      </c>
      <c r="N51" s="35"/>
    </row>
    <row r="52" spans="1:14" s="11" customFormat="1" ht="44.25" x14ac:dyDescent="0.55000000000000004">
      <c r="A52" s="103" t="s">
        <v>49</v>
      </c>
      <c r="B52" s="9">
        <f>+LSU!B52+LSUA!B52+LSUS!B52+LSUE!B52+HSCS!B52+HSCNO!B52+LSUAg!B52+PBRC!B52</f>
        <v>17648288.109999999</v>
      </c>
      <c r="C52" s="58">
        <f t="shared" si="0"/>
        <v>1</v>
      </c>
      <c r="D52" s="53">
        <f>+LSU!D52+LSUA!D52+LSUS!D52+LSUE!D52+HSCS!D52+HSCNO!D52+LSUAg!D52+PBRC!D52</f>
        <v>0</v>
      </c>
      <c r="E52" s="60">
        <f t="shared" si="9"/>
        <v>0</v>
      </c>
      <c r="F52" s="106">
        <f t="shared" si="10"/>
        <v>17648288.109999999</v>
      </c>
      <c r="G52" s="62">
        <f>IF(ISBLANK(F52),"  ",IF(F76&gt;0,F52/F76,IF(F52&gt;0,1,0)))</f>
        <v>7.9770080180900718E-3</v>
      </c>
      <c r="H52" s="9">
        <f>+LSU!H52+LSUA!H52+LSUS!H52+LSUE!H52+HSCS!H52+HSCNO!H52+LSUAg!H52+PBRC!H52</f>
        <v>17532262</v>
      </c>
      <c r="I52" s="58">
        <f t="shared" si="11"/>
        <v>1</v>
      </c>
      <c r="J52" s="53">
        <f>+LSU!J52+LSUA!J52+LSUS!J52+LSUE!J52+HSCS!J52+HSCNO!J52+LSUAg!J52+PBRC!J52</f>
        <v>0</v>
      </c>
      <c r="K52" s="60">
        <f t="shared" si="12"/>
        <v>0</v>
      </c>
      <c r="L52" s="106">
        <f t="shared" si="13"/>
        <v>17532262</v>
      </c>
      <c r="M52" s="62">
        <f>IF(ISBLANK(L52),"  ",IF(L76&gt;0,L52/L76,IF(L52&gt;0,1,0)))</f>
        <v>7.9069736639907299E-3</v>
      </c>
      <c r="N52" s="35"/>
    </row>
    <row r="53" spans="1:14" s="11" customFormat="1" ht="44.25" x14ac:dyDescent="0.55000000000000004">
      <c r="A53" s="103" t="s">
        <v>50</v>
      </c>
      <c r="B53" s="9">
        <f>+LSU!B53+LSUA!B53+LSUS!B53+LSUE!B53+HSCS!B53+HSCNO!B53+LSUAg!B53+PBRC!B53</f>
        <v>6883161.4199999999</v>
      </c>
      <c r="C53" s="58">
        <f t="shared" si="0"/>
        <v>1</v>
      </c>
      <c r="D53" s="53">
        <f>+LSU!D53+LSUA!D53+LSUS!D53+LSUE!D53+HSCS!D53+HSCNO!D53+LSUAg!D53+PBRC!D53</f>
        <v>0</v>
      </c>
      <c r="E53" s="60">
        <f t="shared" si="9"/>
        <v>0</v>
      </c>
      <c r="F53" s="106">
        <f t="shared" si="10"/>
        <v>6883161.4199999999</v>
      </c>
      <c r="G53" s="62">
        <f>IF(ISBLANK(F53),"  ",IF(F76&gt;0,F53/F76,IF(F53&gt;0,1,0)))</f>
        <v>3.1111818605248421E-3</v>
      </c>
      <c r="H53" s="9">
        <f>+LSU!H53+LSUA!H53+LSUS!H53+LSUE!H53+HSCS!H53+HSCNO!H53+LSUAg!H53+PBRC!H53</f>
        <v>6952680</v>
      </c>
      <c r="I53" s="58">
        <f t="shared" si="11"/>
        <v>1</v>
      </c>
      <c r="J53" s="53">
        <f>+LSU!J53+LSUA!J53+LSUS!J53+LSUE!J53+HSCS!J53+HSCNO!J53+LSUAg!J53+PBRC!J53</f>
        <v>0</v>
      </c>
      <c r="K53" s="60">
        <f t="shared" si="12"/>
        <v>0</v>
      </c>
      <c r="L53" s="106">
        <f t="shared" si="13"/>
        <v>6952680</v>
      </c>
      <c r="M53" s="62">
        <f>IF(ISBLANK(L53),"  ",IF(L76&gt;0,L53/L76,IF(L53&gt;0,1,0)))</f>
        <v>3.1356283435734116E-3</v>
      </c>
      <c r="N53" s="35"/>
    </row>
    <row r="54" spans="1:14" s="11" customFormat="1" ht="44.25" x14ac:dyDescent="0.55000000000000004">
      <c r="A54" s="103" t="s">
        <v>51</v>
      </c>
      <c r="B54" s="9">
        <f>+LSU!B54+LSUA!B54+LSUS!B54+LSUE!B54+HSCS!B54+HSCNO!B54+LSUAg!B54+PBRC!B54</f>
        <v>0</v>
      </c>
      <c r="C54" s="58">
        <f t="shared" ref="C54:C55" si="14">IF(ISBLANK(B54),"  ",IF(F54&gt;0,B54/F54,IF(B54&gt;0,1,0)))</f>
        <v>0</v>
      </c>
      <c r="D54" s="53">
        <f>+LSU!D54+LSUA!D54+LSUS!D54+LSUE!D54+HSCS!D54+HSCNO!D54+LSUAg!D54+PBRC!D54</f>
        <v>1926914.61</v>
      </c>
      <c r="E54" s="60">
        <f t="shared" ref="E54:E55" si="15">IF(ISBLANK(D54),"  ",IF(F54&gt;0,D54/F54,IF(D54&gt;0,1,0)))</f>
        <v>1</v>
      </c>
      <c r="F54" s="106">
        <f t="shared" ref="F54:F55" si="16">D54+B54</f>
        <v>1926914.61</v>
      </c>
      <c r="G54" s="62">
        <f>IF(ISBLANK(F54),"  ",IF(F76&gt;0,F54/F76,IF(F54&gt;0,1,0)))</f>
        <v>8.7096341573408875E-4</v>
      </c>
      <c r="H54" s="9">
        <f>+LSU!H54+LSUA!H54+LSUS!H54+LSUE!H54+HSCS!H54+HSCNO!H54+LSUAg!H54+PBRC!H54</f>
        <v>0</v>
      </c>
      <c r="I54" s="58">
        <f t="shared" ref="I54:I55" si="17">IF(ISBLANK(H54),"  ",IF(L54&gt;0,H54/L54,IF(H54&gt;0,1,0)))</f>
        <v>0</v>
      </c>
      <c r="J54" s="53">
        <f>+LSU!J54+LSUA!J54+LSUS!J54+LSUE!J54+HSCS!J54+HSCNO!J54+LSUAg!J54+PBRC!J54</f>
        <v>2405885</v>
      </c>
      <c r="K54" s="60">
        <f>IF(ISBLANK(J54),"  ",IF(L54&gt;0,J54/L54,IF(J54&gt;0,1,0)))</f>
        <v>1</v>
      </c>
      <c r="L54" s="106">
        <f t="shared" si="13"/>
        <v>2405885</v>
      </c>
      <c r="M54" s="62">
        <f>IF(ISBLANK(L54),"  ",IF(L76&gt;0,L54/L76,IF(L54&gt;0,1,0)))</f>
        <v>1.0850436374718983E-3</v>
      </c>
      <c r="N54" s="35"/>
    </row>
    <row r="55" spans="1:14" s="11" customFormat="1" ht="44.25" x14ac:dyDescent="0.55000000000000004">
      <c r="A55" s="41" t="s">
        <v>52</v>
      </c>
      <c r="B55" s="9">
        <f>+LSU!B55+LSUA!B55+LSUS!B55+LSUE!B55+HSCS!B55+HSCNO!B55+LSUAg!B55+PBRC!B55</f>
        <v>35714601.630000003</v>
      </c>
      <c r="C55" s="58">
        <f t="shared" si="14"/>
        <v>0.48211085590769348</v>
      </c>
      <c r="D55" s="53">
        <f>+LSU!D55+LSUA!D55+LSUS!D55+LSUE!D55+HSCS!D55+HSCNO!D55+LSUAg!D55+PBRC!D55</f>
        <v>38365044.560000002</v>
      </c>
      <c r="E55" s="60">
        <f t="shared" si="15"/>
        <v>0.51788914409230657</v>
      </c>
      <c r="F55" s="106">
        <f t="shared" si="16"/>
        <v>74079646.189999998</v>
      </c>
      <c r="G55" s="62">
        <f>IF(ISBLANK(F55),"  ",IF(F76&gt;0,F55/F76,IF(F55&gt;0,1,0)))</f>
        <v>3.3483923650366204E-2</v>
      </c>
      <c r="H55" s="9">
        <f>+LSU!H55+LSUA!H55+LSUS!H55+LSUE!H55+HSCS!H55+HSCNO!H55+LSUAg!H55+PBRC!H55</f>
        <v>49904207</v>
      </c>
      <c r="I55" s="58">
        <f t="shared" si="17"/>
        <v>0.56600418569610234</v>
      </c>
      <c r="J55" s="53">
        <f>+LSU!J55+LSUA!J55+LSUS!J55+LSUE!J55+HSCS!J55+HSCNO!J55+LSUAg!J55+PBRC!J55</f>
        <v>38265118</v>
      </c>
      <c r="K55" s="60">
        <f t="shared" si="12"/>
        <v>0.43399581430389766</v>
      </c>
      <c r="L55" s="102">
        <f t="shared" si="13"/>
        <v>88169325</v>
      </c>
      <c r="M55" s="62">
        <f>IF(ISBLANK(L55),"  ",IF(L76&gt;0,L55/L76,IF(L55&gt;0,1,0)))</f>
        <v>3.9763980868346566E-2</v>
      </c>
      <c r="N55" s="35"/>
    </row>
    <row r="56" spans="1:14" s="85" customFormat="1" ht="45" x14ac:dyDescent="0.6">
      <c r="A56" s="93" t="s">
        <v>53</v>
      </c>
      <c r="B56" s="143">
        <f>B55+B53+B52+B51+B50</f>
        <v>509902249.06999999</v>
      </c>
      <c r="C56" s="80">
        <f t="shared" si="0"/>
        <v>0.9135588782156151</v>
      </c>
      <c r="D56" s="144">
        <f>D55+D53+D52+D51+D50</f>
        <v>46320137.07</v>
      </c>
      <c r="E56" s="83">
        <f t="shared" si="9"/>
        <v>8.2988793514133949E-2</v>
      </c>
      <c r="F56" s="107">
        <f>F55+F53+F52+F51+F50+F54</f>
        <v>558149300.75</v>
      </c>
      <c r="G56" s="82">
        <f>IF(ISBLANK(F56),"  ",IF(F76&gt;0,F56/F76,IF(F56&gt;0,1,0)))</f>
        <v>0.25228290809981102</v>
      </c>
      <c r="H56" s="143">
        <f>H55+H53+H52+H51+H50</f>
        <v>523061449</v>
      </c>
      <c r="I56" s="80">
        <f t="shared" si="11"/>
        <v>0.91911584063366913</v>
      </c>
      <c r="J56" s="144">
        <f>J55+J53+J52+J51+J50</f>
        <v>46030526</v>
      </c>
      <c r="K56" s="83">
        <f t="shared" si="12"/>
        <v>8.0884159366330893E-2</v>
      </c>
      <c r="L56" s="102">
        <f t="shared" si="13"/>
        <v>569091975</v>
      </c>
      <c r="M56" s="82">
        <f>IF(ISBLANK(L56),"  ",IF(L76&gt;0,L56/L76,IF(L56&gt;0,1,0)))</f>
        <v>0.25665799762252417</v>
      </c>
      <c r="N56" s="84"/>
    </row>
    <row r="57" spans="1:14" s="11" customFormat="1" ht="44.25" x14ac:dyDescent="0.55000000000000004">
      <c r="A57" s="51" t="s">
        <v>54</v>
      </c>
      <c r="B57" s="9">
        <f>+LSU!B57+LSUA!B57+LSUS!B57+LSUE!B57+HSCS!B57+HSCNO!B57+LSUAg!B57+PBRC!B57</f>
        <v>0</v>
      </c>
      <c r="C57" s="58">
        <f t="shared" ref="C57:C66" si="18">IF(ISBLANK(B57),"  ",IF(F57&gt;0,B57/F57,IF(B57&gt;0,1,0)))</f>
        <v>0</v>
      </c>
      <c r="D57" s="53">
        <f>+LSU!D57+LSUA!D57+LSUS!D57+LSUE!D57+HSCS!D57+HSCNO!D57+LSUAg!D57+PBRC!D57</f>
        <v>0</v>
      </c>
      <c r="E57" s="60">
        <f t="shared" ref="E57:E66" si="19">IF(ISBLANK(D57),"  ",IF(F57&gt;0,D57/F57,IF(D57&gt;0,1,0)))</f>
        <v>0</v>
      </c>
      <c r="F57" s="106">
        <f t="shared" ref="F57:F66" si="20">D57+B57</f>
        <v>0</v>
      </c>
      <c r="G57" s="62">
        <f>IF(ISBLANK(F57),"  ",IF(F76&gt;0,F57/F76,IF(F57&gt;0,1,0)))</f>
        <v>0</v>
      </c>
      <c r="H57" s="9">
        <f>+LSU!H57+LSUA!H57+LSUS!H57+LSUE!H57+HSCS!H57+HSCNO!H57+LSUAg!H57+PBRC!H57</f>
        <v>0</v>
      </c>
      <c r="I57" s="58">
        <f t="shared" ref="I57:I66" si="21">IF(ISBLANK(H57),"  ",IF(L57&gt;0,H57/L57,IF(H57&gt;0,1,0)))</f>
        <v>0</v>
      </c>
      <c r="J57" s="53">
        <f>+LSU!J57+LSUA!J57+LSUS!J57+LSUE!J57+HSCS!J57+HSCNO!J57+LSUAg!J57+PBRC!J57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+LSU!B58+LSUA!B58+LSUS!B58+LSUE!B58+HSCS!B58+HSCNO!B58+LSUAg!B58+PBRC!B58</f>
        <v>0</v>
      </c>
      <c r="C58" s="58">
        <f t="shared" si="18"/>
        <v>0</v>
      </c>
      <c r="D58" s="53">
        <f>+LSU!D58+LSUA!D58+LSUS!D58+LSUE!D58+HSCS!D58+HSCNO!D58+LSUAg!D58+PBRC!D58</f>
        <v>58629391</v>
      </c>
      <c r="E58" s="60">
        <f t="shared" si="19"/>
        <v>1</v>
      </c>
      <c r="F58" s="106">
        <f t="shared" si="20"/>
        <v>58629391</v>
      </c>
      <c r="G58" s="62">
        <f>IF(ISBLANK(F58),"  ",IF(F76&gt;0,F58/F76,IF(F58&gt;0,1,0)))</f>
        <v>2.6500424244419136E-2</v>
      </c>
      <c r="H58" s="9">
        <f>+LSU!H58+LSUA!H58+LSUS!H58+LSUE!H58+HSCS!H58+HSCNO!H58+LSUAg!H58+PBRC!H58</f>
        <v>0</v>
      </c>
      <c r="I58" s="58">
        <f t="shared" si="21"/>
        <v>0</v>
      </c>
      <c r="J58" s="53">
        <f>+LSU!J58+LSUA!J58+LSUS!J58+LSUE!J58+HSCS!J58+HSCNO!J58+LSUAg!J58+PBRC!J58</f>
        <v>58629000</v>
      </c>
      <c r="K58" s="60">
        <f t="shared" si="12"/>
        <v>1</v>
      </c>
      <c r="L58" s="44">
        <f t="shared" si="13"/>
        <v>58629000</v>
      </c>
      <c r="M58" s="62">
        <f>IF(ISBLANK(L58),"  ",IF(L76&gt;0,L58/L76,IF(L58&gt;0,1,0)))</f>
        <v>2.6441423185788151E-2</v>
      </c>
      <c r="N58" s="35"/>
    </row>
    <row r="59" spans="1:14" s="11" customFormat="1" ht="44.25" x14ac:dyDescent="0.55000000000000004">
      <c r="A59" s="89" t="s">
        <v>56</v>
      </c>
      <c r="B59" s="9">
        <f>+LSU!B59+LSUA!B59+LSUS!B59+LSUE!B59+HSCS!B59+HSCNO!B59+LSUAg!B59+PBRC!B59</f>
        <v>7806030.3999999994</v>
      </c>
      <c r="C59" s="58">
        <f t="shared" si="18"/>
        <v>0.12602848748235199</v>
      </c>
      <c r="D59" s="53">
        <f>+LSU!D59+LSUA!D59+LSUS!D59+LSUE!D59+HSCS!D59+HSCNO!D59+LSUAg!D59+PBRC!D59</f>
        <v>54132588.049999997</v>
      </c>
      <c r="E59" s="60">
        <f t="shared" si="19"/>
        <v>0.87397151251764804</v>
      </c>
      <c r="F59" s="106">
        <f t="shared" si="20"/>
        <v>61938618.449999996</v>
      </c>
      <c r="G59" s="62">
        <f>IF(ISBLANK(F59),"  ",IF(F76&gt;0,F59/F76,IF(F59&gt;0,1,0)))</f>
        <v>2.7996191637709594E-2</v>
      </c>
      <c r="H59" s="9">
        <f>+LSU!H59+LSUA!H59+LSUS!H59+LSUE!H59+HSCS!H59+HSCNO!H59+LSUAg!H59+PBRC!H59</f>
        <v>7690773</v>
      </c>
      <c r="I59" s="58">
        <f t="shared" si="21"/>
        <v>7.6421224081164654E-2</v>
      </c>
      <c r="J59" s="53">
        <f>+LSU!J59+LSUA!J59+LSUS!J59+LSUE!J59+HSCS!J59+HSCNO!J59+LSUAg!J59+PBRC!J59</f>
        <v>92945838</v>
      </c>
      <c r="K59" s="60">
        <f t="shared" si="12"/>
        <v>0.9235787759188353</v>
      </c>
      <c r="L59" s="44">
        <f t="shared" si="13"/>
        <v>100636611</v>
      </c>
      <c r="M59" s="62">
        <f>IF(ISBLANK(L59),"  ",IF(L76&gt;0,L59/L76,IF(L59&gt;0,1,0)))</f>
        <v>4.5386672456199879E-2</v>
      </c>
      <c r="N59" s="35"/>
    </row>
    <row r="60" spans="1:14" s="11" customFormat="1" ht="44.25" x14ac:dyDescent="0.55000000000000004">
      <c r="A60" s="88" t="s">
        <v>57</v>
      </c>
      <c r="B60" s="9">
        <f>+LSU!B60+LSUA!B60+LSUS!B60+LSUE!B60+HSCS!B60+HSCNO!B60+LSUAg!B60+PBRC!B60</f>
        <v>0</v>
      </c>
      <c r="C60" s="58">
        <f t="shared" si="18"/>
        <v>0</v>
      </c>
      <c r="D60" s="53">
        <f>+LSU!D60+LSUA!D60+LSUS!D60+LSUE!D60+HSCS!D60+HSCNO!D60+LSUAg!D60+PBRC!D60</f>
        <v>68576332.199999988</v>
      </c>
      <c r="E60" s="60">
        <f t="shared" si="19"/>
        <v>1</v>
      </c>
      <c r="F60" s="106">
        <f t="shared" si="20"/>
        <v>68576332.199999988</v>
      </c>
      <c r="G60" s="62">
        <f>IF(ISBLANK(F60),"  ",IF(F76&gt;0,F60/F76,IF(F60&gt;0,1,0)))</f>
        <v>3.0996431404621279E-2</v>
      </c>
      <c r="H60" s="9">
        <f>+LSU!H60+LSUA!H60+LSUS!H60+LSUE!H60+HSCS!H60+HSCNO!H60+LSUAg!H60+PBRC!H60</f>
        <v>0</v>
      </c>
      <c r="I60" s="58">
        <f t="shared" si="21"/>
        <v>0</v>
      </c>
      <c r="J60" s="53">
        <f>+LSU!J60+LSUA!J60+LSUS!J60+LSUE!J60+HSCS!J60+HSCNO!J60+LSUAg!J60+PBRC!J60</f>
        <v>75892996</v>
      </c>
      <c r="K60" s="60">
        <f t="shared" si="12"/>
        <v>1</v>
      </c>
      <c r="L60" s="78">
        <f t="shared" si="13"/>
        <v>75892996</v>
      </c>
      <c r="M60" s="62">
        <f>IF(ISBLANK(L60),"  ",IF(L76&gt;0,L60/L76,IF(L60&gt;0,1,0)))</f>
        <v>3.4227410054296123E-2</v>
      </c>
      <c r="N60" s="35"/>
    </row>
    <row r="61" spans="1:14" s="11" customFormat="1" ht="44.25" x14ac:dyDescent="0.55000000000000004">
      <c r="A61" s="112" t="s">
        <v>58</v>
      </c>
      <c r="B61" s="9">
        <f>+LSU!B61+LSUA!B61+LSUS!B61+LSUE!B61+HSCS!B61+HSCNO!B61+LSUAg!B61+PBRC!B61</f>
        <v>0</v>
      </c>
      <c r="C61" s="58">
        <f t="shared" si="18"/>
        <v>0</v>
      </c>
      <c r="D61" s="53">
        <f>+LSU!D61+LSUA!D61+LSUS!D61+LSUE!D61+HSCS!D61+HSCNO!D61+LSUAg!D61+PBRC!D61</f>
        <v>0</v>
      </c>
      <c r="E61" s="60">
        <f t="shared" si="19"/>
        <v>0</v>
      </c>
      <c r="F61" s="106">
        <f t="shared" si="20"/>
        <v>0</v>
      </c>
      <c r="G61" s="62">
        <f>IF(ISBLANK(F61),"  ",IF(F76&gt;0,F61/F76,IF(F61&gt;0,1,0)))</f>
        <v>0</v>
      </c>
      <c r="H61" s="9">
        <f>+LSU!H61+LSUA!H61+LSUS!H61+LSUE!H61+HSCS!H61+HSCNO!H61+LSUAg!H61+PBRC!H61</f>
        <v>0</v>
      </c>
      <c r="I61" s="58">
        <f t="shared" si="21"/>
        <v>0</v>
      </c>
      <c r="J61" s="53">
        <f>+LSU!J61+LSUA!J61+LSUS!J61+LSUE!J61+HSCS!J61+HSCNO!J61+LSUAg!J61+PBRC!J61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2" t="s">
        <v>59</v>
      </c>
      <c r="B62" s="9">
        <f>+LSU!B62+LSUA!B62+LSUS!B62+LSUE!B62+HSCS!B62+HSCNO!B62+LSUAg!B62+PBRC!B62</f>
        <v>0</v>
      </c>
      <c r="C62" s="58">
        <f t="shared" si="18"/>
        <v>0</v>
      </c>
      <c r="D62" s="53">
        <f>+LSU!D62+LSUA!D62+LSUS!D62+LSUE!D62+HSCS!D62+HSCNO!D62+LSUAg!D62+PBRC!D62</f>
        <v>134606433.23000002</v>
      </c>
      <c r="E62" s="60">
        <f t="shared" si="19"/>
        <v>1</v>
      </c>
      <c r="F62" s="106">
        <f t="shared" si="20"/>
        <v>134606433.23000002</v>
      </c>
      <c r="G62" s="62">
        <f>IF(ISBLANK(F62),"  ",IF(F76&gt;0,F62/F76,IF(F62&gt;0,1,0)))</f>
        <v>6.0841968947333562E-2</v>
      </c>
      <c r="H62" s="9">
        <f>+LSU!H62+LSUA!H62+LSUS!H62+LSUE!H62+HSCS!H62+HSCNO!H62+LSUAg!H62+PBRC!H62</f>
        <v>0</v>
      </c>
      <c r="I62" s="58">
        <f t="shared" si="21"/>
        <v>0</v>
      </c>
      <c r="J62" s="53">
        <f>+LSU!J62+LSUA!J62+LSUS!J62+LSUE!J62+HSCS!J62+HSCNO!J62+LSUAg!J62+PBRC!J62</f>
        <v>129360500</v>
      </c>
      <c r="K62" s="60">
        <f t="shared" si="12"/>
        <v>1</v>
      </c>
      <c r="L62" s="44">
        <f t="shared" si="13"/>
        <v>129360500</v>
      </c>
      <c r="M62" s="62">
        <f>IF(ISBLANK(L62),"  ",IF(L76&gt;0,L62/L76,IF(L62&gt;0,1,0)))</f>
        <v>5.8341021065089767E-2</v>
      </c>
      <c r="N62" s="35"/>
    </row>
    <row r="63" spans="1:14" s="11" customFormat="1" ht="44.25" x14ac:dyDescent="0.55000000000000004">
      <c r="A63" s="113" t="s">
        <v>60</v>
      </c>
      <c r="B63" s="9">
        <f>+LSU!B63+LSUA!B63+LSUS!B63+LSUE!B63+HSCS!B63+HSCNO!B63+LSUAg!B63+PBRC!B63</f>
        <v>0</v>
      </c>
      <c r="C63" s="58">
        <f t="shared" si="18"/>
        <v>0</v>
      </c>
      <c r="D63" s="53">
        <f>+LSU!D63+LSUA!D63+LSUS!D63+LSUE!D63+HSCS!D63+HSCNO!D63+LSUAg!D63+PBRC!D63</f>
        <v>114801699.78</v>
      </c>
      <c r="E63" s="60">
        <f t="shared" si="19"/>
        <v>1</v>
      </c>
      <c r="F63" s="106">
        <f t="shared" si="20"/>
        <v>114801699.78</v>
      </c>
      <c r="G63" s="62">
        <f>IF(ISBLANK(F63),"  ",IF(F76&gt;0,F63/F76,IF(F63&gt;0,1,0)))</f>
        <v>5.1890249860354835E-2</v>
      </c>
      <c r="H63" s="9">
        <f>+LSU!H63+LSUA!H63+LSUS!H63+LSUE!H63+HSCS!H63+HSCNO!H63+LSUAg!H63+PBRC!H63</f>
        <v>0</v>
      </c>
      <c r="I63" s="58">
        <f t="shared" si="21"/>
        <v>0</v>
      </c>
      <c r="J63" s="53">
        <f>+LSU!J63+LSUA!J63+LSUS!J63+LSUE!J63+HSCS!J63+HSCNO!J63+LSUAg!J63+PBRC!J63</f>
        <v>114393972</v>
      </c>
      <c r="K63" s="60">
        <f t="shared" si="12"/>
        <v>1</v>
      </c>
      <c r="L63" s="44">
        <f t="shared" si="13"/>
        <v>114393972</v>
      </c>
      <c r="M63" s="62">
        <f>IF(ISBLANK(L63),"  ",IF(L76&gt;0,L63/L76,IF(L63&gt;0,1,0)))</f>
        <v>5.1591182240106441E-2</v>
      </c>
      <c r="N63" s="35"/>
    </row>
    <row r="64" spans="1:14" s="11" customFormat="1" ht="44.25" x14ac:dyDescent="0.55000000000000004">
      <c r="A64" s="113" t="s">
        <v>61</v>
      </c>
      <c r="B64" s="9">
        <f>+LSU!B64+LSUA!B64+LSUS!B64+LSUE!B64+HSCS!B64+HSCNO!B64+LSUAg!B64+PBRC!B64</f>
        <v>0</v>
      </c>
      <c r="C64" s="58">
        <f t="shared" si="18"/>
        <v>0</v>
      </c>
      <c r="D64" s="53">
        <f>+LSU!D64+LSUA!D64+LSUS!D64+LSUE!D64+HSCS!D64+HSCNO!D64+LSUAg!D64+PBRC!D64</f>
        <v>6892344.1299999999</v>
      </c>
      <c r="E64" s="60">
        <f t="shared" si="19"/>
        <v>1</v>
      </c>
      <c r="F64" s="106">
        <f t="shared" si="20"/>
        <v>6892344.1299999999</v>
      </c>
      <c r="G64" s="62">
        <f>IF(ISBLANK(F64),"  ",IF(F76&gt;0,F64/F76,IF(F64&gt;0,1,0)))</f>
        <v>3.1153324359710971E-3</v>
      </c>
      <c r="H64" s="9">
        <f>+LSU!H64+LSUA!H64+LSUS!H64+LSUE!H64+HSCS!H64+HSCNO!H64+LSUAg!H64+PBRC!H64</f>
        <v>0</v>
      </c>
      <c r="I64" s="58">
        <f t="shared" si="21"/>
        <v>0</v>
      </c>
      <c r="J64" s="53">
        <f>+LSU!J64+LSUA!J64+LSUS!J64+LSUE!J64+HSCS!J64+HSCNO!J64+LSUAg!J64+PBRC!J64</f>
        <v>6980495</v>
      </c>
      <c r="K64" s="60">
        <f t="shared" si="12"/>
        <v>1</v>
      </c>
      <c r="L64" s="44">
        <f t="shared" si="13"/>
        <v>6980495</v>
      </c>
      <c r="M64" s="62">
        <f>IF(ISBLANK(L64),"  ",IF(L76&gt;0,L64/L76,IF(L64&gt;0,1,0)))</f>
        <v>3.1481727872090305E-3</v>
      </c>
      <c r="N64" s="35"/>
    </row>
    <row r="65" spans="1:14" s="11" customFormat="1" ht="44.25" x14ac:dyDescent="0.55000000000000004">
      <c r="A65" s="89" t="s">
        <v>62</v>
      </c>
      <c r="B65" s="9">
        <f>+LSU!B65+LSUA!B65+LSUS!B65+LSUE!B65+HSCS!B65+HSCNO!B65+LSUAg!B65+PBRC!B65</f>
        <v>0</v>
      </c>
      <c r="C65" s="58">
        <f t="shared" si="18"/>
        <v>0</v>
      </c>
      <c r="D65" s="53">
        <f>+LSU!D65+LSUA!D65+LSUS!D65+LSUE!D65+HSCS!D65+HSCNO!D65+LSUAg!D65+PBRC!D65</f>
        <v>503271071.24000001</v>
      </c>
      <c r="E65" s="60">
        <f t="shared" si="19"/>
        <v>1</v>
      </c>
      <c r="F65" s="106">
        <f t="shared" si="20"/>
        <v>503271071.24000001</v>
      </c>
      <c r="G65" s="62">
        <f>IF(ISBLANK(F65),"  ",IF(F76&gt;0,F65/F76,IF(F65&gt;0,1,0)))</f>
        <v>0.22747800497882173</v>
      </c>
      <c r="H65" s="9">
        <f>+LSU!H65+LSUA!H65+LSUS!H65+LSUE!H65+HSCS!H65+HSCNO!H65+LSUAg!H65+PBRC!H65</f>
        <v>0</v>
      </c>
      <c r="I65" s="58">
        <f t="shared" si="21"/>
        <v>0</v>
      </c>
      <c r="J65" s="53">
        <f>+LSU!J65+LSUA!J65+LSUS!J65+LSUE!J65+HSCS!J65+HSCNO!J65+LSUAg!J65+PBRC!J65</f>
        <v>479293150</v>
      </c>
      <c r="K65" s="60">
        <f t="shared" si="12"/>
        <v>1</v>
      </c>
      <c r="L65" s="44">
        <f t="shared" si="13"/>
        <v>479293150</v>
      </c>
      <c r="M65" s="62">
        <f>IF(ISBLANK(L65),"  ",IF(L76&gt;0,L65/L76,IF(L65&gt;0,1,0)))</f>
        <v>0.2161591193641276</v>
      </c>
      <c r="N65" s="35"/>
    </row>
    <row r="66" spans="1:14" s="11" customFormat="1" ht="44.25" x14ac:dyDescent="0.55000000000000004">
      <c r="A66" s="88" t="s">
        <v>63</v>
      </c>
      <c r="B66" s="9">
        <f>+LSU!B66+LSUA!B66+LSUS!B66+LSUE!B66+HSCS!B66+HSCNO!B66+LSUAg!B66+PBRC!B66</f>
        <v>9565702.1999999993</v>
      </c>
      <c r="C66" s="58">
        <f t="shared" si="18"/>
        <v>0.10142343004983706</v>
      </c>
      <c r="D66" s="53">
        <f>+LSU!D66+LSUA!D66+LSUS!D66+LSUE!D66+HSCS!D66+HSCNO!D66+LSUAg!D66+PBRC!D66</f>
        <v>84748818.569999993</v>
      </c>
      <c r="E66" s="60">
        <f t="shared" si="19"/>
        <v>0.89857656995016288</v>
      </c>
      <c r="F66" s="106">
        <f t="shared" si="20"/>
        <v>94314520.769999996</v>
      </c>
      <c r="G66" s="62">
        <f>IF(ISBLANK(F66),"  ",IF(F76&gt;0,F66/F76,IF(F66&gt;0,1,0)))</f>
        <v>4.2630066084330981E-2</v>
      </c>
      <c r="H66" s="9">
        <f>+LSU!H66+LSUA!H66+LSUS!H66+LSUE!H66+HSCS!H66+HSCNO!H66+LSUAg!H66+PBRC!H66</f>
        <v>22637032</v>
      </c>
      <c r="I66" s="58">
        <f t="shared" si="21"/>
        <v>0.22839249573763623</v>
      </c>
      <c r="J66" s="53">
        <f>+LSU!J66+LSUA!J66+LSUS!J66+LSUE!J66+HSCS!J66+HSCNO!J66+LSUAg!J66+PBRC!J66</f>
        <v>76477573</v>
      </c>
      <c r="K66" s="60">
        <f t="shared" si="12"/>
        <v>0.7716075042623638</v>
      </c>
      <c r="L66" s="44">
        <f t="shared" si="13"/>
        <v>99114605</v>
      </c>
      <c r="M66" s="62">
        <f>IF(ISBLANK(L66),"  ",IF(L76&gt;0,L66/L76,IF(L66&gt;0,1,0)))</f>
        <v>4.4700254391124426E-2</v>
      </c>
      <c r="N66" s="35"/>
    </row>
    <row r="67" spans="1:14" s="85" customFormat="1" ht="45" x14ac:dyDescent="0.6">
      <c r="A67" s="114" t="s">
        <v>64</v>
      </c>
      <c r="B67" s="90">
        <f>B66+B65+B64+B63+B62+B61+B60+B59+B58+B57+B56</f>
        <v>527273981.67000002</v>
      </c>
      <c r="C67" s="80">
        <f t="shared" si="0"/>
        <v>0.32930343662647316</v>
      </c>
      <c r="D67" s="91">
        <f>D66+D65+D64+D63+D62+D61+D60+D59+D58+D57+D56</f>
        <v>1071978815.2699999</v>
      </c>
      <c r="E67" s="83">
        <f t="shared" si="9"/>
        <v>0.66949312905812774</v>
      </c>
      <c r="F67" s="90">
        <f>F66+F65+F64+F63+F62+F61+F60+F59+F58+F57+F56</f>
        <v>1601179711.55</v>
      </c>
      <c r="G67" s="82">
        <f>IF(ISBLANK(F67),"  ",IF(F76&gt;0,F67/F76,IF(F67&gt;0,1,0)))</f>
        <v>0.72373157769337315</v>
      </c>
      <c r="H67" s="232">
        <f>H66+H65+H64+H63+H62+H61+H60+H59+H58+H57+H56</f>
        <v>553389254</v>
      </c>
      <c r="I67" s="80">
        <f t="shared" si="11"/>
        <v>0.3387973078160727</v>
      </c>
      <c r="J67" s="91">
        <f>J66+J65+J64+J63+J62+J61+J60+J59+J58+J57+J56</f>
        <v>1080004050</v>
      </c>
      <c r="K67" s="83">
        <f t="shared" si="12"/>
        <v>0.66120269218392735</v>
      </c>
      <c r="L67" s="90">
        <f>L66+L65+L64+L63+L62+L61+L60+L59+L58+L57+L56</f>
        <v>1633393304</v>
      </c>
      <c r="M67" s="82">
        <f>IF(ISBLANK(L67),"  ",IF(L76&gt;0,L67/L76,IF(L67&gt;0,1,0)))</f>
        <v>0.73665325316646557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+LSU!B69+LSUA!B69+LSUS!B69+LSUE!B69+HSCS!B69+HSCNO!B69+LSUAg!B69+PBRC!B69</f>
        <v>0</v>
      </c>
      <c r="C69" s="52">
        <f t="shared" ref="C69:C70" si="22">IF(ISBLANK(B69),"  ",IF(F69&gt;0,B69/F69,IF(B69&gt;0,1,0)))</f>
        <v>0</v>
      </c>
      <c r="D69" s="53">
        <f>+LSU!D69+LSUA!D69+LSUS!D69+LSUE!D69+HSCS!D69+HSCNO!D69+LSUAg!D69+PBRC!D69</f>
        <v>6455</v>
      </c>
      <c r="E69" s="54">
        <f t="shared" ref="E69:E70" si="23">IF(ISBLANK(D69),"  ",IF(F69&gt;0,D69/F69,IF(D69&gt;0,1,0)))</f>
        <v>1</v>
      </c>
      <c r="F69" s="263">
        <f t="shared" ref="F69:F70" si="24">D69+B69</f>
        <v>6455</v>
      </c>
      <c r="G69" s="56">
        <f>IF(ISBLANK(F69),"  ",IF(F76&gt;0,F69/F76,IF(F69&gt;0,1,0)))</f>
        <v>2.9176533404163368E-6</v>
      </c>
      <c r="H69" s="9">
        <f>+LSU!H69+LSUA!H69+LSUS!H69+LSUE!H69+HSCS!H69+HSCNO!H69+LSUAg!H69+PBRC!H69</f>
        <v>0</v>
      </c>
      <c r="I69" s="52">
        <f t="shared" ref="I69:I70" si="25">IF(ISBLANK(H69),"  ",IF(L69&gt;0,H69/L69,IF(H69&gt;0,1,0)))</f>
        <v>0</v>
      </c>
      <c r="J69" s="53">
        <f>+LSU!J69+LSUA!J69+LSUS!J69+LSUE!J69+HSCS!J69+HSCNO!J69+LSUAg!J69+PBRC!J69</f>
        <v>7000</v>
      </c>
      <c r="K69" s="54">
        <f>IF(ISBLANK(J69),"  ",IF(L69&gt;0,J69/L69,IF(J69&gt;0,1,0)))</f>
        <v>1</v>
      </c>
      <c r="L69" s="67">
        <f>J69+H69</f>
        <v>7000</v>
      </c>
      <c r="M69" s="56">
        <f>IF(ISBLANK(L69),"  ",IF(L76&gt;0,L69/L76,IF(L69&gt;0,1,0)))</f>
        <v>3.1569694571034308E-6</v>
      </c>
    </row>
    <row r="70" spans="1:14" s="11" customFormat="1" ht="44.25" x14ac:dyDescent="0.55000000000000004">
      <c r="A70" s="41" t="s">
        <v>67</v>
      </c>
      <c r="B70" s="9">
        <f>+LSU!B70+LSUA!B70+LSUS!B70+LSUE!B70+HSCS!B70+HSCNO!B70+LSUAg!B70+PBRC!B70</f>
        <v>0</v>
      </c>
      <c r="C70" s="58">
        <f t="shared" si="22"/>
        <v>0</v>
      </c>
      <c r="D70" s="53">
        <f>+LSU!D70+LSUA!D70+LSUS!D70+LSUE!D70+HSCS!D70+HSCNO!D70+LSUAg!D70+PBRC!D70</f>
        <v>0</v>
      </c>
      <c r="E70" s="60">
        <f t="shared" si="23"/>
        <v>0</v>
      </c>
      <c r="F70" s="106">
        <f t="shared" si="24"/>
        <v>0</v>
      </c>
      <c r="G70" s="62">
        <f>IF(ISBLANK(F70),"  ",IF(F76&gt;0,F70/F76,IF(F70&gt;0,1,0)))</f>
        <v>0</v>
      </c>
      <c r="H70" s="9">
        <f>+LSU!H70+LSUA!H70+LSUS!H70+LSUE!H70+HSCS!H70+HSCNO!H70+LSUAg!H70+PBRC!H70</f>
        <v>0</v>
      </c>
      <c r="I70" s="58">
        <f t="shared" si="25"/>
        <v>0</v>
      </c>
      <c r="J70" s="53">
        <f>+LSU!J70+LSUA!J70+LSUS!J70+LSUE!J70+HSCS!J70+HSCNO!J70+LSUAg!J70+PBRC!J70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+LSU!B72+LSUA!B72+LSUS!B72+LSUE!B72+HSCS!B72+HSCNO!B72+LSUAg!B72+PBRC!B72</f>
        <v>0</v>
      </c>
      <c r="C72" s="52">
        <f t="shared" ref="C72:C73" si="26">IF(ISBLANK(B72),"  ",IF(F72&gt;0,B72/F72,IF(B72&gt;0,1,0)))</f>
        <v>0</v>
      </c>
      <c r="D72" s="53">
        <f>+LSU!D72+LSUA!D72+LSUS!D72+LSUE!D72+HSCS!D72+HSCNO!D72+LSUAg!D72+PBRC!D72</f>
        <v>38408339.609999999</v>
      </c>
      <c r="E72" s="54">
        <f t="shared" ref="E72:E73" si="27">IF(ISBLANK(D72),"  ",IF(F72&gt;0,D72/F72,IF(D72&gt;0,1,0)))</f>
        <v>1</v>
      </c>
      <c r="F72" s="263">
        <f t="shared" ref="F72:F73" si="28">D72+B72</f>
        <v>38408339.609999999</v>
      </c>
      <c r="G72" s="56">
        <f>IF(ISBLANK(F72),"  ",IF(F76&gt;0,F72/F76,IF(F72&gt;0,1,0)))</f>
        <v>1.7360529878073058E-2</v>
      </c>
      <c r="H72" s="9">
        <f>+LSU!H72+LSUA!H72+LSUS!H72+LSUE!H72+HSCS!H72+HSCNO!H72+LSUAg!H72+PBRC!H72</f>
        <v>0</v>
      </c>
      <c r="I72" s="52">
        <f t="shared" ref="I72:I73" si="29">IF(ISBLANK(H72),"  ",IF(L72&gt;0,H72/L72,IF(H72&gt;0,1,0)))</f>
        <v>0</v>
      </c>
      <c r="J72" s="53">
        <f>+LSU!J72+LSUA!J72+LSUS!J72+LSUE!J72+HSCS!J72+HSCNO!J72+LSUAg!J72+PBRC!J72</f>
        <v>33500000</v>
      </c>
      <c r="K72" s="54">
        <f>IF(ISBLANK(J72),"  ",IF(L72&gt;0,J72/L72,IF(J72&gt;0,1,0)))</f>
        <v>1</v>
      </c>
      <c r="L72" s="67">
        <f>J72+H72</f>
        <v>33500000</v>
      </c>
      <c r="M72" s="56">
        <f>IF(ISBLANK(L72),"  ",IF(L76&gt;0,L72/L76,IF(L72&gt;0,1,0)))</f>
        <v>1.5108353830423563E-2</v>
      </c>
    </row>
    <row r="73" spans="1:14" s="11" customFormat="1" ht="44.25" x14ac:dyDescent="0.55000000000000004">
      <c r="A73" s="41" t="s">
        <v>70</v>
      </c>
      <c r="B73" s="9">
        <f>+LSU!B73+LSUA!B73+LSUS!B73+LSUE!B73+HSCS!B73+HSCNO!B73+LSUAg!B73+PBRC!B73</f>
        <v>9758657</v>
      </c>
      <c r="C73" s="58">
        <f t="shared" si="26"/>
        <v>5.40936336579129E-2</v>
      </c>
      <c r="D73" s="53">
        <f>+LSU!D73+LSUA!D73+LSUS!D73+LSUE!D73+HSCS!D73+HSCNO!D73+LSUAg!D73+PBRC!D73</f>
        <v>170644402.28999999</v>
      </c>
      <c r="E73" s="60">
        <f t="shared" si="27"/>
        <v>0.94590636634208713</v>
      </c>
      <c r="F73" s="106">
        <f t="shared" si="28"/>
        <v>180403059.28999999</v>
      </c>
      <c r="G73" s="62">
        <f>IF(ISBLANK(F73),"  ",IF(F76&gt;0,F73/F76,IF(F73&gt;0,1,0)))</f>
        <v>8.1541996678357084E-2</v>
      </c>
      <c r="H73" s="9">
        <f>+LSU!H73+LSUA!H73+LSUS!H73+LSUE!H73+HSCS!H73+HSCNO!H73+LSUAg!H73+PBRC!H73</f>
        <v>13018275</v>
      </c>
      <c r="I73" s="58">
        <f t="shared" si="29"/>
        <v>8.0415006049714619E-2</v>
      </c>
      <c r="J73" s="53">
        <f>+LSU!J73+LSUA!J73+LSUS!J73+LSUE!J73+HSCS!J73+HSCNO!J73+LSUAg!J73+PBRC!J73</f>
        <v>148870353</v>
      </c>
      <c r="K73" s="60">
        <f>IF(ISBLANK(J73),"  ",IF(L73&gt;0,J73/L73,IF(J73&gt;0,1,0)))</f>
        <v>0.91958499395028537</v>
      </c>
      <c r="L73" s="44">
        <f>J73+H73</f>
        <v>161888628</v>
      </c>
      <c r="M73" s="62">
        <f>IF(ISBLANK(L73),"  ",IF(L76&gt;0,L73/L76,IF(L73&gt;0,1,0)))</f>
        <v>7.301106486405419E-2</v>
      </c>
    </row>
    <row r="74" spans="1:14" s="85" customFormat="1" ht="45" x14ac:dyDescent="0.6">
      <c r="A74" s="86" t="s">
        <v>71</v>
      </c>
      <c r="B74" s="117">
        <f>B73+B72+B70+B69</f>
        <v>9758657</v>
      </c>
      <c r="C74" s="80">
        <f t="shared" si="0"/>
        <v>4.4597169865580155E-2</v>
      </c>
      <c r="D74" s="95">
        <f>D73+D72+D70+D69</f>
        <v>209059196.89999998</v>
      </c>
      <c r="E74" s="83">
        <f>IF(ISBLANK(D74),"  ",IF(F74&gt;0,D74/F74,IF(D74&gt;0,1,0)))</f>
        <v>0.95540283013441984</v>
      </c>
      <c r="F74" s="118">
        <f>F73+F72+F71+F70+F69</f>
        <v>218817853.89999998</v>
      </c>
      <c r="G74" s="82">
        <f>IF(ISBLANK(F74),"  ",IF(F76&gt;0,F74/F76,IF(F74&gt;0,1,0)))</f>
        <v>9.8905444209770543E-2</v>
      </c>
      <c r="H74" s="117">
        <f>H73+H72+H70+H69</f>
        <v>13018275</v>
      </c>
      <c r="I74" s="80">
        <f>IF(ISBLANK(H74),"  ",IF(L74&gt;0,H74/L74,IF(H74&gt;0,1,0)))</f>
        <v>6.6625211286713129E-2</v>
      </c>
      <c r="J74" s="95">
        <f>J73+J72+J70+J69</f>
        <v>182377353</v>
      </c>
      <c r="K74" s="83">
        <f>IF(ISBLANK(J74),"  ",IF(L74&gt;0,J74/L74,IF(J74&gt;0,1,0)))</f>
        <v>0.93337478871328683</v>
      </c>
      <c r="L74" s="118">
        <f>L73+L72+L71+L70+L69</f>
        <v>195395628</v>
      </c>
      <c r="M74" s="82">
        <f>IF(ISBLANK(L74),"  ",IF(L76&gt;0,L74/L76,IF(L74&gt;0,1,0)))</f>
        <v>8.8122575663934846E-2</v>
      </c>
    </row>
    <row r="75" spans="1:14" s="85" customFormat="1" ht="45" x14ac:dyDescent="0.6">
      <c r="A75" s="86" t="s">
        <v>72</v>
      </c>
      <c r="B75" s="133">
        <f>+LSU!B75+LSUA!B75+LSUS!B75+LSUE!B75+HSCS!B75+HSCNO!B75+LSUAg!B75+PBRC!B75</f>
        <v>0</v>
      </c>
      <c r="C75" s="80">
        <f>IF(ISBLANK(B75),"  ",IF(F75&gt;0,B75/F75,IF(B75&gt;0,1,0)))</f>
        <v>0</v>
      </c>
      <c r="D75" s="142">
        <f>+LSU!D75+LSUA!D75+LSUS!D75+LSUE!D75+HSCS!D75+HSCNO!D75+LSUAg!D75+PBRC!D75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+LSU!H75+LSUA!H75+LSUS!H75+LSUE!H75+HSCS!H75+HSCNO!H75+LSUAg!H75+PBRC!H75</f>
        <v>0</v>
      </c>
      <c r="I75" s="80">
        <f>IF(ISBLANK(H75),"  ",IF(L75&gt;0,H75/L75,IF(H75&gt;0,1,0)))</f>
        <v>0</v>
      </c>
      <c r="J75" s="142">
        <f>+LSU!J75+LSUA!J75+LSUS!J75+LSUE!J75+HSCS!J75+HSCNO!J75+LSUAg!J75+PBRC!J75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929429503.56000018</v>
      </c>
      <c r="C76" s="122">
        <f t="shared" si="0"/>
        <v>0.42010117672243719</v>
      </c>
      <c r="D76" s="121">
        <f>D74+D67+D47+D40+D48+D75</f>
        <v>1281038012.1699998</v>
      </c>
      <c r="E76" s="123">
        <f>IF(ISBLANK(D76),"  ",IF(F76&gt;0,D76/F76,IF(D76&gt;0,1,0)))</f>
        <v>0.5790278598618287</v>
      </c>
      <c r="F76" s="121">
        <f>F74+F67+F47+F40+F48+F75</f>
        <v>2212394430.3400002</v>
      </c>
      <c r="G76" s="124">
        <f>IF(ISBLANK(F76),"  ",IF(F76&gt;0,F76/F76,IF(F76&gt;0,1,0)))</f>
        <v>1</v>
      </c>
      <c r="H76" s="121">
        <f>H74+H67+H47+H40+H48+H75</f>
        <v>954934949</v>
      </c>
      <c r="I76" s="122">
        <f>IF(ISBLANK(H76),"  ",IF(L76&gt;0,H76/L76,IF(H76&gt;0,1,0)))</f>
        <v>0.43067149535908894</v>
      </c>
      <c r="J76" s="121">
        <f>J74+J67+J47+J40+J48+J75</f>
        <v>1262381403</v>
      </c>
      <c r="K76" s="123">
        <f>IF(ISBLANK(J76),"  ",IF(L76&gt;0,J76/L76,IF(J76&gt;0,1,0)))</f>
        <v>0.56932850464091111</v>
      </c>
      <c r="L76" s="121">
        <f>L74+L67+L47+L40+L48+L75</f>
        <v>2217316352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2" sqref="D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9.28515625" style="240" bestFit="1" customWidth="1"/>
    <col min="5" max="5" width="45.5703125" style="201" customWidth="1"/>
    <col min="6" max="6" width="53.42578125" style="240" bestFit="1" customWidth="1"/>
    <col min="7" max="7" width="45.5703125" style="201" customWidth="1"/>
    <col min="8" max="8" width="54.7109375" style="240" customWidth="1"/>
    <col min="9" max="9" width="45.5703125" style="201" customWidth="1"/>
    <col min="10" max="10" width="49.28515625" style="240" bestFit="1" customWidth="1"/>
    <col min="11" max="11" width="45.5703125" style="201" customWidth="1"/>
    <col min="12" max="12" width="53.42578125" style="240" bestFit="1" customWidth="1"/>
    <col min="13" max="13" width="45.5703125" style="201" customWidth="1"/>
    <col min="14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83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112116701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112116701</v>
      </c>
      <c r="G13" s="56">
        <f>IF(ISBLANK(F13),"  ",IF(F76&gt;0,F13/F76,IF(F13&gt;0,1,0)))</f>
        <v>0.11087039121645784</v>
      </c>
      <c r="H13" s="9">
        <v>115513766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115513766</v>
      </c>
      <c r="M13" s="56">
        <f>IF(ISBLANK(L13),"  ",IF(L76&gt;0,L13/L76,IF(L13&gt;0,1,0)))</f>
        <v>0.11225463497502729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12151760.75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12151760.75</v>
      </c>
      <c r="G15" s="65">
        <f>IF(ISBLANK(F15),"  ",IF(F76&gt;0,F15/F76,IF(F15&gt;0,1,0)))</f>
        <v>1.2016679551793958E-2</v>
      </c>
      <c r="H15" s="226">
        <v>13214363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13214363</v>
      </c>
      <c r="M15" s="65">
        <f>IF(ISBLANK(L15),"  ",IF(L76&gt;0,L15/L76,IF(L15&gt;0,1,0)))</f>
        <v>1.2841530030217407E-2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7939681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7939681</v>
      </c>
      <c r="G17" s="62">
        <f>IF(ISBLANK(F17),"  ",IF(F76&gt;0,F17/F76,IF(F17&gt;0,1,0)))</f>
        <v>7.8514220517769007E-3</v>
      </c>
      <c r="H17" s="224">
        <v>8884011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8884011</v>
      </c>
      <c r="M17" s="62">
        <f>IF(ISBLANK(L17),"  ",IF(L76&gt;0,L17/L76,IF(L17&gt;0,1,0)))</f>
        <v>8.6333555423959343E-3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82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750000</v>
      </c>
      <c r="C23" s="58">
        <f t="shared" si="0"/>
        <v>1</v>
      </c>
      <c r="D23" s="69"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7.4166286263046026E-4</v>
      </c>
      <c r="H23" s="224">
        <v>750000</v>
      </c>
      <c r="I23" s="58">
        <f t="shared" si="3"/>
        <v>1</v>
      </c>
      <c r="J23" s="69"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7.2883933358445314E-4</v>
      </c>
      <c r="N23" s="220"/>
    </row>
    <row r="24" spans="1:14" s="200" customFormat="1" ht="44.25" x14ac:dyDescent="0.55000000000000004">
      <c r="A24" s="68" t="s">
        <v>23</v>
      </c>
      <c r="B24" s="224">
        <v>3252079.75</v>
      </c>
      <c r="C24" s="58">
        <f t="shared" si="0"/>
        <v>1</v>
      </c>
      <c r="D24" s="69">
        <v>0</v>
      </c>
      <c r="E24" s="54">
        <f t="shared" si="5"/>
        <v>0</v>
      </c>
      <c r="F24" s="44">
        <f t="shared" si="2"/>
        <v>3252079.75</v>
      </c>
      <c r="G24" s="62">
        <f>IF(ISBLANK(F24),"  ",IF(F76&gt;0,F24/F76,IF(F24&gt;0,1,0)))</f>
        <v>3.2159290358500688E-3</v>
      </c>
      <c r="H24" s="224">
        <v>3370352</v>
      </c>
      <c r="I24" s="58">
        <f t="shared" si="3"/>
        <v>1</v>
      </c>
      <c r="J24" s="69">
        <v>0</v>
      </c>
      <c r="K24" s="60">
        <f t="shared" si="4"/>
        <v>0</v>
      </c>
      <c r="L24" s="44">
        <f t="shared" si="1"/>
        <v>3370352</v>
      </c>
      <c r="M24" s="62">
        <f>IF(ISBLANK(L24),"  ",IF(L76&gt;0,L24/L76,IF(L24&gt;0,1,0)))</f>
        <v>3.2752601408333718E-3</v>
      </c>
      <c r="N24" s="220"/>
    </row>
    <row r="25" spans="1:14" s="200" customFormat="1" ht="44.25" x14ac:dyDescent="0.55000000000000004">
      <c r="A25" s="68" t="s">
        <v>24</v>
      </c>
      <c r="B25" s="224">
        <v>210000</v>
      </c>
      <c r="C25" s="58">
        <f t="shared" si="0"/>
        <v>1</v>
      </c>
      <c r="D25" s="69"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2.0766560153652887E-4</v>
      </c>
      <c r="H25" s="224">
        <v>210000</v>
      </c>
      <c r="I25" s="58">
        <f t="shared" si="3"/>
        <v>1</v>
      </c>
      <c r="J25" s="69"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2.0407501340364689E-4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124268461.75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124268461.75</v>
      </c>
      <c r="G40" s="82">
        <f>IF(ISBLANK(F40),"  ",IF(F76&gt;0,F40/F76,IF(F40&gt;0,1,0)))</f>
        <v>0.1228870707682518</v>
      </c>
      <c r="H40" s="229">
        <v>128728129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128728129</v>
      </c>
      <c r="M40" s="82">
        <f>IF(ISBLANK(L40),"  ",IF(L76&gt;0,L40/L76,IF(L40&gt;0,1,0)))</f>
        <v>0.1250961650052447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7490868</v>
      </c>
      <c r="C45" s="58">
        <f t="shared" si="0"/>
        <v>1</v>
      </c>
      <c r="D45" s="69">
        <v>0</v>
      </c>
      <c r="E45" s="60">
        <f t="shared" si="6"/>
        <v>0</v>
      </c>
      <c r="F45" s="78">
        <f>D45+B45</f>
        <v>7490868</v>
      </c>
      <c r="G45" s="62">
        <f>IF(ISBLANK(F45),"  ",IF(D76&gt;0,F45/D76,IF(F45&gt;0,1,0)))</f>
        <v>1.5384515192266976E-2</v>
      </c>
      <c r="H45" s="224">
        <v>7522893</v>
      </c>
      <c r="I45" s="58">
        <f t="shared" si="7"/>
        <v>1</v>
      </c>
      <c r="J45" s="69">
        <v>0</v>
      </c>
      <c r="K45" s="60">
        <f t="shared" si="8"/>
        <v>0</v>
      </c>
      <c r="L45" s="78">
        <f>J45+H45</f>
        <v>7522893</v>
      </c>
      <c r="M45" s="62">
        <f>IF(ISBLANK(L45),"  ",IF(J76&gt;0,L45/J76,IF(L45&gt;0,1,0)))</f>
        <v>1.5706540100482114E-2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7490868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7490868</v>
      </c>
      <c r="G47" s="82">
        <f>IF(ISBLANK(F47),"  ",IF(F76&gt;0,F47/F76,IF(F47&gt;0,1,0)))</f>
        <v>7.4075981392892135E-3</v>
      </c>
      <c r="H47" s="232">
        <v>7522893</v>
      </c>
      <c r="I47" s="80">
        <f t="shared" si="7"/>
        <v>1</v>
      </c>
      <c r="J47" s="91">
        <v>0</v>
      </c>
      <c r="K47" s="83">
        <f t="shared" si="8"/>
        <v>0</v>
      </c>
      <c r="L47" s="92">
        <f>L46+L45+L44+L43+L42</f>
        <v>7522893</v>
      </c>
      <c r="M47" s="82">
        <f>IF(ISBLANK(L47),"  ",IF(L76&gt;0,L47/L76,IF(L47&gt;0,1,0)))</f>
        <v>7.3106404276628636E-3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252520727</v>
      </c>
      <c r="C50" s="52">
        <f t="shared" si="0"/>
        <v>0.97020358979058918</v>
      </c>
      <c r="D50" s="59">
        <v>7755291</v>
      </c>
      <c r="E50" s="54">
        <f t="shared" ref="E50:E67" si="9">IF(ISBLANK(D50),"  ",IF(F50&gt;0,D50/F50,IF(D50&gt;0,1,0)))</f>
        <v>2.9796410209410842E-2</v>
      </c>
      <c r="F50" s="101">
        <f t="shared" ref="F50:F55" si="10">D50+B50</f>
        <v>260276018</v>
      </c>
      <c r="G50" s="56">
        <f>IF(ISBLANK(F50),"  ",IF(F76&gt;0,F50/F76,IF(F50&gt;0,1,0)))</f>
        <v>0.25738274211191625</v>
      </c>
      <c r="H50" s="97">
        <v>253392431</v>
      </c>
      <c r="I50" s="52">
        <f t="shared" ref="I50:I67" si="11">IF(ISBLANK(H50),"  ",IF(L50&gt;0,H50/L50,IF(H50&gt;0,1,0)))</f>
        <v>0.97026546080433751</v>
      </c>
      <c r="J50" s="59">
        <v>7765408</v>
      </c>
      <c r="K50" s="54">
        <f t="shared" ref="K50:K67" si="12">IF(ISBLANK(J50),"  ",IF(L50&gt;0,J50/L50,IF(J50&gt;0,1,0)))</f>
        <v>2.9734539195662435E-2</v>
      </c>
      <c r="L50" s="101">
        <f t="shared" ref="L50:L66" si="13">J50+H50</f>
        <v>261157839</v>
      </c>
      <c r="M50" s="56">
        <f>IF(ISBLANK(L50),"  ",IF(L76&gt;0,L50/L76,IF(L50&gt;0,1,0)))</f>
        <v>0.25378947378282118</v>
      </c>
      <c r="N50" s="220"/>
    </row>
    <row r="51" spans="1:14" s="200" customFormat="1" ht="44.25" x14ac:dyDescent="0.55000000000000004">
      <c r="A51" s="223" t="s">
        <v>48</v>
      </c>
      <c r="B51" s="226">
        <v>78783358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78783358</v>
      </c>
      <c r="G51" s="62">
        <f>IF(ISBLANK(F51),"  ",IF(F76&gt;0,F51/F76,IF(F51&gt;0,1,0)))</f>
        <v>7.7907587762560487E-2</v>
      </c>
      <c r="H51" s="226">
        <v>79662570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79662570</v>
      </c>
      <c r="M51" s="62">
        <f>IF(ISBLANK(L51),"  ",IF(L76&gt;0,L51/L76,IF(L51&gt;0,1,0)))</f>
        <v>7.7414952573899798E-2</v>
      </c>
      <c r="N51" s="220"/>
    </row>
    <row r="52" spans="1:14" s="200" customFormat="1" ht="44.25" x14ac:dyDescent="0.55000000000000004">
      <c r="A52" s="103" t="s">
        <v>49</v>
      </c>
      <c r="B52" s="104">
        <v>14789698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14789698</v>
      </c>
      <c r="G52" s="62">
        <f>IF(ISBLANK(F52),"  ",IF(F76&gt;0,F52/F76,IF(F52&gt;0,1,0)))</f>
        <v>1.4625293008159989E-2</v>
      </c>
      <c r="H52" s="104">
        <v>14780840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14780840</v>
      </c>
      <c r="M52" s="62">
        <f>IF(ISBLANK(L52),"  ",IF(L76&gt;0,L52/L76,IF(L52&gt;0,1,0)))</f>
        <v>1.4363810100557905E-2</v>
      </c>
      <c r="N52" s="220"/>
    </row>
    <row r="53" spans="1:14" s="200" customFormat="1" ht="44.25" x14ac:dyDescent="0.55000000000000004">
      <c r="A53" s="103" t="s">
        <v>50</v>
      </c>
      <c r="B53" s="104">
        <v>5031625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5031625</v>
      </c>
      <c r="G53" s="62">
        <f>IF(ISBLANK(F53),"  ",IF(F76&gt;0,F53/F76,IF(F53&gt;0,1,0)))</f>
        <v>4.9756925349106525E-3</v>
      </c>
      <c r="H53" s="104">
        <v>5068524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5068524</v>
      </c>
      <c r="M53" s="62">
        <f>IF(ISBLANK(L53),"  ",IF(L76&gt;0,L53/L76,IF(L53&gt;0,1,0)))</f>
        <v>4.9255195392224086E-3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31218300</v>
      </c>
      <c r="C55" s="58">
        <f t="shared" si="0"/>
        <v>0.50616579012688512</v>
      </c>
      <c r="D55" s="69">
        <v>30457737</v>
      </c>
      <c r="E55" s="60">
        <f t="shared" si="9"/>
        <v>0.49383420987311488</v>
      </c>
      <c r="F55" s="102">
        <f t="shared" si="10"/>
        <v>61676037</v>
      </c>
      <c r="G55" s="62">
        <f>IF(ISBLANK(F55),"  ",IF(F76&gt;0,F55/F76,IF(F55&gt;0,1,0)))</f>
        <v>6.0990434876162909E-2</v>
      </c>
      <c r="H55" s="226">
        <v>45160191</v>
      </c>
      <c r="I55" s="58">
        <f t="shared" si="11"/>
        <v>0.59522969963262651</v>
      </c>
      <c r="J55" s="69">
        <v>30710000</v>
      </c>
      <c r="K55" s="60">
        <f t="shared" si="12"/>
        <v>0.40477030036737355</v>
      </c>
      <c r="L55" s="102">
        <f t="shared" si="13"/>
        <v>75870191</v>
      </c>
      <c r="M55" s="62">
        <f>IF(ISBLANK(L55),"  ",IF(L76&gt;0,L55/L76,IF(L55&gt;0,1,0)))</f>
        <v>7.3729572596486895E-2</v>
      </c>
      <c r="N55" s="220"/>
    </row>
    <row r="56" spans="1:14" s="202" customFormat="1" ht="45" x14ac:dyDescent="0.6">
      <c r="A56" s="233" t="s">
        <v>53</v>
      </c>
      <c r="B56" s="234">
        <v>382343708</v>
      </c>
      <c r="C56" s="80">
        <f t="shared" si="0"/>
        <v>0.90913704447240151</v>
      </c>
      <c r="D56" s="91">
        <v>38213028</v>
      </c>
      <c r="E56" s="83">
        <f t="shared" si="9"/>
        <v>9.0862955527598543E-2</v>
      </c>
      <c r="F56" s="107">
        <f>F55+F53+F52+F51+F50+F54</f>
        <v>420556736</v>
      </c>
      <c r="G56" s="82">
        <f>IF(ISBLANK(F56),"  ",IF(F76&gt;0,F56/F76,IF(F56&gt;0,1,0)))</f>
        <v>0.41588175029371027</v>
      </c>
      <c r="H56" s="234">
        <v>398064556</v>
      </c>
      <c r="I56" s="80">
        <f t="shared" si="11"/>
        <v>0.91186280484505655</v>
      </c>
      <c r="J56" s="91">
        <v>38475408</v>
      </c>
      <c r="K56" s="83">
        <f t="shared" si="12"/>
        <v>8.8137195154943476E-2</v>
      </c>
      <c r="L56" s="102">
        <f t="shared" si="13"/>
        <v>436539964</v>
      </c>
      <c r="M56" s="82">
        <f>IF(ISBLANK(L56),"  ",IF(L76&gt;0,L56/L76,IF(L56&gt;0,1,0)))</f>
        <v>0.42422332859298822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2188413</v>
      </c>
      <c r="C59" s="58">
        <f t="shared" si="0"/>
        <v>8.6843184854486152E-2</v>
      </c>
      <c r="D59" s="69">
        <v>23011181</v>
      </c>
      <c r="E59" s="60">
        <f t="shared" si="9"/>
        <v>0.91315681514551383</v>
      </c>
      <c r="F59" s="44">
        <f t="shared" si="14"/>
        <v>25199594</v>
      </c>
      <c r="G59" s="62">
        <f>IF(ISBLANK(F59),"  ",IF(F76&gt;0,F59/F76,IF(F59&gt;0,1,0)))</f>
        <v>2.4919470697553826E-2</v>
      </c>
      <c r="H59" s="224">
        <v>1014075</v>
      </c>
      <c r="I59" s="58">
        <f t="shared" si="11"/>
        <v>4.2228359826476762E-2</v>
      </c>
      <c r="J59" s="69">
        <v>23000000</v>
      </c>
      <c r="K59" s="60">
        <f t="shared" si="12"/>
        <v>0.95777164017352323</v>
      </c>
      <c r="L59" s="44">
        <f t="shared" si="13"/>
        <v>24014075</v>
      </c>
      <c r="M59" s="62">
        <f>IF(ISBLANK(L59),"  ",IF(L76&gt;0,L59/L76,IF(L59&gt;0,1,0)))</f>
        <v>2.3336536559529435E-2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39355494</v>
      </c>
      <c r="E60" s="60">
        <f t="shared" si="9"/>
        <v>1</v>
      </c>
      <c r="F60" s="78">
        <f t="shared" si="14"/>
        <v>39355494</v>
      </c>
      <c r="G60" s="62">
        <f>IF(ISBLANK(F60),"  ",IF(F76&gt;0,F60/F76,IF(F60&gt;0,1,0)))</f>
        <v>3.8918011120367871E-2</v>
      </c>
      <c r="H60" s="228">
        <v>0</v>
      </c>
      <c r="I60" s="58">
        <f t="shared" si="11"/>
        <v>0</v>
      </c>
      <c r="J60" s="77">
        <v>40000000</v>
      </c>
      <c r="K60" s="60">
        <f t="shared" si="12"/>
        <v>1</v>
      </c>
      <c r="L60" s="78">
        <f t="shared" si="13"/>
        <v>40000000</v>
      </c>
      <c r="M60" s="62">
        <f>IF(ISBLANK(L60),"  ",IF(L76&gt;0,L60/L76,IF(L60&gt;0,1,0)))</f>
        <v>3.8871431124504169E-2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134459372</v>
      </c>
      <c r="E62" s="60">
        <f t="shared" si="9"/>
        <v>1</v>
      </c>
      <c r="F62" s="44">
        <f t="shared" si="14"/>
        <v>134459372</v>
      </c>
      <c r="G62" s="62">
        <f>IF(ISBLANK(F62),"  ",IF(F76&gt;0,F62/F76,IF(F62&gt;0,1,0)))</f>
        <v>0.13296469699335192</v>
      </c>
      <c r="H62" s="224">
        <v>0</v>
      </c>
      <c r="I62" s="58">
        <f t="shared" si="11"/>
        <v>0</v>
      </c>
      <c r="J62" s="69">
        <v>129300000</v>
      </c>
      <c r="K62" s="60">
        <f t="shared" si="12"/>
        <v>1</v>
      </c>
      <c r="L62" s="44">
        <f t="shared" si="13"/>
        <v>129300000</v>
      </c>
      <c r="M62" s="62">
        <f>IF(ISBLANK(L62),"  ",IF(L76&gt;0,L62/L76,IF(L62&gt;0,1,0)))</f>
        <v>0.12565190110995972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86229758</v>
      </c>
      <c r="E63" s="60">
        <f t="shared" si="9"/>
        <v>1</v>
      </c>
      <c r="F63" s="44">
        <f t="shared" si="14"/>
        <v>86229758</v>
      </c>
      <c r="G63" s="62">
        <f>IF(ISBLANK(F63),"  ",IF(F76&gt;0,F63/F76,IF(F63&gt;0,1,0)))</f>
        <v>8.5271212216282435E-2</v>
      </c>
      <c r="H63" s="224">
        <v>0</v>
      </c>
      <c r="I63" s="58">
        <f t="shared" si="11"/>
        <v>0</v>
      </c>
      <c r="J63" s="69">
        <v>87910230</v>
      </c>
      <c r="K63" s="60">
        <f t="shared" si="12"/>
        <v>1</v>
      </c>
      <c r="L63" s="44">
        <f t="shared" si="13"/>
        <v>87910230</v>
      </c>
      <c r="M63" s="62">
        <f>IF(ISBLANK(L63),"  ",IF(L76&gt;0,L63/L76,IF(L63&gt;0,1,0)))</f>
        <v>8.5429911264607999E-2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3127667</v>
      </c>
      <c r="E64" s="60">
        <f t="shared" si="9"/>
        <v>1</v>
      </c>
      <c r="F64" s="44">
        <f t="shared" si="14"/>
        <v>3127667</v>
      </c>
      <c r="G64" s="62">
        <f>IF(ISBLANK(F64),"  ",IF(F76&gt;0,F64/F76,IF(F64&gt;0,1,0)))</f>
        <v>3.0928992807664315E-3</v>
      </c>
      <c r="H64" s="224">
        <v>0</v>
      </c>
      <c r="I64" s="58">
        <f t="shared" si="11"/>
        <v>0</v>
      </c>
      <c r="J64" s="69">
        <v>3250000</v>
      </c>
      <c r="K64" s="60">
        <f t="shared" si="12"/>
        <v>1</v>
      </c>
      <c r="L64" s="44">
        <f t="shared" si="13"/>
        <v>3250000</v>
      </c>
      <c r="M64" s="62">
        <f>IF(ISBLANK(L64),"  ",IF(L76&gt;0,L64/L76,IF(L64&gt;0,1,0)))</f>
        <v>3.1583037788659638E-3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37246113</v>
      </c>
      <c r="E65" s="60">
        <f t="shared" si="9"/>
        <v>1</v>
      </c>
      <c r="F65" s="44">
        <f t="shared" si="14"/>
        <v>37246113</v>
      </c>
      <c r="G65" s="62">
        <f>IF(ISBLANK(F65),"  ",IF(F76&gt;0,F65/F76,IF(F65&gt;0,1,0)))</f>
        <v>3.6832078385916796E-2</v>
      </c>
      <c r="H65" s="224">
        <v>0</v>
      </c>
      <c r="I65" s="58">
        <f t="shared" si="11"/>
        <v>0</v>
      </c>
      <c r="J65" s="69">
        <v>37250000</v>
      </c>
      <c r="K65" s="60">
        <f t="shared" si="12"/>
        <v>1</v>
      </c>
      <c r="L65" s="44">
        <f t="shared" si="13"/>
        <v>37250000</v>
      </c>
      <c r="M65" s="62">
        <f>IF(ISBLANK(L65),"  ",IF(L76&gt;0,L65/L76,IF(L65&gt;0,1,0)))</f>
        <v>3.6199020234694505E-2</v>
      </c>
      <c r="N65" s="220"/>
    </row>
    <row r="66" spans="1:14" s="200" customFormat="1" ht="44.25" x14ac:dyDescent="0.55000000000000004">
      <c r="A66" s="231" t="s">
        <v>63</v>
      </c>
      <c r="B66" s="224">
        <v>8040100</v>
      </c>
      <c r="C66" s="58">
        <f t="shared" si="0"/>
        <v>0.20817893264208431</v>
      </c>
      <c r="D66" s="69">
        <v>30581003</v>
      </c>
      <c r="E66" s="60">
        <f t="shared" si="9"/>
        <v>0.79182106735791569</v>
      </c>
      <c r="F66" s="44">
        <f t="shared" si="14"/>
        <v>38621103</v>
      </c>
      <c r="G66" s="62">
        <f>IF(ISBLANK(F66),"  ",IF(F76&gt;0,F66/F76,IF(F66&gt;0,1,0)))</f>
        <v>3.8191783745234471E-2</v>
      </c>
      <c r="H66" s="224">
        <v>14738085</v>
      </c>
      <c r="I66" s="58">
        <f t="shared" si="11"/>
        <v>0.37294532364106209</v>
      </c>
      <c r="J66" s="69">
        <v>24780000</v>
      </c>
      <c r="K66" s="60">
        <f t="shared" si="12"/>
        <v>0.62705467635893797</v>
      </c>
      <c r="L66" s="44">
        <f t="shared" si="13"/>
        <v>39518085</v>
      </c>
      <c r="M66" s="62">
        <f>IF(ISBLANK(L66),"  ",IF(L76&gt;0,L66/L76,IF(L66&gt;0,1,0)))</f>
        <v>3.8403112981245033E-2</v>
      </c>
      <c r="N66" s="220"/>
    </row>
    <row r="67" spans="1:14" s="202" customFormat="1" ht="45" x14ac:dyDescent="0.6">
      <c r="A67" s="235" t="s">
        <v>64</v>
      </c>
      <c r="B67" s="232">
        <v>392572221</v>
      </c>
      <c r="C67" s="80">
        <f t="shared" si="0"/>
        <v>0.50022209916488125</v>
      </c>
      <c r="D67" s="91">
        <v>392223616</v>
      </c>
      <c r="E67" s="83">
        <f t="shared" si="9"/>
        <v>0.49977790083511875</v>
      </c>
      <c r="F67" s="232">
        <f>F66+F65+F64+F63+F62+F61+F60+F59+F58+F57+F56</f>
        <v>784795837</v>
      </c>
      <c r="G67" s="82">
        <f>IF(ISBLANK(F67),"  ",IF(F76&gt;0,F67/F76,IF(F67&gt;0,1,0)))</f>
        <v>0.77607190273318405</v>
      </c>
      <c r="H67" s="232">
        <v>413816716</v>
      </c>
      <c r="I67" s="80">
        <f t="shared" si="11"/>
        <v>0.51870878557938127</v>
      </c>
      <c r="J67" s="91">
        <v>383965638</v>
      </c>
      <c r="K67" s="83">
        <f t="shared" si="12"/>
        <v>0.48129121442061878</v>
      </c>
      <c r="L67" s="232">
        <f>L66+L65+L64+L63+L62+L61+L60+L59+L58+L57+L56</f>
        <v>797782354</v>
      </c>
      <c r="M67" s="82">
        <f>IF(ISBLANK(L67),"  ",IF(L76&gt;0,L67/L76,IF(L67&gt;0,1,0)))</f>
        <v>0.77527354564639506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23634119</v>
      </c>
      <c r="E72" s="54">
        <f>IF(ISBLANK(D72),"  ",IF(F72&gt;0,D72/F72,IF(D72&gt;0,1,0)))</f>
        <v>1</v>
      </c>
      <c r="F72" s="67">
        <f>D72+B72</f>
        <v>23634119</v>
      </c>
      <c r="G72" s="56">
        <f>IF(ISBLANK(F72),"  ",IF(F76&gt;0,F72/F76,IF(F72&gt;0,1,0)))</f>
        <v>2.3371397804385265E-2</v>
      </c>
      <c r="H72" s="207">
        <v>0</v>
      </c>
      <c r="I72" s="52">
        <f>IF(ISBLANK(H72),"  ",IF(L72&gt;0,H72/L72,IF(H72&gt;0,1,0)))</f>
        <v>0</v>
      </c>
      <c r="J72" s="59">
        <v>23600000</v>
      </c>
      <c r="K72" s="54">
        <f>IF(ISBLANK(J72),"  ",IF(L72&gt;0,J72/L72,IF(J72&gt;0,1,0)))</f>
        <v>1</v>
      </c>
      <c r="L72" s="67">
        <f>J72+H72</f>
        <v>23600000</v>
      </c>
      <c r="M72" s="56">
        <f>IF(ISBLANK(L72),"  ",IF(L76&gt;0,L72/L76,IF(L72&gt;0,1,0)))</f>
        <v>2.2934144363457459E-2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71051856</v>
      </c>
      <c r="E73" s="60">
        <f>IF(ISBLANK(D73),"  ",IF(F73&gt;0,D73/F73,IF(D73&gt;0,1,0)))</f>
        <v>1</v>
      </c>
      <c r="F73" s="44">
        <f>D73+B73</f>
        <v>71051856</v>
      </c>
      <c r="G73" s="62">
        <f>IF(ISBLANK(F73),"  ",IF(F76&gt;0,F73/F76,IF(F73&gt;0,1,0)))</f>
        <v>7.0262030554889651E-2</v>
      </c>
      <c r="H73" s="224">
        <v>0</v>
      </c>
      <c r="I73" s="58">
        <f>IF(ISBLANK(H73),"  ",IF(L73&gt;0,H73/L73,IF(H73&gt;0,1,0)))</f>
        <v>0</v>
      </c>
      <c r="J73" s="69">
        <v>71400000</v>
      </c>
      <c r="K73" s="60">
        <f>IF(ISBLANK(J73),"  ",IF(L73&gt;0,J73/L73,IF(J73&gt;0,1,0)))</f>
        <v>1</v>
      </c>
      <c r="L73" s="44">
        <f>J73+H73</f>
        <v>71400000</v>
      </c>
      <c r="M73" s="62">
        <f>IF(ISBLANK(L73),"  ",IF(L76&gt;0,L73/L76,IF(L73&gt;0,1,0)))</f>
        <v>6.9385504557239935E-2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94685975</v>
      </c>
      <c r="E74" s="83">
        <f>IF(ISBLANK(D74),"  ",IF(F74&gt;0,D74/F74,IF(D74&gt;0,1,0)))</f>
        <v>1</v>
      </c>
      <c r="F74" s="118">
        <f>F73+F72+F71+F70+F69</f>
        <v>94685975</v>
      </c>
      <c r="G74" s="82">
        <f>IF(ISBLANK(F74),"  ",IF(F76&gt;0,F74/F76,IF(F74&gt;0,1,0)))</f>
        <v>9.363342835927492E-2</v>
      </c>
      <c r="H74" s="117">
        <v>0</v>
      </c>
      <c r="I74" s="80">
        <f>IF(ISBLANK(H74),"  ",IF(L74&gt;0,H74/L74,IF(H74&gt;0,1,0)))</f>
        <v>0</v>
      </c>
      <c r="J74" s="95">
        <v>95000000</v>
      </c>
      <c r="K74" s="83">
        <f>IF(ISBLANK(J74),"  ",IF(L74&gt;0,J74/L74,IF(J74&gt;0,1,0)))</f>
        <v>1</v>
      </c>
      <c r="L74" s="118">
        <f>L73+L72+L71+L70+L69</f>
        <v>95000000</v>
      </c>
      <c r="M74" s="82">
        <f>IF(ISBLANK(L74),"  ",IF(L76&gt;0,L74/L76,IF(L74&gt;0,1,0)))</f>
        <v>9.2319648920697397E-2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524331550.75</v>
      </c>
      <c r="C76" s="122">
        <f t="shared" si="0"/>
        <v>0.51850298519561788</v>
      </c>
      <c r="D76" s="121">
        <v>486909591</v>
      </c>
      <c r="E76" s="123">
        <f>IF(ISBLANK(D76),"  ",IF(F76&gt;0,D76/F76,IF(D76&gt;0,1,0)))</f>
        <v>0.48149701480438212</v>
      </c>
      <c r="F76" s="121">
        <f>F74+F67+F47+F40+F48+F75</f>
        <v>1011241141.75</v>
      </c>
      <c r="G76" s="124">
        <f>IF(ISBLANK(F76),"  ",IF(F76&gt;0,F76/F76,IF(F76&gt;0,1,0)))</f>
        <v>1</v>
      </c>
      <c r="H76" s="121">
        <v>550067738</v>
      </c>
      <c r="I76" s="122">
        <f>IF(ISBLANK(H76),"  ",IF(L76&gt;0,H76/L76,IF(H76&gt;0,1,0)))</f>
        <v>0.53454800478697007</v>
      </c>
      <c r="J76" s="121">
        <v>478965638</v>
      </c>
      <c r="K76" s="123">
        <f>IF(ISBLANK(J76),"  ",IF(L76&gt;0,J76/L76,IF(J76&gt;0,1,0)))</f>
        <v>0.46545199521302988</v>
      </c>
      <c r="L76" s="121">
        <f>L74+L67+L47+L40+L48+L75</f>
        <v>1029033376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1"/>
  <sheetViews>
    <sheetView zoomScale="30" zoomScaleNormal="30" workbookViewId="0">
      <selection activeCell="D3" sqref="D3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114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5029339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5029339</v>
      </c>
      <c r="G13" s="56">
        <f>IF(ISBLANK(F13),"  ",IF(F76&gt;0,F13/F76,IF(F13&gt;0,1,0)))</f>
        <v>0.16853769915184991</v>
      </c>
      <c r="H13" s="9">
        <v>4847690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4847690</v>
      </c>
      <c r="M13" s="56">
        <f>IF(ISBLANK(L13),"  ",IF(L76&gt;0,L13/L76,IF(L13&gt;0,1,0)))</f>
        <v>0.19470533110618177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245837.5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245837.5</v>
      </c>
      <c r="G15" s="65">
        <f>IF(ISBLANK(F15),"  ",IF(F76&gt;0,F15/F76,IF(F15&gt;0,1,0)))</f>
        <v>8.2382369960034302E-3</v>
      </c>
      <c r="H15" s="226">
        <v>275077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275077</v>
      </c>
      <c r="M15" s="65">
        <f>IF(ISBLANK(L15),"  ",IF(L76&gt;0,L15/L76,IF(L15&gt;0,1,0)))</f>
        <v>1.1048346401006492E-2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245837.5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245837.5</v>
      </c>
      <c r="G17" s="62">
        <f>IF(ISBLANK(F17),"  ",IF(F76&gt;0,F17/F76,IF(F17&gt;0,1,0)))</f>
        <v>8.2382369960034302E-3</v>
      </c>
      <c r="H17" s="224">
        <v>275077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275077</v>
      </c>
      <c r="M17" s="62">
        <f>IF(ISBLANK(L17),"  ",IF(L76&gt;0,L17/L76,IF(L17&gt;0,1,0)))</f>
        <v>1.1048346401006492E-2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5275176.5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5275176.5</v>
      </c>
      <c r="G40" s="82">
        <f>IF(ISBLANK(F40),"  ",IF(F76&gt;0,F40/F76,IF(F40&gt;0,1,0)))</f>
        <v>0.17677593614785334</v>
      </c>
      <c r="H40" s="229">
        <v>5122767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5122767</v>
      </c>
      <c r="M40" s="82">
        <f>IF(ISBLANK(L40),"  ",IF(L76&gt;0,L40/L76,IF(L40&gt;0,1,0)))</f>
        <v>0.20575367750718826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12351444.539999999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12351444.539999999</v>
      </c>
      <c r="G50" s="56">
        <f>IF(ISBLANK(F50),"  ",IF(F76&gt;0,F50/F76,IF(F50&gt;0,1,0)))</f>
        <v>0.41390807896888215</v>
      </c>
      <c r="H50" s="97">
        <v>13530000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13530000</v>
      </c>
      <c r="M50" s="56">
        <f>IF(ISBLANK(L50),"  ",IF(L76&gt;0,L50/L76,IF(L50&gt;0,1,0)))</f>
        <v>0.54342648351413547</v>
      </c>
      <c r="N50" s="220"/>
    </row>
    <row r="51" spans="1:14" s="200" customFormat="1" ht="44.25" x14ac:dyDescent="0.55000000000000004">
      <c r="A51" s="223" t="s">
        <v>48</v>
      </c>
      <c r="B51" s="226">
        <v>111729.85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111729.85</v>
      </c>
      <c r="G51" s="62">
        <f>IF(ISBLANK(F51),"  ",IF(F76&gt;0,F51/F76,IF(F51&gt;0,1,0)))</f>
        <v>3.7441683381417156E-3</v>
      </c>
      <c r="H51" s="226">
        <v>240000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240000</v>
      </c>
      <c r="M51" s="62">
        <f>IF(ISBLANK(L51),"  ",IF(L76&gt;0,L51/L76,IF(L51&gt;0,1,0)))</f>
        <v>9.6394941643305615E-3</v>
      </c>
      <c r="N51" s="220"/>
    </row>
    <row r="52" spans="1:14" s="200" customFormat="1" ht="44.25" x14ac:dyDescent="0.55000000000000004">
      <c r="A52" s="103" t="s">
        <v>49</v>
      </c>
      <c r="B52" s="104">
        <v>510643.75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510643.75</v>
      </c>
      <c r="G52" s="62">
        <f>IF(ISBLANK(F52),"  ",IF(F76&gt;0,F52/F76,IF(F52&gt;0,1,0)))</f>
        <v>1.7112133962588812E-2</v>
      </c>
      <c r="H52" s="104">
        <v>600000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600000</v>
      </c>
      <c r="M52" s="62">
        <f>IF(ISBLANK(L52),"  ",IF(L76&gt;0,L52/L76,IF(L52&gt;0,1,0)))</f>
        <v>2.4098735410826404E-2</v>
      </c>
      <c r="N52" s="220"/>
    </row>
    <row r="53" spans="1:14" s="200" customFormat="1" ht="44.25" x14ac:dyDescent="0.55000000000000004">
      <c r="A53" s="103" t="s">
        <v>50</v>
      </c>
      <c r="B53" s="104">
        <v>229739.94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229739.94</v>
      </c>
      <c r="G53" s="62">
        <f>IF(ISBLANK(F53),"  ",IF(F76&gt;0,F53/F76,IF(F53&gt;0,1,0)))</f>
        <v>7.6987931994411283E-3</v>
      </c>
      <c r="H53" s="104">
        <v>350000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350000</v>
      </c>
      <c r="M53" s="62">
        <f>IF(ISBLANK(L53),"  ",IF(L76&gt;0,L53/L76,IF(L53&gt;0,1,0)))</f>
        <v>1.4057595656315402E-2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715020</v>
      </c>
      <c r="E54" s="60">
        <f>IF(ISBLANK(D54),"  ",IF(F54&gt;0,D54/F54,IF(D54&gt;0,1,0)))</f>
        <v>1</v>
      </c>
      <c r="F54" s="106">
        <f t="shared" si="10"/>
        <v>715020</v>
      </c>
      <c r="G54" s="62">
        <f>IF(ISBLANK(F54),"  ",IF(F76&gt;0,F54/F76,IF(F54&gt;0,1,0)))</f>
        <v>2.3960966967539018E-2</v>
      </c>
      <c r="H54" s="104">
        <v>0</v>
      </c>
      <c r="I54" s="58">
        <f>IF(ISBLANK(H54),"  ",IF(L54&gt;0,H54/L54,IF(H54&gt;0,1,0)))</f>
        <v>0</v>
      </c>
      <c r="J54" s="105">
        <v>900064</v>
      </c>
      <c r="K54" s="60">
        <f>IF(ISBLANK(J54),"  ",IF(L54&gt;0,J54/L54,IF(J54&gt;0,1,0)))</f>
        <v>1</v>
      </c>
      <c r="L54" s="106">
        <f t="shared" si="13"/>
        <v>900064</v>
      </c>
      <c r="M54" s="62">
        <f>IF(ISBLANK(L54),"  ",IF(L76&gt;0,L54/L76,IF(L54&gt;0,1,0)))</f>
        <v>3.615067364801676E-2</v>
      </c>
      <c r="N54" s="220"/>
    </row>
    <row r="55" spans="1:14" s="200" customFormat="1" ht="44.25" x14ac:dyDescent="0.55000000000000004">
      <c r="A55" s="223" t="s">
        <v>52</v>
      </c>
      <c r="B55" s="226">
        <v>1764805.69</v>
      </c>
      <c r="C55" s="58">
        <f t="shared" si="0"/>
        <v>0.61618080622250115</v>
      </c>
      <c r="D55" s="69">
        <v>1099297.95</v>
      </c>
      <c r="E55" s="60">
        <f t="shared" si="9"/>
        <v>0.38381919377749896</v>
      </c>
      <c r="F55" s="102">
        <f t="shared" si="10"/>
        <v>2864103.6399999997</v>
      </c>
      <c r="G55" s="62">
        <f>IF(ISBLANK(F55),"  ",IF(F76&gt;0,F55/F76,IF(F55&gt;0,1,0)))</f>
        <v>9.597870368611823E-2</v>
      </c>
      <c r="H55" s="226">
        <v>1611000</v>
      </c>
      <c r="I55" s="58">
        <f t="shared" si="11"/>
        <v>0.69364908503767497</v>
      </c>
      <c r="J55" s="69">
        <v>711500</v>
      </c>
      <c r="K55" s="60">
        <f t="shared" si="12"/>
        <v>0.30635091496232508</v>
      </c>
      <c r="L55" s="102">
        <f t="shared" si="13"/>
        <v>2322500</v>
      </c>
      <c r="M55" s="62">
        <f>IF(ISBLANK(L55),"  ",IF(L76&gt;0,L55/L76,IF(L55&gt;0,1,0)))</f>
        <v>9.3282188319407211E-2</v>
      </c>
      <c r="N55" s="220"/>
    </row>
    <row r="56" spans="1:14" s="202" customFormat="1" ht="45" x14ac:dyDescent="0.6">
      <c r="A56" s="233" t="s">
        <v>53</v>
      </c>
      <c r="B56" s="234">
        <v>14968363.77</v>
      </c>
      <c r="C56" s="80">
        <f t="shared" si="0"/>
        <v>0.8918934422835495</v>
      </c>
      <c r="D56" s="91">
        <v>1814317.95</v>
      </c>
      <c r="E56" s="83">
        <f t="shared" si="9"/>
        <v>0.10810655771645059</v>
      </c>
      <c r="F56" s="107">
        <f>F55+F53+F52+F51+F50+F54</f>
        <v>16782681.719999999</v>
      </c>
      <c r="G56" s="82">
        <f>IF(ISBLANK(F56),"  ",IF(F76&gt;0,F56/F76,IF(F56&gt;0,1,0)))</f>
        <v>0.5624028451227111</v>
      </c>
      <c r="H56" s="234">
        <v>16331000</v>
      </c>
      <c r="I56" s="80">
        <f t="shared" si="11"/>
        <v>0.91018206762422582</v>
      </c>
      <c r="J56" s="91">
        <v>1611564</v>
      </c>
      <c r="K56" s="83">
        <f t="shared" si="12"/>
        <v>8.9817932375774165E-2</v>
      </c>
      <c r="L56" s="102">
        <f t="shared" si="13"/>
        <v>17942564</v>
      </c>
      <c r="M56" s="82">
        <f>IF(ISBLANK(L56),"  ",IF(L76&gt;0,L56/L76,IF(L56&gt;0,1,0)))</f>
        <v>0.72065517071303176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120</v>
      </c>
      <c r="C59" s="58">
        <f t="shared" si="0"/>
        <v>5.3674464373574269E-4</v>
      </c>
      <c r="D59" s="69">
        <v>223450</v>
      </c>
      <c r="E59" s="60">
        <f t="shared" si="9"/>
        <v>0.99946325535626424</v>
      </c>
      <c r="F59" s="44">
        <f t="shared" si="14"/>
        <v>223570</v>
      </c>
      <c r="G59" s="62">
        <f>IF(ISBLANK(F59),"  ",IF(F76&gt;0,F59/F76,IF(F59&gt;0,1,0)))</f>
        <v>7.4920329290547091E-3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357054</v>
      </c>
      <c r="E60" s="60">
        <f t="shared" si="9"/>
        <v>1</v>
      </c>
      <c r="F60" s="78">
        <f t="shared" si="14"/>
        <v>357054</v>
      </c>
      <c r="G60" s="62">
        <f>IF(ISBLANK(F60),"  ",IF(F76&gt;0,F60/F76,IF(F60&gt;0,1,0)))</f>
        <v>1.1965202511297133E-2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70044.020000000019</v>
      </c>
      <c r="E62" s="60">
        <f t="shared" si="9"/>
        <v>1</v>
      </c>
      <c r="F62" s="44">
        <f t="shared" si="14"/>
        <v>70044.020000000019</v>
      </c>
      <c r="G62" s="62">
        <f>IF(ISBLANK(F62),"  ",IF(F76&gt;0,F62/F76,IF(F62&gt;0,1,0)))</f>
        <v>2.3472384681458461E-3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1433701</v>
      </c>
      <c r="E63" s="60">
        <f t="shared" si="9"/>
        <v>1</v>
      </c>
      <c r="F63" s="44">
        <f t="shared" si="14"/>
        <v>1433701</v>
      </c>
      <c r="G63" s="62">
        <f>IF(ISBLANK(F63),"  ",IF(F76&gt;0,F63/F76,IF(F63&gt;0,1,0)))</f>
        <v>4.8044617356616116E-2</v>
      </c>
      <c r="H63" s="224">
        <v>0</v>
      </c>
      <c r="I63" s="58">
        <f t="shared" si="11"/>
        <v>0</v>
      </c>
      <c r="J63" s="69">
        <v>1615114</v>
      </c>
      <c r="K63" s="60">
        <f t="shared" si="12"/>
        <v>1</v>
      </c>
      <c r="L63" s="44">
        <f t="shared" si="13"/>
        <v>1615114</v>
      </c>
      <c r="M63" s="62">
        <f>IF(ISBLANK(L63),"  ",IF(L76&gt;0,L63/L76,IF(L63&gt;0,1,0)))</f>
        <v>6.4870341573869131E-2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38229.120000000003</v>
      </c>
      <c r="E64" s="60">
        <f t="shared" si="9"/>
        <v>1</v>
      </c>
      <c r="F64" s="44">
        <f t="shared" si="14"/>
        <v>38229.120000000003</v>
      </c>
      <c r="G64" s="62">
        <f>IF(ISBLANK(F64),"  ",IF(F76&gt;0,F64/F76,IF(F64&gt;0,1,0)))</f>
        <v>1.28109239114722E-3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118323</v>
      </c>
      <c r="E65" s="60">
        <f t="shared" si="9"/>
        <v>1</v>
      </c>
      <c r="F65" s="44">
        <f t="shared" si="14"/>
        <v>118323</v>
      </c>
      <c r="G65" s="62">
        <f>IF(ISBLANK(F65),"  ",IF(F76&gt;0,F65/F76,IF(F65&gt;0,1,0)))</f>
        <v>3.9651107584404901E-3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58643.23</v>
      </c>
      <c r="C66" s="58">
        <f t="shared" si="0"/>
        <v>0.61276924469065319</v>
      </c>
      <c r="D66" s="69">
        <v>37058.75</v>
      </c>
      <c r="E66" s="60">
        <f t="shared" si="9"/>
        <v>0.38723075530934675</v>
      </c>
      <c r="F66" s="44">
        <f t="shared" si="14"/>
        <v>95701.98000000001</v>
      </c>
      <c r="G66" s="62">
        <f>IF(ISBLANK(F66),"  ",IF(F76&gt;0,F66/F76,IF(F66&gt;0,1,0)))</f>
        <v>3.2070599165171321E-3</v>
      </c>
      <c r="H66" s="224">
        <v>60127</v>
      </c>
      <c r="I66" s="58">
        <f t="shared" si="11"/>
        <v>0.27692088040639812</v>
      </c>
      <c r="J66" s="69">
        <v>157000</v>
      </c>
      <c r="K66" s="60">
        <f t="shared" si="12"/>
        <v>0.72307911959360194</v>
      </c>
      <c r="L66" s="44">
        <f t="shared" si="13"/>
        <v>217127</v>
      </c>
      <c r="M66" s="62">
        <f>IF(ISBLANK(L66),"  ",IF(L76&gt;0,L66/L76,IF(L66&gt;0,1,0)))</f>
        <v>8.7208102059108412E-3</v>
      </c>
      <c r="N66" s="220"/>
    </row>
    <row r="67" spans="1:14" s="202" customFormat="1" ht="45" x14ac:dyDescent="0.6">
      <c r="A67" s="235" t="s">
        <v>64</v>
      </c>
      <c r="B67" s="232">
        <v>15027127</v>
      </c>
      <c r="C67" s="80">
        <f t="shared" si="0"/>
        <v>0.78596618055701239</v>
      </c>
      <c r="D67" s="91">
        <v>4092177.84</v>
      </c>
      <c r="E67" s="83">
        <f t="shared" si="9"/>
        <v>0.21403381944298766</v>
      </c>
      <c r="F67" s="232">
        <f>F66+F65+F64+F63+F62+F61+F60+F59+F58+F57+F56</f>
        <v>19119304.84</v>
      </c>
      <c r="G67" s="82">
        <f>IF(ISBLANK(F67),"  ",IF(F76&gt;0,F67/F76,IF(F67&gt;0,1,0)))</f>
        <v>0.64070519945392979</v>
      </c>
      <c r="H67" s="232">
        <v>16391127</v>
      </c>
      <c r="I67" s="80">
        <f t="shared" si="11"/>
        <v>0.82888943784780689</v>
      </c>
      <c r="J67" s="91">
        <v>3383678</v>
      </c>
      <c r="K67" s="83">
        <f t="shared" si="12"/>
        <v>0.17111056215219317</v>
      </c>
      <c r="L67" s="232">
        <f>L66+L65+L64+L63+L62+L61+L60+L59+L58+L57+L56</f>
        <v>19774805</v>
      </c>
      <c r="M67" s="82">
        <f>IF(ISBLANK(L67),"  ",IF(L76&gt;0,L67/L76,IF(L67&gt;0,1,0)))</f>
        <v>0.7942463224928118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5290013</v>
      </c>
      <c r="E72" s="54">
        <f>IF(ISBLANK(D72),"  ",IF(F72&gt;0,D72/F72,IF(D72&gt;0,1,0)))</f>
        <v>1</v>
      </c>
      <c r="F72" s="67">
        <f>D72+B72</f>
        <v>5290013</v>
      </c>
      <c r="G72" s="56">
        <f>IF(ISBLANK(F72),"  ",IF(F76&gt;0,F72/F76,IF(F72&gt;0,1,0)))</f>
        <v>0.1772731206831305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156538.41</v>
      </c>
      <c r="E73" s="60">
        <f>IF(ISBLANK(D73),"  ",IF(F73&gt;0,D73/F73,IF(D73&gt;0,1,0)))</f>
        <v>1</v>
      </c>
      <c r="F73" s="44">
        <f>D73+B73</f>
        <v>156538.41</v>
      </c>
      <c r="G73" s="62">
        <f>IF(ISBLANK(F73),"  ",IF(F76&gt;0,F73/F76,IF(F73&gt;0,1,0)))</f>
        <v>5.2457437150864022E-3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5446551.4100000001</v>
      </c>
      <c r="E74" s="83">
        <f>IF(ISBLANK(D74),"  ",IF(F74&gt;0,D74/F74,IF(D74&gt;0,1,0)))</f>
        <v>1</v>
      </c>
      <c r="F74" s="118">
        <f>F73+F72+F71+F70+F69</f>
        <v>5446551.4100000001</v>
      </c>
      <c r="G74" s="82">
        <f>IF(ISBLANK(F74),"  ",IF(F76&gt;0,F74/F76,IF(F74&gt;0,1,0)))</f>
        <v>0.18251886439821691</v>
      </c>
      <c r="H74" s="117">
        <v>0</v>
      </c>
      <c r="I74" s="80">
        <f>IF(ISBLANK(H74),"  ",IF(L74&gt;0,H74/L74,IF(H74&gt;0,1,0)))</f>
        <v>0</v>
      </c>
      <c r="J74" s="95">
        <v>0</v>
      </c>
      <c r="K74" s="83">
        <f>IF(ISBLANK(J74),"  ",IF(L74&gt;0,J74/L74,IF(J74&gt;0,1,0)))</f>
        <v>0</v>
      </c>
      <c r="L74" s="118">
        <f>L73+L72+L71+L70+L69</f>
        <v>0</v>
      </c>
      <c r="M74" s="82">
        <f>IF(ISBLANK(L74),"  ",IF(L76&gt;0,L74/L76,IF(L74&gt;0,1,0)))</f>
        <v>0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20302303.5</v>
      </c>
      <c r="C76" s="122">
        <f t="shared" si="0"/>
        <v>0.68034855462567734</v>
      </c>
      <c r="D76" s="121">
        <v>9538729.25</v>
      </c>
      <c r="E76" s="123">
        <f>IF(ISBLANK(D76),"  ",IF(F76&gt;0,D76/F76,IF(D76&gt;0,1,0)))</f>
        <v>0.31965144537432272</v>
      </c>
      <c r="F76" s="121">
        <f>F74+F67+F47+F40+F48+F75</f>
        <v>29841032.75</v>
      </c>
      <c r="G76" s="124">
        <f>IF(ISBLANK(F76),"  ",IF(F76&gt;0,F76/F76,IF(F76&gt;0,1,0)))</f>
        <v>1</v>
      </c>
      <c r="H76" s="121">
        <v>21513894</v>
      </c>
      <c r="I76" s="122">
        <f>IF(ISBLANK(H76),"  ",IF(L76&gt;0,H76/L76,IF(H76&gt;0,1,0)))</f>
        <v>0.86409606527094285</v>
      </c>
      <c r="J76" s="121">
        <v>3383678</v>
      </c>
      <c r="K76" s="123">
        <f>IF(ISBLANK(J76),"  ",IF(L76&gt;0,J76/L76,IF(J76&gt;0,1,0)))</f>
        <v>0.13590393472905712</v>
      </c>
      <c r="L76" s="121">
        <f>L74+L67+L47+L40+L48+L75</f>
        <v>24897572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>
        <v>21513894</v>
      </c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  <row r="81" spans="7:7" x14ac:dyDescent="0.2">
      <c r="G81" s="201" t="s">
        <v>4</v>
      </c>
    </row>
  </sheetData>
  <pageMargins left="0.25" right="0.25" top="0.75" bottom="0.75" header="0.3" footer="0.3"/>
  <pageSetup scale="1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A3" sqref="A3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115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6852709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6852709</v>
      </c>
      <c r="G13" s="56">
        <f>IF(ISBLANK(F13),"  ",IF(F76&gt;0,F13/F76,IF(F13&gt;0,1,0)))</f>
        <v>0.13370063526005649</v>
      </c>
      <c r="H13" s="9">
        <v>7615400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7615400</v>
      </c>
      <c r="M13" s="56">
        <f>IF(ISBLANK(L13),"  ",IF(L76&gt;0,L13/L76,IF(L13&gt;0,1,0)))</f>
        <v>0.14273665112234035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578622.61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578622.61</v>
      </c>
      <c r="G15" s="65">
        <f>IF(ISBLANK(F15),"  ",IF(F76&gt;0,F15/F76,IF(F15&gt;0,1,0)))</f>
        <v>1.1289288737174148E-2</v>
      </c>
      <c r="H15" s="226">
        <v>647443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647443</v>
      </c>
      <c r="M15" s="65">
        <f>IF(ISBLANK(L15),"  ",IF(L76&gt;0,L15/L76,IF(L15&gt;0,1,0)))</f>
        <v>1.2135126928671035E-2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578622.61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578622.61</v>
      </c>
      <c r="G17" s="62">
        <f>IF(ISBLANK(F17),"  ",IF(F76&gt;0,F17/F76,IF(F17&gt;0,1,0)))</f>
        <v>1.1289288737174148E-2</v>
      </c>
      <c r="H17" s="224">
        <v>647443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647443</v>
      </c>
      <c r="M17" s="62">
        <f>IF(ISBLANK(L17),"  ",IF(L76&gt;0,L17/L76,IF(L17&gt;0,1,0)))</f>
        <v>1.2135126928671035E-2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7431331.6100000003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7431331.6100000003</v>
      </c>
      <c r="G40" s="82">
        <f>IF(ISBLANK(F40),"  ",IF(F76&gt;0,F40/F76,IF(F40&gt;0,1,0)))</f>
        <v>0.14498992399723065</v>
      </c>
      <c r="H40" s="229">
        <v>8262843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8262843</v>
      </c>
      <c r="M40" s="82">
        <f>IF(ISBLANK(L40),"  ",IF(L76&gt;0,L40/L76,IF(L40&gt;0,1,0)))</f>
        <v>0.15487177805101138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23814890.02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23814890.02</v>
      </c>
      <c r="G50" s="56">
        <f>IF(ISBLANK(F50),"  ",IF(F76&gt;0,F50/F76,IF(F50&gt;0,1,0)))</f>
        <v>0.46464338764748064</v>
      </c>
      <c r="H50" s="97">
        <v>23538000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23538000</v>
      </c>
      <c r="M50" s="56">
        <f>IF(ISBLANK(L50),"  ",IF(L76&gt;0,L50/L76,IF(L50&gt;0,1,0)))</f>
        <v>0.44117647058823528</v>
      </c>
      <c r="N50" s="220"/>
    </row>
    <row r="51" spans="1:14" s="200" customFormat="1" ht="44.25" x14ac:dyDescent="0.55000000000000004">
      <c r="A51" s="223" t="s">
        <v>48</v>
      </c>
      <c r="B51" s="226">
        <v>129944.69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129944.69</v>
      </c>
      <c r="G51" s="62">
        <f>IF(ISBLANK(F51),"  ",IF(F76&gt;0,F51/F76,IF(F51&gt;0,1,0)))</f>
        <v>2.5353021121531805E-3</v>
      </c>
      <c r="H51" s="226">
        <v>136000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136000</v>
      </c>
      <c r="M51" s="62">
        <f>IF(ISBLANK(L51),"  ",IF(L76&gt;0,L51/L76,IF(L51&gt;0,1,0)))</f>
        <v>2.5490695895997962E-3</v>
      </c>
      <c r="N51" s="220"/>
    </row>
    <row r="52" spans="1:14" s="200" customFormat="1" ht="44.25" x14ac:dyDescent="0.55000000000000004">
      <c r="A52" s="103" t="s">
        <v>49</v>
      </c>
      <c r="B52" s="104">
        <v>968415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968415</v>
      </c>
      <c r="G52" s="62">
        <f>IF(ISBLANK(F52),"  ",IF(F76&gt;0,F52/F76,IF(F52&gt;0,1,0)))</f>
        <v>1.8894381870785352E-2</v>
      </c>
      <c r="H52" s="104">
        <v>750000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750000</v>
      </c>
      <c r="M52" s="62">
        <f>IF(ISBLANK(L52),"  ",IF(L76&gt;0,L52/L76,IF(L52&gt;0,1,0)))</f>
        <v>1.4057369060292993E-2</v>
      </c>
      <c r="N52" s="220"/>
    </row>
    <row r="53" spans="1:14" s="200" customFormat="1" ht="44.25" x14ac:dyDescent="0.55000000000000004">
      <c r="A53" s="103" t="s">
        <v>50</v>
      </c>
      <c r="B53" s="104">
        <v>442250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442250</v>
      </c>
      <c r="G53" s="62">
        <f>IF(ISBLANK(F53),"  ",IF(F76&gt;0,F53/F76,IF(F53&gt;0,1,0)))</f>
        <v>8.6285738886271082E-3</v>
      </c>
      <c r="H53" s="104">
        <v>331000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331000</v>
      </c>
      <c r="M53" s="62">
        <f>IF(ISBLANK(L53),"  ",IF(L76&gt;0,L53/L76,IF(L53&gt;0,1,0)))</f>
        <v>6.2039855452759741E-3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759357.78</v>
      </c>
      <c r="E54" s="60">
        <f>IF(ISBLANK(D54),"  ",IF(F54&gt;0,D54/F54,IF(D54&gt;0,1,0)))</f>
        <v>1</v>
      </c>
      <c r="F54" s="106">
        <f t="shared" si="10"/>
        <v>759357.78</v>
      </c>
      <c r="G54" s="62">
        <f>IF(ISBLANK(F54),"  ",IF(F76&gt;0,F54/F76,IF(F54&gt;0,1,0)))</f>
        <v>1.4815544856153417E-2</v>
      </c>
      <c r="H54" s="104">
        <v>0</v>
      </c>
      <c r="I54" s="58">
        <f>IF(ISBLANK(H54),"  ",IF(L54&gt;0,H54/L54,IF(H54&gt;0,1,0)))</f>
        <v>0</v>
      </c>
      <c r="J54" s="105">
        <v>1053500</v>
      </c>
      <c r="K54" s="60">
        <f>IF(ISBLANK(J54),"  ",IF(L54&gt;0,J54/L54,IF(J54&gt;0,1,0)))</f>
        <v>1</v>
      </c>
      <c r="L54" s="106">
        <f t="shared" si="13"/>
        <v>1053500</v>
      </c>
      <c r="M54" s="62">
        <f>IF(ISBLANK(L54),"  ",IF(L76&gt;0,L54/L76,IF(L54&gt;0,1,0)))</f>
        <v>1.974591774002489E-2</v>
      </c>
      <c r="N54" s="220"/>
    </row>
    <row r="55" spans="1:14" s="200" customFormat="1" ht="44.25" x14ac:dyDescent="0.55000000000000004">
      <c r="A55" s="223" t="s">
        <v>52</v>
      </c>
      <c r="B55" s="226">
        <v>283774.13</v>
      </c>
      <c r="C55" s="58">
        <f t="shared" si="0"/>
        <v>6.3820359347856237E-2</v>
      </c>
      <c r="D55" s="69">
        <v>4162677.3299999996</v>
      </c>
      <c r="E55" s="60">
        <f t="shared" si="9"/>
        <v>0.93617964065214365</v>
      </c>
      <c r="F55" s="102">
        <f t="shared" si="10"/>
        <v>4446451.46</v>
      </c>
      <c r="G55" s="62">
        <f>IF(ISBLANK(F55),"  ",IF(F76&gt;0,F55/F76,IF(F55&gt;0,1,0)))</f>
        <v>8.6753046839579157E-2</v>
      </c>
      <c r="H55" s="226">
        <v>548200</v>
      </c>
      <c r="I55" s="58">
        <f t="shared" si="11"/>
        <v>0.11541149820209012</v>
      </c>
      <c r="J55" s="69">
        <v>4201760</v>
      </c>
      <c r="K55" s="60">
        <f t="shared" si="12"/>
        <v>0.88458850179790993</v>
      </c>
      <c r="L55" s="102">
        <f t="shared" si="13"/>
        <v>4749960</v>
      </c>
      <c r="M55" s="62">
        <f>IF(ISBLANK(L55),"  ",IF(L76&gt;0,L55/L76,IF(L55&gt;0,1,0)))</f>
        <v>8.9029254322172402E-2</v>
      </c>
      <c r="N55" s="220"/>
    </row>
    <row r="56" spans="1:14" s="202" customFormat="1" ht="45" x14ac:dyDescent="0.6">
      <c r="A56" s="233" t="s">
        <v>53</v>
      </c>
      <c r="B56" s="234">
        <v>25639273.84</v>
      </c>
      <c r="C56" s="80">
        <f t="shared" si="0"/>
        <v>0.83894553999461452</v>
      </c>
      <c r="D56" s="91">
        <v>4922035.1099999994</v>
      </c>
      <c r="E56" s="83">
        <f t="shared" si="9"/>
        <v>0.16105446000538531</v>
      </c>
      <c r="F56" s="107">
        <f>F55+F53+F52+F51+F50+F54</f>
        <v>30561308.950000003</v>
      </c>
      <c r="G56" s="82">
        <f>IF(ISBLANK(F56),"  ",IF(F76&gt;0,F56/F76,IF(F56&gt;0,1,0)))</f>
        <v>0.5962702372147789</v>
      </c>
      <c r="H56" s="234">
        <v>25303200</v>
      </c>
      <c r="I56" s="80">
        <f t="shared" si="11"/>
        <v>0.82802601963580624</v>
      </c>
      <c r="J56" s="91">
        <v>5255260</v>
      </c>
      <c r="K56" s="83">
        <f t="shared" si="12"/>
        <v>0.17197398036419376</v>
      </c>
      <c r="L56" s="102">
        <f t="shared" si="13"/>
        <v>30558460</v>
      </c>
      <c r="M56" s="82">
        <f>IF(ISBLANK(L56),"  ",IF(L76&gt;0,L56/L76,IF(L56&gt;0,1,0)))</f>
        <v>0.57276206684560138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361697.6</v>
      </c>
      <c r="C59" s="58">
        <f t="shared" si="0"/>
        <v>0.89320035910992013</v>
      </c>
      <c r="D59" s="69">
        <v>43248.05</v>
      </c>
      <c r="E59" s="60">
        <f t="shared" si="9"/>
        <v>0.10679964089007996</v>
      </c>
      <c r="F59" s="44">
        <f t="shared" si="14"/>
        <v>404945.64999999997</v>
      </c>
      <c r="G59" s="62">
        <f>IF(ISBLANK(F59),"  ",IF(F76&gt;0,F59/F76,IF(F59&gt;0,1,0)))</f>
        <v>7.9007427063948702E-3</v>
      </c>
      <c r="H59" s="224">
        <v>365000</v>
      </c>
      <c r="I59" s="58">
        <f t="shared" si="11"/>
        <v>0.87951807228915657</v>
      </c>
      <c r="J59" s="69">
        <v>50000</v>
      </c>
      <c r="K59" s="60">
        <f t="shared" si="12"/>
        <v>0.12048192771084337</v>
      </c>
      <c r="L59" s="44">
        <f t="shared" si="13"/>
        <v>415000</v>
      </c>
      <c r="M59" s="62">
        <f>IF(ISBLANK(L59),"  ",IF(L76&gt;0,L59/L76,IF(L59&gt;0,1,0)))</f>
        <v>7.7784108800287898E-3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3843457.94</v>
      </c>
      <c r="E60" s="60">
        <f t="shared" si="9"/>
        <v>1</v>
      </c>
      <c r="F60" s="78">
        <f t="shared" si="14"/>
        <v>3843457.94</v>
      </c>
      <c r="G60" s="62">
        <f>IF(ISBLANK(F60),"  ",IF(F76&gt;0,F60/F76,IF(F60&gt;0,1,0)))</f>
        <v>7.49882664174574E-2</v>
      </c>
      <c r="H60" s="228">
        <v>0</v>
      </c>
      <c r="I60" s="58">
        <f t="shared" si="11"/>
        <v>0</v>
      </c>
      <c r="J60" s="77">
        <v>4500000</v>
      </c>
      <c r="K60" s="60">
        <f t="shared" si="12"/>
        <v>1</v>
      </c>
      <c r="L60" s="78">
        <f t="shared" si="13"/>
        <v>4500000</v>
      </c>
      <c r="M60" s="62">
        <f>IF(ISBLANK(L60),"  ",IF(L76&gt;0,L60/L76,IF(L60&gt;0,1,0)))</f>
        <v>8.4344214361757958E-2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54142.329999999958</v>
      </c>
      <c r="E62" s="60">
        <f t="shared" si="9"/>
        <v>1</v>
      </c>
      <c r="F62" s="44">
        <f t="shared" si="14"/>
        <v>54142.329999999958</v>
      </c>
      <c r="G62" s="62">
        <f>IF(ISBLANK(F62),"  ",IF(F76&gt;0,F62/F76,IF(F62&gt;0,1,0)))</f>
        <v>1.0563506950987717E-3</v>
      </c>
      <c r="H62" s="224">
        <v>0</v>
      </c>
      <c r="I62" s="58">
        <f t="shared" si="11"/>
        <v>0</v>
      </c>
      <c r="J62" s="69">
        <v>38500</v>
      </c>
      <c r="K62" s="60">
        <f t="shared" si="12"/>
        <v>1</v>
      </c>
      <c r="L62" s="44">
        <f t="shared" si="13"/>
        <v>38500</v>
      </c>
      <c r="M62" s="62">
        <f>IF(ISBLANK(L62),"  ",IF(L76&gt;0,L62/L76,IF(L62&gt;0,1,0)))</f>
        <v>7.2161161176170698E-4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2388658.11</v>
      </c>
      <c r="E63" s="60">
        <f t="shared" si="9"/>
        <v>1</v>
      </c>
      <c r="F63" s="44">
        <f t="shared" si="14"/>
        <v>2388658.11</v>
      </c>
      <c r="G63" s="62">
        <f>IF(ISBLANK(F63),"  ",IF(F76&gt;0,F63/F76,IF(F63&gt;0,1,0)))</f>
        <v>4.6604212542234888E-2</v>
      </c>
      <c r="H63" s="224">
        <v>0</v>
      </c>
      <c r="I63" s="58">
        <f t="shared" si="11"/>
        <v>0</v>
      </c>
      <c r="J63" s="69">
        <v>2226800</v>
      </c>
      <c r="K63" s="60">
        <f t="shared" si="12"/>
        <v>1</v>
      </c>
      <c r="L63" s="44">
        <f t="shared" si="13"/>
        <v>2226800</v>
      </c>
      <c r="M63" s="62">
        <f>IF(ISBLANK(L63),"  ",IF(L76&gt;0,L63/L76,IF(L63&gt;0,1,0)))</f>
        <v>4.1737265897947247E-2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1163044.3700000001</v>
      </c>
      <c r="E65" s="60">
        <f t="shared" si="9"/>
        <v>1</v>
      </c>
      <c r="F65" s="44">
        <f t="shared" si="14"/>
        <v>1163044.3700000001</v>
      </c>
      <c r="G65" s="62">
        <f>IF(ISBLANK(F65),"  ",IF(F76&gt;0,F65/F76,IF(F65&gt;0,1,0)))</f>
        <v>2.2691722515085961E-2</v>
      </c>
      <c r="H65" s="224">
        <v>0</v>
      </c>
      <c r="I65" s="58">
        <f t="shared" si="11"/>
        <v>0</v>
      </c>
      <c r="J65" s="69">
        <v>1500000</v>
      </c>
      <c r="K65" s="60">
        <f t="shared" si="12"/>
        <v>1</v>
      </c>
      <c r="L65" s="44">
        <f t="shared" si="13"/>
        <v>1500000</v>
      </c>
      <c r="M65" s="62">
        <f>IF(ISBLANK(L65),"  ",IF(L76&gt;0,L65/L76,IF(L65&gt;0,1,0)))</f>
        <v>2.8114738120585986E-2</v>
      </c>
      <c r="N65" s="220"/>
    </row>
    <row r="66" spans="1:14" s="200" customFormat="1" ht="44.25" x14ac:dyDescent="0.55000000000000004">
      <c r="A66" s="231" t="s">
        <v>63</v>
      </c>
      <c r="B66" s="224">
        <v>146894.61000000002</v>
      </c>
      <c r="C66" s="58">
        <f t="shared" si="0"/>
        <v>0.54954880537211337</v>
      </c>
      <c r="D66" s="69">
        <v>120405.78</v>
      </c>
      <c r="E66" s="60">
        <f t="shared" si="9"/>
        <v>0.45045119462788658</v>
      </c>
      <c r="F66" s="44">
        <f t="shared" si="14"/>
        <v>267300.39</v>
      </c>
      <c r="G66" s="62">
        <f>IF(ISBLANK(F66),"  ",IF(F76&gt;0,F66/F76,IF(F66&gt;0,1,0)))</f>
        <v>5.215197660992296E-3</v>
      </c>
      <c r="H66" s="224">
        <v>126197</v>
      </c>
      <c r="I66" s="58">
        <f t="shared" si="11"/>
        <v>0.35933393508486688</v>
      </c>
      <c r="J66" s="69">
        <v>225000</v>
      </c>
      <c r="K66" s="60">
        <f t="shared" si="12"/>
        <v>0.64066606491513312</v>
      </c>
      <c r="L66" s="44">
        <f t="shared" si="13"/>
        <v>351197</v>
      </c>
      <c r="M66" s="62">
        <f>IF(ISBLANK(L66),"  ",IF(L76&gt;0,L66/L76,IF(L66&gt;0,1,0)))</f>
        <v>6.5825411224902913E-3</v>
      </c>
      <c r="N66" s="220"/>
    </row>
    <row r="67" spans="1:14" s="202" customFormat="1" ht="45" x14ac:dyDescent="0.6">
      <c r="A67" s="235" t="s">
        <v>64</v>
      </c>
      <c r="B67" s="232">
        <v>26147866.050000001</v>
      </c>
      <c r="C67" s="80">
        <f t="shared" si="0"/>
        <v>0.67595486935707449</v>
      </c>
      <c r="D67" s="91">
        <v>12534991.689999998</v>
      </c>
      <c r="E67" s="83">
        <f t="shared" si="9"/>
        <v>0.32404513064292539</v>
      </c>
      <c r="F67" s="232">
        <f>F66+F65+F64+F63+F62+F61+F60+F59+F58+F57+F56</f>
        <v>38682857.740000002</v>
      </c>
      <c r="G67" s="82">
        <f>IF(ISBLANK(F67),"  ",IF(F76&gt;0,F67/F76,IF(F67&gt;0,1,0)))</f>
        <v>0.75472672975204314</v>
      </c>
      <c r="H67" s="232">
        <v>25794397</v>
      </c>
      <c r="I67" s="80">
        <f t="shared" si="11"/>
        <v>0.65153889912029961</v>
      </c>
      <c r="J67" s="91">
        <v>13795560</v>
      </c>
      <c r="K67" s="83">
        <f t="shared" si="12"/>
        <v>0.34846110087970039</v>
      </c>
      <c r="L67" s="232">
        <f>L66+L65+L64+L63+L62+L61+L60+L59+L58+L57+L56</f>
        <v>39589957</v>
      </c>
      <c r="M67" s="82">
        <f>IF(ISBLANK(L67),"  ",IF(L76&gt;0,L67/L76,IF(L67&gt;0,1,0)))</f>
        <v>0.74204084884017329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4640438.6100000003</v>
      </c>
      <c r="E72" s="54">
        <f>IF(ISBLANK(D72),"  ",IF(F72&gt;0,D72/F72,IF(D72&gt;0,1,0)))</f>
        <v>1</v>
      </c>
      <c r="F72" s="67">
        <f>D72+B72</f>
        <v>4640438.6100000003</v>
      </c>
      <c r="G72" s="56">
        <f>IF(ISBLANK(F72),"  ",IF(F76&gt;0,F72/F76,IF(F72&gt;0,1,0)))</f>
        <v>9.0537857370317873E-2</v>
      </c>
      <c r="H72" s="207">
        <v>0</v>
      </c>
      <c r="I72" s="52">
        <f>IF(ISBLANK(H72),"  ",IF(L72&gt;0,H72/L72,IF(H72&gt;0,1,0)))</f>
        <v>0</v>
      </c>
      <c r="J72" s="59">
        <v>5000000</v>
      </c>
      <c r="K72" s="54">
        <f>IF(ISBLANK(J72),"  ",IF(L72&gt;0,J72/L72,IF(J72&gt;0,1,0)))</f>
        <v>1</v>
      </c>
      <c r="L72" s="67">
        <f>J72+H72</f>
        <v>5000000</v>
      </c>
      <c r="M72" s="56">
        <f>IF(ISBLANK(L72),"  ",IF(L76&gt;0,L72/L76,IF(L72&gt;0,1,0)))</f>
        <v>9.3715793735286615E-2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499496.5</v>
      </c>
      <c r="E73" s="60">
        <f>IF(ISBLANK(D73),"  ",IF(F73&gt;0,D73/F73,IF(D73&gt;0,1,0)))</f>
        <v>1</v>
      </c>
      <c r="F73" s="44">
        <f>D73+B73</f>
        <v>499496.5</v>
      </c>
      <c r="G73" s="62">
        <f>IF(ISBLANK(F73),"  ",IF(F76&gt;0,F73/F76,IF(F73&gt;0,1,0)))</f>
        <v>9.7454888804084355E-3</v>
      </c>
      <c r="H73" s="224">
        <v>0</v>
      </c>
      <c r="I73" s="58">
        <f>IF(ISBLANK(H73),"  ",IF(L73&gt;0,H73/L73,IF(H73&gt;0,1,0)))</f>
        <v>0</v>
      </c>
      <c r="J73" s="69">
        <v>500000</v>
      </c>
      <c r="K73" s="60">
        <f>IF(ISBLANK(J73),"  ",IF(L73&gt;0,J73/L73,IF(J73&gt;0,1,0)))</f>
        <v>1</v>
      </c>
      <c r="L73" s="44">
        <f>J73+H73</f>
        <v>500000</v>
      </c>
      <c r="M73" s="62">
        <f>IF(ISBLANK(L73),"  ",IF(L76&gt;0,L73/L76,IF(L73&gt;0,1,0)))</f>
        <v>9.3715793735286625E-3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5139935.1100000003</v>
      </c>
      <c r="E74" s="83">
        <f>IF(ISBLANK(D74),"  ",IF(F74&gt;0,D74/F74,IF(D74&gt;0,1,0)))</f>
        <v>1</v>
      </c>
      <c r="F74" s="118">
        <f>F73+F72+F71+F70+F69</f>
        <v>5139935.1100000003</v>
      </c>
      <c r="G74" s="82">
        <f>IF(ISBLANK(F74),"  ",IF(F76&gt;0,F74/F76,IF(F74&gt;0,1,0)))</f>
        <v>0.1002833462507263</v>
      </c>
      <c r="H74" s="117">
        <v>0</v>
      </c>
      <c r="I74" s="80">
        <f>IF(ISBLANK(H74),"  ",IF(L74&gt;0,H74/L74,IF(H74&gt;0,1,0)))</f>
        <v>0</v>
      </c>
      <c r="J74" s="95">
        <v>5500000</v>
      </c>
      <c r="K74" s="83">
        <f>IF(ISBLANK(J74),"  ",IF(L74&gt;0,J74/L74,IF(J74&gt;0,1,0)))</f>
        <v>1</v>
      </c>
      <c r="L74" s="118">
        <f>L73+L72+L71+L70+L69</f>
        <v>5500000</v>
      </c>
      <c r="M74" s="82">
        <f>IF(ISBLANK(L74),"  ",IF(L76&gt;0,L74/L76,IF(L74&gt;0,1,0)))</f>
        <v>0.10308737310881529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33579197.660000004</v>
      </c>
      <c r="C76" s="122">
        <f t="shared" si="0"/>
        <v>0.6551511320070651</v>
      </c>
      <c r="D76" s="121">
        <v>17674926.799999997</v>
      </c>
      <c r="E76" s="123">
        <f>IF(ISBLANK(D76),"  ",IF(F76&gt;0,D76/F76,IF(D76&gt;0,1,0)))</f>
        <v>0.3448488679929349</v>
      </c>
      <c r="F76" s="121">
        <f>F74+F67+F47+F40+F48+F75</f>
        <v>51254124.460000001</v>
      </c>
      <c r="G76" s="124">
        <f>IF(ISBLANK(F76),"  ",IF(F76&gt;0,F76/F76,IF(F76&gt;0,1,0)))</f>
        <v>1</v>
      </c>
      <c r="H76" s="121">
        <v>34057240</v>
      </c>
      <c r="I76" s="122">
        <f>IF(ISBLANK(H76),"  ",IF(L76&gt;0,H76/L76,IF(H76&gt;0,1,0)))</f>
        <v>0.63834025580663056</v>
      </c>
      <c r="J76" s="121">
        <v>19295560</v>
      </c>
      <c r="K76" s="123">
        <f>IF(ISBLANK(J76),"  ",IF(L76&gt;0,J76/L76,IF(J76&gt;0,1,0)))</f>
        <v>0.36165974419336944</v>
      </c>
      <c r="L76" s="121">
        <f>L74+L67+L47+L40+L48+L75</f>
        <v>53352800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6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2" sqref="D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84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145" t="s">
        <v>3</v>
      </c>
      <c r="B3" s="207"/>
      <c r="C3" s="6"/>
      <c r="D3" s="207"/>
      <c r="E3" s="6"/>
      <c r="F3" s="207"/>
      <c r="G3" s="6"/>
      <c r="H3" s="207"/>
      <c r="I3" s="6"/>
      <c r="J3" s="207"/>
      <c r="K3" s="6"/>
      <c r="L3" s="207"/>
      <c r="M3" s="22"/>
      <c r="N3" s="212"/>
      <c r="O3" s="212"/>
      <c r="P3" s="212"/>
      <c r="Q3" s="212"/>
    </row>
    <row r="4" spans="1:17" s="200" customFormat="1" ht="19.5" customHeight="1" thickTop="1" x14ac:dyDescent="0.55000000000000004">
      <c r="A4" s="146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147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147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147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149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150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151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148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152" t="s">
        <v>12</v>
      </c>
      <c r="B13" s="9">
        <v>4488050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4488050</v>
      </c>
      <c r="G13" s="56">
        <f>IF(ISBLANK(F13),"  ",IF(F76&gt;0,F13/F76,IF(F13&gt;0,1,0)))</f>
        <v>0.2017416979464853</v>
      </c>
      <c r="H13" s="9">
        <v>4620901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4620901</v>
      </c>
      <c r="M13" s="56">
        <f>IF(ISBLANK(L13),"  ",IF(L76&gt;0,L13/L76,IF(L13&gt;0,1,0)))</f>
        <v>0.19899153357073304</v>
      </c>
      <c r="N13" s="57"/>
    </row>
    <row r="14" spans="1:17" s="200" customFormat="1" ht="44.25" x14ac:dyDescent="0.55000000000000004">
      <c r="A14" s="147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151" t="s">
        <v>14</v>
      </c>
      <c r="B15" s="226">
        <v>228814.46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228814.46</v>
      </c>
      <c r="G15" s="65">
        <f>IF(ISBLANK(F15),"  ",IF(F76&gt;0,F15/F76,IF(F15&gt;0,1,0)))</f>
        <v>1.0285406284490624E-2</v>
      </c>
      <c r="H15" s="226">
        <v>256030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256030</v>
      </c>
      <c r="M15" s="65">
        <f>IF(ISBLANK(L15),"  ",IF(L76&gt;0,L15/L76,IF(L15&gt;0,1,0)))</f>
        <v>1.1025512630570267E-2</v>
      </c>
      <c r="N15" s="220"/>
    </row>
    <row r="16" spans="1:17" s="200" customFormat="1" ht="44.25" x14ac:dyDescent="0.55000000000000004">
      <c r="A16" s="153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154" t="s">
        <v>16</v>
      </c>
      <c r="B17" s="224">
        <v>228814.46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228814.46</v>
      </c>
      <c r="G17" s="62">
        <f>IF(ISBLANK(F17),"  ",IF(F76&gt;0,F17/F76,IF(F17&gt;0,1,0)))</f>
        <v>1.0285406284490624E-2</v>
      </c>
      <c r="H17" s="224">
        <v>256030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256030</v>
      </c>
      <c r="M17" s="62">
        <f>IF(ISBLANK(L17),"  ",IF(L76&gt;0,L17/L76,IF(L17&gt;0,1,0)))</f>
        <v>1.1025512630570267E-2</v>
      </c>
      <c r="N17" s="220"/>
    </row>
    <row r="18" spans="1:14" s="200" customFormat="1" ht="44.25" x14ac:dyDescent="0.55000000000000004">
      <c r="A18" s="154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154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154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154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154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154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154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154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154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154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155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155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155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155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155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55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155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156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153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156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154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154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156" t="s">
        <v>37</v>
      </c>
      <c r="B40" s="229">
        <v>4716864.46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4716864.46</v>
      </c>
      <c r="G40" s="82">
        <f>IF(ISBLANK(F40),"  ",IF(F76&gt;0,F40/F76,IF(F40&gt;0,1,0)))</f>
        <v>0.21202710423097593</v>
      </c>
      <c r="H40" s="229">
        <v>4876931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4876931</v>
      </c>
      <c r="M40" s="82">
        <f>IF(ISBLANK(L40),"  ",IF(L76&gt;0,L40/L76,IF(L40&gt;0,1,0)))</f>
        <v>0.21001704620130329</v>
      </c>
      <c r="N40" s="203"/>
    </row>
    <row r="41" spans="1:14" s="200" customFormat="1" ht="45" x14ac:dyDescent="0.6">
      <c r="A41" s="157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147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158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15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151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158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157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160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148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147" t="s">
        <v>47</v>
      </c>
      <c r="B50" s="97">
        <v>6311535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6311535</v>
      </c>
      <c r="G50" s="56">
        <f>IF(ISBLANK(F50),"  ",IF(F76&gt;0,F50/F76,IF(F50&gt;0,1,0)))</f>
        <v>0.28370891312455748</v>
      </c>
      <c r="H50" s="97">
        <v>6721383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6721383</v>
      </c>
      <c r="M50" s="56">
        <f>IF(ISBLANK(L50),"  ",IF(L76&gt;0,L50/L76,IF(L50&gt;0,1,0)))</f>
        <v>0.28944535078467476</v>
      </c>
      <c r="N50" s="220"/>
    </row>
    <row r="51" spans="1:14" s="200" customFormat="1" ht="44.25" x14ac:dyDescent="0.55000000000000004">
      <c r="A51" s="151" t="s">
        <v>48</v>
      </c>
      <c r="B51" s="226">
        <v>244568.05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244568.05</v>
      </c>
      <c r="G51" s="62">
        <f>IF(ISBLANK(F51),"  ",IF(F76&gt;0,F51/F76,IF(F51&gt;0,1,0)))</f>
        <v>1.0993543670516352E-2</v>
      </c>
      <c r="H51" s="226">
        <v>253000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253000</v>
      </c>
      <c r="M51" s="62">
        <f>IF(ISBLANK(L51),"  ",IF(L76&gt;0,L51/L76,IF(L51&gt;0,1,0)))</f>
        <v>1.0895030643027293E-2</v>
      </c>
      <c r="N51" s="220"/>
    </row>
    <row r="52" spans="1:14" s="200" customFormat="1" ht="44.25" x14ac:dyDescent="0.55000000000000004">
      <c r="A52" s="161" t="s">
        <v>49</v>
      </c>
      <c r="B52" s="104">
        <v>503105.38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503105.38</v>
      </c>
      <c r="G52" s="62">
        <f>IF(ISBLANK(F52),"  ",IF(F76&gt;0,F52/F76,IF(F52&gt;0,1,0)))</f>
        <v>2.261501846173989E-2</v>
      </c>
      <c r="H52" s="104">
        <v>525000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525000</v>
      </c>
      <c r="M52" s="62">
        <f>IF(ISBLANK(L52),"  ",IF(L76&gt;0,L52/L76,IF(L52&gt;0,1,0)))</f>
        <v>2.2608265168337267E-2</v>
      </c>
      <c r="N52" s="220"/>
    </row>
    <row r="53" spans="1:14" s="200" customFormat="1" ht="44.25" x14ac:dyDescent="0.55000000000000004">
      <c r="A53" s="161" t="s">
        <v>50</v>
      </c>
      <c r="B53" s="104">
        <v>163125.81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163125.81</v>
      </c>
      <c r="G53" s="62">
        <f>IF(ISBLANK(F53),"  ",IF(F76&gt;0,F53/F76,IF(F53&gt;0,1,0)))</f>
        <v>7.3326451105258971E-3</v>
      </c>
      <c r="H53" s="104">
        <v>175000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175000</v>
      </c>
      <c r="M53" s="62">
        <f>IF(ISBLANK(L53),"  ",IF(L76&gt;0,L53/L76,IF(L53&gt;0,1,0)))</f>
        <v>7.5360883894457558E-3</v>
      </c>
      <c r="N53" s="220"/>
    </row>
    <row r="54" spans="1:14" s="200" customFormat="1" ht="44.25" x14ac:dyDescent="0.55000000000000004">
      <c r="A54" s="161" t="s">
        <v>51</v>
      </c>
      <c r="B54" s="104">
        <v>0</v>
      </c>
      <c r="C54" s="58">
        <f>IF(ISBLANK(B54),"  ",IF(F54&gt;0,B54/F54,IF(B54&gt;0,1,0)))</f>
        <v>0</v>
      </c>
      <c r="D54" s="105">
        <v>452536.83</v>
      </c>
      <c r="E54" s="60">
        <f>IF(ISBLANK(D54),"  ",IF(F54&gt;0,D54/F54,IF(D54&gt;0,1,0)))</f>
        <v>1</v>
      </c>
      <c r="F54" s="106">
        <f t="shared" si="10"/>
        <v>452536.83</v>
      </c>
      <c r="G54" s="62">
        <f>IF(ISBLANK(F54),"  ",IF(F76&gt;0,F54/F76,IF(F54&gt;0,1,0)))</f>
        <v>2.0341918754808876E-2</v>
      </c>
      <c r="H54" s="104">
        <v>0</v>
      </c>
      <c r="I54" s="58">
        <f>IF(ISBLANK(H54),"  ",IF(L54&gt;0,H54/L54,IF(H54&gt;0,1,0)))</f>
        <v>0</v>
      </c>
      <c r="J54" s="105">
        <v>452321</v>
      </c>
      <c r="K54" s="60">
        <f>IF(ISBLANK(J54),"  ",IF(L54&gt;0,J54/L54,IF(J54&gt;0,1,0)))</f>
        <v>1</v>
      </c>
      <c r="L54" s="106">
        <f t="shared" si="13"/>
        <v>452321</v>
      </c>
      <c r="M54" s="62">
        <f>IF(ISBLANK(L54),"  ",IF(L76&gt;0,L54/L76,IF(L54&gt;0,1,0)))</f>
        <v>1.9478463065157107E-2</v>
      </c>
      <c r="N54" s="220"/>
    </row>
    <row r="55" spans="1:14" s="200" customFormat="1" ht="44.25" x14ac:dyDescent="0.55000000000000004">
      <c r="A55" s="151" t="s">
        <v>52</v>
      </c>
      <c r="B55" s="226">
        <v>1527815.81</v>
      </c>
      <c r="C55" s="58">
        <f t="shared" si="0"/>
        <v>0.67518705344918173</v>
      </c>
      <c r="D55" s="69">
        <v>734987.96000000008</v>
      </c>
      <c r="E55" s="60">
        <f t="shared" si="9"/>
        <v>0.32481294655081827</v>
      </c>
      <c r="F55" s="102">
        <f t="shared" si="10"/>
        <v>2262803.77</v>
      </c>
      <c r="G55" s="62">
        <f>IF(ISBLANK(F55),"  ",IF(F76&gt;0,F55/F76,IF(F55&gt;0,1,0)))</f>
        <v>0.10171497079567034</v>
      </c>
      <c r="H55" s="226">
        <v>1585000</v>
      </c>
      <c r="I55" s="58">
        <f t="shared" si="11"/>
        <v>0.68348426045709354</v>
      </c>
      <c r="J55" s="69">
        <v>734000</v>
      </c>
      <c r="K55" s="60">
        <f t="shared" si="12"/>
        <v>0.3165157395429064</v>
      </c>
      <c r="L55" s="102">
        <f t="shared" si="13"/>
        <v>2319000</v>
      </c>
      <c r="M55" s="62">
        <f>IF(ISBLANK(L55),"  ",IF(L76&gt;0,L55/L76,IF(L55&gt;0,1,0)))</f>
        <v>9.986393700071261E-2</v>
      </c>
      <c r="N55" s="220"/>
    </row>
    <row r="56" spans="1:14" s="202" customFormat="1" ht="45" x14ac:dyDescent="0.6">
      <c r="A56" s="160" t="s">
        <v>53</v>
      </c>
      <c r="B56" s="234">
        <v>8750150.0500000007</v>
      </c>
      <c r="C56" s="80">
        <f t="shared" si="0"/>
        <v>0.88050275249295651</v>
      </c>
      <c r="D56" s="91">
        <v>1187524.79</v>
      </c>
      <c r="E56" s="83">
        <f t="shared" si="9"/>
        <v>0.11949724750704362</v>
      </c>
      <c r="F56" s="107">
        <f>F55+F53+F52+F51+F50+F54</f>
        <v>9937674.8399999999</v>
      </c>
      <c r="G56" s="82">
        <f>IF(ISBLANK(F56),"  ",IF(F76&gt;0,F56/F76,IF(F56&gt;0,1,0)))</f>
        <v>0.44670700991781881</v>
      </c>
      <c r="H56" s="234">
        <v>9259383</v>
      </c>
      <c r="I56" s="80">
        <f t="shared" si="11"/>
        <v>0.88642977055447869</v>
      </c>
      <c r="J56" s="91">
        <v>1186321</v>
      </c>
      <c r="K56" s="83">
        <f t="shared" si="12"/>
        <v>0.11357022944552134</v>
      </c>
      <c r="L56" s="102">
        <f t="shared" si="13"/>
        <v>10445704</v>
      </c>
      <c r="M56" s="82">
        <f>IF(ISBLANK(L56),"  ",IF(L76&gt;0,L56/L76,IF(L56&gt;0,1,0)))</f>
        <v>0.4498271350513548</v>
      </c>
      <c r="N56" s="203"/>
    </row>
    <row r="57" spans="1:14" s="200" customFormat="1" ht="44.25" x14ac:dyDescent="0.55000000000000004">
      <c r="A57" s="152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62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15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158" t="s">
        <v>57</v>
      </c>
      <c r="B60" s="228">
        <v>0</v>
      </c>
      <c r="C60" s="58">
        <f t="shared" si="0"/>
        <v>0</v>
      </c>
      <c r="D60" s="77">
        <v>296767</v>
      </c>
      <c r="E60" s="60">
        <f t="shared" si="9"/>
        <v>1</v>
      </c>
      <c r="F60" s="78">
        <f t="shared" si="14"/>
        <v>296767</v>
      </c>
      <c r="G60" s="62">
        <f>IF(ISBLANK(F60),"  ",IF(F76&gt;0,F60/F76,IF(F60&gt;0,1,0)))</f>
        <v>1.3339931256221434E-2</v>
      </c>
      <c r="H60" s="228">
        <v>0</v>
      </c>
      <c r="I60" s="58">
        <f t="shared" si="11"/>
        <v>0</v>
      </c>
      <c r="J60" s="77">
        <v>500000</v>
      </c>
      <c r="K60" s="60">
        <f t="shared" si="12"/>
        <v>1</v>
      </c>
      <c r="L60" s="78">
        <f t="shared" si="13"/>
        <v>500000</v>
      </c>
      <c r="M60" s="62">
        <f>IF(ISBLANK(L60),"  ",IF(L76&gt;0,L60/L76,IF(L60&gt;0,1,0)))</f>
        <v>2.1531681112702157E-2</v>
      </c>
      <c r="N60" s="220"/>
    </row>
    <row r="61" spans="1:14" s="200" customFormat="1" ht="44.25" x14ac:dyDescent="0.55000000000000004">
      <c r="A61" s="163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63" t="s">
        <v>59</v>
      </c>
      <c r="B62" s="224">
        <v>0</v>
      </c>
      <c r="C62" s="58">
        <f t="shared" si="0"/>
        <v>0</v>
      </c>
      <c r="D62" s="69">
        <v>22874.880000000005</v>
      </c>
      <c r="E62" s="60">
        <f t="shared" si="9"/>
        <v>1</v>
      </c>
      <c r="F62" s="44">
        <f t="shared" si="14"/>
        <v>22874.880000000005</v>
      </c>
      <c r="G62" s="62">
        <f>IF(ISBLANK(F62),"  ",IF(F76&gt;0,F62/F76,IF(F62&gt;0,1,0)))</f>
        <v>1.028245481115874E-3</v>
      </c>
      <c r="H62" s="224">
        <v>0</v>
      </c>
      <c r="I62" s="58">
        <f t="shared" si="11"/>
        <v>0</v>
      </c>
      <c r="J62" s="69">
        <v>22000</v>
      </c>
      <c r="K62" s="60">
        <f t="shared" si="12"/>
        <v>1</v>
      </c>
      <c r="L62" s="44">
        <f t="shared" si="13"/>
        <v>22000</v>
      </c>
      <c r="M62" s="62">
        <f>IF(ISBLANK(L62),"  ",IF(L76&gt;0,L62/L76,IF(L62&gt;0,1,0)))</f>
        <v>9.4739396895889504E-4</v>
      </c>
      <c r="N62" s="220"/>
    </row>
    <row r="63" spans="1:14" s="200" customFormat="1" ht="44.25" x14ac:dyDescent="0.55000000000000004">
      <c r="A63" s="164" t="s">
        <v>60</v>
      </c>
      <c r="B63" s="224">
        <v>0</v>
      </c>
      <c r="C63" s="58">
        <f t="shared" si="0"/>
        <v>0</v>
      </c>
      <c r="D63" s="69">
        <v>1760951.3399999999</v>
      </c>
      <c r="E63" s="60">
        <f t="shared" si="9"/>
        <v>1</v>
      </c>
      <c r="F63" s="44">
        <f t="shared" si="14"/>
        <v>1760951.3399999999</v>
      </c>
      <c r="G63" s="62">
        <f>IF(ISBLANK(F63),"  ",IF(F76&gt;0,F63/F76,IF(F63&gt;0,1,0)))</f>
        <v>7.9156273511377662E-2</v>
      </c>
      <c r="H63" s="224">
        <v>0</v>
      </c>
      <c r="I63" s="58">
        <f t="shared" si="11"/>
        <v>0</v>
      </c>
      <c r="J63" s="69">
        <v>1797656</v>
      </c>
      <c r="K63" s="60">
        <f t="shared" si="12"/>
        <v>1</v>
      </c>
      <c r="L63" s="44">
        <f t="shared" si="13"/>
        <v>1797656</v>
      </c>
      <c r="M63" s="62">
        <f>IF(ISBLANK(L63),"  ",IF(L76&gt;0,L63/L76,IF(L63&gt;0,1,0)))</f>
        <v>7.7413111484671421E-2</v>
      </c>
      <c r="N63" s="220"/>
    </row>
    <row r="64" spans="1:14" s="200" customFormat="1" ht="44.25" x14ac:dyDescent="0.55000000000000004">
      <c r="A64" s="164" t="s">
        <v>61</v>
      </c>
      <c r="B64" s="224">
        <v>0</v>
      </c>
      <c r="C64" s="58">
        <f t="shared" si="0"/>
        <v>0</v>
      </c>
      <c r="D64" s="69">
        <v>-4174</v>
      </c>
      <c r="E64" s="60">
        <f t="shared" si="9"/>
        <v>0</v>
      </c>
      <c r="F64" s="44">
        <f t="shared" si="14"/>
        <v>-4174</v>
      </c>
      <c r="G64" s="62">
        <f>IF(ISBLANK(F64),"  ",IF(F76&gt;0,F64/F76,IF(F64&gt;0,1,0)))</f>
        <v>-1.8762488101260673E-4</v>
      </c>
      <c r="H64" s="224">
        <v>0</v>
      </c>
      <c r="I64" s="58">
        <f t="shared" si="11"/>
        <v>0</v>
      </c>
      <c r="J64" s="69">
        <v>19000</v>
      </c>
      <c r="K64" s="60">
        <f t="shared" si="12"/>
        <v>1</v>
      </c>
      <c r="L64" s="44">
        <f t="shared" si="13"/>
        <v>19000</v>
      </c>
      <c r="M64" s="62">
        <f>IF(ISBLANK(L64),"  ",IF(L76&gt;0,L64/L76,IF(L64&gt;0,1,0)))</f>
        <v>8.1820388228268201E-4</v>
      </c>
      <c r="N64" s="220"/>
    </row>
    <row r="65" spans="1:14" s="200" customFormat="1" ht="44.25" x14ac:dyDescent="0.55000000000000004">
      <c r="A65" s="159" t="s">
        <v>62</v>
      </c>
      <c r="B65" s="224">
        <v>0</v>
      </c>
      <c r="C65" s="58">
        <f t="shared" si="0"/>
        <v>0</v>
      </c>
      <c r="D65" s="69">
        <v>470644.92</v>
      </c>
      <c r="E65" s="60">
        <f t="shared" si="9"/>
        <v>1</v>
      </c>
      <c r="F65" s="44">
        <f t="shared" si="14"/>
        <v>470644.92</v>
      </c>
      <c r="G65" s="62">
        <f>IF(ISBLANK(F65),"  ",IF(F76&gt;0,F65/F76,IF(F65&gt;0,1,0)))</f>
        <v>2.1155892935838E-2</v>
      </c>
      <c r="H65" s="224">
        <v>0</v>
      </c>
      <c r="I65" s="58">
        <f t="shared" si="11"/>
        <v>0</v>
      </c>
      <c r="J65" s="69">
        <v>440000</v>
      </c>
      <c r="K65" s="60">
        <f t="shared" si="12"/>
        <v>1</v>
      </c>
      <c r="L65" s="44">
        <f t="shared" si="13"/>
        <v>440000</v>
      </c>
      <c r="M65" s="62">
        <f>IF(ISBLANK(L65),"  ",IF(L76&gt;0,L65/L76,IF(L65&gt;0,1,0)))</f>
        <v>1.8947879379177898E-2</v>
      </c>
      <c r="N65" s="220"/>
    </row>
    <row r="66" spans="1:14" s="200" customFormat="1" ht="44.25" x14ac:dyDescent="0.55000000000000004">
      <c r="A66" s="158" t="s">
        <v>63</v>
      </c>
      <c r="B66" s="224">
        <v>51749</v>
      </c>
      <c r="C66" s="58">
        <f t="shared" si="0"/>
        <v>0.64201528460126045</v>
      </c>
      <c r="D66" s="69">
        <v>28855</v>
      </c>
      <c r="E66" s="60">
        <f t="shared" si="9"/>
        <v>0.35798471539873949</v>
      </c>
      <c r="F66" s="44">
        <f t="shared" si="14"/>
        <v>80604</v>
      </c>
      <c r="G66" s="62">
        <f>IF(ISBLANK(F66),"  ",IF(F76&gt;0,F66/F76,IF(F66&gt;0,1,0)))</f>
        <v>3.6232189528366443E-3</v>
      </c>
      <c r="H66" s="224">
        <v>69000</v>
      </c>
      <c r="I66" s="58">
        <f t="shared" si="11"/>
        <v>0.69696969696969702</v>
      </c>
      <c r="J66" s="69">
        <v>30000</v>
      </c>
      <c r="K66" s="60">
        <f t="shared" si="12"/>
        <v>0.30303030303030304</v>
      </c>
      <c r="L66" s="44">
        <f t="shared" si="13"/>
        <v>99000</v>
      </c>
      <c r="M66" s="62">
        <f>IF(ISBLANK(L66),"  ",IF(L76&gt;0,L66/L76,IF(L66&gt;0,1,0)))</f>
        <v>4.2632728603150278E-3</v>
      </c>
      <c r="N66" s="220"/>
    </row>
    <row r="67" spans="1:14" s="202" customFormat="1" ht="45" x14ac:dyDescent="0.6">
      <c r="A67" s="165" t="s">
        <v>64</v>
      </c>
      <c r="B67" s="232">
        <v>8801899.0500000007</v>
      </c>
      <c r="C67" s="80">
        <f t="shared" si="0"/>
        <v>0.70049015486563349</v>
      </c>
      <c r="D67" s="91">
        <v>3763443.9299999997</v>
      </c>
      <c r="E67" s="83">
        <f t="shared" si="9"/>
        <v>0.29950984513436651</v>
      </c>
      <c r="F67" s="232">
        <f>F66+F65+F64+F63+F62+F61+F60+F59+F58+F57+F56</f>
        <v>12565342.98</v>
      </c>
      <c r="G67" s="82">
        <f>IF(ISBLANK(F67),"  ",IF(F76&gt;0,F67/F76,IF(F67&gt;0,1,0)))</f>
        <v>0.5648229471741959</v>
      </c>
      <c r="H67" s="232">
        <v>9328383</v>
      </c>
      <c r="I67" s="80">
        <f t="shared" si="11"/>
        <v>0.70015243902439028</v>
      </c>
      <c r="J67" s="91">
        <v>3994977</v>
      </c>
      <c r="K67" s="83">
        <f t="shared" si="12"/>
        <v>0.29984756097560977</v>
      </c>
      <c r="L67" s="232">
        <f>L66+L65+L64+L63+L62+L61+L60+L59+L58+L57+L56</f>
        <v>13323360</v>
      </c>
      <c r="M67" s="82">
        <f>IF(ISBLANK(L67),"  ",IF(L76&gt;0,L67/L76,IF(L67&gt;0,1,0)))</f>
        <v>0.57374867773946292</v>
      </c>
      <c r="N67" s="203"/>
    </row>
    <row r="68" spans="1:14" s="200" customFormat="1" ht="45" x14ac:dyDescent="0.6">
      <c r="A68" s="148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66" t="s">
        <v>66</v>
      </c>
      <c r="B69" s="207">
        <v>0</v>
      </c>
      <c r="C69" s="52">
        <f t="shared" si="0"/>
        <v>0</v>
      </c>
      <c r="D69" s="59">
        <v>6455</v>
      </c>
      <c r="E69" s="54">
        <f>IF(ISBLANK(D69),"  ",IF(F69&gt;0,D69/F69,IF(D69&gt;0,1,0)))</f>
        <v>1</v>
      </c>
      <c r="F69" s="67">
        <f>D69+B69</f>
        <v>6455</v>
      </c>
      <c r="G69" s="56">
        <f>IF(ISBLANK(F69),"  ",IF(F76&gt;0,F69/F76,IF(F69&gt;0,1,0)))</f>
        <v>2.9015778795792442E-4</v>
      </c>
      <c r="H69" s="207">
        <v>0</v>
      </c>
      <c r="I69" s="52">
        <f>IF(ISBLANK(H69),"  ",IF(L69&gt;0,H69/L69,IF(H69&gt;0,1,0)))</f>
        <v>0</v>
      </c>
      <c r="J69" s="59">
        <v>7000</v>
      </c>
      <c r="K69" s="54">
        <f>IF(ISBLANK(J69),"  ",IF(L69&gt;0,J69/L69,IF(J69&gt;0,1,0)))</f>
        <v>1</v>
      </c>
      <c r="L69" s="67">
        <f>J69+H69</f>
        <v>7000</v>
      </c>
      <c r="M69" s="56">
        <f>IF(ISBLANK(L69),"  ",IF(L76&gt;0,L69/L76,IF(L69&gt;0,1,0)))</f>
        <v>3.0144353557783022E-4</v>
      </c>
    </row>
    <row r="70" spans="1:14" s="200" customFormat="1" ht="44.25" x14ac:dyDescent="0.55000000000000004">
      <c r="A70" s="151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167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159" t="s">
        <v>69</v>
      </c>
      <c r="B72" s="207">
        <v>0</v>
      </c>
      <c r="C72" s="52">
        <f t="shared" si="0"/>
        <v>0</v>
      </c>
      <c r="D72" s="59">
        <v>4843769</v>
      </c>
      <c r="E72" s="54">
        <f>IF(ISBLANK(D72),"  ",IF(F72&gt;0,D72/F72,IF(D72&gt;0,1,0)))</f>
        <v>1</v>
      </c>
      <c r="F72" s="67">
        <f>D72+B72</f>
        <v>4843769</v>
      </c>
      <c r="G72" s="56">
        <f>IF(ISBLANK(F72),"  ",IF(F76&gt;0,F72/F76,IF(F72&gt;0,1,0)))</f>
        <v>0.2177315721795767</v>
      </c>
      <c r="H72" s="207">
        <v>0</v>
      </c>
      <c r="I72" s="52">
        <f>IF(ISBLANK(H72),"  ",IF(L72&gt;0,H72/L72,IF(H72&gt;0,1,0)))</f>
        <v>0</v>
      </c>
      <c r="J72" s="59">
        <v>4900000</v>
      </c>
      <c r="K72" s="54">
        <f>IF(ISBLANK(J72),"  ",IF(L72&gt;0,J72/L72,IF(J72&gt;0,1,0)))</f>
        <v>1</v>
      </c>
      <c r="L72" s="67">
        <f>J72+H72</f>
        <v>4900000</v>
      </c>
      <c r="M72" s="56">
        <f>IF(ISBLANK(L72),"  ",IF(L76&gt;0,L72/L76,IF(L72&gt;0,1,0)))</f>
        <v>0.21101047490448116</v>
      </c>
    </row>
    <row r="73" spans="1:14" s="200" customFormat="1" ht="44.25" x14ac:dyDescent="0.55000000000000004">
      <c r="A73" s="151" t="s">
        <v>70</v>
      </c>
      <c r="B73" s="224">
        <v>0</v>
      </c>
      <c r="C73" s="58">
        <f t="shared" si="0"/>
        <v>0</v>
      </c>
      <c r="D73" s="69">
        <v>114085</v>
      </c>
      <c r="E73" s="60">
        <f>IF(ISBLANK(D73),"  ",IF(F73&gt;0,D73/F73,IF(D73&gt;0,1,0)))</f>
        <v>1</v>
      </c>
      <c r="F73" s="44">
        <f>D73+B73</f>
        <v>114085</v>
      </c>
      <c r="G73" s="62">
        <f>IF(ISBLANK(F73),"  ",IF(F76&gt;0,F73/F76,IF(F73&gt;0,1,0)))</f>
        <v>5.1282186272935413E-3</v>
      </c>
      <c r="H73" s="224">
        <v>0</v>
      </c>
      <c r="I73" s="58">
        <f>IF(ISBLANK(H73),"  ",IF(L73&gt;0,H73/L73,IF(H73&gt;0,1,0)))</f>
        <v>0</v>
      </c>
      <c r="J73" s="69">
        <v>114305</v>
      </c>
      <c r="K73" s="60">
        <f>IF(ISBLANK(J73),"  ",IF(L73&gt;0,J73/L73,IF(J73&gt;0,1,0)))</f>
        <v>1</v>
      </c>
      <c r="L73" s="44">
        <f>J73+H73</f>
        <v>114305</v>
      </c>
      <c r="M73" s="62">
        <f>IF(ISBLANK(L73),"  ",IF(L76&gt;0,L73/L76,IF(L73&gt;0,1,0)))</f>
        <v>4.9223576191748403E-3</v>
      </c>
    </row>
    <row r="74" spans="1:14" s="202" customFormat="1" ht="45" x14ac:dyDescent="0.6">
      <c r="A74" s="157" t="s">
        <v>71</v>
      </c>
      <c r="B74" s="117">
        <v>0</v>
      </c>
      <c r="C74" s="80">
        <f t="shared" si="0"/>
        <v>0</v>
      </c>
      <c r="D74" s="95">
        <v>4964309</v>
      </c>
      <c r="E74" s="83">
        <f>IF(ISBLANK(D74),"  ",IF(F74&gt;0,D74/F74,IF(D74&gt;0,1,0)))</f>
        <v>1</v>
      </c>
      <c r="F74" s="118">
        <f>F73+F72+F71+F70+F69</f>
        <v>4964309</v>
      </c>
      <c r="G74" s="82">
        <f>IF(ISBLANK(F74),"  ",IF(F76&gt;0,F74/F76,IF(F74&gt;0,1,0)))</f>
        <v>0.22314994859482817</v>
      </c>
      <c r="H74" s="117">
        <v>0</v>
      </c>
      <c r="I74" s="80">
        <f>IF(ISBLANK(H74),"  ",IF(L74&gt;0,H74/L74,IF(H74&gt;0,1,0)))</f>
        <v>0</v>
      </c>
      <c r="J74" s="95">
        <v>5021305</v>
      </c>
      <c r="K74" s="83">
        <f>IF(ISBLANK(J74),"  ",IF(L74&gt;0,J74/L74,IF(J74&gt;0,1,0)))</f>
        <v>1</v>
      </c>
      <c r="L74" s="118">
        <f>L73+L72+L71+L70+L69</f>
        <v>5021305</v>
      </c>
      <c r="M74" s="82">
        <f>IF(ISBLANK(L74),"  ",IF(L76&gt;0,L74/L76,IF(L74&gt;0,1,0)))</f>
        <v>0.21623427605923382</v>
      </c>
    </row>
    <row r="75" spans="1:14" s="202" customFormat="1" ht="45" x14ac:dyDescent="0.6">
      <c r="A75" s="157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168" t="s">
        <v>73</v>
      </c>
      <c r="B76" s="121">
        <v>13518763.510000002</v>
      </c>
      <c r="C76" s="122">
        <f t="shared" si="0"/>
        <v>0.60768001796869198</v>
      </c>
      <c r="D76" s="121">
        <v>8727752.9299999997</v>
      </c>
      <c r="E76" s="123">
        <f>IF(ISBLANK(D76),"  ",IF(F76&gt;0,D76/F76,IF(D76&gt;0,1,0)))</f>
        <v>0.39231998203130808</v>
      </c>
      <c r="F76" s="121">
        <f>F74+F67+F47+F40+F48+F75</f>
        <v>22246516.440000001</v>
      </c>
      <c r="G76" s="124">
        <f>IF(ISBLANK(F76),"  ",IF(F76&gt;0,F76/F76,IF(F76&gt;0,1,0)))</f>
        <v>1</v>
      </c>
      <c r="H76" s="121">
        <v>14205314</v>
      </c>
      <c r="I76" s="122">
        <f>IF(ISBLANK(H76),"  ",IF(L76&gt;0,H76/L76,IF(H76&gt;0,1,0)))</f>
        <v>0.61172858230760707</v>
      </c>
      <c r="J76" s="121">
        <v>9016282</v>
      </c>
      <c r="K76" s="123">
        <f>IF(ISBLANK(J76),"  ",IF(L76&gt;0,J76/L76,IF(J76&gt;0,1,0)))</f>
        <v>0.38827141769239287</v>
      </c>
      <c r="L76" s="121">
        <f>L74+L67+L47+L40+L48+L75</f>
        <v>23221596</v>
      </c>
      <c r="M76" s="124">
        <f>IF(ISBLANK(L76),"  ",IF(L76&gt;0,L76/L76,IF(L76&gt;0,1,0)))</f>
        <v>1</v>
      </c>
    </row>
    <row r="77" spans="1:14" ht="20.25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2" sqref="D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123</v>
      </c>
      <c r="L1" s="9"/>
      <c r="M1" s="8"/>
      <c r="N1" s="130"/>
      <c r="O1" s="130"/>
      <c r="P1" s="130"/>
      <c r="Q1" s="130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  <c r="N2" s="130"/>
      <c r="O2" s="130"/>
      <c r="P2" s="130"/>
      <c r="Q2" s="130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130"/>
      <c r="O3" s="130"/>
      <c r="P3" s="130"/>
      <c r="Q3" s="130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57211833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57211833</v>
      </c>
      <c r="G13" s="56">
        <f>IF(ISBLANK(F13),"  ",IF(F76&gt;0,F13/F76,IF(F13&gt;0,1,0)))</f>
        <v>0.18980955993719201</v>
      </c>
      <c r="H13" s="9">
        <v>58202700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58202700</v>
      </c>
      <c r="M13" s="56">
        <f>IF(ISBLANK(L13),"  ",IF(L76&gt;0,L13/L76,IF(L13&gt;0,1,0)))</f>
        <v>0.19136396976147646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7529265.7000000002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7529265.7000000002</v>
      </c>
      <c r="G15" s="65">
        <f>IF(ISBLANK(F15),"  ",IF(F76&gt;0,F15/F76,IF(F15&gt;0,1,0)))</f>
        <v>2.4979563391496196E-2</v>
      </c>
      <c r="H15" s="226">
        <v>7400747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7400747</v>
      </c>
      <c r="M15" s="65">
        <f>IF(ISBLANK(L15),"  ",IF(L76&gt;0,L15/L76,IF(L15&gt;0,1,0)))</f>
        <v>2.433282863372898E-2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2461080.2599999998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2461080.2599999998</v>
      </c>
      <c r="G17" s="62">
        <f>IF(ISBLANK(F17),"  ",IF(F76&gt;0,F17/F76,IF(F17&gt;0,1,0)))</f>
        <v>8.1650339907954009E-3</v>
      </c>
      <c r="H17" s="224">
        <v>2753797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2753797</v>
      </c>
      <c r="M17" s="62">
        <f>IF(ISBLANK(L17),"  ",IF(L76&gt;0,L17/L76,IF(L17&gt;0,1,0)))</f>
        <v>9.054176624748415E-3</v>
      </c>
      <c r="N17" s="220"/>
    </row>
    <row r="18" spans="1:14" s="200" customFormat="1" ht="44.25" x14ac:dyDescent="0.55000000000000004">
      <c r="A18" s="68" t="s">
        <v>17</v>
      </c>
      <c r="B18" s="224">
        <v>5068185.4400000004</v>
      </c>
      <c r="C18" s="58">
        <f t="shared" si="0"/>
        <v>1</v>
      </c>
      <c r="D18" s="69">
        <v>0</v>
      </c>
      <c r="E18" s="54">
        <f t="shared" si="5"/>
        <v>0</v>
      </c>
      <c r="F18" s="44">
        <f t="shared" si="2"/>
        <v>5068185.4400000004</v>
      </c>
      <c r="G18" s="62">
        <f>IF(ISBLANK(F18),"  ",IF(F76&gt;0,F18/F76,IF(F18&gt;0,1,0)))</f>
        <v>1.6814529400700794E-2</v>
      </c>
      <c r="H18" s="224">
        <v>4646950</v>
      </c>
      <c r="I18" s="58">
        <f t="shared" si="3"/>
        <v>1</v>
      </c>
      <c r="J18" s="69">
        <v>0</v>
      </c>
      <c r="K18" s="60">
        <f t="shared" si="4"/>
        <v>0</v>
      </c>
      <c r="L18" s="44">
        <f t="shared" si="1"/>
        <v>4646950</v>
      </c>
      <c r="M18" s="62">
        <f>IF(ISBLANK(L18),"  ",IF(L76&gt;0,L18/L76,IF(L18&gt;0,1,0)))</f>
        <v>1.5278652008980565E-2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113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64741098.700000003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64741098.700000003</v>
      </c>
      <c r="G40" s="82">
        <f>IF(ISBLANK(F40),"  ",IF(F76&gt;0,F40/F76,IF(F40&gt;0,1,0)))</f>
        <v>0.21478912332868821</v>
      </c>
      <c r="H40" s="229">
        <v>65603447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65603447</v>
      </c>
      <c r="M40" s="82">
        <f>IF(ISBLANK(L40),"  ",IF(L76&gt;0,L40/L76,IF(L40&gt;0,1,0)))</f>
        <v>0.21569679839520545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19493102.379999999</v>
      </c>
      <c r="C50" s="52">
        <f t="shared" si="0"/>
        <v>0.98985413674306</v>
      </c>
      <c r="D50" s="59">
        <v>199801.51</v>
      </c>
      <c r="E50" s="54">
        <f t="shared" ref="E50:E67" si="9">IF(ISBLANK(D50),"  ",IF(F50&gt;0,D50/F50,IF(D50&gt;0,1,0)))</f>
        <v>1.0145863256939908E-2</v>
      </c>
      <c r="F50" s="101">
        <f t="shared" ref="F50:F55" si="10">D50+B50</f>
        <v>19692903.890000001</v>
      </c>
      <c r="G50" s="56">
        <f>IF(ISBLANK(F50),"  ",IF(F76&gt;0,F50/F76,IF(F50&gt;0,1,0)))</f>
        <v>6.533441117410653E-2</v>
      </c>
      <c r="H50" s="97">
        <v>16113034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16113034</v>
      </c>
      <c r="M50" s="56">
        <f>IF(ISBLANK(L50),"  ",IF(L76&gt;0,L50/L76,IF(L50&gt;0,1,0)))</f>
        <v>5.2977854139784619E-2</v>
      </c>
      <c r="N50" s="220"/>
    </row>
    <row r="51" spans="1:14" s="200" customFormat="1" ht="44.25" x14ac:dyDescent="0.55000000000000004">
      <c r="A51" s="223" t="s">
        <v>48</v>
      </c>
      <c r="B51" s="226">
        <v>1179834.3799999999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1179834.3799999999</v>
      </c>
      <c r="G51" s="62">
        <f>IF(ISBLANK(F51),"  ",IF(F76&gt;0,F51/F76,IF(F51&gt;0,1,0)))</f>
        <v>3.9142924238517191E-3</v>
      </c>
      <c r="H51" s="226">
        <v>416604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416604</v>
      </c>
      <c r="M51" s="62">
        <f>IF(ISBLANK(L51),"  ",IF(L76&gt;0,L51/L76,IF(L51&gt;0,1,0)))</f>
        <v>1.3697473701135881E-3</v>
      </c>
      <c r="N51" s="220"/>
    </row>
    <row r="52" spans="1:14" s="200" customFormat="1" ht="44.25" x14ac:dyDescent="0.55000000000000004">
      <c r="A52" s="103" t="s">
        <v>49</v>
      </c>
      <c r="B52" s="104">
        <v>114091.98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114091.98</v>
      </c>
      <c r="G52" s="62">
        <f>IF(ISBLANK(F52),"  ",IF(F76&gt;0,F52/F76,IF(F52&gt;0,1,0)))</f>
        <v>3.7851869762961293E-4</v>
      </c>
      <c r="H52" s="104">
        <v>102230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102230</v>
      </c>
      <c r="M52" s="62">
        <f>IF(ISBLANK(L52),"  ",IF(L76&gt;0,L52/L76,IF(L52&gt;0,1,0)))</f>
        <v>3.361208093218311E-4</v>
      </c>
      <c r="N52" s="220"/>
    </row>
    <row r="53" spans="1:14" s="200" customFormat="1" ht="44.25" x14ac:dyDescent="0.55000000000000004">
      <c r="A53" s="103" t="s">
        <v>50</v>
      </c>
      <c r="B53" s="104">
        <v>265201.67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265201.67</v>
      </c>
      <c r="G53" s="62">
        <f>IF(ISBLANK(F53),"  ",IF(F76&gt;0,F53/F76,IF(F53&gt;0,1,0)))</f>
        <v>8.7984966811513303E-4</v>
      </c>
      <c r="H53" s="104">
        <v>272205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272205</v>
      </c>
      <c r="M53" s="62">
        <f>IF(ISBLANK(L53),"  ",IF(L76&gt;0,L53/L76,IF(L53&gt;0,1,0)))</f>
        <v>8.9497960384866515E-4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62808.49</v>
      </c>
      <c r="E55" s="60">
        <f t="shared" si="9"/>
        <v>1</v>
      </c>
      <c r="F55" s="102">
        <f t="shared" si="10"/>
        <v>62808.49</v>
      </c>
      <c r="G55" s="62">
        <f>IF(ISBLANK(F55),"  ",IF(F76&gt;0,F55/F76,IF(F55&gt;0,1,0)))</f>
        <v>2.0837737967982121E-4</v>
      </c>
      <c r="H55" s="226">
        <v>0</v>
      </c>
      <c r="I55" s="58">
        <f t="shared" si="11"/>
        <v>0</v>
      </c>
      <c r="J55" s="69">
        <v>59858</v>
      </c>
      <c r="K55" s="60">
        <f t="shared" si="12"/>
        <v>1</v>
      </c>
      <c r="L55" s="102">
        <f t="shared" si="13"/>
        <v>59858</v>
      </c>
      <c r="M55" s="62">
        <f>IF(ISBLANK(L55),"  ",IF(L76&gt;0,L55/L76,IF(L55&gt;0,1,0)))</f>
        <v>1.9680641107684796E-4</v>
      </c>
      <c r="N55" s="220"/>
    </row>
    <row r="56" spans="1:14" s="202" customFormat="1" ht="45" x14ac:dyDescent="0.6">
      <c r="A56" s="233" t="s">
        <v>53</v>
      </c>
      <c r="B56" s="234">
        <v>21052230.41</v>
      </c>
      <c r="C56" s="80">
        <f t="shared" si="0"/>
        <v>0.98767947613265761</v>
      </c>
      <c r="D56" s="91">
        <v>262610</v>
      </c>
      <c r="E56" s="83">
        <f t="shared" si="9"/>
        <v>1.2320523867342434E-2</v>
      </c>
      <c r="F56" s="107">
        <f>F55+F53+F52+F51+F50+F54</f>
        <v>21314840.41</v>
      </c>
      <c r="G56" s="82">
        <f>IF(ISBLANK(F56),"  ",IF(F76&gt;0,F56/F76,IF(F56&gt;0,1,0)))</f>
        <v>7.0715449343382822E-2</v>
      </c>
      <c r="H56" s="234">
        <v>16904073</v>
      </c>
      <c r="I56" s="80">
        <f t="shared" si="11"/>
        <v>0.99647145464102627</v>
      </c>
      <c r="J56" s="91">
        <v>59858</v>
      </c>
      <c r="K56" s="83">
        <f t="shared" si="12"/>
        <v>3.5285453589736955E-3</v>
      </c>
      <c r="L56" s="102">
        <f t="shared" si="13"/>
        <v>16963931</v>
      </c>
      <c r="M56" s="82">
        <f>IF(ISBLANK(L56),"  ",IF(L76&gt;0,L56/L76,IF(L56&gt;0,1,0)))</f>
        <v>5.5775508334145553E-2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26174496</v>
      </c>
      <c r="E59" s="60">
        <f t="shared" si="9"/>
        <v>1</v>
      </c>
      <c r="F59" s="44">
        <f t="shared" si="14"/>
        <v>26174496</v>
      </c>
      <c r="G59" s="62">
        <f>IF(ISBLANK(F59),"  ",IF(F76&gt;0,F59/F76,IF(F59&gt;0,1,0)))</f>
        <v>8.6838147054959638E-2</v>
      </c>
      <c r="H59" s="224">
        <v>0</v>
      </c>
      <c r="I59" s="58">
        <f t="shared" si="11"/>
        <v>0</v>
      </c>
      <c r="J59" s="69">
        <v>64281361</v>
      </c>
      <c r="K59" s="60">
        <f t="shared" si="12"/>
        <v>1</v>
      </c>
      <c r="L59" s="44">
        <f t="shared" si="13"/>
        <v>64281361</v>
      </c>
      <c r="M59" s="62">
        <f>IF(ISBLANK(L59),"  ",IF(L76&gt;0,L59/L76,IF(L59&gt;0,1,0)))</f>
        <v>0.21134992745406231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9465869.2599999998</v>
      </c>
      <c r="E60" s="60">
        <f t="shared" si="9"/>
        <v>1</v>
      </c>
      <c r="F60" s="78">
        <f t="shared" si="14"/>
        <v>9465869.2599999998</v>
      </c>
      <c r="G60" s="62">
        <f>IF(ISBLANK(F60),"  ",IF(F76&gt;0,F60/F76,IF(F60&gt;0,1,0)))</f>
        <v>3.1404560638069283E-2</v>
      </c>
      <c r="H60" s="228">
        <v>0</v>
      </c>
      <c r="I60" s="58">
        <f t="shared" si="11"/>
        <v>0</v>
      </c>
      <c r="J60" s="77">
        <v>3943996</v>
      </c>
      <c r="K60" s="60">
        <f t="shared" si="12"/>
        <v>1</v>
      </c>
      <c r="L60" s="78">
        <f t="shared" si="13"/>
        <v>3943996</v>
      </c>
      <c r="M60" s="62">
        <f>IF(ISBLANK(L60),"  ",IF(L76&gt;0,L60/L76,IF(L60&gt;0,1,0)))</f>
        <v>1.2967417856618063E-2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5040096.33</v>
      </c>
      <c r="E63" s="60">
        <f t="shared" si="9"/>
        <v>1</v>
      </c>
      <c r="F63" s="44">
        <f t="shared" si="14"/>
        <v>5040096.33</v>
      </c>
      <c r="G63" s="62">
        <f>IF(ISBLANK(F63),"  ",IF(F76&gt;0,F63/F76,IF(F63&gt;0,1,0)))</f>
        <v>1.672133921034057E-2</v>
      </c>
      <c r="H63" s="224">
        <v>0</v>
      </c>
      <c r="I63" s="58">
        <f t="shared" si="11"/>
        <v>0</v>
      </c>
      <c r="J63" s="69">
        <v>4645300</v>
      </c>
      <c r="K63" s="60">
        <f t="shared" si="12"/>
        <v>1</v>
      </c>
      <c r="L63" s="44">
        <f t="shared" si="13"/>
        <v>4645300</v>
      </c>
      <c r="M63" s="62">
        <f>IF(ISBLANK(L63),"  ",IF(L76&gt;0,L63/L76,IF(L63&gt;0,1,0)))</f>
        <v>1.5273226993472581E-2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2046982.01</v>
      </c>
      <c r="E64" s="60">
        <f t="shared" si="9"/>
        <v>1</v>
      </c>
      <c r="F64" s="44">
        <f t="shared" si="14"/>
        <v>2046982.01</v>
      </c>
      <c r="G64" s="62">
        <f>IF(ISBLANK(F64),"  ",IF(F76&gt;0,F64/F76,IF(F64&gt;0,1,0)))</f>
        <v>6.7911957045223284E-3</v>
      </c>
      <c r="H64" s="224">
        <v>0</v>
      </c>
      <c r="I64" s="58">
        <f t="shared" si="11"/>
        <v>0</v>
      </c>
      <c r="J64" s="69">
        <v>1907495</v>
      </c>
      <c r="K64" s="60">
        <f t="shared" si="12"/>
        <v>1</v>
      </c>
      <c r="L64" s="44">
        <f t="shared" si="13"/>
        <v>1907495</v>
      </c>
      <c r="M64" s="62">
        <f>IF(ISBLANK(L64),"  ",IF(L76&gt;0,L64/L76,IF(L64&gt;0,1,0)))</f>
        <v>6.271630276605167E-3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156453049.94999999</v>
      </c>
      <c r="E65" s="60">
        <f t="shared" si="9"/>
        <v>1</v>
      </c>
      <c r="F65" s="44">
        <f t="shared" si="14"/>
        <v>156453049.94999999</v>
      </c>
      <c r="G65" s="62">
        <f>IF(ISBLANK(F65),"  ",IF(F76&gt;0,F65/F76,IF(F65&gt;0,1,0)))</f>
        <v>0.51905843607284907</v>
      </c>
      <c r="H65" s="224">
        <v>0</v>
      </c>
      <c r="I65" s="58">
        <f t="shared" si="11"/>
        <v>0</v>
      </c>
      <c r="J65" s="69">
        <v>129143150</v>
      </c>
      <c r="K65" s="60">
        <f t="shared" si="12"/>
        <v>1</v>
      </c>
      <c r="L65" s="44">
        <f t="shared" si="13"/>
        <v>129143150</v>
      </c>
      <c r="M65" s="62">
        <f>IF(ISBLANK(L65),"  ",IF(L76&gt;0,L65/L76,IF(L65&gt;0,1,0)))</f>
        <v>0.42460823727252894</v>
      </c>
      <c r="N65" s="220"/>
    </row>
    <row r="66" spans="1:14" s="200" customFormat="1" ht="44.25" x14ac:dyDescent="0.55000000000000004">
      <c r="A66" s="231" t="s">
        <v>63</v>
      </c>
      <c r="B66" s="224">
        <v>56848.59</v>
      </c>
      <c r="C66" s="58">
        <f t="shared" si="0"/>
        <v>1.4925913528538476E-2</v>
      </c>
      <c r="D66" s="69">
        <v>3751869.04</v>
      </c>
      <c r="E66" s="60">
        <f t="shared" si="9"/>
        <v>0.98507408647146155</v>
      </c>
      <c r="F66" s="44">
        <f t="shared" si="14"/>
        <v>3808717.63</v>
      </c>
      <c r="G66" s="62">
        <f>IF(ISBLANK(F66),"  ",IF(F76&gt;0,F66/F76,IF(F66&gt;0,1,0)))</f>
        <v>1.2636040122597102E-2</v>
      </c>
      <c r="H66" s="224">
        <v>4505006</v>
      </c>
      <c r="I66" s="58">
        <f t="shared" si="11"/>
        <v>0.59749136191774177</v>
      </c>
      <c r="J66" s="69">
        <v>3034862</v>
      </c>
      <c r="K66" s="60">
        <f t="shared" si="12"/>
        <v>0.40250863808225823</v>
      </c>
      <c r="L66" s="44">
        <f t="shared" si="13"/>
        <v>7539868</v>
      </c>
      <c r="M66" s="62">
        <f>IF(ISBLANK(L66),"  ",IF(L76&gt;0,L66/L76,IF(L66&gt;0,1,0)))</f>
        <v>2.4790242926144734E-2</v>
      </c>
      <c r="N66" s="220"/>
    </row>
    <row r="67" spans="1:14" s="202" customFormat="1" ht="45" x14ac:dyDescent="0.6">
      <c r="A67" s="235" t="s">
        <v>64</v>
      </c>
      <c r="B67" s="232">
        <v>21109079</v>
      </c>
      <c r="C67" s="80">
        <f t="shared" si="0"/>
        <v>9.4109218493229813E-2</v>
      </c>
      <c r="D67" s="91">
        <v>203194972.58999997</v>
      </c>
      <c r="E67" s="83">
        <f t="shared" si="9"/>
        <v>0.90589078150677016</v>
      </c>
      <c r="F67" s="232">
        <f>F66+F65+F64+F63+F62+F61+F60+F59+F58+F57+F56</f>
        <v>224304051.58999997</v>
      </c>
      <c r="G67" s="82">
        <f>IF(ISBLANK(F67),"  ",IF(F76&gt;0,F67/F76,IF(F67&gt;0,1,0)))</f>
        <v>0.74416516814672073</v>
      </c>
      <c r="H67" s="232">
        <v>21409079</v>
      </c>
      <c r="I67" s="80">
        <f t="shared" si="11"/>
        <v>9.3724721610170147E-2</v>
      </c>
      <c r="J67" s="91">
        <v>207016022</v>
      </c>
      <c r="K67" s="83">
        <f t="shared" si="12"/>
        <v>0.9062752783898298</v>
      </c>
      <c r="L67" s="232">
        <f>L66+L65+L64+L63+L62+L61+L60+L59+L58+L57+L56</f>
        <v>228425101</v>
      </c>
      <c r="M67" s="82">
        <f>IF(ISBLANK(L67),"  ",IF(L76&gt;0,L67/L76,IF(L67&gt;0,1,0)))</f>
        <v>0.75103619111357733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12371875.380000001</v>
      </c>
      <c r="E73" s="60">
        <f>IF(ISBLANK(D73),"  ",IF(F73&gt;0,D73/F73,IF(D73&gt;0,1,0)))</f>
        <v>1</v>
      </c>
      <c r="F73" s="44">
        <f>D73+B73</f>
        <v>12371875.380000001</v>
      </c>
      <c r="G73" s="62">
        <f>IF(ISBLANK(F73),"  ",IF(F76&gt;0,F73/F76,IF(F73&gt;0,1,0)))</f>
        <v>4.1045708524591065E-2</v>
      </c>
      <c r="H73" s="224">
        <v>0</v>
      </c>
      <c r="I73" s="58">
        <f>IF(ISBLANK(H73),"  ",IF(L73&gt;0,H73/L73,IF(H73&gt;0,1,0)))</f>
        <v>0</v>
      </c>
      <c r="J73" s="69">
        <v>10118048</v>
      </c>
      <c r="K73" s="60">
        <f>IF(ISBLANK(J73),"  ",IF(L73&gt;0,J73/L73,IF(J73&gt;0,1,0)))</f>
        <v>1</v>
      </c>
      <c r="L73" s="44">
        <f>J73+H73</f>
        <v>10118048</v>
      </c>
      <c r="M73" s="62">
        <f>IF(ISBLANK(L73),"  ",IF(L76&gt;0,L73/L76,IF(L73&gt;0,1,0)))</f>
        <v>3.3267010491217205E-2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12371875.380000001</v>
      </c>
      <c r="E74" s="83">
        <f>IF(ISBLANK(D74),"  ",IF(F74&gt;0,D74/F74,IF(D74&gt;0,1,0)))</f>
        <v>1</v>
      </c>
      <c r="F74" s="118">
        <f>F73+F72+F71+F70+F69</f>
        <v>12371875.380000001</v>
      </c>
      <c r="G74" s="82">
        <f>IF(ISBLANK(F74),"  ",IF(F76&gt;0,F74/F76,IF(F74&gt;0,1,0)))</f>
        <v>4.1045708524591065E-2</v>
      </c>
      <c r="H74" s="117">
        <v>0</v>
      </c>
      <c r="I74" s="80">
        <f>IF(ISBLANK(H74),"  ",IF(L74&gt;0,H74/L74,IF(H74&gt;0,1,0)))</f>
        <v>0</v>
      </c>
      <c r="J74" s="95">
        <v>10118048</v>
      </c>
      <c r="K74" s="83">
        <f>IF(ISBLANK(J74),"  ",IF(L74&gt;0,J74/L74,IF(J74&gt;0,1,0)))</f>
        <v>1</v>
      </c>
      <c r="L74" s="118">
        <f>L73+L72+L71+L70+L69</f>
        <v>10118048</v>
      </c>
      <c r="M74" s="82">
        <f>IF(ISBLANK(L74),"  ",IF(L76&gt;0,L74/L76,IF(L74&gt;0,1,0)))</f>
        <v>3.3267010491217205E-2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85850177.700000003</v>
      </c>
      <c r="C76" s="122">
        <f t="shared" si="0"/>
        <v>0.28482192573285908</v>
      </c>
      <c r="D76" s="121">
        <v>215566847.96999997</v>
      </c>
      <c r="E76" s="123">
        <f>IF(ISBLANK(D76),"  ",IF(F76&gt;0,D76/F76,IF(D76&gt;0,1,0)))</f>
        <v>0.71517807426714097</v>
      </c>
      <c r="F76" s="121">
        <f>F74+F67+F47+F40+F48+F75</f>
        <v>301417025.66999996</v>
      </c>
      <c r="G76" s="124">
        <f>IF(ISBLANK(F76),"  ",IF(F76&gt;0,F76/F76,IF(F76&gt;0,1,0)))</f>
        <v>1</v>
      </c>
      <c r="H76" s="121">
        <v>87012526</v>
      </c>
      <c r="I76" s="122">
        <f>IF(ISBLANK(H76),"  ",IF(L76&gt;0,H76/L76,IF(H76&gt;0,1,0)))</f>
        <v>0.28608745632648802</v>
      </c>
      <c r="J76" s="121">
        <v>217134070</v>
      </c>
      <c r="K76" s="123">
        <f>IF(ISBLANK(J76),"  ",IF(L76&gt;0,J76/L76,IF(J76&gt;0,1,0)))</f>
        <v>0.71391254367351198</v>
      </c>
      <c r="L76" s="121">
        <f>L74+L67+L47+L40+L48+L75</f>
        <v>304146596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hidden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D2" sqref="D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81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74536768.03000012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74536768.03000012</v>
      </c>
      <c r="G13" s="56">
        <f>IF(ISBLANK(F13),"  ",IF(F76&gt;0,F13/F76,IF(F13&gt;0,1,0)))</f>
        <v>0.12383739538544801</v>
      </c>
      <c r="H13" s="9">
        <v>75847984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75847984</v>
      </c>
      <c r="M13" s="56">
        <f>IF(ISBLANK(L13),"  ",IF(L76&gt;0,L13/L76,IF(L13&gt;0,1,0)))</f>
        <v>0.1286179438409592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16816796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16816796</v>
      </c>
      <c r="G15" s="65">
        <f>IF(ISBLANK(F15),"  ",IF(F76&gt;0,F15/F76,IF(F15&gt;0,1,0)))</f>
        <v>2.7939878135448813E-2</v>
      </c>
      <c r="H15" s="226">
        <v>4234423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4234423</v>
      </c>
      <c r="M15" s="65">
        <f>IF(ISBLANK(L15),"  ",IF(L76&gt;0,L15/L76,IF(L15&gt;0,1,0)))</f>
        <v>7.180451620347166E-3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3784322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3784322</v>
      </c>
      <c r="G17" s="62">
        <f>IF(ISBLANK(F17),"  ",IF(F76&gt;0,F17/F76,IF(F17&gt;0,1,0)))</f>
        <v>6.287374569168701E-3</v>
      </c>
      <c r="H17" s="224">
        <v>4234423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4234423</v>
      </c>
      <c r="M17" s="62">
        <f>IF(ISBLANK(L17),"  ",IF(L76&gt;0,L17/L76,IF(L17&gt;0,1,0)))</f>
        <v>7.180451620347166E-3</v>
      </c>
      <c r="N17" s="220"/>
    </row>
    <row r="18" spans="1:14" s="200" customFormat="1" ht="44.25" x14ac:dyDescent="0.55000000000000004">
      <c r="A18" s="68" t="s">
        <v>17</v>
      </c>
      <c r="B18" s="224">
        <v>13032474</v>
      </c>
      <c r="C18" s="58">
        <f t="shared" si="0"/>
        <v>1</v>
      </c>
      <c r="D18" s="69">
        <v>0</v>
      </c>
      <c r="E18" s="54">
        <f t="shared" si="5"/>
        <v>0</v>
      </c>
      <c r="F18" s="44">
        <f t="shared" si="2"/>
        <v>13032474</v>
      </c>
      <c r="G18" s="62">
        <f>IF(ISBLANK(F18),"  ",IF(F76&gt;0,F18/F76,IF(F18&gt;0,1,0)))</f>
        <v>2.1652503566280113E-2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91353564.03000012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91353564.03000012</v>
      </c>
      <c r="G40" s="82">
        <f>IF(ISBLANK(F40),"  ",IF(F76&gt;0,F40/F76,IF(F40&gt;0,1,0)))</f>
        <v>0.15177727352089682</v>
      </c>
      <c r="H40" s="229">
        <v>80082407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80082407</v>
      </c>
      <c r="M40" s="82">
        <f>IF(ISBLANK(L40),"  ",IF(L76&gt;0,L40/L76,IF(L40&gt;0,1,0)))</f>
        <v>0.13579839546130637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49616325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49616325</v>
      </c>
      <c r="G50" s="56">
        <f>IF(ISBLANK(F50),"  ",IF(F76&gt;0,F50/F76,IF(F50&gt;0,1,0)))</f>
        <v>8.2433899657748264E-2</v>
      </c>
      <c r="H50" s="97">
        <v>49782645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49782645</v>
      </c>
      <c r="M50" s="56">
        <f>IF(ISBLANK(L50),"  ",IF(L76&gt;0,L50/L76,IF(L50&gt;0,1,0)))</f>
        <v>8.4418083397765825E-2</v>
      </c>
      <c r="N50" s="220"/>
    </row>
    <row r="51" spans="1:14" s="200" customFormat="1" ht="44.25" x14ac:dyDescent="0.55000000000000004">
      <c r="A51" s="223" t="s">
        <v>48</v>
      </c>
      <c r="B51" s="226">
        <v>5098739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5098739</v>
      </c>
      <c r="G51" s="62">
        <f>IF(ISBLANK(F51),"  ",IF(F76&gt;0,F51/F76,IF(F51&gt;0,1,0)))</f>
        <v>8.4711824002895765E-3</v>
      </c>
      <c r="H51" s="226">
        <v>4886633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4886633</v>
      </c>
      <c r="M51" s="62">
        <f>IF(ISBLANK(L51),"  ",IF(L76&gt;0,L51/L76,IF(L51&gt;0,1,0)))</f>
        <v>8.286425764004195E-3</v>
      </c>
      <c r="N51" s="220"/>
    </row>
    <row r="52" spans="1:14" s="200" customFormat="1" ht="44.25" x14ac:dyDescent="0.55000000000000004">
      <c r="A52" s="103" t="s">
        <v>49</v>
      </c>
      <c r="B52" s="104">
        <v>762334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762334</v>
      </c>
      <c r="G52" s="62">
        <f>IF(ISBLANK(F52),"  ",IF(F76&gt;0,F52/F76,IF(F52&gt;0,1,0)))</f>
        <v>1.2665622546952009E-3</v>
      </c>
      <c r="H52" s="104">
        <v>774192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774192</v>
      </c>
      <c r="M52" s="62">
        <f>IF(ISBLANK(L52),"  ",IF(L76&gt;0,L52/L76,IF(L52&gt;0,1,0)))</f>
        <v>1.3128230696035359E-3</v>
      </c>
      <c r="N52" s="220"/>
    </row>
    <row r="53" spans="1:14" s="200" customFormat="1" ht="44.25" x14ac:dyDescent="0.55000000000000004">
      <c r="A53" s="103" t="s">
        <v>50</v>
      </c>
      <c r="B53" s="104">
        <v>751219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751219</v>
      </c>
      <c r="G53" s="62">
        <f>IF(ISBLANK(F53),"  ",IF(F76&gt;0,F53/F76,IF(F53&gt;0,1,0)))</f>
        <v>1.2480954941139634E-3</v>
      </c>
      <c r="H53" s="104">
        <v>755951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755951</v>
      </c>
      <c r="M53" s="62">
        <f>IF(ISBLANK(L53),"  ",IF(L76&gt;0,L53/L76,IF(L53&gt;0,1,0)))</f>
        <v>1.2818912004901402E-3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919906</v>
      </c>
      <c r="C55" s="58">
        <f t="shared" si="0"/>
        <v>0.33240301206258777</v>
      </c>
      <c r="D55" s="69">
        <v>1847535.83</v>
      </c>
      <c r="E55" s="60">
        <f t="shared" si="9"/>
        <v>0.66759698793741218</v>
      </c>
      <c r="F55" s="102">
        <f t="shared" si="10"/>
        <v>2767441.83</v>
      </c>
      <c r="G55" s="62">
        <f>IF(ISBLANK(F55),"  ",IF(F76&gt;0,F55/F76,IF(F55&gt;0,1,0)))</f>
        <v>4.5979024468836664E-3</v>
      </c>
      <c r="H55" s="226">
        <v>999816</v>
      </c>
      <c r="I55" s="58">
        <f t="shared" si="11"/>
        <v>0.35108167100683468</v>
      </c>
      <c r="J55" s="69">
        <v>1848000</v>
      </c>
      <c r="K55" s="60">
        <f t="shared" si="12"/>
        <v>0.64891832899316526</v>
      </c>
      <c r="L55" s="102">
        <f t="shared" si="13"/>
        <v>2847816</v>
      </c>
      <c r="M55" s="62">
        <f>IF(ISBLANK(L55),"  ",IF(L76&gt;0,L55/L76,IF(L55&gt;0,1,0)))</f>
        <v>4.8291361093708834E-3</v>
      </c>
      <c r="N55" s="220"/>
    </row>
    <row r="56" spans="1:14" s="202" customFormat="1" ht="45" x14ac:dyDescent="0.6">
      <c r="A56" s="233" t="s">
        <v>53</v>
      </c>
      <c r="B56" s="234">
        <v>57148523</v>
      </c>
      <c r="C56" s="80">
        <f t="shared" si="0"/>
        <v>0.96868374147968495</v>
      </c>
      <c r="D56" s="91">
        <v>1847535.83</v>
      </c>
      <c r="E56" s="83">
        <f t="shared" si="9"/>
        <v>3.1316258520315131E-2</v>
      </c>
      <c r="F56" s="107">
        <f>F55+F53+F52+F51+F50+F54</f>
        <v>58996058.829999998</v>
      </c>
      <c r="G56" s="82">
        <f>IF(ISBLANK(F56),"  ",IF(F76&gt;0,F56/F76,IF(F56&gt;0,1,0)))</f>
        <v>9.8017642253730664E-2</v>
      </c>
      <c r="H56" s="234">
        <v>57199237</v>
      </c>
      <c r="I56" s="80">
        <f t="shared" si="11"/>
        <v>0.96870302330996449</v>
      </c>
      <c r="J56" s="91">
        <v>1848000</v>
      </c>
      <c r="K56" s="83">
        <f t="shared" si="12"/>
        <v>3.129697669003547E-2</v>
      </c>
      <c r="L56" s="102">
        <f t="shared" si="13"/>
        <v>59047237</v>
      </c>
      <c r="M56" s="82">
        <f>IF(ISBLANK(L56),"  ",IF(L76&gt;0,L56/L76,IF(L56&gt;0,1,0)))</f>
        <v>0.10012835954123459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58629391</v>
      </c>
      <c r="E58" s="60">
        <f t="shared" si="9"/>
        <v>1</v>
      </c>
      <c r="F58" s="44">
        <f t="shared" si="14"/>
        <v>58629391</v>
      </c>
      <c r="G58" s="62">
        <f>IF(ISBLANK(F58),"  ",IF(F76&gt;0,F58/F76,IF(F58&gt;0,1,0)))</f>
        <v>9.740845043821543E-2</v>
      </c>
      <c r="H58" s="224">
        <v>0</v>
      </c>
      <c r="I58" s="58">
        <f t="shared" si="11"/>
        <v>0</v>
      </c>
      <c r="J58" s="69">
        <v>58629000</v>
      </c>
      <c r="K58" s="60">
        <f t="shared" si="12"/>
        <v>1</v>
      </c>
      <c r="L58" s="44">
        <f t="shared" si="13"/>
        <v>58629000</v>
      </c>
      <c r="M58" s="62">
        <f>IF(ISBLANK(L58),"  ",IF(L76&gt;0,L58/L76,IF(L58&gt;0,1,0)))</f>
        <v>9.9419141179172235E-2</v>
      </c>
      <c r="N58" s="220"/>
    </row>
    <row r="59" spans="1:14" s="200" customFormat="1" ht="44.25" x14ac:dyDescent="0.55000000000000004">
      <c r="A59" s="89" t="s">
        <v>56</v>
      </c>
      <c r="B59" s="224">
        <v>1259266</v>
      </c>
      <c r="C59" s="58">
        <f t="shared" si="0"/>
        <v>0.23030212584861393</v>
      </c>
      <c r="D59" s="69">
        <v>4208621</v>
      </c>
      <c r="E59" s="60">
        <f t="shared" si="9"/>
        <v>0.76969787415138613</v>
      </c>
      <c r="F59" s="44">
        <f t="shared" si="14"/>
        <v>5467887</v>
      </c>
      <c r="G59" s="62">
        <f>IF(ISBLANK(F59),"  ",IF(F76&gt;0,F59/F76,IF(F59&gt;0,1,0)))</f>
        <v>9.0844948370905378E-3</v>
      </c>
      <c r="H59" s="224">
        <v>1262266</v>
      </c>
      <c r="I59" s="58">
        <f t="shared" si="11"/>
        <v>0.23070821268788613</v>
      </c>
      <c r="J59" s="69">
        <v>4209000</v>
      </c>
      <c r="K59" s="60">
        <f t="shared" si="12"/>
        <v>0.76929178731211389</v>
      </c>
      <c r="L59" s="44">
        <f t="shared" si="13"/>
        <v>5471266</v>
      </c>
      <c r="M59" s="62">
        <f>IF(ISBLANK(L59),"  ",IF(L76&gt;0,L59/L76,IF(L59&gt;0,1,0)))</f>
        <v>9.2778073459005763E-3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11449232</v>
      </c>
      <c r="E60" s="60">
        <f t="shared" si="9"/>
        <v>1</v>
      </c>
      <c r="F60" s="78">
        <f t="shared" si="14"/>
        <v>11449232</v>
      </c>
      <c r="G60" s="62">
        <f>IF(ISBLANK(F60),"  ",IF(F76&gt;0,F60/F76,IF(F60&gt;0,1,0)))</f>
        <v>1.9022062634551844E-2</v>
      </c>
      <c r="H60" s="228">
        <v>0</v>
      </c>
      <c r="I60" s="58">
        <f t="shared" si="11"/>
        <v>0</v>
      </c>
      <c r="J60" s="77">
        <v>11449000</v>
      </c>
      <c r="K60" s="60">
        <f t="shared" si="12"/>
        <v>1</v>
      </c>
      <c r="L60" s="78">
        <f t="shared" si="13"/>
        <v>11449000</v>
      </c>
      <c r="M60" s="62">
        <f>IF(ISBLANK(L60),"  ",IF(L76&gt;0,L60/L76,IF(L60&gt;0,1,0)))</f>
        <v>1.9414449288924301E-2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14746357</v>
      </c>
      <c r="E63" s="60">
        <f t="shared" si="9"/>
        <v>1</v>
      </c>
      <c r="F63" s="44">
        <f t="shared" si="14"/>
        <v>14746357</v>
      </c>
      <c r="G63" s="62">
        <f>IF(ISBLANK(F63),"  ",IF(F76&gt;0,F63/F76,IF(F63&gt;0,1,0)))</f>
        <v>2.4499994976559303E-2</v>
      </c>
      <c r="H63" s="224">
        <v>0</v>
      </c>
      <c r="I63" s="58">
        <f t="shared" si="11"/>
        <v>0</v>
      </c>
      <c r="J63" s="69">
        <v>13752983</v>
      </c>
      <c r="K63" s="60">
        <f t="shared" si="12"/>
        <v>1</v>
      </c>
      <c r="L63" s="44">
        <f t="shared" si="13"/>
        <v>13752983</v>
      </c>
      <c r="M63" s="62">
        <f>IF(ISBLANK(L63),"  ",IF(L76&gt;0,L63/L76,IF(L63&gt;0,1,0)))</f>
        <v>2.3321389730538739E-2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1683640</v>
      </c>
      <c r="E64" s="60">
        <f t="shared" si="9"/>
        <v>1</v>
      </c>
      <c r="F64" s="44">
        <f t="shared" si="14"/>
        <v>1683640</v>
      </c>
      <c r="G64" s="62">
        <f>IF(ISBLANK(F64),"  ",IF(F76&gt;0,F64/F76,IF(F64&gt;0,1,0)))</f>
        <v>2.7972448749433031E-3</v>
      </c>
      <c r="H64" s="224">
        <v>0</v>
      </c>
      <c r="I64" s="58">
        <f t="shared" si="11"/>
        <v>0</v>
      </c>
      <c r="J64" s="69">
        <v>1684000</v>
      </c>
      <c r="K64" s="60">
        <f t="shared" si="12"/>
        <v>1</v>
      </c>
      <c r="L64" s="44">
        <f t="shared" si="13"/>
        <v>1684000</v>
      </c>
      <c r="M64" s="62">
        <f>IF(ISBLANK(L64),"  ",IF(L76&gt;0,L64/L76,IF(L64&gt;0,1,0)))</f>
        <v>2.8556146914620077E-3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286409112</v>
      </c>
      <c r="E65" s="60">
        <f t="shared" si="9"/>
        <v>1</v>
      </c>
      <c r="F65" s="44">
        <f t="shared" si="14"/>
        <v>286409112</v>
      </c>
      <c r="G65" s="62">
        <f>IF(ISBLANK(F65),"  ",IF(F76&gt;0,F65/F76,IF(F65&gt;0,1,0)))</f>
        <v>0.47584781822661765</v>
      </c>
      <c r="H65" s="224">
        <v>0</v>
      </c>
      <c r="I65" s="58">
        <f t="shared" si="11"/>
        <v>0</v>
      </c>
      <c r="J65" s="69">
        <v>286410000</v>
      </c>
      <c r="K65" s="60">
        <f t="shared" si="12"/>
        <v>1</v>
      </c>
      <c r="L65" s="44">
        <f t="shared" si="13"/>
        <v>286410000</v>
      </c>
      <c r="M65" s="62">
        <f>IF(ISBLANK(L65),"  ",IF(L76&gt;0,L65/L76,IF(L65&gt;0,1,0)))</f>
        <v>0.48567494286320284</v>
      </c>
      <c r="N65" s="220"/>
    </row>
    <row r="66" spans="1:14" s="200" customFormat="1" ht="44.25" x14ac:dyDescent="0.55000000000000004">
      <c r="A66" s="231" t="s">
        <v>63</v>
      </c>
      <c r="B66" s="224">
        <v>502654</v>
      </c>
      <c r="C66" s="58">
        <f t="shared" si="0"/>
        <v>1.4603863088355007E-2</v>
      </c>
      <c r="D66" s="69">
        <v>33916595</v>
      </c>
      <c r="E66" s="60">
        <f t="shared" si="9"/>
        <v>0.98539613691164496</v>
      </c>
      <c r="F66" s="44">
        <f t="shared" si="14"/>
        <v>34419249</v>
      </c>
      <c r="G66" s="62">
        <f>IF(ISBLANK(F66),"  ",IF(F76&gt;0,F66/F76,IF(F66&gt;0,1,0)))</f>
        <v>5.7185067986414803E-2</v>
      </c>
      <c r="H66" s="224">
        <v>534521</v>
      </c>
      <c r="I66" s="58">
        <f t="shared" si="11"/>
        <v>1.551516404747413E-2</v>
      </c>
      <c r="J66" s="69">
        <v>33917000</v>
      </c>
      <c r="K66" s="60">
        <f t="shared" si="12"/>
        <v>0.98448483595252589</v>
      </c>
      <c r="L66" s="44">
        <f t="shared" si="13"/>
        <v>34451521</v>
      </c>
      <c r="M66" s="62">
        <f>IF(ISBLANK(L66),"  ",IF(L76&gt;0,L66/L76,IF(L66&gt;0,1,0)))</f>
        <v>5.8420587595493984E-2</v>
      </c>
      <c r="N66" s="220"/>
    </row>
    <row r="67" spans="1:14" s="202" customFormat="1" ht="45" x14ac:dyDescent="0.6">
      <c r="A67" s="235" t="s">
        <v>64</v>
      </c>
      <c r="B67" s="232">
        <v>58910443</v>
      </c>
      <c r="C67" s="80">
        <f t="shared" si="0"/>
        <v>0.12486292342792853</v>
      </c>
      <c r="D67" s="91">
        <v>412890483.82999998</v>
      </c>
      <c r="E67" s="83">
        <f t="shared" si="9"/>
        <v>0.87513707657207152</v>
      </c>
      <c r="F67" s="232">
        <f>F66+F65+F64+F63+F62+F61+F60+F59+F58+F57+F56</f>
        <v>471800926.82999998</v>
      </c>
      <c r="G67" s="82">
        <f>IF(ISBLANK(F67),"  ",IF(F76&gt;0,F67/F76,IF(F67&gt;0,1,0)))</f>
        <v>0.7838627762281235</v>
      </c>
      <c r="H67" s="232">
        <v>58996024</v>
      </c>
      <c r="I67" s="80">
        <f t="shared" si="11"/>
        <v>0.12528487905585289</v>
      </c>
      <c r="J67" s="91">
        <v>411898983</v>
      </c>
      <c r="K67" s="83">
        <f t="shared" si="12"/>
        <v>0.87471512094414716</v>
      </c>
      <c r="L67" s="232">
        <f>L66+L65+L64+L63+L62+L61+L60+L59+L58+L57+L56</f>
        <v>470895007</v>
      </c>
      <c r="M67" s="82">
        <f>IF(ISBLANK(L67),"  ",IF(L76&gt;0,L67/L76,IF(L67&gt;0,1,0)))</f>
        <v>0.79851229223592923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38737755</v>
      </c>
      <c r="E73" s="60">
        <f>IF(ISBLANK(D73),"  ",IF(F73&gt;0,D73/F73,IF(D73&gt;0,1,0)))</f>
        <v>1</v>
      </c>
      <c r="F73" s="44">
        <f>D73+B73</f>
        <v>38737755</v>
      </c>
      <c r="G73" s="62">
        <f>IF(ISBLANK(F73),"  ",IF(F76&gt;0,F73/F76,IF(F73&gt;0,1,0)))</f>
        <v>6.4359950250979611E-2</v>
      </c>
      <c r="H73" s="224">
        <v>0</v>
      </c>
      <c r="I73" s="58">
        <f>IF(ISBLANK(H73),"  ",IF(L73&gt;0,H73/L73,IF(H73&gt;0,1,0)))</f>
        <v>0</v>
      </c>
      <c r="J73" s="69">
        <v>38738000</v>
      </c>
      <c r="K73" s="60">
        <f>IF(ISBLANK(J73),"  ",IF(L73&gt;0,J73/L73,IF(J73&gt;0,1,0)))</f>
        <v>1</v>
      </c>
      <c r="L73" s="44">
        <f>J73+H73</f>
        <v>38738000</v>
      </c>
      <c r="M73" s="62">
        <f>IF(ISBLANK(L73),"  ",IF(L76&gt;0,L73/L76,IF(L73&gt;0,1,0)))</f>
        <v>6.5689312302764397E-2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38737755</v>
      </c>
      <c r="E74" s="83">
        <f>IF(ISBLANK(D74),"  ",IF(F74&gt;0,D74/F74,IF(D74&gt;0,1,0)))</f>
        <v>1</v>
      </c>
      <c r="F74" s="118">
        <f>F73+F72+F71+F70+F69</f>
        <v>38737755</v>
      </c>
      <c r="G74" s="82">
        <f>IF(ISBLANK(F74),"  ",IF(F76&gt;0,F74/F76,IF(F74&gt;0,1,0)))</f>
        <v>6.4359950250979611E-2</v>
      </c>
      <c r="H74" s="117">
        <v>0</v>
      </c>
      <c r="I74" s="80">
        <f>IF(ISBLANK(H74),"  ",IF(L74&gt;0,H74/L74,IF(H74&gt;0,1,0)))</f>
        <v>0</v>
      </c>
      <c r="J74" s="95">
        <v>38738000</v>
      </c>
      <c r="K74" s="83">
        <f>IF(ISBLANK(J74),"  ",IF(L74&gt;0,J74/L74,IF(J74&gt;0,1,0)))</f>
        <v>1</v>
      </c>
      <c r="L74" s="118">
        <f>L73+L72+L71+L70+L69</f>
        <v>38738000</v>
      </c>
      <c r="M74" s="82">
        <f>IF(ISBLANK(L74),"  ",IF(L76&gt;0,L74/L76,IF(L74&gt;0,1,0)))</f>
        <v>6.5689312302764397E-2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150264007.03000012</v>
      </c>
      <c r="C76" s="122">
        <f t="shared" si="0"/>
        <v>0.2496526713270725</v>
      </c>
      <c r="D76" s="121">
        <v>451628238.82999998</v>
      </c>
      <c r="E76" s="123">
        <f>IF(ISBLANK(D76),"  ",IF(F76&gt;0,D76/F76,IF(D76&gt;0,1,0)))</f>
        <v>0.75034732867292742</v>
      </c>
      <c r="F76" s="121">
        <f>F74+F67+F47+F40+F48+F75</f>
        <v>601892245.86000013</v>
      </c>
      <c r="G76" s="124">
        <f>IF(ISBLANK(F76),"  ",IF(F76&gt;0,F76/F76,IF(F76&gt;0,1,0)))</f>
        <v>1</v>
      </c>
      <c r="H76" s="121">
        <v>139078431</v>
      </c>
      <c r="I76" s="122">
        <f>IF(ISBLANK(H76),"  ",IF(L76&gt;0,H76/L76,IF(H76&gt;0,1,0)))</f>
        <v>0.23583991141869662</v>
      </c>
      <c r="J76" s="121">
        <v>450636983</v>
      </c>
      <c r="K76" s="123">
        <f>IF(ISBLANK(J76),"  ",IF(L76&gt;0,J76/L76,IF(J76&gt;0,1,0)))</f>
        <v>0.76416008858130335</v>
      </c>
      <c r="L76" s="121">
        <f>L74+L67+L47+L40+L48+L75</f>
        <v>589715414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C2" sqref="C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80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66594891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66594891</v>
      </c>
      <c r="G13" s="56">
        <f>IF(ISBLANK(F13),"  ",IF(F76&gt;0,F13/F76,IF(F13&gt;0,1,0)))</f>
        <v>0.50752510789710137</v>
      </c>
      <c r="H13" s="9">
        <v>67696729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67696729</v>
      </c>
      <c r="M13" s="56">
        <f>IF(ISBLANK(L13),"  ",IF(L76&gt;0,L13/L76,IF(L13&gt;0,1,0)))</f>
        <v>0.52338098340539252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4542214.84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4542214.84</v>
      </c>
      <c r="G15" s="65">
        <f>IF(ISBLANK(F15),"  ",IF(F76&gt;0,F15/F76,IF(F15&gt;0,1,0)))</f>
        <v>3.4616590584446112E-2</v>
      </c>
      <c r="H15" s="226">
        <v>4352059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4352059</v>
      </c>
      <c r="M15" s="65">
        <f>IF(ISBLANK(L15),"  ",IF(L76&gt;0,L15/L76,IF(L15&gt;0,1,0)))</f>
        <v>3.3646897758653732E-2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2664281.27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2664281.27</v>
      </c>
      <c r="G17" s="62">
        <f>IF(ISBLANK(F17),"  ",IF(F76&gt;0,F17/F76,IF(F17&gt;0,1,0)))</f>
        <v>2.0304705341810326E-2</v>
      </c>
      <c r="H17" s="224">
        <v>2981167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2981167</v>
      </c>
      <c r="M17" s="62">
        <f>IF(ISBLANK(L17),"  ",IF(L76&gt;0,L17/L76,IF(L17&gt;0,1,0)))</f>
        <v>2.3048175875022024E-2</v>
      </c>
      <c r="N17" s="220"/>
    </row>
    <row r="18" spans="1:14" s="200" customFormat="1" ht="44.25" x14ac:dyDescent="0.55000000000000004">
      <c r="A18" s="68" t="s">
        <v>17</v>
      </c>
      <c r="B18" s="224">
        <v>1877933.57</v>
      </c>
      <c r="C18" s="58">
        <f t="shared" si="0"/>
        <v>1</v>
      </c>
      <c r="D18" s="69">
        <v>0</v>
      </c>
      <c r="E18" s="54">
        <f t="shared" si="5"/>
        <v>0</v>
      </c>
      <c r="F18" s="44">
        <f t="shared" si="2"/>
        <v>1877933.57</v>
      </c>
      <c r="G18" s="62">
        <f>IF(ISBLANK(F18),"  ",IF(F76&gt;0,F18/F76,IF(F18&gt;0,1,0)))</f>
        <v>1.4311885242635788E-2</v>
      </c>
      <c r="H18" s="224">
        <v>1370892</v>
      </c>
      <c r="I18" s="58">
        <f t="shared" si="3"/>
        <v>1</v>
      </c>
      <c r="J18" s="69">
        <v>0</v>
      </c>
      <c r="K18" s="60">
        <f t="shared" si="4"/>
        <v>0</v>
      </c>
      <c r="L18" s="44">
        <f t="shared" si="1"/>
        <v>1370892</v>
      </c>
      <c r="M18" s="62">
        <f>IF(ISBLANK(L18),"  ",IF(L76&gt;0,L18/L76,IF(L18&gt;0,1,0)))</f>
        <v>1.059872188363171E-2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71137105.840000004</v>
      </c>
      <c r="C40" s="80">
        <f t="shared" si="0"/>
        <v>1</v>
      </c>
      <c r="D40" s="229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71137105.840000004</v>
      </c>
      <c r="G40" s="82">
        <f>IF(ISBLANK(F40),"  ",IF(F76&gt;0,F40/F76,IF(F40&gt;0,1,0)))</f>
        <v>0.54214169848154758</v>
      </c>
      <c r="H40" s="229">
        <v>72048788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72048788</v>
      </c>
      <c r="M40" s="82">
        <f>IF(ISBLANK(L40),"  ",IF(L76&gt;0,L40/L76,IF(L40&gt;0,1,0)))</f>
        <v>0.55702788116404622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4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3544018</v>
      </c>
      <c r="C59" s="58">
        <f t="shared" si="0"/>
        <v>0.93761703618220371</v>
      </c>
      <c r="D59" s="69">
        <v>235796</v>
      </c>
      <c r="E59" s="60">
        <f t="shared" si="9"/>
        <v>6.2382963817796323E-2</v>
      </c>
      <c r="F59" s="44">
        <f t="shared" si="14"/>
        <v>3779814</v>
      </c>
      <c r="G59" s="62">
        <f>IF(ISBLANK(F59),"  ",IF(F76&gt;0,F59/F76,IF(F59&gt;0,1,0)))</f>
        <v>2.880627146279096E-2</v>
      </c>
      <c r="H59" s="224">
        <v>4822932</v>
      </c>
      <c r="I59" s="58">
        <f t="shared" si="11"/>
        <v>0.78768341702961919</v>
      </c>
      <c r="J59" s="69">
        <v>1300000</v>
      </c>
      <c r="K59" s="60">
        <f t="shared" si="12"/>
        <v>0.21231658297038086</v>
      </c>
      <c r="L59" s="44">
        <f t="shared" si="13"/>
        <v>6122932</v>
      </c>
      <c r="M59" s="62">
        <f>IF(ISBLANK(L59),"  ",IF(L76&gt;0,L59/L76,IF(L59&gt;0,1,0)))</f>
        <v>4.733797657320115E-2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1904229</v>
      </c>
      <c r="E60" s="60">
        <f t="shared" si="9"/>
        <v>1</v>
      </c>
      <c r="F60" s="78">
        <f t="shared" si="14"/>
        <v>1904229</v>
      </c>
      <c r="G60" s="62">
        <f>IF(ISBLANK(F60),"  ",IF(F76&gt;0,F60/F76,IF(F60&gt;0,1,0)))</f>
        <v>1.4512284864101504E-2</v>
      </c>
      <c r="H60" s="228">
        <v>0</v>
      </c>
      <c r="I60" s="58">
        <f t="shared" si="11"/>
        <v>0</v>
      </c>
      <c r="J60" s="77">
        <v>13000000</v>
      </c>
      <c r="K60" s="60">
        <f t="shared" si="12"/>
        <v>1</v>
      </c>
      <c r="L60" s="78">
        <f t="shared" si="13"/>
        <v>13000000</v>
      </c>
      <c r="M60" s="62">
        <f>IF(ISBLANK(L60),"  ",IF(L76&gt;0,L60/L76,IF(L60&gt;0,1,0)))</f>
        <v>0.10050637430754007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1601089</v>
      </c>
      <c r="E63" s="60">
        <f t="shared" si="9"/>
        <v>1</v>
      </c>
      <c r="F63" s="44">
        <f t="shared" si="14"/>
        <v>1601089</v>
      </c>
      <c r="G63" s="62">
        <f>IF(ISBLANK(F63),"  ",IF(F76&gt;0,F63/F76,IF(F63&gt;0,1,0)))</f>
        <v>1.220203014489298E-2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120000</v>
      </c>
      <c r="K64" s="60">
        <f t="shared" si="12"/>
        <v>1</v>
      </c>
      <c r="L64" s="44">
        <f t="shared" si="13"/>
        <v>120000</v>
      </c>
      <c r="M64" s="62">
        <f>IF(ISBLANK(L64),"  ",IF(L76&gt;0,L64/L76,IF(L64&gt;0,1,0)))</f>
        <v>9.2775114745421603E-4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10705392</v>
      </c>
      <c r="E65" s="60">
        <f t="shared" si="9"/>
        <v>1</v>
      </c>
      <c r="F65" s="44">
        <f t="shared" si="14"/>
        <v>10705392</v>
      </c>
      <c r="G65" s="62">
        <f>IF(ISBLANK(F65),"  ",IF(F76&gt;0,F65/F76,IF(F65&gt;0,1,0)))</f>
        <v>8.1586667509986111E-2</v>
      </c>
      <c r="H65" s="224">
        <v>0</v>
      </c>
      <c r="I65" s="58">
        <f t="shared" si="11"/>
        <v>0</v>
      </c>
      <c r="J65" s="69">
        <v>8550000</v>
      </c>
      <c r="K65" s="60">
        <f t="shared" si="12"/>
        <v>1</v>
      </c>
      <c r="L65" s="44">
        <f t="shared" si="13"/>
        <v>8550000</v>
      </c>
      <c r="M65" s="62">
        <f>IF(ISBLANK(L65),"  ",IF(L76&gt;0,L65/L76,IF(L65&gt;0,1,0)))</f>
        <v>6.61022692561129E-2</v>
      </c>
      <c r="N65" s="220"/>
    </row>
    <row r="66" spans="1:14" s="200" customFormat="1" ht="44.25" x14ac:dyDescent="0.55000000000000004">
      <c r="A66" s="231" t="s">
        <v>63</v>
      </c>
      <c r="B66" s="224">
        <v>315767.57</v>
      </c>
      <c r="C66" s="58">
        <f t="shared" si="0"/>
        <v>3.7270656416425872E-2</v>
      </c>
      <c r="D66" s="69">
        <v>8156516</v>
      </c>
      <c r="E66" s="60">
        <f t="shared" si="9"/>
        <v>0.96272934358357409</v>
      </c>
      <c r="F66" s="44">
        <f t="shared" si="14"/>
        <v>8472283.5700000003</v>
      </c>
      <c r="G66" s="62">
        <f>IF(ISBLANK(F66),"  ",IF(F76&gt;0,F66/F76,IF(F66&gt;0,1,0)))</f>
        <v>6.4567965626658799E-2</v>
      </c>
      <c r="H66" s="224">
        <v>1985035</v>
      </c>
      <c r="I66" s="58">
        <f t="shared" si="11"/>
        <v>0.23394541094998431</v>
      </c>
      <c r="J66" s="69">
        <v>6500000</v>
      </c>
      <c r="K66" s="60">
        <f t="shared" si="12"/>
        <v>0.76605458905001567</v>
      </c>
      <c r="L66" s="44">
        <f t="shared" si="13"/>
        <v>8485035</v>
      </c>
      <c r="M66" s="62">
        <f>IF(ISBLANK(L66),"  ",IF(L76&gt;0,L66/L76,IF(L66&gt;0,1,0)))</f>
        <v>6.5600007978659863E-2</v>
      </c>
      <c r="N66" s="220"/>
    </row>
    <row r="67" spans="1:14" s="202" customFormat="1" ht="45" x14ac:dyDescent="0.6">
      <c r="A67" s="235" t="s">
        <v>64</v>
      </c>
      <c r="B67" s="232">
        <v>3859785.57</v>
      </c>
      <c r="C67" s="80">
        <f t="shared" si="0"/>
        <v>0.1458569941904316</v>
      </c>
      <c r="D67" s="91">
        <v>22603022</v>
      </c>
      <c r="E67" s="83">
        <f t="shared" si="9"/>
        <v>0.85414300580956837</v>
      </c>
      <c r="F67" s="232">
        <f>F66+F65+F64+F63+F62+F61+F60+F59+F58+F57+F56</f>
        <v>26462807.57</v>
      </c>
      <c r="G67" s="82">
        <f>IF(ISBLANK(F67),"  ",IF(F76&gt;0,F67/F76,IF(F67&gt;0,1,0)))</f>
        <v>0.20167521960843035</v>
      </c>
      <c r="H67" s="232">
        <v>6807967</v>
      </c>
      <c r="I67" s="80">
        <f t="shared" si="11"/>
        <v>0.1876612049401776</v>
      </c>
      <c r="J67" s="91">
        <v>29470000</v>
      </c>
      <c r="K67" s="83">
        <f t="shared" si="12"/>
        <v>0.81233879505982243</v>
      </c>
      <c r="L67" s="232">
        <f>L66+L65+L64+L63+L62+L61+L60+L59+L58+L57+L56</f>
        <v>36277967</v>
      </c>
      <c r="M67" s="82">
        <f>IF(ISBLANK(L67),"  ",IF(L76&gt;0,L67/L76,IF(L67&gt;0,1,0)))</f>
        <v>0.2804743792629682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9758657</v>
      </c>
      <c r="C73" s="58">
        <f t="shared" si="0"/>
        <v>0.29030614407740818</v>
      </c>
      <c r="D73" s="69">
        <v>23856398</v>
      </c>
      <c r="E73" s="60">
        <f>IF(ISBLANK(D73),"  ",IF(F73&gt;0,D73/F73,IF(D73&gt;0,1,0)))</f>
        <v>0.70969385592259182</v>
      </c>
      <c r="F73" s="44">
        <f>D73+B73</f>
        <v>33615055</v>
      </c>
      <c r="G73" s="62">
        <f>IF(ISBLANK(F73),"  ",IF(F76&gt;0,F73/F76,IF(F73&gt;0,1,0)))</f>
        <v>0.25618308191002215</v>
      </c>
      <c r="H73" s="224">
        <v>13018275</v>
      </c>
      <c r="I73" s="58">
        <f>IF(ISBLANK(H73),"  ",IF(L73&gt;0,H73/L73,IF(H73&gt;0,1,0)))</f>
        <v>0.61937885007213955</v>
      </c>
      <c r="J73" s="69">
        <v>8000000</v>
      </c>
      <c r="K73" s="60">
        <f>IF(ISBLANK(J73),"  ",IF(L73&gt;0,J73/L73,IF(J73&gt;0,1,0)))</f>
        <v>0.38062114992786039</v>
      </c>
      <c r="L73" s="44">
        <f>J73+H73</f>
        <v>21018275</v>
      </c>
      <c r="M73" s="62">
        <f>IF(ISBLANK(L73),"  ",IF(L76&gt;0,L73/L76,IF(L73&gt;0,1,0)))</f>
        <v>0.16249773957298552</v>
      </c>
    </row>
    <row r="74" spans="1:14" s="202" customFormat="1" ht="45" x14ac:dyDescent="0.6">
      <c r="A74" s="230" t="s">
        <v>71</v>
      </c>
      <c r="B74" s="117">
        <v>9758657</v>
      </c>
      <c r="C74" s="80">
        <f t="shared" si="0"/>
        <v>0.29030614407740818</v>
      </c>
      <c r="D74" s="95">
        <v>23856398</v>
      </c>
      <c r="E74" s="83">
        <f>IF(ISBLANK(D74),"  ",IF(F74&gt;0,D74/F74,IF(D74&gt;0,1,0)))</f>
        <v>0.70969385592259182</v>
      </c>
      <c r="F74" s="118">
        <f>F73+F72+F71+F70+F69</f>
        <v>33615055</v>
      </c>
      <c r="G74" s="82">
        <f>IF(ISBLANK(F74),"  ",IF(F76&gt;0,F74/F76,IF(F74&gt;0,1,0)))</f>
        <v>0.25618308191002215</v>
      </c>
      <c r="H74" s="117">
        <v>13018275</v>
      </c>
      <c r="I74" s="80">
        <f>IF(ISBLANK(H74),"  ",IF(L74&gt;0,H74/L74,IF(H74&gt;0,1,0)))</f>
        <v>0.61937885007213955</v>
      </c>
      <c r="J74" s="95">
        <v>8000000</v>
      </c>
      <c r="K74" s="83">
        <f>IF(ISBLANK(J74),"  ",IF(L74&gt;0,J74/L74,IF(J74&gt;0,1,0)))</f>
        <v>0.38062114992786039</v>
      </c>
      <c r="L74" s="118">
        <f>L73+L72+L71+L70+L69</f>
        <v>21018275</v>
      </c>
      <c r="M74" s="82">
        <f>IF(ISBLANK(L74),"  ",IF(L76&gt;0,L74/L76,IF(L74&gt;0,1,0)))</f>
        <v>0.16249773957298552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4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84755549.409999996</v>
      </c>
      <c r="C76" s="122">
        <f t="shared" si="0"/>
        <v>0.6459289701245754</v>
      </c>
      <c r="D76" s="121">
        <v>46459420</v>
      </c>
      <c r="E76" s="123">
        <f>IF(ISBLANK(D76),"  ",IF(F76&gt;0,D76/F76,IF(D76&gt;0,1,0)))</f>
        <v>0.35407103749650631</v>
      </c>
      <c r="F76" s="121">
        <f>F74+F67+F47+F40+F48+F75</f>
        <v>131214968.41</v>
      </c>
      <c r="G76" s="124">
        <f>IF(ISBLANK(F76),"  ",IF(F76&gt;0,F76/F76,IF(F76&gt;0,1,0)))</f>
        <v>1</v>
      </c>
      <c r="H76" s="121">
        <v>91875030</v>
      </c>
      <c r="I76" s="122">
        <f>IF(ISBLANK(H76),"  ",IF(L76&gt;0,H76/L76,IF(H76&gt;0,1,0)))</f>
        <v>0.71030970420742101</v>
      </c>
      <c r="J76" s="121">
        <v>37470000</v>
      </c>
      <c r="K76" s="123">
        <f>IF(ISBLANK(J76),"  ",IF(L76&gt;0,J76/L76,IF(J76&gt;0,1,0)))</f>
        <v>0.28969029579257899</v>
      </c>
      <c r="L76" s="121">
        <f>L74+L67+L47+L40+L48+L75</f>
        <v>129345030</v>
      </c>
      <c r="M76" s="124">
        <f>IF(ISBLANK(L76),"  ",IF(L76&gt;0,L76/L76,IF(L76&gt;0,1,0)))</f>
        <v>1</v>
      </c>
    </row>
    <row r="77" spans="1:14" ht="45" thickTop="1" x14ac:dyDescent="0.55000000000000004">
      <c r="A77" s="125"/>
      <c r="B77" s="238"/>
      <c r="C77" s="239"/>
      <c r="D77" s="205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52.140625" style="129" customWidth="1"/>
    <col min="5" max="5" width="45.5703125" style="128" customWidth="1"/>
    <col min="6" max="6" width="50.2851562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50.28515625" style="129" customWidth="1"/>
    <col min="11" max="11" width="45.5703125" style="128" customWidth="1"/>
    <col min="12" max="12" width="50.285156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107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'ULS Summary'!B13-ULSBoard!B13+LSU!B13+LSUA!B13+LSUS!B13+SUBR!B13+SUNO!B13</f>
        <v>359744186.38</v>
      </c>
      <c r="C13" s="52">
        <f t="shared" ref="C13:C76" si="0">IF(ISBLANK(B13),"  ",IF(F13&gt;0,B13/F13,IF(B13&gt;0,1,0)))</f>
        <v>1</v>
      </c>
      <c r="D13" s="53">
        <f>'ULS Summary'!D13-ULSBoard!D13+LSU!D13+LSUA!D13+LSUS!D13+SUBR!D13+SUNO!D13</f>
        <v>0</v>
      </c>
      <c r="E13" s="54">
        <f>IF(ISBLANK(D13),"  ",IF(F13&gt;0,D13/F13,IF(D13&gt;0,1,0)))</f>
        <v>0</v>
      </c>
      <c r="F13" s="55">
        <f>D13+B13</f>
        <v>359744186.38</v>
      </c>
      <c r="G13" s="56">
        <f>IF(ISBLANK(F13),"  ",IF(F76&gt;0,F13/F76,IF(F13&gt;0,1,0)))</f>
        <v>0.13000918279100904</v>
      </c>
      <c r="H13" s="9">
        <f>'ULS Summary'!H13-ULSBoard!H13+LSU!H13+LSUA!H13+LSUS!H13+SUBR!H13+SUNO!H13</f>
        <v>366686299</v>
      </c>
      <c r="I13" s="52">
        <f>IF(ISBLANK(H13),"  ",IF(L13&gt;0,H13/L13,IF(H13&gt;0,1,0)))</f>
        <v>1</v>
      </c>
      <c r="J13" s="53">
        <f>'ULS Summary'!J13-ULSBoard!J13+LSU!J13+LSUA!J13+LSUS!J13+SUBR!J13+SUNO!J13</f>
        <v>0</v>
      </c>
      <c r="K13" s="54">
        <f>IF(ISBLANK(J13),"  ",IF(L13&gt;0,J13/L13,IF(J13&gt;0,1,0)))</f>
        <v>0</v>
      </c>
      <c r="L13" s="55">
        <f t="shared" ref="L13:L34" si="1">J13+H13</f>
        <v>366686299</v>
      </c>
      <c r="M13" s="56">
        <f>IF(ISBLANK(L13),"  ",IF(L76&gt;0,L13/L76,IF(L13&gt;0,1,0)))</f>
        <v>0.13013527725446322</v>
      </c>
      <c r="N13" s="57"/>
    </row>
    <row r="14" spans="1:17" s="11" customFormat="1" ht="44.25" x14ac:dyDescent="0.55000000000000004">
      <c r="A14" s="21" t="s">
        <v>13</v>
      </c>
      <c r="B14" s="9">
        <f>'ULS Summary'!B14-ULSBoard!B14+LSU!B14+LSUA!B14+LSUS!B14+SUBR!B14+SUNO!B14</f>
        <v>0</v>
      </c>
      <c r="C14" s="58">
        <f t="shared" si="0"/>
        <v>0</v>
      </c>
      <c r="D14" s="53">
        <f>'ULS Summary'!D14-ULSBoard!D14+LSU!D14+LSUA!D14+LSUS!D14+SUBR!D14+SUNO!D14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'ULS Summary'!H14-ULSBoard!H14+LSU!H14+LSUA!H14+LSUS!H14+SUBR!H14+SUNO!H14</f>
        <v>0</v>
      </c>
      <c r="I14" s="58">
        <f>IF(ISBLANK(H14),"  ",IF(L14&gt;0,H14/L14,IF(H14&gt;0,1,0)))</f>
        <v>0</v>
      </c>
      <c r="J14" s="53">
        <f>'ULS Summary'!J14-ULSBoard!J14+LSU!J14+LSUA!J14+LSUS!J14+SUBR!J14+SUNO!J14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9">
        <f>'ULS Summary'!B15-ULSBoard!B15+LSU!B15+LSUA!B15+LSUS!B15+SUBR!B15+SUNO!B15</f>
        <v>31477792.800000001</v>
      </c>
      <c r="C15" s="137">
        <f t="shared" si="0"/>
        <v>1</v>
      </c>
      <c r="D15" s="53">
        <f>'ULS Summary'!D15-ULSBoard!D15+LSU!D15+LSUA!D15+LSUS!D15+SUBR!D15+SUNO!D15</f>
        <v>0</v>
      </c>
      <c r="E15" s="64">
        <f>IF(ISBLANK(D15),"  ",IF(F15&gt;0,D15/F15,IF(D15&gt;0,1,0)))</f>
        <v>0</v>
      </c>
      <c r="F15" s="48">
        <f>D15+B15</f>
        <v>31477792.800000001</v>
      </c>
      <c r="G15" s="65">
        <f>IF(ISBLANK(F15),"  ",IF(F76&gt;0,F15/F76,IF(F15&gt;0,1,0)))</f>
        <v>1.1375867277170892E-2</v>
      </c>
      <c r="H15" s="9">
        <f>'ULS Summary'!H15-ULSBoard!H15+LSU!H15+LSUA!H15+LSUS!H15+SUBR!H15+SUNO!H15</f>
        <v>34392304</v>
      </c>
      <c r="I15" s="137">
        <f>IF(ISBLANK(H15),"  ",IF(L15&gt;0,H15/L15,IF(H15&gt;0,1,0)))</f>
        <v>1</v>
      </c>
      <c r="J15" s="53">
        <f>'ULS Summary'!J15-ULSBoard!J15+LSU!J15+LSUA!J15+LSUS!J15+SUBR!J15+SUNO!J15</f>
        <v>0</v>
      </c>
      <c r="K15" s="64">
        <f>IF(ISBLANK(J15),"  ",IF(L15&gt;0,J15/L15,IF(J15&gt;0,1,0)))</f>
        <v>0</v>
      </c>
      <c r="L15" s="48">
        <f t="shared" si="1"/>
        <v>34392304</v>
      </c>
      <c r="M15" s="65">
        <f>IF(ISBLANK(L15),"  ",IF(L76&gt;0,L15/L76,IF(L15&gt;0,1,0)))</f>
        <v>1.2205670156385594E-2</v>
      </c>
      <c r="N15" s="35"/>
    </row>
    <row r="16" spans="1:17" s="11" customFormat="1" ht="44.25" x14ac:dyDescent="0.55000000000000004">
      <c r="A16" s="66" t="s">
        <v>15</v>
      </c>
      <c r="B16" s="9">
        <f>'ULS Summary'!B16-ULSBoard!B16+LSU!B16+LSUA!B16+LSUS!B16+SUBR!B16+SUNO!B16</f>
        <v>0</v>
      </c>
      <c r="C16" s="52">
        <f t="shared" si="0"/>
        <v>0</v>
      </c>
      <c r="D16" s="53">
        <f>'ULS Summary'!D16-ULSBoard!D16+LSU!D16+LSUA!D16+LSUS!D16+SUBR!D16+SUNO!D16</f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9">
        <f>'ULS Summary'!H16-ULSBoard!H16+LSU!H16+LSUA!H16+LSUS!H16+SUBR!H16+SUNO!H16</f>
        <v>0</v>
      </c>
      <c r="I16" s="52">
        <f t="shared" ref="I16:I34" si="3">IF(ISBLANK(H16),"  ",IF(L16&gt;0,H16/L16,IF(H16&gt;0,1,0)))</f>
        <v>0</v>
      </c>
      <c r="J16" s="53">
        <f>'ULS Summary'!J16-ULSBoard!J16+LSU!J16+LSUA!J16+LSUS!J16+SUBR!J16+SUNO!J16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'ULS Summary'!B17-ULSBoard!B17+LSU!B17+LSUA!B17+LSUS!B17+SUBR!B17+SUNO!B17</f>
        <v>25512600.32</v>
      </c>
      <c r="C17" s="58">
        <f t="shared" si="0"/>
        <v>1</v>
      </c>
      <c r="D17" s="53">
        <f>'ULS Summary'!D17-ULSBoard!D17+LSU!D17+LSUA!D17+LSUS!D17+SUBR!D17+SUNO!D17</f>
        <v>0</v>
      </c>
      <c r="E17" s="54">
        <f t="shared" ref="E17:E34" si="5">IF(ISBLANK(D17),"  ",IF(F17&gt;0,D17/F17,IF(D17&gt;0,1,0)))</f>
        <v>0</v>
      </c>
      <c r="F17" s="44">
        <f t="shared" si="2"/>
        <v>25512600.32</v>
      </c>
      <c r="G17" s="62">
        <f>IF(ISBLANK(F17),"  ",IF(F76&gt;0,F17/F76,IF(F17&gt;0,1,0)))</f>
        <v>9.2200859501123476E-3</v>
      </c>
      <c r="H17" s="9">
        <f>'ULS Summary'!H17-ULSBoard!H17+LSU!H17+LSUA!H17+LSUS!H17+SUBR!H17+SUNO!H17</f>
        <v>28546404</v>
      </c>
      <c r="I17" s="58">
        <f t="shared" si="3"/>
        <v>1</v>
      </c>
      <c r="J17" s="53">
        <f>'ULS Summary'!J17-ULSBoard!J17+LSU!J17+LSUA!J17+LSUS!J17+SUBR!J17+SUNO!J17</f>
        <v>0</v>
      </c>
      <c r="K17" s="60">
        <f t="shared" si="4"/>
        <v>0</v>
      </c>
      <c r="L17" s="44">
        <f t="shared" si="1"/>
        <v>28546404</v>
      </c>
      <c r="M17" s="62">
        <f>IF(ISBLANK(L17),"  ",IF(L76&gt;0,L17/L76,IF(L17&gt;0,1,0)))</f>
        <v>1.013098719338275E-2</v>
      </c>
      <c r="N17" s="35"/>
    </row>
    <row r="18" spans="1:14" s="11" customFormat="1" ht="44.25" x14ac:dyDescent="0.55000000000000004">
      <c r="A18" s="68" t="s">
        <v>17</v>
      </c>
      <c r="B18" s="9">
        <f>'ULS Summary'!B18-ULSBoard!B18+LSU!B18+LSUA!B18+LSUS!B18+SUBR!B18+SUNO!B18</f>
        <v>0</v>
      </c>
      <c r="C18" s="58">
        <f t="shared" si="0"/>
        <v>0</v>
      </c>
      <c r="D18" s="53">
        <f>'ULS Summary'!D18-ULSBoard!D18+LSU!D18+LSUA!D18+LSUS!D18+SUBR!D18+SUNO!D18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'ULS Summary'!H18-ULSBoard!H18+LSU!H18+LSUA!H18+LSUS!H18+SUBR!H18+SUNO!H18</f>
        <v>0</v>
      </c>
      <c r="I18" s="58">
        <f t="shared" si="3"/>
        <v>0</v>
      </c>
      <c r="J18" s="53">
        <f>'ULS Summary'!J18-ULSBoard!J18+LSU!J18+LSUA!J18+LSUS!J18+SUBR!J18+SUNO!J18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8" t="s">
        <v>18</v>
      </c>
      <c r="B19" s="9">
        <f>'ULS Summary'!B19-ULSBoard!B19+LSU!B19+LSUA!B19+LSUS!B19+SUBR!B19+SUNO!B19</f>
        <v>397235</v>
      </c>
      <c r="C19" s="58">
        <f t="shared" si="0"/>
        <v>1</v>
      </c>
      <c r="D19" s="53">
        <f>'ULS Summary'!D19-ULSBoard!D19+LSU!D19+LSUA!D19+LSUS!D19+SUBR!D19+SUNO!D19</f>
        <v>0</v>
      </c>
      <c r="E19" s="54">
        <f t="shared" si="5"/>
        <v>0</v>
      </c>
      <c r="F19" s="44">
        <f t="shared" si="2"/>
        <v>397235</v>
      </c>
      <c r="G19" s="62">
        <f>IF(ISBLANK(F19),"  ",IF(F76&gt;0,F19/F76,IF(F19&gt;0,1,0)))</f>
        <v>1.435581162427303E-4</v>
      </c>
      <c r="H19" s="9">
        <f>'ULS Summary'!H19-ULSBoard!H19+LSU!H19+LSUA!H19+LSUS!H19+SUBR!H19+SUNO!H19</f>
        <v>392432</v>
      </c>
      <c r="I19" s="58">
        <f t="shared" si="3"/>
        <v>1</v>
      </c>
      <c r="J19" s="53">
        <f>'ULS Summary'!J19-ULSBoard!J19+LSU!J19+LSUA!J19+LSUS!J19+SUBR!J19+SUNO!J19</f>
        <v>0</v>
      </c>
      <c r="K19" s="60">
        <f t="shared" si="4"/>
        <v>0</v>
      </c>
      <c r="L19" s="44">
        <f t="shared" si="1"/>
        <v>392432</v>
      </c>
      <c r="M19" s="62">
        <f>IF(ISBLANK(L19),"  ",IF(L76&gt;0,L19/L76,IF(L19&gt;0,1,0)))</f>
        <v>1.392723078631403E-4</v>
      </c>
      <c r="N19" s="35"/>
    </row>
    <row r="20" spans="1:14" s="11" customFormat="1" ht="44.25" x14ac:dyDescent="0.55000000000000004">
      <c r="A20" s="68" t="s">
        <v>19</v>
      </c>
      <c r="B20" s="9">
        <f>'ULS Summary'!B20-ULSBoard!B20+LSU!B20+LSUA!B20+LSUS!B20+SUBR!B20+SUNO!B20</f>
        <v>1305878</v>
      </c>
      <c r="C20" s="58">
        <f t="shared" si="0"/>
        <v>1</v>
      </c>
      <c r="D20" s="53">
        <f>'ULS Summary'!D20-ULSBoard!D20+LSU!D20+LSUA!D20+LSUS!D20+SUBR!D20+SUNO!D20</f>
        <v>0</v>
      </c>
      <c r="E20" s="54">
        <f t="shared" si="5"/>
        <v>0</v>
      </c>
      <c r="F20" s="44">
        <f>D20+B20</f>
        <v>1305878</v>
      </c>
      <c r="G20" s="62">
        <f>IF(ISBLANK(F20),"  ",IF(F76&gt;0,F20/F76,IF(F20&gt;0,1,0)))</f>
        <v>4.7193571997136241E-4</v>
      </c>
      <c r="H20" s="9">
        <f>'ULS Summary'!H20-ULSBoard!H20+LSU!H20+LSUA!H20+LSUS!H20+SUBR!H20+SUNO!H20</f>
        <v>1073116</v>
      </c>
      <c r="I20" s="58">
        <f t="shared" si="3"/>
        <v>1</v>
      </c>
      <c r="J20" s="53">
        <f>'ULS Summary'!J20-ULSBoard!J20+LSU!J20+LSUA!J20+LSUS!J20+SUBR!J20+SUNO!J20</f>
        <v>0</v>
      </c>
      <c r="K20" s="60">
        <f t="shared" si="4"/>
        <v>0</v>
      </c>
      <c r="L20" s="44">
        <f t="shared" si="1"/>
        <v>1073116</v>
      </c>
      <c r="M20" s="62">
        <f>IF(ISBLANK(L20),"  ",IF(L76&gt;0,L20/L76,IF(L20&gt;0,1,0)))</f>
        <v>3.8084392181285333E-4</v>
      </c>
      <c r="N20" s="35"/>
    </row>
    <row r="21" spans="1:14" s="11" customFormat="1" ht="44.25" x14ac:dyDescent="0.55000000000000004">
      <c r="A21" s="68" t="s">
        <v>20</v>
      </c>
      <c r="B21" s="9">
        <f>'ULS Summary'!B21-ULSBoard!B21+LSU!B21+LSUA!B21+LSUS!B21+SUBR!B21+SUNO!B21</f>
        <v>50000</v>
      </c>
      <c r="C21" s="58">
        <f t="shared" si="0"/>
        <v>1</v>
      </c>
      <c r="D21" s="53">
        <f>'ULS Summary'!D21-ULSBoard!D21+LSU!D21+LSUA!D21+LSUS!D21+SUBR!D21+SUNO!D21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1.8069671132041525E-5</v>
      </c>
      <c r="H21" s="9">
        <f>'ULS Summary'!H21-ULSBoard!H21+LSU!H21+LSUA!H21+LSUS!H21+SUBR!H21+SUNO!H21</f>
        <v>50000</v>
      </c>
      <c r="I21" s="58">
        <f t="shared" si="3"/>
        <v>1</v>
      </c>
      <c r="J21" s="53">
        <f>'ULS Summary'!J21-ULSBoard!J21+LSU!J21+LSUA!J21+LSUS!J21+SUBR!J21+SUNO!J21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1.7744769522253575E-5</v>
      </c>
      <c r="N21" s="35"/>
    </row>
    <row r="22" spans="1:14" s="11" customFormat="1" ht="44.25" x14ac:dyDescent="0.55000000000000004">
      <c r="A22" s="68" t="s">
        <v>21</v>
      </c>
      <c r="B22" s="9">
        <f>'ULS Summary'!B22-ULSBoard!B22+LSU!B22+LSUA!B22+LSUS!B22+SUBR!B22+SUNO!B22</f>
        <v>0</v>
      </c>
      <c r="C22" s="58">
        <f t="shared" si="0"/>
        <v>0</v>
      </c>
      <c r="D22" s="53">
        <f>'ULS Summary'!D22-ULSBoard!D22+LSU!D22+LSUA!D22+LSUS!D22+SUBR!D22+SUNO!D22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'ULS Summary'!H22-ULSBoard!H22+LSU!H22+LSUA!H22+LSUS!H22+SUBR!H22+SUNO!H22</f>
        <v>0</v>
      </c>
      <c r="I22" s="58">
        <f t="shared" si="3"/>
        <v>0</v>
      </c>
      <c r="J22" s="53">
        <f>'ULS Summary'!J22-ULSBoard!J22+LSU!J22+LSUA!J22+LSUS!J22+SUBR!J22+SUNO!J22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8" t="s">
        <v>22</v>
      </c>
      <c r="B23" s="9">
        <f>'ULS Summary'!B23-ULSBoard!B23+LSU!B23+LSUA!B23+LSUS!B23+SUBR!B23+SUNO!B23</f>
        <v>750000</v>
      </c>
      <c r="C23" s="58">
        <f t="shared" si="0"/>
        <v>1</v>
      </c>
      <c r="D23" s="53">
        <f>'ULS Summary'!D23-ULSBoard!D23+LSU!D23+LSUA!D23+LSUS!D23+SUBR!D23+SUNO!D23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2.7104506698062285E-4</v>
      </c>
      <c r="H23" s="9">
        <f>'ULS Summary'!H23-ULSBoard!H23+LSU!H23+LSUA!H23+LSUS!H23+SUBR!H23+SUNO!H23</f>
        <v>750000</v>
      </c>
      <c r="I23" s="58">
        <f t="shared" si="3"/>
        <v>1</v>
      </c>
      <c r="J23" s="53">
        <f>'ULS Summary'!J23-ULSBoard!J23+LSU!J23+LSUA!J23+LSUS!J23+SUBR!J23+SUNO!J23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2.6617154283380362E-4</v>
      </c>
      <c r="N23" s="35"/>
    </row>
    <row r="24" spans="1:14" s="11" customFormat="1" ht="44.25" x14ac:dyDescent="0.55000000000000004">
      <c r="A24" s="68" t="s">
        <v>23</v>
      </c>
      <c r="B24" s="9">
        <f>'ULS Summary'!B24-ULSBoard!B24+LSU!B24+LSUA!B24+LSUS!B24+SUBR!B24+SUNO!B24</f>
        <v>3252079.75</v>
      </c>
      <c r="C24" s="58">
        <f t="shared" si="0"/>
        <v>1</v>
      </c>
      <c r="D24" s="53">
        <f>'ULS Summary'!D24-ULSBoard!D24+LSU!D24+LSUA!D24+LSUS!D24+SUBR!D24+SUNO!D24</f>
        <v>0</v>
      </c>
      <c r="E24" s="54">
        <f t="shared" si="5"/>
        <v>0</v>
      </c>
      <c r="F24" s="44">
        <f t="shared" si="2"/>
        <v>3252079.75</v>
      </c>
      <c r="G24" s="62">
        <f>IF(ISBLANK(F24),"  ",IF(F76&gt;0,F24/F76,IF(F24&gt;0,1,0)))</f>
        <v>1.1752802315534363E-3</v>
      </c>
      <c r="H24" s="9">
        <f>'ULS Summary'!H24-ULSBoard!H24+LSU!H24+LSUA!H24+LSUS!H24+SUBR!H24+SUNO!H24</f>
        <v>3370352</v>
      </c>
      <c r="I24" s="58">
        <f t="shared" si="3"/>
        <v>1</v>
      </c>
      <c r="J24" s="53">
        <f>'ULS Summary'!J24-ULSBoard!J24+LSU!J24+LSUA!J24+LSUS!J24+SUBR!J24+SUNO!J24</f>
        <v>0</v>
      </c>
      <c r="K24" s="60">
        <f t="shared" si="4"/>
        <v>0</v>
      </c>
      <c r="L24" s="44">
        <f t="shared" si="1"/>
        <v>3370352</v>
      </c>
      <c r="M24" s="62">
        <f>IF(ISBLANK(L24),"  ",IF(L76&gt;0,L24/L76,IF(L24&gt;0,1,0)))</f>
        <v>1.1961223889773275E-3</v>
      </c>
      <c r="N24" s="35"/>
    </row>
    <row r="25" spans="1:14" s="11" customFormat="1" ht="44.25" x14ac:dyDescent="0.55000000000000004">
      <c r="A25" s="68" t="s">
        <v>24</v>
      </c>
      <c r="B25" s="9">
        <f>'ULS Summary'!B25-ULSBoard!B25+LSU!B25+LSUA!B25+LSUS!B25+SUBR!B25+SUNO!B25</f>
        <v>210000</v>
      </c>
      <c r="C25" s="58">
        <f t="shared" si="0"/>
        <v>1</v>
      </c>
      <c r="D25" s="53">
        <f>'ULS Summary'!D25-ULSBoard!D25+LSU!D25+LSUA!D25+LSUS!D25+SUBR!D25+SUNO!D25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7.5892618754574404E-5</v>
      </c>
      <c r="H25" s="9">
        <f>'ULS Summary'!H25-ULSBoard!H25+LSU!H25+LSUA!H25+LSUS!H25+SUBR!H25+SUNO!H25</f>
        <v>210000</v>
      </c>
      <c r="I25" s="58">
        <f t="shared" si="3"/>
        <v>1</v>
      </c>
      <c r="J25" s="53">
        <f>'ULS Summary'!J25-ULSBoard!J25+LSU!J25+LSUA!J25+LSUS!J25+SUBR!J25+SUNO!J25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7.4528031993465008E-5</v>
      </c>
      <c r="N25" s="35"/>
    </row>
    <row r="26" spans="1:14" s="11" customFormat="1" ht="44.25" x14ac:dyDescent="0.55000000000000004">
      <c r="A26" s="68" t="s">
        <v>25</v>
      </c>
      <c r="B26" s="9">
        <f>'ULS Summary'!B26-ULSBoard!B26+LSU!B26+LSUA!B26+LSUS!B26+SUBR!B26+SUNO!B26</f>
        <v>0</v>
      </c>
      <c r="C26" s="58">
        <f t="shared" si="0"/>
        <v>0</v>
      </c>
      <c r="D26" s="53">
        <f>'ULS Summary'!D26-ULSBoard!D26+LSU!D26+LSUA!D26+LSUS!D26+SUBR!D26+SUNO!D26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'ULS Summary'!H26-ULSBoard!H26+LSU!H26+LSUA!H26+LSUS!H26+SUBR!H26+SUNO!H26</f>
        <v>0</v>
      </c>
      <c r="I26" s="58">
        <f t="shared" si="3"/>
        <v>0</v>
      </c>
      <c r="J26" s="53">
        <f>'ULS Summary'!J26-ULSBoard!J26+LSU!J26+LSUA!J26+LSUS!J26+SUBR!J26+SUNO!J26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'ULS Summary'!B27-ULSBoard!B27+LSU!B27+LSUA!B27+LSUS!B27+SUBR!B27+SUNO!B27</f>
        <v>0</v>
      </c>
      <c r="C27" s="58">
        <f t="shared" si="0"/>
        <v>0</v>
      </c>
      <c r="D27" s="53">
        <f>'ULS Summary'!D27-ULSBoard!D27+LSU!D27+LSUA!D27+LSUS!D27+SUBR!D27+SUNO!D27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'ULS Summary'!H27-ULSBoard!H27+LSU!H27+LSUA!H27+LSUS!H27+SUBR!H27+SUNO!H27</f>
        <v>0</v>
      </c>
      <c r="I27" s="58">
        <f t="shared" si="3"/>
        <v>0</v>
      </c>
      <c r="J27" s="53">
        <f>'ULS Summary'!J27-ULSBoard!J27+LSU!J27+LSUA!J27+LSUS!J27+SUBR!J27+SUNO!J27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0" t="s">
        <v>27</v>
      </c>
      <c r="B28" s="9">
        <f>'ULS Summary'!B28-ULSBoard!B28+LSU!B28+LSUA!B28+LSUS!B28+SUBR!B28+SUNO!B28</f>
        <v>0</v>
      </c>
      <c r="C28" s="58">
        <f t="shared" si="0"/>
        <v>0</v>
      </c>
      <c r="D28" s="53">
        <f>'ULS Summary'!D28-ULSBoard!D28+LSU!D28+LSUA!D28+LSUS!D28+SUBR!D28+SUNO!D28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'ULS Summary'!H28-ULSBoard!H28+LSU!H28+LSUA!H28+LSUS!H28+SUBR!H28+SUNO!H28</f>
        <v>0</v>
      </c>
      <c r="I28" s="58">
        <f t="shared" si="3"/>
        <v>0</v>
      </c>
      <c r="J28" s="53">
        <f>'ULS Summary'!J28-ULSBoard!J28+LSU!J28+LSUA!J28+LSUS!J28+SUBR!J28+SUNO!J28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0" t="s">
        <v>28</v>
      </c>
      <c r="B29" s="9">
        <f>'ULS Summary'!B29-ULSBoard!B29+LSU!B29+LSUA!B29+LSUS!B29+SUBR!B29+SUNO!B29</f>
        <v>0</v>
      </c>
      <c r="C29" s="58">
        <f t="shared" si="0"/>
        <v>0</v>
      </c>
      <c r="D29" s="53">
        <f>'ULS Summary'!D29-ULSBoard!D29+LSU!D29+LSUA!D29+LSUS!D29+SUBR!D29+SUNO!D29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'ULS Summary'!H29-ULSBoard!H29+LSU!H29+LSUA!H29+LSUS!H29+SUBR!H29+SUNO!H29</f>
        <v>0</v>
      </c>
      <c r="I29" s="58">
        <f t="shared" si="3"/>
        <v>0</v>
      </c>
      <c r="J29" s="53">
        <f>'ULS Summary'!J29-ULSBoard!J29+LSU!J29+LSUA!J29+LSUS!J29+SUBR!J29+SUNO!J29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0" t="s">
        <v>29</v>
      </c>
      <c r="B30" s="9">
        <f>'ULS Summary'!B30-ULSBoard!B30+LSU!B30+LSUA!B30+LSUS!B30+SUBR!B30+SUNO!B30</f>
        <v>0</v>
      </c>
      <c r="C30" s="58">
        <f t="shared" si="0"/>
        <v>0</v>
      </c>
      <c r="D30" s="53">
        <f>'ULS Summary'!D30-ULSBoard!D30+LSU!D30+LSUA!D30+LSUS!D30+SUBR!D30+SUNO!D30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'ULS Summary'!H30-ULSBoard!H30+LSU!H30+LSUA!H30+LSUS!H30+SUBR!H30+SUNO!H30</f>
        <v>0</v>
      </c>
      <c r="I30" s="58">
        <f t="shared" si="3"/>
        <v>0</v>
      </c>
      <c r="J30" s="53">
        <f>'ULS Summary'!J30-ULSBoard!J30+LSU!J30+LSUA!J30+LSUS!J30+SUBR!J30+SUNO!J30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0" t="s">
        <v>30</v>
      </c>
      <c r="B31" s="9">
        <f>'ULS Summary'!B31-ULSBoard!B31+LSU!B31+LSUA!B31+LSUS!B31+SUBR!B31+SUNO!B31</f>
        <v>0</v>
      </c>
      <c r="C31" s="58">
        <f t="shared" si="0"/>
        <v>0</v>
      </c>
      <c r="D31" s="53">
        <f>'ULS Summary'!D31-ULSBoard!D31+LSU!D31+LSUA!D31+LSUS!D31+SUBR!D31+SUNO!D31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9">
        <f>'ULS Summary'!H31-ULSBoard!H31+LSU!H31+LSUA!H31+LSUS!H31+SUBR!H31+SUNO!H31</f>
        <v>0</v>
      </c>
      <c r="I31" s="58">
        <f t="shared" si="3"/>
        <v>0</v>
      </c>
      <c r="J31" s="53">
        <f>'ULS Summary'!J31-ULSBoard!J31+LSU!J31+LSUA!J31+LSUS!J31+SUBR!J31+SUNO!J31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35"/>
    </row>
    <row r="32" spans="1:14" s="11" customFormat="1" ht="44.25" x14ac:dyDescent="0.55000000000000004">
      <c r="A32" s="70" t="s">
        <v>31</v>
      </c>
      <c r="B32" s="9">
        <f>'ULS Summary'!B32-ULSBoard!B32+LSU!B32+LSUA!B32+LSUS!B32+SUBR!B32+SUNO!B32</f>
        <v>0</v>
      </c>
      <c r="C32" s="58">
        <f t="shared" si="0"/>
        <v>0</v>
      </c>
      <c r="D32" s="53">
        <f>'ULS Summary'!D32-ULSBoard!D32+LSU!D32+LSUA!D32+LSUS!D32+SUBR!D32+SUNO!D32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'ULS Summary'!H32-ULSBoard!H32+LSU!H32+LSUA!H32+LSUS!H32+SUBR!H32+SUNO!H32</f>
        <v>0</v>
      </c>
      <c r="I32" s="58">
        <f t="shared" si="3"/>
        <v>0</v>
      </c>
      <c r="J32" s="53">
        <f>'ULS Summary'!J32-ULSBoard!J32+LSU!J32+LSUA!J32+LSUS!J32+SUBR!J32+SUNO!J32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1" t="s">
        <v>75</v>
      </c>
      <c r="B33" s="9">
        <f>'ULS Summary'!B33-ULSBoard!B33+LSU!B33+LSUA!B33+LSUS!B33+SUBR!B33+SUNO!B33</f>
        <v>0</v>
      </c>
      <c r="C33" s="58">
        <f>IF(ISBLANK(B33),"  ",IF(F33&gt;0,B33/F33,IF(B33&gt;0,1,0)))</f>
        <v>0</v>
      </c>
      <c r="D33" s="53">
        <f>'ULS Summary'!D33-ULSBoard!D33+LSU!D33+LSUA!D33+LSUS!D33+SUBR!D33+SUNO!D33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'ULS Summary'!H33-ULSBoard!H33+LSU!H33+LSUA!H33+LSUS!H33+SUBR!H33+SUNO!H33</f>
        <v>0</v>
      </c>
      <c r="I33" s="58">
        <f>IF(ISBLANK(H33),"  ",IF(L33&gt;0,H33/L33,IF(H33&gt;0,1,0)))</f>
        <v>0</v>
      </c>
      <c r="J33" s="53">
        <f>'ULS Summary'!J33-ULSBoard!J33+LSU!J33+LSUA!J33+LSUS!J33+SUBR!J33+SUNO!J33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0" t="s">
        <v>32</v>
      </c>
      <c r="B34" s="9">
        <f>'ULS Summary'!B34-ULSBoard!B34+LSU!B34+LSUA!B34+LSUS!B34+SUBR!B34+SUNO!B34</f>
        <v>0</v>
      </c>
      <c r="C34" s="58">
        <f t="shared" si="0"/>
        <v>0</v>
      </c>
      <c r="D34" s="53">
        <f>'ULS Summary'!D34-ULSBoard!D34+LSU!D34+LSUA!D34+LSUS!D34+SUBR!D34+SUNO!D34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'ULS Summary'!H34-ULSBoard!H34+LSU!H34+LSUA!H34+LSUS!H34+SUBR!H34+SUNO!H34</f>
        <v>0</v>
      </c>
      <c r="I34" s="58">
        <f t="shared" si="3"/>
        <v>0</v>
      </c>
      <c r="J34" s="53">
        <f>'ULS Summary'!J34-ULSBoard!J34+LSU!J34+LSUA!J34+LSUS!J34+SUBR!J34+SUNO!J34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9"/>
      <c r="C35" s="73" t="s">
        <v>4</v>
      </c>
      <c r="D35" s="53"/>
      <c r="E35" s="74" t="s">
        <v>4</v>
      </c>
      <c r="F35" s="44"/>
      <c r="G35" s="75" t="s">
        <v>4</v>
      </c>
      <c r="H35" s="9"/>
      <c r="I35" s="73" t="s">
        <v>4</v>
      </c>
      <c r="J35" s="53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'ULS Summary'!B36-ULSBoard!B36+LSU!B36+LSUA!B36+LSUS!B36+SUBR!B36+SUNO!B36</f>
        <v>0</v>
      </c>
      <c r="C36" s="58">
        <f t="shared" si="0"/>
        <v>0</v>
      </c>
      <c r="D36" s="53">
        <f>'ULS Summary'!D36-ULSBoard!D36+LSU!D36+LSUA!D36+LSUS!D36+SUBR!D36+SUNO!D36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'ULS Summary'!H36-ULSBoard!H36+LSU!H36+LSUA!H36+LSUS!H36+SUBR!H36+SUNO!H36</f>
        <v>0</v>
      </c>
      <c r="I36" s="58">
        <f>IF(ISBLANK(H36),"  ",IF(L36&gt;0,H36/L36,IF(H36&gt;0,1,0)))</f>
        <v>0</v>
      </c>
      <c r="J36" s="53">
        <f>'ULS Summary'!J36-ULSBoard!J36+LSU!J36+LSUA!J36+LSUS!J36+SUBR!J36+SUNO!J36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9">
        <f>'ULS Summary'!B38-ULSBoard!B38+LSU!B38+LSUA!B38+LSUS!B38+SUBR!B38+SUNO!B38</f>
        <v>0</v>
      </c>
      <c r="C38" s="58">
        <f t="shared" si="0"/>
        <v>0</v>
      </c>
      <c r="D38" s="53">
        <f>'ULS Summary'!D38-ULSBoard!D38+LSU!D38+LSUA!D38+LSUS!D38+SUBR!D38+SUNO!D38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'ULS Summary'!H38-ULSBoard!H38+LSU!H38+LSUA!H38+LSUS!H38+SUBR!H38+SUNO!H38</f>
        <v>0</v>
      </c>
      <c r="I38" s="58">
        <f>IF(ISBLANK(H38),"  ",IF(L38&gt;0,H38/L38,IF(H38&gt;0,1,0)))</f>
        <v>0</v>
      </c>
      <c r="J38" s="53">
        <f>'ULS Summary'!J38-ULSBoard!J38+LSU!J38+LSUA!J38+LSUS!J38+SUBR!J38+SUNO!J38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79">
        <f>B39+B38+B36+B34+B29+B28+B26+B27+B25+B24+B23+B22+B21+B20+B19+B18+B17+B16+B14+B13+B30+B31+B32</f>
        <v>391221979.44999999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79">
        <f>F39+F38+F36+F34+F29+F28+F26+F27+F25+F24+F23+F22+F21+F20+F19+F18+F17+F16+F14+F13+F30+F31+F32</f>
        <v>391221979.44999999</v>
      </c>
      <c r="G40" s="82">
        <f>IF(ISBLANK(F40),"  ",IF(F76&gt;0,F40/F76,IF(F40&gt;0,1,0)))</f>
        <v>0.14138505016575614</v>
      </c>
      <c r="H40" s="229">
        <f>H39+H38+H36+H34+H29+H28+H26+H27+H25+H24+H23+H22+H21+H20+H19+H18+H17+H16+H14+H13+H30+H31+H32</f>
        <v>401078603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79">
        <f>L39+L38+L36+L34+L29+L28+L26+L27+L25+L24+L23+L22+L21+L20+L19+L18+L17+L16+L14+L13+L30+L31+L32</f>
        <v>401078603</v>
      </c>
      <c r="M40" s="82">
        <f>IF(ISBLANK(L40),"  ",IF(L76&gt;0,L40/L76,IF(L40&gt;0,1,0)))</f>
        <v>0.14234094741084882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'ULS Summary'!B42-ULSBoard!B42+LSU!B42+LSUA!B42+LSUS!B42+SUBR!B42+SUNO!B42</f>
        <v>0</v>
      </c>
      <c r="C42" s="52">
        <f t="shared" si="0"/>
        <v>0</v>
      </c>
      <c r="D42" s="53">
        <f>'ULS Summary'!D42-ULSBoard!D42+LSU!D42+LSUA!D42+LSUS!D42+SUBR!D42+SUNO!D42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'ULS Summary'!H42-ULSBoard!H42+LSU!H42+LSUA!H42+LSUS!H42+SUBR!H42+SUNO!H42</f>
        <v>0</v>
      </c>
      <c r="I42" s="52">
        <f t="shared" ref="I42:I48" si="7">IF(ISBLANK(H42),"  ",IF(L42&gt;0,H42/L42,IF(H42&gt;0,1,0)))</f>
        <v>0</v>
      </c>
      <c r="J42" s="53">
        <f>'ULS Summary'!J42-ULSBoard!J42+LSU!J42+LSUA!J42+LSUS!J42+SUBR!J42+SUNO!J42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'ULS Summary'!B43-ULSBoard!B43+LSU!B43+LSUA!B43+LSUS!B43+SUBR!B43+SUNO!B43</f>
        <v>0</v>
      </c>
      <c r="C43" s="58">
        <f t="shared" si="0"/>
        <v>0</v>
      </c>
      <c r="D43" s="53">
        <f>'ULS Summary'!D43-ULSBoard!D43+LSU!D43+LSUA!D43+LSUS!D43+SUBR!D43+SUNO!D43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'ULS Summary'!H43-ULSBoard!H43+LSU!H43+LSUA!H43+LSUS!H43+SUBR!H43+SUNO!H43</f>
        <v>0</v>
      </c>
      <c r="I43" s="58">
        <f t="shared" si="7"/>
        <v>0</v>
      </c>
      <c r="J43" s="53">
        <f>'ULS Summary'!J43-ULSBoard!J43+LSU!J43+LSUA!J43+LSUS!J43+SUBR!J43+SUNO!J43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'ULS Summary'!B44-ULSBoard!B44+LSU!B44+LSUA!B44+LSUS!B44+SUBR!B44+SUNO!B44</f>
        <v>0</v>
      </c>
      <c r="C44" s="58">
        <f t="shared" si="0"/>
        <v>0</v>
      </c>
      <c r="D44" s="53">
        <f>'ULS Summary'!D44-ULSBoard!D44+LSU!D44+LSUA!D44+LSUS!D44+SUBR!D44+SUNO!D44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'ULS Summary'!H44-ULSBoard!H44+LSU!H44+LSUA!H44+LSUS!H44+SUBR!H44+SUNO!H44</f>
        <v>0</v>
      </c>
      <c r="I44" s="58">
        <f t="shared" si="7"/>
        <v>0</v>
      </c>
      <c r="J44" s="53">
        <f>'ULS Summary'!J44-ULSBoard!J44+LSU!J44+LSUA!J44+LSUS!J44+SUBR!J44+SUNO!J44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'ULS Summary'!B45-ULSBoard!B45+LSU!B45+LSUA!B45+LSUS!B45+SUBR!B45+SUNO!B45</f>
        <v>11175845</v>
      </c>
      <c r="C45" s="58">
        <f t="shared" si="0"/>
        <v>0.88287521433285943</v>
      </c>
      <c r="D45" s="53">
        <f>'ULS Summary'!D45-ULSBoard!D45+LSU!D45+LSUA!D45+LSUS!D45+SUBR!D45+SUNO!D45</f>
        <v>1482620</v>
      </c>
      <c r="E45" s="60">
        <f t="shared" si="6"/>
        <v>0.11712478566714053</v>
      </c>
      <c r="F45" s="78">
        <f>D45+B45</f>
        <v>12658465</v>
      </c>
      <c r="G45" s="62">
        <f>IF(ISBLANK(F45),"  ",IF(D76&gt;0,F45/D76,IF(F45&gt;0,1,0)))</f>
        <v>1.0063098022508436E-2</v>
      </c>
      <c r="H45" s="9">
        <f>'ULS Summary'!H45-ULSBoard!H45+LSU!H45+LSUA!H45+LSUS!H45+SUBR!H45+SUNO!H45</f>
        <v>10934680</v>
      </c>
      <c r="I45" s="58">
        <f t="shared" si="7"/>
        <v>0.88401897539404473</v>
      </c>
      <c r="J45" s="53">
        <f>'ULS Summary'!J45-ULSBoard!J45+LSU!J45+LSUA!J45+LSUS!J45+SUBR!J45+SUNO!J45</f>
        <v>1434602</v>
      </c>
      <c r="K45" s="60">
        <f t="shared" si="8"/>
        <v>0.1159810246059553</v>
      </c>
      <c r="L45" s="78">
        <f>J45+H45</f>
        <v>12369282</v>
      </c>
      <c r="M45" s="62">
        <f>IF(ISBLANK(L45),"  ",IF(J76&gt;0,L45/J76,IF(L45&gt;0,1,0)))</f>
        <v>9.9317805373488194E-3</v>
      </c>
      <c r="N45" s="35"/>
    </row>
    <row r="46" spans="1:14" s="11" customFormat="1" ht="44.25" x14ac:dyDescent="0.55000000000000004">
      <c r="A46" s="88" t="s">
        <v>43</v>
      </c>
      <c r="B46" s="9">
        <f>'ULS Summary'!B46-ULSBoard!B46+LSU!B46+LSUA!B46+LSUS!B46+SUBR!B46+SUNO!B46</f>
        <v>259923</v>
      </c>
      <c r="C46" s="58">
        <f t="shared" si="0"/>
        <v>9.3904955206711715E-2</v>
      </c>
      <c r="D46" s="53">
        <f>'ULS Summary'!D46-ULSBoard!D46+LSU!D46+LSUA!D46+LSUS!D46+SUBR!D46+SUNO!D46</f>
        <v>2508014</v>
      </c>
      <c r="E46" s="60">
        <f t="shared" si="6"/>
        <v>0.90609504479328828</v>
      </c>
      <c r="F46" s="78">
        <f>D46+B46</f>
        <v>2767937</v>
      </c>
      <c r="G46" s="62">
        <f>IF(ISBLANK(F46),"  ",IF(F76&gt;0,F46/F76,IF(F46&gt;0,1,0)))</f>
        <v>1.0003142260841924E-3</v>
      </c>
      <c r="H46" s="9">
        <f>'ULS Summary'!H46-ULSBoard!H46+LSU!H46+LSUA!H46+LSUS!H46+SUBR!H46+SUNO!H46</f>
        <v>74923</v>
      </c>
      <c r="I46" s="58">
        <f t="shared" si="7"/>
        <v>1</v>
      </c>
      <c r="J46" s="53">
        <f>'ULS Summary'!J46-ULSBoard!J46+LSU!J46+LSUA!J46+LSUS!J46+SUBR!J46+SUNO!J46</f>
        <v>0</v>
      </c>
      <c r="K46" s="60">
        <f t="shared" si="8"/>
        <v>0</v>
      </c>
      <c r="L46" s="78">
        <f>J46+H46</f>
        <v>74923</v>
      </c>
      <c r="M46" s="62">
        <f>IF(ISBLANK(L46),"  ",IF(L76&gt;0,L46/L76,IF(L46&gt;0,1,0)))</f>
        <v>2.658982733831609E-5</v>
      </c>
      <c r="N46" s="35"/>
    </row>
    <row r="47" spans="1:14" s="85" customFormat="1" ht="45" x14ac:dyDescent="0.6">
      <c r="A47" s="86" t="s">
        <v>44</v>
      </c>
      <c r="B47" s="143">
        <f>B46+B45+B44+B43+B42</f>
        <v>11435768</v>
      </c>
      <c r="C47" s="80">
        <f t="shared" si="0"/>
        <v>0.7413114218078849</v>
      </c>
      <c r="D47" s="144">
        <f>D46+D45+D44+D43+D42</f>
        <v>3990634</v>
      </c>
      <c r="E47" s="83">
        <f t="shared" si="6"/>
        <v>0.25868857819211505</v>
      </c>
      <c r="F47" s="92">
        <f>F46+F45+F44+F43+F42</f>
        <v>15426402</v>
      </c>
      <c r="G47" s="82">
        <f>IF(ISBLANK(F47),"  ",IF(F76&gt;0,F47/F76,IF(F47&gt;0,1,0)))</f>
        <v>5.5750002178133525E-3</v>
      </c>
      <c r="H47" s="143">
        <f>H46+H45+H44+H43+H42</f>
        <v>11009603</v>
      </c>
      <c r="I47" s="80">
        <f t="shared" si="7"/>
        <v>0.8847172639794989</v>
      </c>
      <c r="J47" s="144">
        <f>J46+J45+J44+J43+J42</f>
        <v>1434602</v>
      </c>
      <c r="K47" s="83">
        <f t="shared" si="8"/>
        <v>0.11528273602050111</v>
      </c>
      <c r="L47" s="92">
        <f>L46+L45+L44+L43+L42</f>
        <v>12444205</v>
      </c>
      <c r="M47" s="82">
        <f>IF(ISBLANK(L47),"  ",IF(L76&gt;0,L47/L76,IF(L47&gt;0,1,0)))</f>
        <v>4.4163909922535112E-3</v>
      </c>
      <c r="N47" s="84"/>
    </row>
    <row r="48" spans="1:14" s="85" customFormat="1" ht="45" x14ac:dyDescent="0.6">
      <c r="A48" s="93" t="s">
        <v>45</v>
      </c>
      <c r="B48" s="133">
        <f>'ULS Summary'!B48-ULSBoard!B48+LSU!B48+LSUA!B48+LSUS!B48+SUBR!B48+SUNO!B48</f>
        <v>0</v>
      </c>
      <c r="C48" s="80">
        <f t="shared" si="0"/>
        <v>0</v>
      </c>
      <c r="D48" s="142">
        <f>'ULS Summary'!D48-ULSBoard!D48+LSU!D48+LSUA!D48+LSUS!D48+SUBR!D48+SUNO!D48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'ULS Summary'!H48-ULSBoard!H48+LSU!H48+LSUA!H48+LSUS!H48+SUBR!H48+SUNO!H48</f>
        <v>0</v>
      </c>
      <c r="I48" s="80">
        <f t="shared" si="7"/>
        <v>0</v>
      </c>
      <c r="J48" s="142">
        <f>'ULS Summary'!J48-ULSBoard!J48+LSU!J48+LSUA!J48+LSUS!J48+SUBR!J48+SUNO!J48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'ULS Summary'!B50-ULSBoard!B50+LSU!B50+LSUA!B50+LSUS!B50+SUBR!B50+SUNO!B50</f>
        <v>804655311.88999987</v>
      </c>
      <c r="C50" s="52">
        <f t="shared" si="0"/>
        <v>0.9742682014600349</v>
      </c>
      <c r="D50" s="53">
        <f>'ULS Summary'!D50-ULSBoard!D50+LSU!D50+LSUA!D50+LSUS!D50+SUBR!D50+SUNO!D50</f>
        <v>21252082.689999998</v>
      </c>
      <c r="E50" s="54">
        <f t="shared" ref="E50:E67" si="9">IF(ISBLANK(D50),"  ",IF(F50&gt;0,D50/F50,IF(D50&gt;0,1,0)))</f>
        <v>2.5731798539965069E-2</v>
      </c>
      <c r="F50" s="101">
        <f t="shared" ref="F50:F55" si="10">D50+B50</f>
        <v>825907394.57999992</v>
      </c>
      <c r="G50" s="56">
        <f>IF(ISBLANK(F50),"  ",IF(F76&gt;0,F50/F76,IF(F50&gt;0,1,0)))</f>
        <v>0.29847750011163704</v>
      </c>
      <c r="H50" s="9">
        <f>'ULS Summary'!H50-ULSBoard!H50+LSU!H50+LSUA!H50+LSUS!H50+SUBR!H50+SUNO!H50</f>
        <v>826813085.52999997</v>
      </c>
      <c r="I50" s="52">
        <f t="shared" ref="I50:I67" si="11">IF(ISBLANK(H50),"  ",IF(L50&gt;0,H50/L50,IF(H50&gt;0,1,0)))</f>
        <v>0.97556701004502788</v>
      </c>
      <c r="J50" s="53">
        <f>'ULS Summary'!J50-ULSBoard!J50+LSU!J50+LSUA!J50+LSUS!J50+SUBR!J50+SUNO!J50</f>
        <v>20707461</v>
      </c>
      <c r="K50" s="54">
        <f t="shared" ref="K50:K67" si="12">IF(ISBLANK(J50),"  ",IF(L50&gt;0,J50/L50,IF(J50&gt;0,1,0)))</f>
        <v>2.4432989954972156E-2</v>
      </c>
      <c r="L50" s="101">
        <f t="shared" ref="L50:L66" si="13">J50+H50</f>
        <v>847520546.52999997</v>
      </c>
      <c r="M50" s="56">
        <f>IF(ISBLANK(L50),"  ",IF(L76&gt;0,L50/L76,IF(L50&gt;0,1,0)))</f>
        <v>0.30078113527098471</v>
      </c>
      <c r="N50" s="35"/>
    </row>
    <row r="51" spans="1:14" s="11" customFormat="1" ht="44.25" x14ac:dyDescent="0.55000000000000004">
      <c r="A51" s="41" t="s">
        <v>48</v>
      </c>
      <c r="B51" s="9">
        <f>'ULS Summary'!B51-ULSBoard!B51+LSU!B51+LSUA!B51+LSUS!B51+SUBR!B51+SUNO!B51</f>
        <v>137715536.59999999</v>
      </c>
      <c r="C51" s="58">
        <f t="shared" si="0"/>
        <v>0.9994413339570285</v>
      </c>
      <c r="D51" s="53">
        <f>'ULS Summary'!D51-ULSBoard!D51+LSU!D51+LSUA!D51+LSUS!D51+SUBR!D51+SUNO!D51</f>
        <v>76980</v>
      </c>
      <c r="E51" s="60">
        <f t="shared" si="9"/>
        <v>5.5866604297145125E-4</v>
      </c>
      <c r="F51" s="102">
        <f t="shared" si="10"/>
        <v>137792516.59999999</v>
      </c>
      <c r="G51" s="62">
        <f>IF(ISBLANK(F51),"  ",IF(F76&gt;0,F51/F76,IF(F51&gt;0,1,0)))</f>
        <v>4.9797309188367445E-2</v>
      </c>
      <c r="H51" s="9">
        <f>'ULS Summary'!H51-ULSBoard!H51+LSU!H51+LSUA!H51+LSUS!H51+SUBR!H51+SUNO!H51</f>
        <v>130156428</v>
      </c>
      <c r="I51" s="58">
        <f t="shared" si="11"/>
        <v>0.99942410214529787</v>
      </c>
      <c r="J51" s="53">
        <f>'ULS Summary'!J51-ULSBoard!J51+LSU!J51+LSUA!J51+LSUS!J51+SUBR!J51+SUNO!J51</f>
        <v>75000</v>
      </c>
      <c r="K51" s="60">
        <f t="shared" si="12"/>
        <v>5.7589785470216908E-4</v>
      </c>
      <c r="L51" s="102">
        <f t="shared" si="13"/>
        <v>130231428</v>
      </c>
      <c r="M51" s="62">
        <f>IF(ISBLANK(L51),"  ",IF(L76&gt;0,L51/L76,IF(L51&gt;0,1,0)))</f>
        <v>4.6218533488279215E-2</v>
      </c>
      <c r="N51" s="35"/>
    </row>
    <row r="52" spans="1:14" s="11" customFormat="1" ht="44.25" x14ac:dyDescent="0.55000000000000004">
      <c r="A52" s="103" t="s">
        <v>49</v>
      </c>
      <c r="B52" s="9">
        <f>'ULS Summary'!B52-ULSBoard!B52+LSU!B52+LSUA!B52+LSUS!B52+SUBR!B52+SUNO!B52</f>
        <v>34858514.940000005</v>
      </c>
      <c r="C52" s="58">
        <f t="shared" si="0"/>
        <v>0.96855512913280017</v>
      </c>
      <c r="D52" s="53">
        <f>'ULS Summary'!D52-ULSBoard!D52+LSU!D52+LSUA!D52+LSUS!D52+SUBR!D52+SUNO!D52</f>
        <v>1131707.9099999999</v>
      </c>
      <c r="E52" s="60">
        <f t="shared" si="9"/>
        <v>3.1444870867199978E-2</v>
      </c>
      <c r="F52" s="106">
        <f t="shared" si="10"/>
        <v>35990222.850000001</v>
      </c>
      <c r="G52" s="62">
        <f>IF(ISBLANK(F52),"  ",IF(F76&gt;0,F52/F76,IF(F52&gt;0,1,0)))</f>
        <v>1.3006629817367724E-2</v>
      </c>
      <c r="H52" s="9">
        <f>'ULS Summary'!H52-ULSBoard!H52+LSU!H52+LSUA!H52+LSUS!H52+SUBR!H52+SUNO!H52</f>
        <v>36344010</v>
      </c>
      <c r="I52" s="58">
        <f t="shared" si="11"/>
        <v>1</v>
      </c>
      <c r="J52" s="53">
        <f>'ULS Summary'!J52-ULSBoard!J52+LSU!J52+LSUA!J52+LSUS!J52+SUBR!J52+SUNO!J52</f>
        <v>0</v>
      </c>
      <c r="K52" s="60">
        <f t="shared" si="12"/>
        <v>0</v>
      </c>
      <c r="L52" s="106">
        <f t="shared" si="13"/>
        <v>36344010</v>
      </c>
      <c r="M52" s="62">
        <f>IF(ISBLANK(L52),"  ",IF(L76&gt;0,L52/L76,IF(L52&gt;0,1,0)))</f>
        <v>1.2898321619289582E-2</v>
      </c>
      <c r="N52" s="35"/>
    </row>
    <row r="53" spans="1:14" s="11" customFormat="1" ht="44.25" x14ac:dyDescent="0.55000000000000004">
      <c r="A53" s="103" t="s">
        <v>50</v>
      </c>
      <c r="B53" s="9">
        <f>'ULS Summary'!B53-ULSBoard!B53+LSU!B53+LSUA!B53+LSUS!B53+SUBR!B53+SUNO!B53</f>
        <v>15828642.939999999</v>
      </c>
      <c r="C53" s="58">
        <f t="shared" si="0"/>
        <v>0.98523974370331679</v>
      </c>
      <c r="D53" s="53">
        <f>'ULS Summary'!D53-ULSBoard!D53+LSU!D53+LSUA!D53+LSUS!D53+SUBR!D53+SUNO!D53</f>
        <v>237135</v>
      </c>
      <c r="E53" s="60">
        <f t="shared" si="9"/>
        <v>1.4760256296683259E-2</v>
      </c>
      <c r="F53" s="9">
        <f>'ULS Summary'!F53-ULSBoard!F53+LSU!F53+LSUA!F53+LSUS!F53+SUBR!F53+SUNO!F53</f>
        <v>16065777.939999999</v>
      </c>
      <c r="G53" s="62">
        <f>IF(ISBLANK(F53),"  ",IF(F76&gt;0,F53/F76,IF(F53&gt;0,1,0)))</f>
        <v>5.8060664771241504E-3</v>
      </c>
      <c r="H53" s="9">
        <f>'ULS Summary'!H53-ULSBoard!H53+LSU!H53+LSUA!H53+LSUS!H53+SUBR!H53+SUNO!H53</f>
        <v>16010772</v>
      </c>
      <c r="I53" s="58">
        <f t="shared" si="11"/>
        <v>0.98539693387386817</v>
      </c>
      <c r="J53" s="53">
        <f>'ULS Summary'!J53-ULSBoard!J53+LSU!J53+LSUA!J53+LSUS!J53+SUBR!J53+SUNO!J53</f>
        <v>237271.25</v>
      </c>
      <c r="K53" s="60">
        <f t="shared" si="12"/>
        <v>1.4603066126131834E-2</v>
      </c>
      <c r="L53" s="9">
        <f>'ULS Summary'!L53-ULSBoard!L53+LSU!L53+LSUA!L53+LSUS!L53+SUBR!L53+SUNO!L53</f>
        <v>16248043.25</v>
      </c>
      <c r="M53" s="62">
        <f>IF(ISBLANK(L53),"  ",IF(L76&gt;0,L53/L76,IF(L53&gt;0,1,0)))</f>
        <v>5.7663556531771581E-3</v>
      </c>
      <c r="N53" s="35"/>
    </row>
    <row r="54" spans="1:14" s="11" customFormat="1" ht="44.25" x14ac:dyDescent="0.55000000000000004">
      <c r="A54" s="103" t="s">
        <v>51</v>
      </c>
      <c r="B54" s="9">
        <f>'ULS Summary'!B54-ULSBoard!B54+LSU!B54+LSUA!B54+LSUS!B54+SUBR!B54+SUNO!B54</f>
        <v>0</v>
      </c>
      <c r="C54" s="58">
        <f>IF(ISBLANK(B54),"  ",IF(F54&gt;0,B54/F54,IF(B54&gt;0,1,0)))</f>
        <v>0</v>
      </c>
      <c r="D54" s="53">
        <f>'ULS Summary'!D54-ULSBoard!D54+LSU!D54+LSUA!D54+LSUS!D54+SUBR!D54+SUNO!D54</f>
        <v>14377374.779999997</v>
      </c>
      <c r="E54" s="60">
        <f>IF(ISBLANK(D54),"  ",IF(F54&gt;0,D54/F54,IF(D54&gt;0,1,0)))</f>
        <v>1</v>
      </c>
      <c r="F54" s="106">
        <f t="shared" si="10"/>
        <v>14377374.779999997</v>
      </c>
      <c r="G54" s="62">
        <f>IF(ISBLANK(F54),"  ",IF(F76&gt;0,F54/F76,IF(F54&gt;0,1,0)))</f>
        <v>5.1958886803341563E-3</v>
      </c>
      <c r="H54" s="9">
        <f>'ULS Summary'!H54-ULSBoard!H54+LSU!H54+LSUA!H54+LSUS!H54+SUBR!H54+SUNO!H54</f>
        <v>0</v>
      </c>
      <c r="I54" s="58">
        <f>IF(ISBLANK(H54),"  ",IF(L54&gt;0,H54/L54,IF(H54&gt;0,1,0)))</f>
        <v>0</v>
      </c>
      <c r="J54" s="53">
        <f>'ULS Summary'!J54-ULSBoard!J54+LSU!J54+LSUA!J54+LSUS!J54+SUBR!J54+SUNO!J54</f>
        <v>15680578</v>
      </c>
      <c r="K54" s="60">
        <f>IF(ISBLANK(J54),"  ",IF(L54&gt;0,J54/L54,IF(J54&gt;0,1,0)))</f>
        <v>1</v>
      </c>
      <c r="L54" s="106">
        <f t="shared" si="13"/>
        <v>15680578</v>
      </c>
      <c r="M54" s="62">
        <f>IF(ISBLANK(L54),"  ",IF(L76&gt;0,L54/L76,IF(L54&gt;0,1,0)))</f>
        <v>5.5649648517143982E-3</v>
      </c>
      <c r="N54" s="35"/>
    </row>
    <row r="55" spans="1:14" s="11" customFormat="1" ht="44.25" x14ac:dyDescent="0.55000000000000004">
      <c r="A55" s="41" t="s">
        <v>52</v>
      </c>
      <c r="B55" s="9">
        <f>'ULS Summary'!B55-ULSBoard!B55+LSU!B55+LSUA!B55+LSUS!B55+SUBR!B55+SUNO!B55</f>
        <v>80252772.299999997</v>
      </c>
      <c r="C55" s="58">
        <f t="shared" si="0"/>
        <v>0.35077552130070594</v>
      </c>
      <c r="D55" s="53">
        <f>'ULS Summary'!D55-ULSBoard!D55+LSU!D55+LSUA!D55+LSUS!D55+SUBR!D55+SUNO!D55</f>
        <v>148533922.97</v>
      </c>
      <c r="E55" s="60">
        <f t="shared" si="9"/>
        <v>0.64922447869929412</v>
      </c>
      <c r="F55" s="102">
        <f t="shared" si="10"/>
        <v>228786695.26999998</v>
      </c>
      <c r="G55" s="62">
        <f>IF(ISBLANK(F55),"  ",IF(F76&gt;0,F55/F76,IF(F55&gt;0,1,0)))</f>
        <v>8.2682006858309995E-2</v>
      </c>
      <c r="H55" s="9">
        <f>'ULS Summary'!H55-ULSBoard!H55+LSU!H55+LSUA!H55+LSUS!H55+SUBR!H55+SUNO!H55</f>
        <v>103869338</v>
      </c>
      <c r="I55" s="58">
        <f t="shared" si="11"/>
        <v>0.4178983360356967</v>
      </c>
      <c r="J55" s="53">
        <f>'ULS Summary'!J55-ULSBoard!J55+LSU!J55+LSUA!J55+LSUS!J55+SUBR!J55+SUNO!J55</f>
        <v>144682352.78999999</v>
      </c>
      <c r="K55" s="60">
        <f t="shared" si="12"/>
        <v>0.5821016639643033</v>
      </c>
      <c r="L55" s="102">
        <f t="shared" si="13"/>
        <v>248551690.78999999</v>
      </c>
      <c r="M55" s="62">
        <f>IF(ISBLANK(L55),"  ",IF(L76&gt;0,L55/L76,IF(L55&gt;0,1,0)))</f>
        <v>8.8209849348699729E-2</v>
      </c>
      <c r="N55" s="35"/>
    </row>
    <row r="56" spans="1:14" s="85" customFormat="1" ht="45" x14ac:dyDescent="0.6">
      <c r="A56" s="93" t="s">
        <v>53</v>
      </c>
      <c r="B56" s="143">
        <f>B55+B53+B52+B51+B50</f>
        <v>1073310778.6699998</v>
      </c>
      <c r="C56" s="80">
        <f t="shared" si="0"/>
        <v>0.8525647332627283</v>
      </c>
      <c r="D56" s="144">
        <f>D55+D53+D52+D51+D50+D54</f>
        <v>185609203.34999999</v>
      </c>
      <c r="E56" s="83">
        <f t="shared" si="9"/>
        <v>0.14743526673727173</v>
      </c>
      <c r="F56" s="107">
        <f>F55+F53+F52+F51+F50+F54</f>
        <v>1258919982.0199997</v>
      </c>
      <c r="G56" s="82">
        <f>IF(ISBLANK(F56),"  ",IF(F76&gt;0,F56/F76,IF(F56&gt;0,1,0)))</f>
        <v>0.45496540113314049</v>
      </c>
      <c r="H56" s="143">
        <f>H55+H53+H52+H51+H50</f>
        <v>1113193633.53</v>
      </c>
      <c r="I56" s="80">
        <f t="shared" si="11"/>
        <v>0.85989032587683234</v>
      </c>
      <c r="J56" s="144">
        <f>J55+J53+J52+J51+J50+J54</f>
        <v>181382663.03999999</v>
      </c>
      <c r="K56" s="83">
        <f t="shared" si="12"/>
        <v>0.14010967412316769</v>
      </c>
      <c r="L56" s="102">
        <f t="shared" si="13"/>
        <v>1294576296.5699999</v>
      </c>
      <c r="M56" s="82">
        <f>IF(ISBLANK(L56),"  ",IF(L76&gt;0,L56/L76,IF(L56&gt;0,1,0)))</f>
        <v>0.45943916023214482</v>
      </c>
      <c r="N56" s="84"/>
    </row>
    <row r="57" spans="1:14" s="11" customFormat="1" ht="44.25" x14ac:dyDescent="0.55000000000000004">
      <c r="A57" s="51" t="s">
        <v>54</v>
      </c>
      <c r="B57" s="9">
        <f>'ULS Summary'!B57-ULSBoard!B57+LSU!B57+LSUA!B57+LSUS!B57+SUBR!B57+SUNO!B57</f>
        <v>0</v>
      </c>
      <c r="C57" s="58">
        <f t="shared" si="0"/>
        <v>0</v>
      </c>
      <c r="D57" s="53">
        <f>'ULS Summary'!D57-ULSBoard!D57+LSU!D57+LSUA!D57+LSUS!D57+SUBR!D57+SUNO!D57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'ULS Summary'!H57-ULSBoard!H57+LSU!H57+LSUA!H57+LSUS!H57+SUBR!H57+SUNO!H57</f>
        <v>0</v>
      </c>
      <c r="I57" s="58">
        <f t="shared" si="11"/>
        <v>0</v>
      </c>
      <c r="J57" s="53">
        <f>'ULS Summary'!J57-ULSBoard!J57+LSU!J57+LSUA!J57+LSUS!J57+SUBR!J57+SUNO!J57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'ULS Summary'!B58-ULSBoard!B58+LSU!B58+LSUA!B58+LSUS!B58+SUBR!B58+SUNO!B58</f>
        <v>0</v>
      </c>
      <c r="C58" s="58">
        <f t="shared" si="0"/>
        <v>0</v>
      </c>
      <c r="D58" s="53">
        <f>'ULS Summary'!D58-ULSBoard!D58+LSU!D58+LSUA!D58+LSUS!D58+SUBR!D58+SUNO!D58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'ULS Summary'!H58-ULSBoard!H58+LSU!H58+LSUA!H58+LSUS!H58+SUBR!H58+SUNO!H58</f>
        <v>0</v>
      </c>
      <c r="I58" s="58">
        <f t="shared" si="11"/>
        <v>0</v>
      </c>
      <c r="J58" s="53">
        <f>'ULS Summary'!J58-ULSBoard!J58+LSU!J58+LSUA!J58+LSUS!J58+SUBR!J58+SUNO!J58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89" t="s">
        <v>56</v>
      </c>
      <c r="B59" s="9">
        <f>'ULS Summary'!B59-ULSBoard!B59+LSU!B59+LSUA!B59+LSUS!B59+SUBR!B59+SUNO!B59</f>
        <v>3457788.85</v>
      </c>
      <c r="C59" s="58">
        <f t="shared" si="0"/>
        <v>0.11906391554093582</v>
      </c>
      <c r="D59" s="53">
        <f>'ULS Summary'!D59-ULSBoard!D59+LSU!D59+LSUA!D59+LSUS!D59+SUBR!D59+SUNO!D59</f>
        <v>25583661.990000002</v>
      </c>
      <c r="E59" s="60">
        <f t="shared" si="9"/>
        <v>0.88093608445906413</v>
      </c>
      <c r="F59" s="44">
        <f t="shared" si="14"/>
        <v>29041450.840000004</v>
      </c>
      <c r="G59" s="62">
        <f>IF(ISBLANK(F59),"  ",IF(F76&gt;0,F59/F76,IF(F59&gt;0,1,0)))</f>
        <v>1.0495389317523023E-2</v>
      </c>
      <c r="H59" s="9">
        <f>'ULS Summary'!H59-ULSBoard!H59+LSU!H59+LSUA!H59+LSUS!H59+SUBR!H59+SUNO!H59</f>
        <v>2329411</v>
      </c>
      <c r="I59" s="58">
        <f t="shared" si="11"/>
        <v>8.4066138742181051E-2</v>
      </c>
      <c r="J59" s="53">
        <f>'ULS Summary'!J59-ULSBoard!J59+LSU!J59+LSUA!J59+LSUS!J59+SUBR!J59+SUNO!J59</f>
        <v>25379855</v>
      </c>
      <c r="K59" s="60">
        <f t="shared" si="12"/>
        <v>0.91593386125781895</v>
      </c>
      <c r="L59" s="44">
        <f t="shared" si="13"/>
        <v>27709266</v>
      </c>
      <c r="M59" s="62">
        <f>IF(ISBLANK(L59),"  ",IF(L76&gt;0,L59/L76,IF(L59&gt;0,1,0)))</f>
        <v>9.8338907760163446E-3</v>
      </c>
      <c r="N59" s="35"/>
    </row>
    <row r="60" spans="1:14" s="11" customFormat="1" ht="44.25" x14ac:dyDescent="0.55000000000000004">
      <c r="A60" s="88" t="s">
        <v>57</v>
      </c>
      <c r="B60" s="9">
        <f>'ULS Summary'!B60-ULSBoard!B60+LSU!B60+LSUA!B60+LSUS!B60+SUBR!B60+SUNO!B60</f>
        <v>1094041</v>
      </c>
      <c r="C60" s="58">
        <f t="shared" si="0"/>
        <v>1.229507314106539E-2</v>
      </c>
      <c r="D60" s="53">
        <f>'ULS Summary'!D60-ULSBoard!D60+LSU!D60+LSUA!D60+LSUS!D60+SUBR!D60+SUNO!D60</f>
        <v>87888024.209999993</v>
      </c>
      <c r="E60" s="60">
        <f t="shared" si="9"/>
        <v>0.98770492685893463</v>
      </c>
      <c r="F60" s="78">
        <f t="shared" si="14"/>
        <v>88982065.209999993</v>
      </c>
      <c r="G60" s="62">
        <f>IF(ISBLANK(F60),"  ",IF(F76&gt;0,F60/F76,IF(F60&gt;0,1,0)))</f>
        <v>3.2157533099891465E-2</v>
      </c>
      <c r="H60" s="9">
        <f>'ULS Summary'!H60-ULSBoard!H60+LSU!H60+LSUA!H60+LSUS!H60+SUBR!H60+SUNO!H60</f>
        <v>1100000</v>
      </c>
      <c r="I60" s="58">
        <f t="shared" si="11"/>
        <v>1.2898342197547227E-2</v>
      </c>
      <c r="J60" s="53">
        <f>'ULS Summary'!J60-ULSBoard!J60+LSU!J60+LSUA!J60+LSUS!J60+SUBR!J60+SUNO!J60</f>
        <v>84182277.609999999</v>
      </c>
      <c r="K60" s="60">
        <f t="shared" si="12"/>
        <v>0.98710165780245274</v>
      </c>
      <c r="L60" s="78">
        <f t="shared" si="13"/>
        <v>85282277.609999999</v>
      </c>
      <c r="M60" s="62">
        <f>IF(ISBLANK(L60),"  ",IF(L76&gt;0,L60/L76,IF(L60&gt;0,1,0)))</f>
        <v>3.0266287210445927E-2</v>
      </c>
      <c r="N60" s="35"/>
    </row>
    <row r="61" spans="1:14" s="11" customFormat="1" ht="44.25" x14ac:dyDescent="0.55000000000000004">
      <c r="A61" s="112" t="s">
        <v>58</v>
      </c>
      <c r="B61" s="9">
        <f>'ULS Summary'!B61-ULSBoard!B61+LSU!B61+LSUA!B61+LSUS!B61+SUBR!B61+SUNO!B61</f>
        <v>126091</v>
      </c>
      <c r="C61" s="58">
        <f t="shared" si="0"/>
        <v>1</v>
      </c>
      <c r="D61" s="53">
        <f>'ULS Summary'!D61-ULSBoard!D61+LSU!D61+LSUA!D61+LSUS!D61+SUBR!D61+SUNO!D61</f>
        <v>0</v>
      </c>
      <c r="E61" s="60">
        <f t="shared" si="9"/>
        <v>0</v>
      </c>
      <c r="F61" s="44">
        <f t="shared" si="14"/>
        <v>126091</v>
      </c>
      <c r="G61" s="62">
        <f>IF(ISBLANK(F61),"  ",IF(F76&gt;0,F61/F76,IF(F61&gt;0,1,0)))</f>
        <v>4.556845805420496E-5</v>
      </c>
      <c r="H61" s="9">
        <f>'ULS Summary'!H61-ULSBoard!H61+LSU!H61+LSUA!H61+LSUS!H61+SUBR!H61+SUNO!H61</f>
        <v>208180</v>
      </c>
      <c r="I61" s="58">
        <f t="shared" si="11"/>
        <v>1</v>
      </c>
      <c r="J61" s="53">
        <f>'ULS Summary'!J61-ULSBoard!J61+LSU!J61+LSUA!J61+LSUS!J61+SUBR!J61+SUNO!J61</f>
        <v>0</v>
      </c>
      <c r="K61" s="60">
        <f t="shared" si="12"/>
        <v>0</v>
      </c>
      <c r="L61" s="44">
        <f t="shared" si="13"/>
        <v>208180</v>
      </c>
      <c r="M61" s="62">
        <f>IF(ISBLANK(L61),"  ",IF(L76&gt;0,L61/L76,IF(L61&gt;0,1,0)))</f>
        <v>7.3882122382854984E-5</v>
      </c>
      <c r="N61" s="35"/>
    </row>
    <row r="62" spans="1:14" s="11" customFormat="1" ht="44.25" x14ac:dyDescent="0.55000000000000004">
      <c r="A62" s="112" t="s">
        <v>59</v>
      </c>
      <c r="B62" s="9">
        <f>'ULS Summary'!B62-ULSBoard!B62+LSU!B62+LSUA!B62+LSUS!B62+SUBR!B62+SUNO!B62</f>
        <v>0</v>
      </c>
      <c r="C62" s="58">
        <f t="shared" si="0"/>
        <v>0</v>
      </c>
      <c r="D62" s="53">
        <f>'ULS Summary'!D62-ULSBoard!D62+LSU!D62+LSUA!D62+LSUS!D62+SUBR!D62+SUNO!D62</f>
        <v>204692306.01000002</v>
      </c>
      <c r="E62" s="60">
        <f t="shared" si="9"/>
        <v>1</v>
      </c>
      <c r="F62" s="44">
        <f t="shared" si="14"/>
        <v>204692306.01000002</v>
      </c>
      <c r="G62" s="62">
        <f>IF(ISBLANK(F62),"  ",IF(F76&gt;0,F62/F76,IF(F62&gt;0,1,0)))</f>
        <v>7.3974453057198145E-2</v>
      </c>
      <c r="H62" s="9">
        <f>'ULS Summary'!H62-ULSBoard!H62+LSU!H62+LSUA!H62+LSUS!H62+SUBR!H62+SUNO!H62</f>
        <v>0</v>
      </c>
      <c r="I62" s="58">
        <f t="shared" si="11"/>
        <v>0</v>
      </c>
      <c r="J62" s="53">
        <f>'ULS Summary'!J62-ULSBoard!J62+LSU!J62+LSUA!J62+LSUS!J62+SUBR!J62+SUNO!J62</f>
        <v>205575452</v>
      </c>
      <c r="K62" s="60">
        <f t="shared" si="12"/>
        <v>1</v>
      </c>
      <c r="L62" s="44">
        <f t="shared" si="13"/>
        <v>205575452</v>
      </c>
      <c r="M62" s="62">
        <f>IF(ISBLANK(L62),"  ",IF(L76&gt;0,L62/L76,IF(L62&gt;0,1,0)))</f>
        <v>7.2957780303462047E-2</v>
      </c>
      <c r="N62" s="35"/>
    </row>
    <row r="63" spans="1:14" s="11" customFormat="1" ht="44.25" x14ac:dyDescent="0.55000000000000004">
      <c r="A63" s="113" t="s">
        <v>60</v>
      </c>
      <c r="B63" s="9">
        <f>'ULS Summary'!B63-ULSBoard!B63+LSU!B63+LSUA!B63+LSUS!B63+SUBR!B63+SUNO!B63</f>
        <v>0</v>
      </c>
      <c r="C63" s="58">
        <f t="shared" si="0"/>
        <v>0</v>
      </c>
      <c r="D63" s="53">
        <f>'ULS Summary'!D63-ULSBoard!D63+LSU!D63+LSUA!D63+LSUS!D63+SUBR!D63+SUNO!D63</f>
        <v>266602519.18000001</v>
      </c>
      <c r="E63" s="60">
        <f t="shared" si="9"/>
        <v>1</v>
      </c>
      <c r="F63" s="44">
        <f t="shared" si="14"/>
        <v>266602519.18000001</v>
      </c>
      <c r="G63" s="62">
        <f>IF(ISBLANK(F63),"  ",IF(F76&gt;0,F63/F76,IF(F63&gt;0,1,0)))</f>
        <v>9.6348396891127855E-2</v>
      </c>
      <c r="H63" s="9">
        <f>'ULS Summary'!H63-ULSBoard!H63+LSU!H63+LSUA!H63+LSUS!H63+SUBR!H63+SUNO!H63</f>
        <v>0</v>
      </c>
      <c r="I63" s="58">
        <f t="shared" si="11"/>
        <v>0</v>
      </c>
      <c r="J63" s="53">
        <f>'ULS Summary'!J63-ULSBoard!J63+LSU!J63+LSUA!J63+LSUS!J63+SUBR!J63+SUNO!J63</f>
        <v>279070782</v>
      </c>
      <c r="K63" s="60">
        <f t="shared" si="12"/>
        <v>1</v>
      </c>
      <c r="L63" s="44">
        <f t="shared" si="13"/>
        <v>279070782</v>
      </c>
      <c r="M63" s="62">
        <f>IF(ISBLANK(L63),"  ",IF(L76&gt;0,L63/L76,IF(L63&gt;0,1,0)))</f>
        <v>9.9040934139701428E-2</v>
      </c>
      <c r="N63" s="35"/>
    </row>
    <row r="64" spans="1:14" s="11" customFormat="1" ht="44.25" x14ac:dyDescent="0.55000000000000004">
      <c r="A64" s="113" t="s">
        <v>61</v>
      </c>
      <c r="B64" s="9">
        <f>'ULS Summary'!B64-ULSBoard!B64+LSU!B64+LSUA!B64+LSUS!B64+SUBR!B64+SUNO!B64</f>
        <v>0</v>
      </c>
      <c r="C64" s="58">
        <f t="shared" si="0"/>
        <v>0</v>
      </c>
      <c r="D64" s="53">
        <f>'ULS Summary'!D64-ULSBoard!D64+LSU!D64+LSUA!D64+LSUS!D64+SUBR!D64+SUNO!D64</f>
        <v>6005302.8499999996</v>
      </c>
      <c r="E64" s="60">
        <f t="shared" si="9"/>
        <v>1</v>
      </c>
      <c r="F64" s="44">
        <f t="shared" si="14"/>
        <v>6005302.8499999996</v>
      </c>
      <c r="G64" s="62">
        <f>IF(ISBLANK(F64),"  ",IF(F76&gt;0,F64/F76,IF(F64&gt;0,1,0)))</f>
        <v>2.1702769509562335E-3</v>
      </c>
      <c r="H64" s="9">
        <f>'ULS Summary'!H64-ULSBoard!H64+LSU!H64+LSUA!H64+LSUS!H64+SUBR!H64+SUNO!H64</f>
        <v>0</v>
      </c>
      <c r="I64" s="58">
        <f t="shared" si="11"/>
        <v>0</v>
      </c>
      <c r="J64" s="53">
        <f>'ULS Summary'!J64-ULSBoard!J64+LSU!J64+LSUA!J64+LSUS!J64+SUBR!J64+SUNO!J64</f>
        <v>6189979</v>
      </c>
      <c r="K64" s="60">
        <f t="shared" si="12"/>
        <v>1</v>
      </c>
      <c r="L64" s="44">
        <f t="shared" si="13"/>
        <v>6189979</v>
      </c>
      <c r="M64" s="62">
        <f>IF(ISBLANK(L64),"  ",IF(L76&gt;0,L64/L76,IF(L64&gt;0,1,0)))</f>
        <v>2.1967950140517932E-3</v>
      </c>
      <c r="N64" s="35"/>
    </row>
    <row r="65" spans="1:14" s="11" customFormat="1" ht="44.25" x14ac:dyDescent="0.55000000000000004">
      <c r="A65" s="89" t="s">
        <v>62</v>
      </c>
      <c r="B65" s="9">
        <f>'ULS Summary'!B65-ULSBoard!B65+LSU!B65+LSUA!B65+LSUS!B65+SUBR!B65+SUNO!B65</f>
        <v>0</v>
      </c>
      <c r="C65" s="58">
        <f t="shared" si="0"/>
        <v>0</v>
      </c>
      <c r="D65" s="53">
        <f>'ULS Summary'!D65-ULSBoard!D65+LSU!D65+LSUA!D65+LSUS!D65+SUBR!D65+SUNO!D65</f>
        <v>79680467.900000006</v>
      </c>
      <c r="E65" s="60">
        <f t="shared" si="9"/>
        <v>1</v>
      </c>
      <c r="F65" s="44">
        <f t="shared" si="14"/>
        <v>79680467.900000006</v>
      </c>
      <c r="G65" s="62">
        <f>IF(ISBLANK(F65),"  ",IF(F76&gt;0,F65/F76,IF(F65&gt;0,1,0)))</f>
        <v>2.8795997012003829E-2</v>
      </c>
      <c r="H65" s="9">
        <f>'ULS Summary'!H65-ULSBoard!H65+LSU!H65+LSUA!H65+LSUS!H65+SUBR!H65+SUNO!H65</f>
        <v>0</v>
      </c>
      <c r="I65" s="58">
        <f t="shared" si="11"/>
        <v>0</v>
      </c>
      <c r="J65" s="53">
        <f>'ULS Summary'!J65-ULSBoard!J65+LSU!J65+LSUA!J65+LSUS!J65+SUBR!J65+SUNO!J65</f>
        <v>79507090</v>
      </c>
      <c r="K65" s="60">
        <f t="shared" si="12"/>
        <v>1</v>
      </c>
      <c r="L65" s="44">
        <f t="shared" si="13"/>
        <v>79507090</v>
      </c>
      <c r="M65" s="62">
        <f>IF(ISBLANK(L65),"  ",IF(L76&gt;0,L65/L76,IF(L65&gt;0,1,0)))</f>
        <v>2.8216699748701439E-2</v>
      </c>
      <c r="N65" s="35"/>
    </row>
    <row r="66" spans="1:14" s="11" customFormat="1" ht="44.25" x14ac:dyDescent="0.55000000000000004">
      <c r="A66" s="88" t="s">
        <v>63</v>
      </c>
      <c r="B66" s="9">
        <f>'ULS Summary'!B66-ULSBoard!B66+LSU!B66+LSUA!B66+LSUS!B66+SUBR!B66+SUNO!B66</f>
        <v>28511727.43</v>
      </c>
      <c r="C66" s="58">
        <f t="shared" si="0"/>
        <v>0.30268070147381348</v>
      </c>
      <c r="D66" s="53">
        <f>'ULS Summary'!D66-ULSBoard!D66+LSU!D66+LSUA!D66+LSUS!D66+SUBR!D66+SUNO!D66</f>
        <v>65685647.200000003</v>
      </c>
      <c r="E66" s="60">
        <f t="shared" si="9"/>
        <v>0.69731929852618657</v>
      </c>
      <c r="F66" s="44">
        <f t="shared" si="14"/>
        <v>94197374.629999995</v>
      </c>
      <c r="G66" s="62">
        <f>IF(ISBLANK(F66),"  ",IF(F76&gt;0,F66/F76,IF(F66&gt;0,1,0)))</f>
        <v>3.4042311621316233E-2</v>
      </c>
      <c r="H66" s="9">
        <f>'ULS Summary'!H66-ULSBoard!H66+LSU!H66+LSUA!H66+LSUS!H66+SUBR!H66+SUNO!H66</f>
        <v>43387874</v>
      </c>
      <c r="I66" s="58">
        <f t="shared" si="11"/>
        <v>0.4238377399688521</v>
      </c>
      <c r="J66" s="53">
        <f>'ULS Summary'!J66-ULSBoard!J66+LSU!J66+LSUA!J66+LSUS!J66+SUBR!J66+SUNO!J66</f>
        <v>58981193</v>
      </c>
      <c r="K66" s="60">
        <f t="shared" si="12"/>
        <v>0.5761622600311479</v>
      </c>
      <c r="L66" s="44">
        <f t="shared" si="13"/>
        <v>102369067</v>
      </c>
      <c r="M66" s="62">
        <f>IF(ISBLANK(L66),"  ",IF(L76&gt;0,L66/L76,IF(L66&gt;0,1,0)))</f>
        <v>3.633031000246268E-2</v>
      </c>
      <c r="N66" s="35"/>
    </row>
    <row r="67" spans="1:14" s="85" customFormat="1" ht="45" x14ac:dyDescent="0.6">
      <c r="A67" s="114" t="s">
        <v>64</v>
      </c>
      <c r="B67" s="90">
        <f>B66+B65+B64+B63+B62+B61+B60+B59+B58+B57+B56</f>
        <v>1106500426.9499998</v>
      </c>
      <c r="C67" s="80">
        <f t="shared" si="0"/>
        <v>0.54554505523299934</v>
      </c>
      <c r="D67" s="91">
        <f>D66+D65+D64+D63+D62+D61+D60+D59+D58+D57+D56</f>
        <v>921747132.69000006</v>
      </c>
      <c r="E67" s="83">
        <f t="shared" si="9"/>
        <v>0.45445494476700066</v>
      </c>
      <c r="F67" s="90">
        <f>F66+F65+F64+F63+F62+F61+F60+F59+F58+F57+F56</f>
        <v>2028247559.6399999</v>
      </c>
      <c r="G67" s="82">
        <f>IF(ISBLANK(F67),"  ",IF(F76&gt;0,F67/F76,IF(F67&gt;0,1,0)))</f>
        <v>0.73299532754121155</v>
      </c>
      <c r="H67" s="232">
        <f>H66+H65+H64+H63+H62+H61+H60+H59+H58+H57+H56</f>
        <v>1160219098.53</v>
      </c>
      <c r="I67" s="80">
        <f t="shared" si="11"/>
        <v>0.55766670172555977</v>
      </c>
      <c r="J67" s="91">
        <f>J66+J65+J64+J63+J62+J61+J60+J59+J58+J57+J56</f>
        <v>920269291.64999998</v>
      </c>
      <c r="K67" s="83">
        <f t="shared" si="12"/>
        <v>0.44233329827444029</v>
      </c>
      <c r="L67" s="90">
        <f>L66+L65+L64+L63+L62+L61+L60+L59+L58+L57+L56</f>
        <v>2080488390.1799998</v>
      </c>
      <c r="M67" s="82">
        <f>IF(ISBLANK(L67),"  ",IF(L76&gt;0,L67/L76,IF(L67&gt;0,1,0)))</f>
        <v>0.73835573954936928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'ULS Summary'!B69-ULSBoard!B69+LSU!B69+LSUA!B69+LSUS!B69+SUBR!B69+SUNO!B69</f>
        <v>0</v>
      </c>
      <c r="C69" s="52">
        <f t="shared" si="0"/>
        <v>0</v>
      </c>
      <c r="D69" s="53">
        <f>'ULS Summary'!D69-ULSBoard!D69+LSU!D69+LSUA!D69+LSUS!D69+SUBR!D69+SUNO!D69</f>
        <v>2639069.5699999998</v>
      </c>
      <c r="E69" s="54">
        <f>IF(ISBLANK(D69),"  ",IF(F69&gt;0,D69/F69,IF(D69&gt;0,1,0)))</f>
        <v>1</v>
      </c>
      <c r="F69" s="67">
        <f>D69+B69</f>
        <v>2639069.5699999998</v>
      </c>
      <c r="G69" s="56">
        <f>IF(ISBLANK(F69),"  ",IF(F76&gt;0,F69/F76,IF(F69&gt;0,1,0)))</f>
        <v>9.5374238448956469E-4</v>
      </c>
      <c r="H69" s="9">
        <f>'ULS Summary'!H69-ULSBoard!H69+LSU!H69+LSUA!H69+LSUS!H69+SUBR!H69+SUNO!H69</f>
        <v>0</v>
      </c>
      <c r="I69" s="52">
        <f>IF(ISBLANK(H69),"  ",IF(L69&gt;0,H69/L69,IF(H69&gt;0,1,0)))</f>
        <v>0</v>
      </c>
      <c r="J69" s="53">
        <f>'ULS Summary'!J69-ULSBoard!J69+LSU!J69+LSUA!J69+LSUS!J69+SUBR!J69+SUNO!J69</f>
        <v>2223589.3500000015</v>
      </c>
      <c r="K69" s="54">
        <f>IF(ISBLANK(J69),"  ",IF(L69&gt;0,J69/L69,IF(J69&gt;0,1,0)))</f>
        <v>1</v>
      </c>
      <c r="L69" s="67">
        <f>J69+H69</f>
        <v>2223589.3500000015</v>
      </c>
      <c r="M69" s="56">
        <f>IF(ISBLANK(L69),"  ",IF(L76&gt;0,L69/L76,IF(L69&gt;0,1,0)))</f>
        <v>7.8914161055775327E-4</v>
      </c>
    </row>
    <row r="70" spans="1:14" s="11" customFormat="1" ht="44.25" x14ac:dyDescent="0.55000000000000004">
      <c r="A70" s="41" t="s">
        <v>67</v>
      </c>
      <c r="B70" s="9">
        <f>'ULS Summary'!B70-ULSBoard!B70+LSU!B70+LSUA!B70+LSUS!B70+SUBR!B70+SUNO!B70</f>
        <v>0</v>
      </c>
      <c r="C70" s="58">
        <f t="shared" si="0"/>
        <v>0</v>
      </c>
      <c r="D70" s="53">
        <f>'ULS Summary'!D70-ULSBoard!D70+LSU!D70+LSUA!D70+LSUS!D70+SUBR!D70+SUNO!D70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'ULS Summary'!H70-ULSBoard!H70+LSU!H70+LSUA!H70+LSUS!H70+SUBR!H70+SUNO!H70</f>
        <v>0</v>
      </c>
      <c r="I70" s="58">
        <f>IF(ISBLANK(H70),"  ",IF(L70&gt;0,H70/L70,IF(H70&gt;0,1,0)))</f>
        <v>0</v>
      </c>
      <c r="J70" s="53">
        <f>'ULS Summary'!J70-ULSBoard!J70+LSU!J70+LSUA!J70+LSUS!J70+SUBR!J70+SUNO!J70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'ULS Summary'!B72-ULSBoard!B72+LSU!B72+LSUA!B72+LSUS!B72+SUBR!B72+SUNO!B72</f>
        <v>0</v>
      </c>
      <c r="C72" s="52">
        <f t="shared" si="0"/>
        <v>0</v>
      </c>
      <c r="D72" s="53">
        <f>'ULS Summary'!D72-ULSBoard!D72+LSU!D72+LSUA!D72+LSUS!D72+SUBR!D72+SUNO!D72</f>
        <v>177941293.70000002</v>
      </c>
      <c r="E72" s="54">
        <f>IF(ISBLANK(D72),"  ",IF(F72&gt;0,D72/F72,IF(D72&gt;0,1,0)))</f>
        <v>1</v>
      </c>
      <c r="F72" s="67">
        <f>D72+B72</f>
        <v>177941293.70000002</v>
      </c>
      <c r="G72" s="56">
        <f>IF(ISBLANK(F72),"  ",IF(F76&gt;0,F72/F76,IF(F72&gt;0,1,0)))</f>
        <v>6.4306813159380249E-2</v>
      </c>
      <c r="H72" s="9">
        <f>'ULS Summary'!H72-ULSBoard!H72+LSU!H72+LSUA!H72+LSUS!H72+SUBR!H72+SUNO!H72</f>
        <v>0</v>
      </c>
      <c r="I72" s="52">
        <f>IF(ISBLANK(H72),"  ",IF(L72&gt;0,H72/L72,IF(H72&gt;0,1,0)))</f>
        <v>0</v>
      </c>
      <c r="J72" s="53">
        <f>'ULS Summary'!J72-ULSBoard!J72+LSU!J72+LSUA!J72+LSUS!J72+SUBR!J72+SUNO!J72</f>
        <v>172693873.40000001</v>
      </c>
      <c r="K72" s="54">
        <f>IF(ISBLANK(J72),"  ",IF(L72&gt;0,J72/L72,IF(J72&gt;0,1,0)))</f>
        <v>1</v>
      </c>
      <c r="L72" s="67">
        <f>J72+H72</f>
        <v>172693873.40000001</v>
      </c>
      <c r="M72" s="56">
        <f>IF(ISBLANK(L72),"  ",IF(L76&gt;0,L72/L76,IF(L72&gt;0,1,0)))</f>
        <v>6.1288259627764748E-2</v>
      </c>
    </row>
    <row r="73" spans="1:14" s="11" customFormat="1" ht="44.25" x14ac:dyDescent="0.55000000000000004">
      <c r="A73" s="41" t="s">
        <v>70</v>
      </c>
      <c r="B73" s="9">
        <f>'ULS Summary'!B73-ULSBoard!B73+LSU!B73+LSUA!B73+LSUS!B73+SUBR!B73+SUNO!B73</f>
        <v>0</v>
      </c>
      <c r="C73" s="58">
        <f t="shared" si="0"/>
        <v>0</v>
      </c>
      <c r="D73" s="53">
        <f>'ULS Summary'!D73-ULSBoard!D73+LSU!D73+LSUA!D73+LSUS!D73+SUBR!D73+SUNO!D73</f>
        <v>151591210.84999999</v>
      </c>
      <c r="E73" s="60">
        <f>IF(ISBLANK(D73),"  ",IF(F73&gt;0,D73/F73,IF(D73&gt;0,1,0)))</f>
        <v>1</v>
      </c>
      <c r="F73" s="44">
        <f>D73+B73</f>
        <v>151591210.84999999</v>
      </c>
      <c r="G73" s="62">
        <f>IF(ISBLANK(F73),"  ",IF(F76&gt;0,F73/F76,IF(F73&gt;0,1,0)))</f>
        <v>5.4784066531349297E-2</v>
      </c>
      <c r="H73" s="9">
        <f>'ULS Summary'!H73-ULSBoard!H73+LSU!H73+LSUA!H73+LSUS!H73+SUBR!H73+SUNO!H73</f>
        <v>0</v>
      </c>
      <c r="I73" s="58">
        <f>IF(ISBLANK(H73),"  ",IF(L73&gt;0,H73/L73,IF(H73&gt;0,1,0)))</f>
        <v>0</v>
      </c>
      <c r="J73" s="53">
        <f>'ULS Summary'!J73-ULSBoard!J73+LSU!J73+LSUA!J73+LSUS!J73+SUBR!J73+SUNO!J73</f>
        <v>148803062.06</v>
      </c>
      <c r="K73" s="60">
        <f>IF(ISBLANK(J73),"  ",IF(L73&gt;0,J73/L73,IF(J73&gt;0,1,0)))</f>
        <v>1</v>
      </c>
      <c r="L73" s="44">
        <f>J73+H73</f>
        <v>148803062.06</v>
      </c>
      <c r="M73" s="62">
        <f>IF(ISBLANK(L73),"  ",IF(L76&gt;0,L73/L76,IF(L73&gt;0,1,0)))</f>
        <v>5.2809520809205902E-2</v>
      </c>
    </row>
    <row r="74" spans="1:14" s="85" customFormat="1" ht="45" x14ac:dyDescent="0.6">
      <c r="A74" s="86" t="s">
        <v>71</v>
      </c>
      <c r="B74" s="117">
        <f>B73+B72+B70+B69</f>
        <v>0</v>
      </c>
      <c r="C74" s="80">
        <f t="shared" si="0"/>
        <v>0</v>
      </c>
      <c r="D74" s="95">
        <f>D73+D72+D70+D69</f>
        <v>332171574.12</v>
      </c>
      <c r="E74" s="83">
        <f>IF(ISBLANK(D74),"  ",IF(F74&gt;0,D74/F74,IF(D74&gt;0,1,0)))</f>
        <v>1</v>
      </c>
      <c r="F74" s="118">
        <f>F73+F72+F71+F70+F69</f>
        <v>332171574.12</v>
      </c>
      <c r="G74" s="82">
        <f>IF(ISBLANK(F74),"  ",IF(F76&gt;0,F74/F76,IF(F74&gt;0,1,0)))</f>
        <v>0.12004462207521911</v>
      </c>
      <c r="H74" s="117">
        <f>H73+H72+H70+H69</f>
        <v>0</v>
      </c>
      <c r="I74" s="80">
        <f>IF(ISBLANK(H74),"  ",IF(L74&gt;0,H74/L74,IF(H74&gt;0,1,0)))</f>
        <v>0</v>
      </c>
      <c r="J74" s="95">
        <f>J73+J72+J70+J69</f>
        <v>323720524.81000006</v>
      </c>
      <c r="K74" s="83">
        <f>IF(ISBLANK(J74),"  ",IF(L74&gt;0,J74/L74,IF(J74&gt;0,1,0)))</f>
        <v>1</v>
      </c>
      <c r="L74" s="118">
        <f>L73+L72+L71+L70+L69</f>
        <v>323720524.81000006</v>
      </c>
      <c r="M74" s="82">
        <f>IF(ISBLANK(L74),"  ",IF(L76&gt;0,L74/L76,IF(L74&gt;0,1,0)))</f>
        <v>0.11488692204752843</v>
      </c>
    </row>
    <row r="75" spans="1:14" s="85" customFormat="1" ht="45" x14ac:dyDescent="0.6">
      <c r="A75" s="86" t="s">
        <v>72</v>
      </c>
      <c r="B75" s="133">
        <f>'ULS Summary'!B75-ULSBoard!B75+LSU!B75+LSUA!B75+LSUS!B75+SUBR!B75+SUNO!B75</f>
        <v>0</v>
      </c>
      <c r="C75" s="80">
        <f>IF(ISBLANK(B75),"  ",IF(F75&gt;0,B75/F75,IF(B75&gt;0,1,0)))</f>
        <v>0</v>
      </c>
      <c r="D75" s="142">
        <f>'ULS Summary'!D75-ULSBoard!D75+LSU!D75+LSUA!D75+LSUS!D75+SUBR!D75+SUNO!D75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'ULS Summary'!H75-ULSBoard!H75+LSU!H75+LSUA!H75+LSUS!H75+SUBR!H75+SUNO!H75</f>
        <v>0</v>
      </c>
      <c r="I75" s="80">
        <f>IF(ISBLANK(H75),"  ",IF(L75&gt;0,H75/L75,IF(H75&gt;0,1,0)))</f>
        <v>0</v>
      </c>
      <c r="J75" s="142">
        <f>'ULS Summary'!J75-ULSBoard!J75+LSU!J75+LSUA!J75+LSUS!J75+SUBR!J75+SUNO!J75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1509158174.3999999</v>
      </c>
      <c r="C76" s="122">
        <f t="shared" si="0"/>
        <v>0.54539983795280333</v>
      </c>
      <c r="D76" s="121">
        <f>D74+D67+D47+D40+D48+D75</f>
        <v>1257909340.8099999</v>
      </c>
      <c r="E76" s="123">
        <f>IF(ISBLANK(D76),"  ",IF(F76&gt;0,D76/F76,IF(D76&gt;0,1,0)))</f>
        <v>0.45460016204719678</v>
      </c>
      <c r="F76" s="121">
        <f>F74+F67+F47+F40+F48+F75</f>
        <v>2767067515.2099996</v>
      </c>
      <c r="G76" s="124">
        <f>IF(ISBLANK(F76),"  ",IF(F76&gt;0,F76/F76,IF(F76&gt;0,1,0)))</f>
        <v>1</v>
      </c>
      <c r="H76" s="121">
        <f>H74+H67+H47+H40+H48+H75</f>
        <v>1572307304.53</v>
      </c>
      <c r="I76" s="122">
        <f>IF(ISBLANK(H76),"  ",IF(L76&gt;0,H76/L76,IF(H76&gt;0,1,0)))</f>
        <v>0.55800461474081231</v>
      </c>
      <c r="J76" s="121">
        <f>J74+J67+J47+J40+J48+J75</f>
        <v>1245424418.46</v>
      </c>
      <c r="K76" s="123">
        <f>IF(ISBLANK(J76),"  ",IF(L76&gt;0,J76/L76,IF(J76&gt;0,1,0)))</f>
        <v>0.4419953852591878</v>
      </c>
      <c r="L76" s="121">
        <f>L74+L67+L47+L40+L48+L75</f>
        <v>2817731722.9899998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C2" sqref="C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85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15896101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15896101</v>
      </c>
      <c r="G13" s="56">
        <f>IF(ISBLANK(F13),"  ",IF(F76&gt;0,F13/F76,IF(F13&gt;0,1,0)))</f>
        <v>0.25117333433405953</v>
      </c>
      <c r="H13" s="9">
        <v>16182659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16182659</v>
      </c>
      <c r="M13" s="56">
        <f>IF(ISBLANK(L13),"  ",IF(L76&gt;0,L13/L76,IF(L13&gt;0,1,0)))</f>
        <v>0.24515520432987481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86293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86293</v>
      </c>
      <c r="G15" s="65">
        <f>IF(ISBLANK(F15),"  ",IF(F76&gt;0,F15/F76,IF(F15&gt;0,1,0)))</f>
        <v>1.3635104947866774E-3</v>
      </c>
      <c r="H15" s="226">
        <v>96556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96556</v>
      </c>
      <c r="M15" s="65">
        <f>IF(ISBLANK(L15),"  ",IF(L76&gt;0,L15/L76,IF(L15&gt;0,1,0)))</f>
        <v>1.4627513259270551E-3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86293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86293</v>
      </c>
      <c r="G17" s="62">
        <f>IF(ISBLANK(F17),"  ",IF(F76&gt;0,F17/F76,IF(F17&gt;0,1,0)))</f>
        <v>1.3635104947866774E-3</v>
      </c>
      <c r="H17" s="224">
        <v>96556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96556</v>
      </c>
      <c r="M17" s="62">
        <f>IF(ISBLANK(L17),"  ",IF(L76&gt;0,L17/L76,IF(L17&gt;0,1,0)))</f>
        <v>1.4627513259270551E-3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15982394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15982394</v>
      </c>
      <c r="G40" s="82">
        <f>IF(ISBLANK(F40),"  ",IF(F76&gt;0,F40/F76,IF(F40&gt;0,1,0)))</f>
        <v>0.2525368448288462</v>
      </c>
      <c r="H40" s="229">
        <v>16279215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16279215</v>
      </c>
      <c r="M40" s="82">
        <f>IF(ISBLANK(L40),"  ",IF(L76&gt;0,L40/L76,IF(L40&gt;0,1,0)))</f>
        <v>0.24661795565580186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452515.8</v>
      </c>
      <c r="C59" s="58">
        <f t="shared" si="0"/>
        <v>0.65742850841726086</v>
      </c>
      <c r="D59" s="69">
        <v>235796</v>
      </c>
      <c r="E59" s="60">
        <f t="shared" si="9"/>
        <v>0.34257149158273908</v>
      </c>
      <c r="F59" s="44">
        <f t="shared" si="14"/>
        <v>688311.8</v>
      </c>
      <c r="G59" s="62">
        <f>IF(ISBLANK(F59),"  ",IF(F76&gt;0,F59/F76,IF(F59&gt;0,1,0)))</f>
        <v>1.0875973288511335E-2</v>
      </c>
      <c r="H59" s="224">
        <v>226500</v>
      </c>
      <c r="I59" s="58">
        <f t="shared" si="11"/>
        <v>0.68227618178367777</v>
      </c>
      <c r="J59" s="69">
        <v>105477</v>
      </c>
      <c r="K59" s="60">
        <f t="shared" si="12"/>
        <v>0.31772381821632223</v>
      </c>
      <c r="L59" s="44">
        <f t="shared" si="13"/>
        <v>331977</v>
      </c>
      <c r="M59" s="62">
        <f>IF(ISBLANK(L59),"  ",IF(L76&gt;0,L59/L76,IF(L59&gt;0,1,0)))</f>
        <v>5.029203746295269E-3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1904229</v>
      </c>
      <c r="E60" s="60">
        <f t="shared" si="9"/>
        <v>1</v>
      </c>
      <c r="F60" s="78">
        <f t="shared" si="14"/>
        <v>1904229</v>
      </c>
      <c r="G60" s="62">
        <f>IF(ISBLANK(F60),"  ",IF(F76&gt;0,F60/F76,IF(F60&gt;0,1,0)))</f>
        <v>3.0088607719944142E-2</v>
      </c>
      <c r="H60" s="228">
        <v>0</v>
      </c>
      <c r="I60" s="58">
        <f t="shared" si="11"/>
        <v>0</v>
      </c>
      <c r="J60" s="77">
        <v>2500000</v>
      </c>
      <c r="K60" s="60">
        <f t="shared" si="12"/>
        <v>1</v>
      </c>
      <c r="L60" s="78">
        <f t="shared" si="13"/>
        <v>2500000</v>
      </c>
      <c r="M60" s="62">
        <f>IF(ISBLANK(L60),"  ",IF(L76&gt;0,L60/L76,IF(L60&gt;0,1,0)))</f>
        <v>3.7873133878968041E-2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1601089</v>
      </c>
      <c r="E63" s="60">
        <f t="shared" si="9"/>
        <v>1</v>
      </c>
      <c r="F63" s="44">
        <f t="shared" si="14"/>
        <v>1601089</v>
      </c>
      <c r="G63" s="62">
        <f>IF(ISBLANK(F63),"  ",IF(F76&gt;0,F63/F76,IF(F63&gt;0,1,0)))</f>
        <v>2.5298710840827257E-2</v>
      </c>
      <c r="H63" s="224">
        <v>0</v>
      </c>
      <c r="I63" s="58">
        <f t="shared" si="11"/>
        <v>0</v>
      </c>
      <c r="J63" s="69">
        <v>2445889</v>
      </c>
      <c r="K63" s="60">
        <f t="shared" si="12"/>
        <v>1</v>
      </c>
      <c r="L63" s="44">
        <f t="shared" si="13"/>
        <v>2445889</v>
      </c>
      <c r="M63" s="62">
        <f>IF(ISBLANK(L63),"  ",IF(L76&gt;0,L63/L76,IF(L63&gt;0,1,0)))</f>
        <v>3.7053392620038102E-2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10705392</v>
      </c>
      <c r="E65" s="60">
        <f t="shared" si="9"/>
        <v>1</v>
      </c>
      <c r="F65" s="44">
        <f t="shared" si="14"/>
        <v>10705392</v>
      </c>
      <c r="G65" s="62">
        <f>IF(ISBLANK(F65),"  ",IF(F76&gt;0,F65/F76,IF(F65&gt;0,1,0)))</f>
        <v>0.16915525410873811</v>
      </c>
      <c r="H65" s="224">
        <v>0</v>
      </c>
      <c r="I65" s="58">
        <f t="shared" si="11"/>
        <v>0</v>
      </c>
      <c r="J65" s="69">
        <v>16000000</v>
      </c>
      <c r="K65" s="60">
        <f t="shared" si="12"/>
        <v>1</v>
      </c>
      <c r="L65" s="44">
        <f t="shared" si="13"/>
        <v>16000000</v>
      </c>
      <c r="M65" s="62">
        <f>IF(ISBLANK(L65),"  ",IF(L76&gt;0,L65/L76,IF(L65&gt;0,1,0)))</f>
        <v>0.24238805682539544</v>
      </c>
      <c r="N65" s="220"/>
    </row>
    <row r="66" spans="1:14" s="200" customFormat="1" ht="44.25" x14ac:dyDescent="0.55000000000000004">
      <c r="A66" s="231" t="s">
        <v>63</v>
      </c>
      <c r="B66" s="224">
        <v>393045.19999999995</v>
      </c>
      <c r="C66" s="58">
        <f t="shared" si="0"/>
        <v>4.5972558217373775E-2</v>
      </c>
      <c r="D66" s="69">
        <v>8156516</v>
      </c>
      <c r="E66" s="60">
        <f t="shared" si="9"/>
        <v>0.95402744178262633</v>
      </c>
      <c r="F66" s="44">
        <f t="shared" si="14"/>
        <v>8549561.1999999993</v>
      </c>
      <c r="G66" s="62">
        <f>IF(ISBLANK(F66),"  ",IF(F76&gt;0,F66/F76,IF(F66&gt;0,1,0)))</f>
        <v>0.1350911015032619</v>
      </c>
      <c r="H66" s="224">
        <v>619061</v>
      </c>
      <c r="I66" s="58">
        <f t="shared" si="11"/>
        <v>7.323763139476612E-2</v>
      </c>
      <c r="J66" s="69">
        <v>7833711</v>
      </c>
      <c r="K66" s="60">
        <f t="shared" si="12"/>
        <v>0.92676236860523387</v>
      </c>
      <c r="L66" s="44">
        <f t="shared" si="13"/>
        <v>8452772</v>
      </c>
      <c r="M66" s="62">
        <f>IF(ISBLANK(L66),"  ",IF(L76&gt;0,L66/L76,IF(L66&gt;0,1,0)))</f>
        <v>0.12805318624175696</v>
      </c>
      <c r="N66" s="220"/>
    </row>
    <row r="67" spans="1:14" s="202" customFormat="1" ht="45" x14ac:dyDescent="0.6">
      <c r="A67" s="235" t="s">
        <v>64</v>
      </c>
      <c r="B67" s="232">
        <v>845561</v>
      </c>
      <c r="C67" s="80">
        <f t="shared" si="0"/>
        <v>3.6060217370064533E-2</v>
      </c>
      <c r="D67" s="91">
        <v>22603022</v>
      </c>
      <c r="E67" s="83">
        <f t="shared" si="9"/>
        <v>0.96393978262993552</v>
      </c>
      <c r="F67" s="232">
        <f>F66+F65+F64+F63+F62+F61+F60+F59+F58+F57+F56</f>
        <v>23448583</v>
      </c>
      <c r="G67" s="82">
        <f>IF(ISBLANK(F67),"  ",IF(F76&gt;0,F67/F76,IF(F67&gt;0,1,0)))</f>
        <v>0.37050964746128279</v>
      </c>
      <c r="H67" s="232">
        <v>845561</v>
      </c>
      <c r="I67" s="80">
        <f t="shared" si="11"/>
        <v>2.8440728382619976E-2</v>
      </c>
      <c r="J67" s="91">
        <v>28885077</v>
      </c>
      <c r="K67" s="83">
        <f t="shared" si="12"/>
        <v>0.97155927161737998</v>
      </c>
      <c r="L67" s="232">
        <f>L66+L65+L64+L63+L62+L61+L60+L59+L58+L57+L56</f>
        <v>29730638</v>
      </c>
      <c r="M67" s="82">
        <f>IF(ISBLANK(L67),"  ",IF(L76&gt;0,L67/L76,IF(L67&gt;0,1,0)))</f>
        <v>0.45039697331245382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23856398</v>
      </c>
      <c r="E73" s="60">
        <f>IF(ISBLANK(D73),"  ",IF(F73&gt;0,D73/F73,IF(D73&gt;0,1,0)))</f>
        <v>1</v>
      </c>
      <c r="F73" s="44">
        <f>D73+B73</f>
        <v>23856398</v>
      </c>
      <c r="G73" s="62">
        <f>IF(ISBLANK(F73),"  ",IF(F76&gt;0,F73/F76,IF(F73&gt;0,1,0)))</f>
        <v>0.37695350770987107</v>
      </c>
      <c r="H73" s="224">
        <v>0</v>
      </c>
      <c r="I73" s="58">
        <f>IF(ISBLANK(H73),"  ",IF(L73&gt;0,H73/L73,IF(H73&gt;0,1,0)))</f>
        <v>0</v>
      </c>
      <c r="J73" s="69">
        <v>20000000</v>
      </c>
      <c r="K73" s="60">
        <f>IF(ISBLANK(J73),"  ",IF(L73&gt;0,J73/L73,IF(J73&gt;0,1,0)))</f>
        <v>1</v>
      </c>
      <c r="L73" s="44">
        <f>J73+H73</f>
        <v>20000000</v>
      </c>
      <c r="M73" s="62">
        <f>IF(ISBLANK(L73),"  ",IF(L76&gt;0,L73/L76,IF(L73&gt;0,1,0)))</f>
        <v>0.30298507103174432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23856398</v>
      </c>
      <c r="E74" s="83">
        <f>IF(ISBLANK(D74),"  ",IF(F74&gt;0,D74/F74,IF(D74&gt;0,1,0)))</f>
        <v>1</v>
      </c>
      <c r="F74" s="118">
        <f>F73+F72+F71+F70+F69</f>
        <v>23856398</v>
      </c>
      <c r="G74" s="82">
        <f>IF(ISBLANK(F74),"  ",IF(F76&gt;0,F74/F76,IF(F74&gt;0,1,0)))</f>
        <v>0.37695350770987107</v>
      </c>
      <c r="H74" s="117">
        <v>0</v>
      </c>
      <c r="I74" s="80">
        <f>IF(ISBLANK(H74),"  ",IF(L74&gt;0,H74/L74,IF(H74&gt;0,1,0)))</f>
        <v>0</v>
      </c>
      <c r="J74" s="95">
        <v>20000000</v>
      </c>
      <c r="K74" s="83">
        <f>IF(ISBLANK(J74),"  ",IF(L74&gt;0,J74/L74,IF(J74&gt;0,1,0)))</f>
        <v>1</v>
      </c>
      <c r="L74" s="118">
        <f>L73+L72+L71+L70+L69</f>
        <v>20000000</v>
      </c>
      <c r="M74" s="82">
        <f>IF(ISBLANK(L74),"  ",IF(L76&gt;0,L74/L76,IF(L74&gt;0,1,0)))</f>
        <v>0.30298507103174432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16827955</v>
      </c>
      <c r="C76" s="122">
        <f t="shared" si="0"/>
        <v>0.26589750325400602</v>
      </c>
      <c r="D76" s="121">
        <v>46459420</v>
      </c>
      <c r="E76" s="123">
        <f>IF(ISBLANK(D76),"  ",IF(F76&gt;0,D76/F76,IF(D76&gt;0,1,0)))</f>
        <v>0.73410249674599393</v>
      </c>
      <c r="F76" s="121">
        <f>F74+F67+F47+F40+F48+F75</f>
        <v>63287375</v>
      </c>
      <c r="G76" s="124">
        <f>IF(ISBLANK(F76),"  ",IF(F76&gt;0,F76/F76,IF(F76&gt;0,1,0)))</f>
        <v>1</v>
      </c>
      <c r="H76" s="121">
        <v>17124776</v>
      </c>
      <c r="I76" s="122">
        <f>IF(ISBLANK(H76),"  ",IF(L76&gt;0,H76/L76,IF(H76&gt;0,1,0)))</f>
        <v>0.25942757363813551</v>
      </c>
      <c r="J76" s="121">
        <v>48885077</v>
      </c>
      <c r="K76" s="123">
        <f>IF(ISBLANK(J76),"  ",IF(L76&gt;0,J76/L76,IF(J76&gt;0,1,0)))</f>
        <v>0.74057242636186449</v>
      </c>
      <c r="L76" s="121">
        <f>L74+L67+L47+L40+L48+L75</f>
        <v>66009853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5" sqref="B5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45.5703125" style="129" customWidth="1"/>
    <col min="5" max="5" width="45.5703125" style="128" customWidth="1"/>
    <col min="6" max="6" width="45.570312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45.5703125" style="129" customWidth="1"/>
    <col min="11" max="11" width="45.5703125" style="128" customWidth="1"/>
    <col min="12" max="12" width="45.57031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79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SUBoard!B13+SUBR!B13+SUNO!B13+SUSLA!B13+SULaw!B13+SUAg!B13</f>
        <v>42996163</v>
      </c>
      <c r="C13" s="52">
        <f t="shared" ref="C13:C76" si="0">IF(ISBLANK(B13),"  ",IF(F13&gt;0,B13/F13,IF(B13&gt;0,1,0)))</f>
        <v>1</v>
      </c>
      <c r="D13" s="53">
        <f>SUBoard!D13+SUBR!D13+SUNO!D13+SUSLA!D13+SULaw!D13+SUAg!D13</f>
        <v>0</v>
      </c>
      <c r="E13" s="54">
        <f>IF(ISBLANK(D13),"  ",IF(F13&gt;0,D13/F13,IF(D13&gt;0,1,0)))</f>
        <v>0</v>
      </c>
      <c r="F13" s="55">
        <f>D13+B13</f>
        <v>42996163</v>
      </c>
      <c r="G13" s="56">
        <f>IF(ISBLANK(F13),"  ",IF(F76&gt;0,F13/F76,IF(F13&gt;0,1,0)))</f>
        <v>0.18562896120700351</v>
      </c>
      <c r="H13" s="9">
        <f>SUBoard!H13+SUBR!H13+SUNO!H13+SUSLA!H13+SULaw!H13+SUAg!H13</f>
        <v>41490381</v>
      </c>
      <c r="I13" s="52">
        <f>IF(ISBLANK(H13),"  ",IF(L13&gt;0,H13/L13,IF(H13&gt;0,1,0)))</f>
        <v>1</v>
      </c>
      <c r="J13" s="53">
        <f>SUBoard!J13+SUBR!J13+SUNO!J13+SUSLA!J13+SULaw!J13+SUAg!J13</f>
        <v>0</v>
      </c>
      <c r="K13" s="54">
        <f>IF(ISBLANK(J13),"  ",IF(L13&gt;0,J13/L13,IF(J13&gt;0,1,0)))</f>
        <v>0</v>
      </c>
      <c r="L13" s="55">
        <f t="shared" ref="L13:L34" si="1">J13+H13</f>
        <v>41490381</v>
      </c>
      <c r="M13" s="56">
        <f>IF(ISBLANK(L13),"  ",IF(L76&gt;0,L13/L76,IF(L13&gt;0,1,0)))</f>
        <v>0.18087310152469774</v>
      </c>
      <c r="N13" s="57"/>
    </row>
    <row r="14" spans="1:17" s="11" customFormat="1" ht="44.25" x14ac:dyDescent="0.55000000000000004">
      <c r="A14" s="21" t="s">
        <v>13</v>
      </c>
      <c r="B14" s="9">
        <f>SUBoard!B14+SUBR!B14+SUNO!B14+SUSLA!B14+SULaw!B14+SUAg!B14</f>
        <v>0</v>
      </c>
      <c r="C14" s="58">
        <f t="shared" si="0"/>
        <v>0</v>
      </c>
      <c r="D14" s="53">
        <f>SUBoard!D14+SUBR!D14+SUNO!D14+SUSLA!D14+SULaw!D14+SUAg!D14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SUBoard!H14+SUBR!H14+SUNO!H14+SUSLA!H14+SULaw!H14+SUAg!H14</f>
        <v>0</v>
      </c>
      <c r="I14" s="58">
        <f>IF(ISBLANK(H14),"  ",IF(L14&gt;0,H14/L14,IF(H14&gt;0,1,0)))</f>
        <v>0</v>
      </c>
      <c r="J14" s="53">
        <f>SUBoard!J14+SUBR!J14+SUNO!J14+SUSLA!J14+SULaw!J14+SUAg!J14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135">
        <f>SUBoard!B15+SUBR!B15+SUNO!B15+SUSLA!B15+SULaw!B15+SUAg!B15</f>
        <v>4315716.59</v>
      </c>
      <c r="C15" s="137">
        <f t="shared" si="0"/>
        <v>1</v>
      </c>
      <c r="D15" s="138">
        <f>SUBoard!D15+SUBR!D15+SUNO!D15+SUSLA!D15+SULaw!D15+SUAg!D15</f>
        <v>0</v>
      </c>
      <c r="E15" s="64">
        <f>IF(ISBLANK(D15),"  ",IF(F15&gt;0,D15/F15,IF(D15&gt;0,1,0)))</f>
        <v>0</v>
      </c>
      <c r="F15" s="48">
        <f>D15+B15</f>
        <v>4315716.59</v>
      </c>
      <c r="G15" s="65">
        <f>IF(ISBLANK(F15),"  ",IF(F76&gt;0,F15/F76,IF(F15&gt;0,1,0)))</f>
        <v>1.8632406511844592E-2</v>
      </c>
      <c r="H15" s="135">
        <f>SUBoard!H15+SUBR!H15+SUNO!H15+SUSLA!H15+SULaw!H15+SUAg!H15</f>
        <v>4705283</v>
      </c>
      <c r="I15" s="137">
        <f>IF(ISBLANK(H15),"  ",IF(L15&gt;0,H15/L15,IF(H15&gt;0,1,0)))</f>
        <v>1</v>
      </c>
      <c r="J15" s="138">
        <f>SUBoard!J15+SUBR!J15+SUNO!J15+SUSLA!J15+SULaw!J15+SUAg!J15</f>
        <v>0</v>
      </c>
      <c r="K15" s="64">
        <f>IF(ISBLANK(J15),"  ",IF(L15&gt;0,J15/L15,IF(J15&gt;0,1,0)))</f>
        <v>0</v>
      </c>
      <c r="L15" s="48">
        <f t="shared" si="1"/>
        <v>4705283</v>
      </c>
      <c r="M15" s="65">
        <f>IF(ISBLANK(L15),"  ",IF(L76&gt;0,L15/L76,IF(L15&gt;0,1,0)))</f>
        <v>2.0512203292648346E-2</v>
      </c>
      <c r="N15" s="35"/>
    </row>
    <row r="16" spans="1:17" s="11" customFormat="1" ht="44.25" x14ac:dyDescent="0.55000000000000004">
      <c r="A16" s="66" t="s">
        <v>15</v>
      </c>
      <c r="B16" s="9">
        <f>SUBoard!B16+SUBR!B16+SUNO!B16+SUSLA!B16+SULaw!B16+SUAg!B16</f>
        <v>0</v>
      </c>
      <c r="C16" s="52">
        <f t="shared" si="0"/>
        <v>0</v>
      </c>
      <c r="D16" s="53">
        <f>SUBoard!D16+SUBR!D16+SUNO!D16+SUSLA!D16+SULaw!D16+SUAg!D16</f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9">
        <f>SUBoard!H16+SUBR!H16+SUNO!H16+SUSLA!H16+SULaw!H16+SUAg!H16</f>
        <v>0</v>
      </c>
      <c r="I16" s="52">
        <f t="shared" ref="I16:I34" si="3">IF(ISBLANK(H16),"  ",IF(L16&gt;0,H16/L16,IF(H16&gt;0,1,0)))</f>
        <v>0</v>
      </c>
      <c r="J16" s="53">
        <f>SUBoard!J16+SUBR!J16+SUNO!J16+SUSLA!J16+SULaw!J16+SUAg!J16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SUBoard!B17+SUBR!B17+SUNO!B17+SUSLA!B17+SULaw!B17+SUAg!B17</f>
        <v>2596468.59</v>
      </c>
      <c r="C17" s="58">
        <f t="shared" si="0"/>
        <v>1</v>
      </c>
      <c r="D17" s="53">
        <f>SUBoard!D17+SUBR!D17+SUNO!D17+SUSLA!D17+SULaw!D17+SUAg!D17</f>
        <v>0</v>
      </c>
      <c r="E17" s="54">
        <f t="shared" ref="E17:E34" si="5">IF(ISBLANK(D17),"  ",IF(F17&gt;0,D17/F17,IF(D17&gt;0,1,0)))</f>
        <v>0</v>
      </c>
      <c r="F17" s="44">
        <f t="shared" si="2"/>
        <v>2596468.59</v>
      </c>
      <c r="G17" s="62">
        <f>IF(ISBLANK(F17),"  ",IF(F76&gt;0,F17/F76,IF(F17&gt;0,1,0)))</f>
        <v>1.1209832076604443E-2</v>
      </c>
      <c r="H17" s="9">
        <f>SUBoard!H17+SUBR!H17+SUNO!H17+SUSLA!H17+SULaw!H17+SUAg!H17</f>
        <v>2905283</v>
      </c>
      <c r="I17" s="58">
        <f t="shared" si="3"/>
        <v>1</v>
      </c>
      <c r="J17" s="53">
        <f>SUBoard!J17+SUBR!J17+SUNO!J17+SUSLA!J17+SULaw!J17+SUAg!J17</f>
        <v>0</v>
      </c>
      <c r="K17" s="60">
        <f t="shared" si="4"/>
        <v>0</v>
      </c>
      <c r="L17" s="44">
        <f t="shared" si="1"/>
        <v>2905283</v>
      </c>
      <c r="M17" s="62">
        <f>IF(ISBLANK(L17),"  ",IF(L76&gt;0,L17/L76,IF(L17&gt;0,1,0)))</f>
        <v>1.2665286130223254E-2</v>
      </c>
      <c r="N17" s="35"/>
    </row>
    <row r="18" spans="1:14" s="11" customFormat="1" ht="44.25" x14ac:dyDescent="0.55000000000000004">
      <c r="A18" s="68" t="s">
        <v>17</v>
      </c>
      <c r="B18" s="9">
        <f>SUBoard!B18+SUBR!B18+SUNO!B18+SUSLA!B18+SULaw!B18+SUAg!B18</f>
        <v>749248</v>
      </c>
      <c r="C18" s="58">
        <f t="shared" si="0"/>
        <v>1</v>
      </c>
      <c r="D18" s="53">
        <f>SUBoard!D18+SUBR!D18+SUNO!D18+SUSLA!D18+SULaw!D18+SUAg!D18</f>
        <v>0</v>
      </c>
      <c r="E18" s="54">
        <f t="shared" si="5"/>
        <v>0</v>
      </c>
      <c r="F18" s="44">
        <f t="shared" si="2"/>
        <v>749248</v>
      </c>
      <c r="G18" s="62">
        <f>IF(ISBLANK(F18),"  ",IF(F76&gt;0,F18/F76,IF(F18&gt;0,1,0)))</f>
        <v>3.2347567369308038E-3</v>
      </c>
      <c r="H18" s="9">
        <f>SUBoard!H18+SUBR!H18+SUNO!H18+SUSLA!H18+SULaw!H18+SUAg!H18</f>
        <v>1000000</v>
      </c>
      <c r="I18" s="58">
        <f t="shared" si="3"/>
        <v>1</v>
      </c>
      <c r="J18" s="53">
        <f>SUBoard!J18+SUBR!J18+SUNO!J18+SUSLA!J18+SULaw!J18+SUAg!J18</f>
        <v>0</v>
      </c>
      <c r="K18" s="60">
        <f t="shared" si="4"/>
        <v>0</v>
      </c>
      <c r="L18" s="44">
        <f t="shared" si="1"/>
        <v>1000000</v>
      </c>
      <c r="M18" s="62">
        <f>IF(ISBLANK(L18),"  ",IF(L76&gt;0,L18/L76,IF(L18&gt;0,1,0)))</f>
        <v>4.359398423569495E-3</v>
      </c>
      <c r="N18" s="35"/>
    </row>
    <row r="19" spans="1:14" s="11" customFormat="1" ht="44.25" x14ac:dyDescent="0.55000000000000004">
      <c r="A19" s="68" t="s">
        <v>18</v>
      </c>
      <c r="B19" s="9">
        <f>SUBoard!B19+SUBR!B19+SUNO!B19+SUSLA!B19+SULaw!B19+SUAg!B19</f>
        <v>0</v>
      </c>
      <c r="C19" s="58">
        <f t="shared" si="0"/>
        <v>0</v>
      </c>
      <c r="D19" s="53">
        <f>SUBoard!D19+SUBR!D19+SUNO!D19+SUSLA!D19+SULaw!D19+SUAg!D19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9">
        <f>SUBoard!H19+SUBR!H19+SUNO!H19+SUSLA!H19+SULaw!H19+SUAg!H19</f>
        <v>0</v>
      </c>
      <c r="I19" s="58">
        <f t="shared" si="3"/>
        <v>0</v>
      </c>
      <c r="J19" s="53">
        <f>SUBoard!J19+SUBR!J19+SUNO!J19+SUSLA!J19+SULaw!J19+SUAg!J19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35"/>
    </row>
    <row r="20" spans="1:14" s="11" customFormat="1" ht="44.25" x14ac:dyDescent="0.55000000000000004">
      <c r="A20" s="68" t="s">
        <v>19</v>
      </c>
      <c r="B20" s="9">
        <f>SUBoard!B20+SUBR!B20+SUNO!B20+SUSLA!B20+SULaw!B20+SUAg!B20</f>
        <v>0</v>
      </c>
      <c r="C20" s="58">
        <f t="shared" si="0"/>
        <v>0</v>
      </c>
      <c r="D20" s="53">
        <f>SUBoard!D20+SUBR!D20+SUNO!D20+SUSLA!D20+SULaw!D20+SUAg!D20</f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9">
        <f>SUBoard!H20+SUBR!H20+SUNO!H20+SUSLA!H20+SULaw!H20+SUAg!H20</f>
        <v>0</v>
      </c>
      <c r="I20" s="58">
        <f t="shared" si="3"/>
        <v>0</v>
      </c>
      <c r="J20" s="53">
        <f>SUBoard!J20+SUBR!J20+SUNO!J20+SUSLA!J20+SULaw!J20+SUAg!J20</f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35"/>
    </row>
    <row r="21" spans="1:14" s="11" customFormat="1" ht="44.25" x14ac:dyDescent="0.55000000000000004">
      <c r="A21" s="68" t="s">
        <v>20</v>
      </c>
      <c r="B21" s="9">
        <f>SUBoard!B21+SUBR!B21+SUNO!B21+SUSLA!B21+SULaw!B21+SUAg!B21</f>
        <v>50000</v>
      </c>
      <c r="C21" s="58">
        <f t="shared" si="0"/>
        <v>1</v>
      </c>
      <c r="D21" s="53">
        <f>SUBoard!D21+SUBR!D21+SUNO!D21+SUSLA!D21+SULaw!D21+SUAg!D21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2.1586689166543013E-4</v>
      </c>
      <c r="H21" s="9">
        <f>SUBoard!H21+SUBR!H21+SUNO!H21+SUSLA!H21+SULaw!H21+SUAg!H21</f>
        <v>50000</v>
      </c>
      <c r="I21" s="58">
        <f t="shared" si="3"/>
        <v>1</v>
      </c>
      <c r="J21" s="53">
        <f>SUBoard!J21+SUBR!J21+SUNO!J21+SUSLA!J21+SULaw!J21+SUAg!J21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2.1796992117847477E-4</v>
      </c>
      <c r="N21" s="35"/>
    </row>
    <row r="22" spans="1:14" s="11" customFormat="1" ht="44.25" x14ac:dyDescent="0.55000000000000004">
      <c r="A22" s="68" t="s">
        <v>21</v>
      </c>
      <c r="B22" s="9">
        <f>SUBoard!B22+SUBR!B22+SUNO!B22+SUSLA!B22+SULaw!B22+SUAg!B22</f>
        <v>920000</v>
      </c>
      <c r="C22" s="58">
        <f t="shared" si="0"/>
        <v>1</v>
      </c>
      <c r="D22" s="53">
        <f>SUBoard!D22+SUBR!D22+SUNO!D22+SUSLA!D22+SULaw!D22+SUAg!D22</f>
        <v>0</v>
      </c>
      <c r="E22" s="54">
        <f t="shared" si="5"/>
        <v>0</v>
      </c>
      <c r="F22" s="44">
        <f t="shared" si="2"/>
        <v>920000</v>
      </c>
      <c r="G22" s="62">
        <f>IF(ISBLANK(F22),"  ",IF(F76&gt;0,F22/F76,IF(F22&gt;0,1,0)))</f>
        <v>3.9719508066439141E-3</v>
      </c>
      <c r="H22" s="9">
        <f>SUBoard!H22+SUBR!H22+SUNO!H22+SUSLA!H22+SULaw!H22+SUAg!H22</f>
        <v>750000</v>
      </c>
      <c r="I22" s="58">
        <f t="shared" si="3"/>
        <v>1</v>
      </c>
      <c r="J22" s="53">
        <f>SUBoard!J22+SUBR!J22+SUNO!J22+SUSLA!J22+SULaw!J22+SUAg!J22</f>
        <v>0</v>
      </c>
      <c r="K22" s="60">
        <f t="shared" si="4"/>
        <v>0</v>
      </c>
      <c r="L22" s="44">
        <f t="shared" si="1"/>
        <v>750000</v>
      </c>
      <c r="M22" s="62">
        <f>IF(ISBLANK(L22),"  ",IF(L76&gt;0,L22/L76,IF(L22&gt;0,1,0)))</f>
        <v>3.2695488176771215E-3</v>
      </c>
      <c r="N22" s="35"/>
    </row>
    <row r="23" spans="1:14" s="11" customFormat="1" ht="44.25" x14ac:dyDescent="0.55000000000000004">
      <c r="A23" s="68" t="s">
        <v>22</v>
      </c>
      <c r="B23" s="9">
        <f>SUBoard!B23+SUBR!B23+SUNO!B23+SUSLA!B23+SULaw!B23+SUAg!B23</f>
        <v>0</v>
      </c>
      <c r="C23" s="58">
        <f t="shared" si="0"/>
        <v>0</v>
      </c>
      <c r="D23" s="53">
        <f>SUBoard!D23+SUBR!D23+SUNO!D23+SUSLA!D23+SULaw!D23+SUAg!D23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SUBoard!H23+SUBR!H23+SUNO!H23+SUSLA!H23+SULaw!H23+SUAg!H23</f>
        <v>0</v>
      </c>
      <c r="I23" s="58">
        <f t="shared" si="3"/>
        <v>0</v>
      </c>
      <c r="J23" s="53">
        <f>SUBoard!J23+SUBR!J23+SUNO!J23+SUSLA!J23+SULaw!J23+SUAg!J23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8" t="s">
        <v>23</v>
      </c>
      <c r="B24" s="9">
        <f>SUBoard!B24+SUBR!B24+SUNO!B24+SUSLA!B24+SULaw!B24+SUAg!B24</f>
        <v>0</v>
      </c>
      <c r="C24" s="58">
        <f t="shared" si="0"/>
        <v>0</v>
      </c>
      <c r="D24" s="53">
        <f>SUBoard!D24+SUBR!D24+SUNO!D24+SUSLA!D24+SULaw!D24+SUAg!D24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SUBoard!H24+SUBR!H24+SUNO!H24+SUSLA!H24+SULaw!H24+SUAg!H24</f>
        <v>0</v>
      </c>
      <c r="I24" s="58">
        <f t="shared" si="3"/>
        <v>0</v>
      </c>
      <c r="J24" s="53">
        <f>SUBoard!J24+SUBR!J24+SUNO!J24+SUSLA!J24+SULaw!J24+SUAg!J24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8" t="s">
        <v>24</v>
      </c>
      <c r="B25" s="9">
        <f>SUBoard!B25+SUBR!B25+SUNO!B25+SUSLA!B25+SULaw!B25+SUAg!B25</f>
        <v>0</v>
      </c>
      <c r="C25" s="58">
        <f t="shared" si="0"/>
        <v>0</v>
      </c>
      <c r="D25" s="53">
        <f>SUBoard!D25+SUBR!D25+SUNO!D25+SUSLA!D25+SULaw!D25+SUAg!D25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SUBoard!H25+SUBR!H25+SUNO!H25+SUSLA!H25+SULaw!H25+SUAg!H25</f>
        <v>0</v>
      </c>
      <c r="I25" s="58">
        <f t="shared" si="3"/>
        <v>0</v>
      </c>
      <c r="J25" s="53">
        <f>SUBoard!J25+SUBR!J25+SUNO!J25+SUSLA!J25+SULaw!J25+SUAg!J25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8" t="s">
        <v>25</v>
      </c>
      <c r="B26" s="9">
        <f>SUBoard!B26+SUBR!B26+SUNO!B26+SUSLA!B26+SULaw!B26+SUAg!B26</f>
        <v>0</v>
      </c>
      <c r="C26" s="58">
        <f t="shared" si="0"/>
        <v>0</v>
      </c>
      <c r="D26" s="53">
        <f>SUBoard!D26+SUBR!D26+SUNO!D26+SUSLA!D26+SULaw!D26+SUAg!D26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SUBoard!H26+SUBR!H26+SUNO!H26+SUSLA!H26+SULaw!H26+SUAg!H26</f>
        <v>0</v>
      </c>
      <c r="I26" s="58">
        <f t="shared" si="3"/>
        <v>0</v>
      </c>
      <c r="J26" s="53">
        <f>SUBoard!J26+SUBR!J26+SUNO!J26+SUSLA!J26+SULaw!J26+SUAg!J26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SUBoard!B27+SUBR!B27+SUNO!B27+SUSLA!B27+SULaw!B27+SUAg!B27</f>
        <v>0</v>
      </c>
      <c r="C27" s="58">
        <f t="shared" si="0"/>
        <v>0</v>
      </c>
      <c r="D27" s="53">
        <f>SUBoard!D27+SUBR!D27+SUNO!D27+SUSLA!D27+SULaw!D27+SUAg!D27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SUBoard!H27+SUBR!H27+SUNO!H27+SUSLA!H27+SULaw!H27+SUAg!H27</f>
        <v>0</v>
      </c>
      <c r="I27" s="58">
        <f t="shared" si="3"/>
        <v>0</v>
      </c>
      <c r="J27" s="53">
        <f>SUBoard!J27+SUBR!J27+SUNO!J27+SUSLA!J27+SULaw!J27+SUAg!J27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0" t="s">
        <v>27</v>
      </c>
      <c r="B28" s="9">
        <f>SUBoard!B28+SUBR!B28+SUNO!B28+SUSLA!B28+SULaw!B28+SUAg!B28</f>
        <v>0</v>
      </c>
      <c r="C28" s="58">
        <f t="shared" si="0"/>
        <v>0</v>
      </c>
      <c r="D28" s="53">
        <f>SUBoard!D28+SUBR!D28+SUNO!D28+SUSLA!D28+SULaw!D28+SUAg!D28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SUBoard!H28+SUBR!H28+SUNO!H28+SUSLA!H28+SULaw!H28+SUAg!H28</f>
        <v>0</v>
      </c>
      <c r="I28" s="58">
        <f t="shared" si="3"/>
        <v>0</v>
      </c>
      <c r="J28" s="53">
        <f>SUBoard!J28+SUBR!J28+SUNO!J28+SUSLA!J28+SULaw!J28+SUAg!J28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0" t="s">
        <v>28</v>
      </c>
      <c r="B29" s="9">
        <f>SUBoard!B29+SUBR!B29+SUNO!B29+SUSLA!B29+SULaw!B29+SUAg!B29</f>
        <v>0</v>
      </c>
      <c r="C29" s="58">
        <f t="shared" si="0"/>
        <v>0</v>
      </c>
      <c r="D29" s="53">
        <f>SUBoard!D29+SUBR!D29+SUNO!D29+SUSLA!D29+SULaw!D29+SUAg!D29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SUBoard!H29+SUBR!H29+SUNO!H29+SUSLA!H29+SULaw!H29+SUAg!H29</f>
        <v>0</v>
      </c>
      <c r="I29" s="58">
        <f t="shared" si="3"/>
        <v>0</v>
      </c>
      <c r="J29" s="53">
        <f>SUBoard!J29+SUBR!J29+SUNO!J29+SUSLA!J29+SULaw!J29+SUAg!J29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35"/>
    </row>
    <row r="30" spans="1:14" s="11" customFormat="1" ht="44.25" x14ac:dyDescent="0.55000000000000004">
      <c r="A30" s="70" t="s">
        <v>29</v>
      </c>
      <c r="B30" s="9">
        <f>SUBoard!B30+SUBR!B30+SUNO!B30+SUSLA!B30+SULaw!B30+SUAg!B30</f>
        <v>0</v>
      </c>
      <c r="C30" s="58">
        <f t="shared" si="0"/>
        <v>0</v>
      </c>
      <c r="D30" s="53">
        <f>SUBoard!D30+SUBR!D30+SUNO!D30+SUSLA!D30+SULaw!D30+SUAg!D30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SUBoard!H30+SUBR!H30+SUNO!H30+SUSLA!H30+SULaw!H30+SUAg!H30</f>
        <v>0</v>
      </c>
      <c r="I30" s="58">
        <f t="shared" si="3"/>
        <v>0</v>
      </c>
      <c r="J30" s="53">
        <f>SUBoard!J30+SUBR!J30+SUNO!J30+SUSLA!J30+SULaw!J30+SUAg!J30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0" t="s">
        <v>30</v>
      </c>
      <c r="B31" s="9">
        <f>SUBoard!B31+SUBR!B31+SUNO!B31+SUSLA!B31+SULaw!B31+SUAg!B31</f>
        <v>0</v>
      </c>
      <c r="C31" s="58">
        <f t="shared" si="0"/>
        <v>0</v>
      </c>
      <c r="D31" s="53">
        <f>SUBoard!D31+SUBR!D31+SUNO!D31+SUSLA!D31+SULaw!D31+SUAg!D31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9">
        <f>SUBoard!H31+SUBR!H31+SUNO!H31+SUSLA!H31+SULaw!H31+SUAg!H31</f>
        <v>0</v>
      </c>
      <c r="I31" s="58">
        <f t="shared" si="3"/>
        <v>0</v>
      </c>
      <c r="J31" s="53">
        <f>SUBoard!J31+SUBR!J31+SUNO!J31+SUSLA!J31+SULaw!J31+SUAg!J31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35"/>
    </row>
    <row r="32" spans="1:14" s="11" customFormat="1" ht="44.25" x14ac:dyDescent="0.55000000000000004">
      <c r="A32" s="70" t="s">
        <v>31</v>
      </c>
      <c r="B32" s="9">
        <f>SUBoard!B32+SUBR!B32+SUNO!B32+SUSLA!B32+SULaw!B32+SUAg!B32</f>
        <v>0</v>
      </c>
      <c r="C32" s="58">
        <f t="shared" si="0"/>
        <v>0</v>
      </c>
      <c r="D32" s="53">
        <f>SUBoard!D32+SUBR!D32+SUNO!D32+SUSLA!D32+SULaw!D32+SUAg!D32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SUBoard!H32+SUBR!H32+SUNO!H32+SUSLA!H32+SULaw!H32+SUAg!H32</f>
        <v>0</v>
      </c>
      <c r="I32" s="58">
        <f t="shared" si="3"/>
        <v>0</v>
      </c>
      <c r="J32" s="53">
        <f>SUBoard!J32+SUBR!J32+SUNO!J32+SUSLA!J32+SULaw!J32+SUAg!J32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1" t="s">
        <v>75</v>
      </c>
      <c r="B33" s="9">
        <f>SUBoard!B33+SUBR!B33+SUNO!B33+SUSLA!B33+SULaw!B33+SUAg!B33</f>
        <v>0</v>
      </c>
      <c r="C33" s="58">
        <f>IF(ISBLANK(B33),"  ",IF(F33&gt;0,B33/F33,IF(B33&gt;0,1,0)))</f>
        <v>0</v>
      </c>
      <c r="D33" s="53">
        <f>SUBoard!D33+SUBR!D33+SUNO!D33+SUSLA!D33+SULaw!D33+SUAg!D33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SUBoard!H33+SUBR!H33+SUNO!H33+SUSLA!H33+SULaw!H33+SUAg!H33</f>
        <v>0</v>
      </c>
      <c r="I33" s="58">
        <f>IF(ISBLANK(H33),"  ",IF(L33&gt;0,H33/L33,IF(H33&gt;0,1,0)))</f>
        <v>0</v>
      </c>
      <c r="J33" s="53">
        <f>SUBoard!J33+SUBR!J33+SUNO!J33+SUSLA!J33+SULaw!J33+SUAg!J33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0" t="s">
        <v>32</v>
      </c>
      <c r="B34" s="9">
        <f>SUBoard!B34+SUBR!B34+SUNO!B34+SUSLA!B34+SULaw!B34+SUAg!B34</f>
        <v>0</v>
      </c>
      <c r="C34" s="58">
        <f t="shared" si="0"/>
        <v>0</v>
      </c>
      <c r="D34" s="53">
        <f>SUBoard!D34+SUBR!D34+SUNO!D34+SUSLA!D34+SULaw!D34+SUAg!D34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170">
        <f>SUBoard!H34+SUBR!H34+SUNO!H34+SUSLA!H34+SULaw!H34+SUAg!H34</f>
        <v>0</v>
      </c>
      <c r="I34" s="58">
        <f t="shared" si="3"/>
        <v>0</v>
      </c>
      <c r="J34" s="53">
        <f>SUBoard!J34+SUBR!J34+SUNO!J34+SUSLA!J34+SULaw!J34+SUAg!J34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136"/>
      <c r="C35" s="73" t="s">
        <v>4</v>
      </c>
      <c r="D35" s="139"/>
      <c r="E35" s="74" t="s">
        <v>4</v>
      </c>
      <c r="F35" s="44"/>
      <c r="G35" s="75" t="s">
        <v>4</v>
      </c>
      <c r="H35" s="169"/>
      <c r="I35" s="73" t="s">
        <v>4</v>
      </c>
      <c r="J35" s="139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SUBoard!B36+SUBR!B36+SUNO!B36+SUSLA!B36+SULaw!B36+SUAg!B36</f>
        <v>0</v>
      </c>
      <c r="C36" s="58">
        <f t="shared" si="0"/>
        <v>0</v>
      </c>
      <c r="D36" s="53">
        <f>SUBoard!D36+SUBR!D36+SUNO!D36+SUSLA!D36+SULaw!D36+SUAg!D36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SUBoard!H36+SUBR!H36+SUNO!H36+SUSLA!H36+SULaw!H36+SUAg!H36</f>
        <v>0</v>
      </c>
      <c r="I36" s="58">
        <f>IF(ISBLANK(H36),"  ",IF(L36&gt;0,H36/L36,IF(H36&gt;0,1,0)))</f>
        <v>0</v>
      </c>
      <c r="J36" s="53">
        <f>SUBoard!J36+SUBR!J36+SUNO!J36+SUSLA!J36+SULaw!J36+SUAg!J36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134">
        <f>SUBoard!B38+SUBR!B38+SUNO!B38+SUSLA!B38+SULaw!B38+SUAg!B38</f>
        <v>0</v>
      </c>
      <c r="C38" s="58">
        <f t="shared" si="0"/>
        <v>0</v>
      </c>
      <c r="D38" s="140">
        <f>SUBoard!D38+SUBR!D38+SUNO!D38+SUSLA!D38+SULaw!D38+SUAg!D38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134">
        <f>SUBoard!H38+SUBR!H38+SUNO!H38+SUSLA!H38+SULaw!H38+SUAg!H38</f>
        <v>0</v>
      </c>
      <c r="I38" s="58">
        <f>IF(ISBLANK(H38),"  ",IF(L38&gt;0,H38/L38,IF(H38&gt;0,1,0)))</f>
        <v>0</v>
      </c>
      <c r="J38" s="140">
        <f>SUBoard!J38+SUBR!J38+SUNO!J38+SUSLA!J38+SULaw!J38+SUAg!J38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6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79">
        <f>B39+B38+B36+B34+B29+B28+B26+B27+B25+B24+B23+B22+B21+B20+B19+B18+B17+B16+B14+B13+B30+B31+B32</f>
        <v>47311879.590000004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79">
        <f>F39+F38+F36+F34+F29+F28+F26+F27+F25+F24+F23+F22+F21+F20+F19+F18+F17+F16+F14+F13+F30+F31+F32</f>
        <v>47311879.590000004</v>
      </c>
      <c r="G40" s="82">
        <f>IF(ISBLANK(F40),"  ",IF(F76&gt;0,F40/F76,IF(F40&gt;0,1,0)))</f>
        <v>0.20426136771884812</v>
      </c>
      <c r="H40" s="79">
        <f>H39+H38+H36+H34+H29+H28+H26+H27+H25+H24+H23+H22+H21+H20+H19+H18+H17+H16+H14+H13+H30+H31+H32</f>
        <v>46195664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79">
        <f>L39+L38+L36+L34+L29+L28+L26+L27+L25+L24+L23+L22+L21+L20+L19+L18+L17+L16+L14+L13+L30+L31+L32</f>
        <v>46195664</v>
      </c>
      <c r="M40" s="82">
        <f>IF(ISBLANK(L40),"  ",IF(L76&gt;0,L40/L76,IF(L40&gt;0,1,0)))</f>
        <v>0.20138530481734607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63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SUBoard!B42+SUBR!B42+SUNO!B42+SUSLA!B42+SULaw!B42+SUAg!B42</f>
        <v>0</v>
      </c>
      <c r="C42" s="52">
        <f t="shared" si="0"/>
        <v>0</v>
      </c>
      <c r="D42" s="53">
        <f>SUBoard!D42+SUBR!D42+SUNO!D42+SUSLA!D42+SULaw!D42+SUAg!D42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SUBoard!H42+SUBR!H42+SUNO!H42+SUSLA!H42+SULaw!H42+SUAg!H42</f>
        <v>0</v>
      </c>
      <c r="I42" s="52">
        <f t="shared" ref="I42:I48" si="7">IF(ISBLANK(H42),"  ",IF(L42&gt;0,H42/L42,IF(H42&gt;0,1,0)))</f>
        <v>0</v>
      </c>
      <c r="J42" s="53">
        <f>SUBoard!J42+SUBR!J42+SUNO!J42+SUSLA!J42+SULaw!J42+SUAg!J42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SUBoard!B43+SUBR!B43+SUNO!B43+SUSLA!B43+SULaw!B43+SUAg!B43</f>
        <v>0</v>
      </c>
      <c r="C43" s="58">
        <f t="shared" si="0"/>
        <v>0</v>
      </c>
      <c r="D43" s="53">
        <f>SUBoard!D43+SUBR!D43+SUNO!D43+SUSLA!D43+SULaw!D43+SUAg!D43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SUBoard!H43+SUBR!H43+SUNO!H43+SUSLA!H43+SULaw!H43+SUAg!H43</f>
        <v>0</v>
      </c>
      <c r="I43" s="58">
        <f t="shared" si="7"/>
        <v>0</v>
      </c>
      <c r="J43" s="53">
        <f>SUBoard!J43+SUBR!J43+SUNO!J43+SUSLA!J43+SULaw!J43+SUAg!J43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SUBoard!B44+SUBR!B44+SUNO!B44+SUSLA!B44+SULaw!B44+SUAg!B44</f>
        <v>0</v>
      </c>
      <c r="C44" s="58">
        <f t="shared" si="0"/>
        <v>0</v>
      </c>
      <c r="D44" s="53">
        <f>SUBoard!D44+SUBR!D44+SUNO!D44+SUSLA!D44+SULaw!D44+SUAg!D44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SUBoard!H44+SUBR!H44+SUNO!H44+SUSLA!H44+SULaw!H44+SUAg!H44</f>
        <v>0</v>
      </c>
      <c r="I44" s="58">
        <f t="shared" si="7"/>
        <v>0</v>
      </c>
      <c r="J44" s="53">
        <f>SUBoard!J44+SUBR!J44+SUNO!J44+SUSLA!J44+SULaw!J44+SUAg!J44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SUBoard!B45+SUBR!B45+SUNO!B45+SUSLA!B45+SULaw!B45+SUAg!B45</f>
        <v>3684977</v>
      </c>
      <c r="C45" s="58">
        <f t="shared" si="0"/>
        <v>1</v>
      </c>
      <c r="D45" s="53">
        <f>SUBoard!D45+SUBR!D45+SUNO!D45+SUSLA!D45+SULaw!D45+SUAg!D45</f>
        <v>0</v>
      </c>
      <c r="E45" s="60">
        <f t="shared" si="6"/>
        <v>0</v>
      </c>
      <c r="F45" s="78">
        <f>D45+B45</f>
        <v>3684977</v>
      </c>
      <c r="G45" s="62">
        <f>IF(ISBLANK(F45),"  ",IF(D76&gt;0,F45/D76,IF(F45&gt;0,1,0)))</f>
        <v>3.8970838397429305E-2</v>
      </c>
      <c r="H45" s="9">
        <f>SUBoard!H45+SUBR!H45+SUNO!H45+SUSLA!H45+SULaw!H45+SUAg!H45</f>
        <v>3411787</v>
      </c>
      <c r="I45" s="58">
        <f t="shared" si="7"/>
        <v>1</v>
      </c>
      <c r="J45" s="53">
        <f>SUBoard!J45+SUBR!J45+SUNO!J45+SUSLA!J45+SULaw!J45+SUAg!J45</f>
        <v>0</v>
      </c>
      <c r="K45" s="60">
        <f t="shared" si="8"/>
        <v>0</v>
      </c>
      <c r="L45" s="78">
        <f>J45+H45</f>
        <v>3411787</v>
      </c>
      <c r="M45" s="62">
        <f>IF(ISBLANK(L45),"  ",IF(J76&gt;0,L45/J76,IF(L45&gt;0,1,0)))</f>
        <v>3.7624403674060239E-2</v>
      </c>
      <c r="N45" s="35"/>
    </row>
    <row r="46" spans="1:14" s="11" customFormat="1" ht="44.25" x14ac:dyDescent="0.55000000000000004">
      <c r="A46" s="88" t="s">
        <v>43</v>
      </c>
      <c r="B46" s="9">
        <f>SUBoard!B46+SUBR!B46+SUNO!B46+SUSLA!B46+SULaw!B46+SUAg!B46</f>
        <v>0</v>
      </c>
      <c r="C46" s="58">
        <f t="shared" si="0"/>
        <v>0</v>
      </c>
      <c r="D46" s="53">
        <f>SUBoard!D46+SUBR!D46+SUNO!D46+SUSLA!D46+SULaw!D46+SUAg!D46</f>
        <v>2508014</v>
      </c>
      <c r="E46" s="60">
        <f t="shared" si="6"/>
        <v>1</v>
      </c>
      <c r="F46" s="78">
        <f>D46+B46</f>
        <v>2508014</v>
      </c>
      <c r="G46" s="62">
        <f>IF(ISBLANK(F46),"  ",IF(F76&gt;0,F46/F76,IF(F46&gt;0,1,0)))</f>
        <v>1.0827943728667641E-2</v>
      </c>
      <c r="H46" s="9">
        <f>SUBoard!H46+SUBR!H46+SUNO!H46+SUSLA!H46+SULaw!H46+SUAg!H46</f>
        <v>0</v>
      </c>
      <c r="I46" s="58">
        <f t="shared" si="7"/>
        <v>0</v>
      </c>
      <c r="J46" s="53">
        <f>SUBoard!J46+SUBR!J46+SUNO!J46+SUSLA!J46+SULaw!J46+SUAg!J46</f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35"/>
    </row>
    <row r="47" spans="1:14" s="85" customFormat="1" ht="45" x14ac:dyDescent="0.6">
      <c r="A47" s="86" t="s">
        <v>44</v>
      </c>
      <c r="B47" s="90">
        <f>B46+B45+B44+B43+B42</f>
        <v>3684977</v>
      </c>
      <c r="C47" s="80">
        <f t="shared" si="0"/>
        <v>0.59502379383402948</v>
      </c>
      <c r="D47" s="91">
        <f>D46+D45+D44+D43+D42</f>
        <v>2508014</v>
      </c>
      <c r="E47" s="83">
        <f t="shared" si="6"/>
        <v>0.40497620616597052</v>
      </c>
      <c r="F47" s="92">
        <f>F46+F45+F44+F43+F42</f>
        <v>6192991</v>
      </c>
      <c r="G47" s="82">
        <f>IF(ISBLANK(F47),"  ",IF(F76&gt;0,F47/F76,IF(F47&gt;0,1,0)))</f>
        <v>2.6737234345639675E-2</v>
      </c>
      <c r="H47" s="90">
        <f>H46+H45+H44+H43+H42</f>
        <v>3411787</v>
      </c>
      <c r="I47" s="80">
        <f t="shared" si="7"/>
        <v>1</v>
      </c>
      <c r="J47" s="91">
        <f>J46+J45+J44+J43+J42</f>
        <v>0</v>
      </c>
      <c r="K47" s="83">
        <f t="shared" si="8"/>
        <v>0</v>
      </c>
      <c r="L47" s="92">
        <f>L46+L45+L44+L43+L42</f>
        <v>3411787</v>
      </c>
      <c r="M47" s="82">
        <f>IF(ISBLANK(L47),"  ",IF(L76&gt;0,L47/L76,IF(L47&gt;0,1,0)))</f>
        <v>1.4873338869354897E-2</v>
      </c>
      <c r="N47" s="84"/>
    </row>
    <row r="48" spans="1:14" s="85" customFormat="1" ht="45" x14ac:dyDescent="0.6">
      <c r="A48" s="93" t="s">
        <v>45</v>
      </c>
      <c r="B48" s="94">
        <f>[4]Revenue!H103</f>
        <v>0</v>
      </c>
      <c r="C48" s="80">
        <f t="shared" si="0"/>
        <v>0</v>
      </c>
      <c r="D48" s="95">
        <f>[4]Revenue!J103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f>[4]Revenue!N103</f>
        <v>0</v>
      </c>
      <c r="I48" s="80">
        <f t="shared" si="7"/>
        <v>0</v>
      </c>
      <c r="J48" s="95">
        <f>[4]Revenue!P103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SUBoard!B50+SUBR!B50+SUNO!B50+SUSLA!B50+SULaw!B50+SUAg!B50</f>
        <v>59052206.810000002</v>
      </c>
      <c r="C50" s="52">
        <f t="shared" si="0"/>
        <v>1</v>
      </c>
      <c r="D50" s="53">
        <f>SUBoard!D50+SUBR!D50+SUNO!D50+SUSLA!D50+SULaw!D50+SUAg!D50</f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59052206.810000002</v>
      </c>
      <c r="G50" s="56">
        <f>IF(ISBLANK(F50),"  ",IF(F76&gt;0,F50/F76,IF(F50&gt;0,1,0)))</f>
        <v>0.25494832660117694</v>
      </c>
      <c r="H50" s="9">
        <f>SUBoard!H50+SUBR!H50+SUNO!H50+SUSLA!H50+SULaw!H50+SUAg!H50</f>
        <v>61206975</v>
      </c>
      <c r="I50" s="52">
        <f t="shared" ref="I50:I67" si="11">IF(ISBLANK(H50),"  ",IF(L50&gt;0,H50/L50,IF(H50&gt;0,1,0)))</f>
        <v>1</v>
      </c>
      <c r="J50" s="53">
        <f>SUBoard!J50+SUBR!J50+SUNO!J50+SUSLA!J50+SULaw!J50+SUAg!J50</f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61206975</v>
      </c>
      <c r="M50" s="56">
        <f>IF(ISBLANK(L50),"  ",IF(L76&gt;0,L50/L76,IF(L50&gt;0,1,0)))</f>
        <v>0.26682559032645753</v>
      </c>
      <c r="N50" s="35"/>
    </row>
    <row r="51" spans="1:14" s="11" customFormat="1" ht="44.25" x14ac:dyDescent="0.55000000000000004">
      <c r="A51" s="41" t="s">
        <v>48</v>
      </c>
      <c r="B51" s="9">
        <f>SUBoard!B51+SUBR!B51+SUNO!B51+SUSLA!B51+SULaw!B51+SUAg!B51</f>
        <v>8178378.8099999996</v>
      </c>
      <c r="C51" s="58">
        <f t="shared" si="0"/>
        <v>1</v>
      </c>
      <c r="D51" s="53">
        <f>SUBoard!D51+SUBR!D51+SUNO!D51+SUSLA!D51+SULaw!D51+SUAg!D51</f>
        <v>0</v>
      </c>
      <c r="E51" s="60">
        <f t="shared" si="9"/>
        <v>0</v>
      </c>
      <c r="F51" s="102">
        <f t="shared" si="10"/>
        <v>8178378.8099999996</v>
      </c>
      <c r="G51" s="62">
        <f>IF(ISBLANK(F51),"  ",IF(F76&gt;0,F51/F76,IF(F51&gt;0,1,0)))</f>
        <v>3.5308824251542387E-2</v>
      </c>
      <c r="H51" s="9">
        <f>SUBoard!H51+SUBR!H51+SUNO!H51+SUSLA!H51+SULaw!H51+SUAg!H51</f>
        <v>7727543</v>
      </c>
      <c r="I51" s="58">
        <f t="shared" si="11"/>
        <v>1</v>
      </c>
      <c r="J51" s="53">
        <f>SUBoard!J51+SUBR!J51+SUNO!J51+SUSLA!J51+SULaw!J51+SUAg!J51</f>
        <v>0</v>
      </c>
      <c r="K51" s="60">
        <f t="shared" si="12"/>
        <v>0</v>
      </c>
      <c r="L51" s="102">
        <f t="shared" si="13"/>
        <v>7727543</v>
      </c>
      <c r="M51" s="62">
        <f>IF(ISBLANK(L51),"  ",IF(L76&gt;0,L51/L76,IF(L51&gt;0,1,0)))</f>
        <v>3.3687438772265488E-2</v>
      </c>
      <c r="N51" s="35"/>
    </row>
    <row r="52" spans="1:14" s="11" customFormat="1" ht="44.25" x14ac:dyDescent="0.55000000000000004">
      <c r="A52" s="103" t="s">
        <v>49</v>
      </c>
      <c r="B52" s="9">
        <f>SUBoard!B52+SUBR!B52+SUNO!B52+SUSLA!B52+SULaw!B52+SUAg!B52</f>
        <v>2516110.2000000002</v>
      </c>
      <c r="C52" s="58">
        <f t="shared" si="0"/>
        <v>1</v>
      </c>
      <c r="D52" s="53">
        <f>SUBoard!D52+SUBR!D52+SUNO!D52+SUSLA!D52+SULaw!D52+SUAg!D52</f>
        <v>0</v>
      </c>
      <c r="E52" s="60">
        <f t="shared" si="9"/>
        <v>0</v>
      </c>
      <c r="F52" s="106">
        <f t="shared" si="10"/>
        <v>2516110.2000000002</v>
      </c>
      <c r="G52" s="62">
        <f>IF(ISBLANK(F52),"  ",IF(F76&gt;0,F52/F76,IF(F52&gt;0,1,0)))</f>
        <v>1.0862897759233676E-2</v>
      </c>
      <c r="H52" s="9">
        <f>SUBoard!H52+SUBR!H52+SUNO!H52+SUSLA!H52+SULaw!H52+SUAg!H52</f>
        <v>2897099</v>
      </c>
      <c r="I52" s="58">
        <f t="shared" si="11"/>
        <v>1</v>
      </c>
      <c r="J52" s="53">
        <f>SUBoard!J52+SUBR!J52+SUNO!J52+SUSLA!J52+SULaw!J52+SUAg!J52</f>
        <v>0</v>
      </c>
      <c r="K52" s="60">
        <f t="shared" si="12"/>
        <v>0</v>
      </c>
      <c r="L52" s="106">
        <f t="shared" si="13"/>
        <v>2897099</v>
      </c>
      <c r="M52" s="62">
        <f>IF(ISBLANK(L52),"  ",IF(L76&gt;0,L52/L76,IF(L52&gt;0,1,0)))</f>
        <v>1.262960881352476E-2</v>
      </c>
      <c r="N52" s="35"/>
    </row>
    <row r="53" spans="1:14" s="11" customFormat="1" ht="44.25" x14ac:dyDescent="0.55000000000000004">
      <c r="A53" s="103" t="s">
        <v>50</v>
      </c>
      <c r="B53" s="9">
        <f>SUBoard!B53+SUBR!B53+SUNO!B53+SUSLA!B53+SULaw!B53+SUAg!B53</f>
        <v>883069.27</v>
      </c>
      <c r="C53" s="58">
        <f t="shared" si="0"/>
        <v>0.78831093011277309</v>
      </c>
      <c r="D53" s="53">
        <f>SUBoard!D53+SUBR!D53+SUNO!D53+SUSLA!D53+SULaw!D53+SUAg!D53</f>
        <v>237135</v>
      </c>
      <c r="E53" s="60">
        <f t="shared" si="9"/>
        <v>0.21168906988722691</v>
      </c>
      <c r="F53" s="106">
        <f t="shared" si="10"/>
        <v>1120204.27</v>
      </c>
      <c r="G53" s="62">
        <f>IF(ISBLANK(F53),"  ",IF(F76&gt;0,F53/F76,IF(F53&gt;0,1,0)))</f>
        <v>4.836300275904845E-3</v>
      </c>
      <c r="H53" s="9">
        <f>SUBoard!H53+SUBR!H53+SUNO!H53+SUSLA!H53+SULaw!H53+SUAg!H53</f>
        <v>910126</v>
      </c>
      <c r="I53" s="58">
        <f t="shared" si="11"/>
        <v>0.79320915227921285</v>
      </c>
      <c r="J53" s="53">
        <f>SUBoard!J53+SUBR!J53+SUNO!J53+SUSLA!J53+SULaw!J53+SUAg!J53</f>
        <v>237271.25</v>
      </c>
      <c r="K53" s="60">
        <f t="shared" si="12"/>
        <v>0.20679084772078721</v>
      </c>
      <c r="L53" s="106">
        <f t="shared" si="13"/>
        <v>1147397.25</v>
      </c>
      <c r="M53" s="62">
        <f>IF(ISBLANK(L53),"  ",IF(L76&gt;0,L53/L76,IF(L53&gt;0,1,0)))</f>
        <v>5.0019617628579739E-3</v>
      </c>
      <c r="N53" s="35"/>
    </row>
    <row r="54" spans="1:14" s="11" customFormat="1" ht="44.25" x14ac:dyDescent="0.55000000000000004">
      <c r="A54" s="103" t="s">
        <v>51</v>
      </c>
      <c r="B54" s="9">
        <f>SUBoard!B54+SUBR!B54+SUNO!B54+SUSLA!B54+SULaw!B54+SUAg!B54</f>
        <v>0</v>
      </c>
      <c r="C54" s="58">
        <f>IF(ISBLANK(B54),"  ",IF(F54&gt;0,B54/F54,IF(B54&gt;0,1,0)))</f>
        <v>0</v>
      </c>
      <c r="D54" s="53">
        <f>SUBoard!D54+SUBR!D54+SUNO!D54+SUSLA!D54+SULaw!D54+SUAg!D54</f>
        <v>3102355.96</v>
      </c>
      <c r="E54" s="60">
        <f>IF(ISBLANK(D54),"  ",IF(F54&gt;0,D54/F54,IF(D54&gt;0,1,0)))</f>
        <v>1</v>
      </c>
      <c r="F54" s="106">
        <f t="shared" si="10"/>
        <v>3102355.96</v>
      </c>
      <c r="G54" s="62">
        <f>IF(ISBLANK(F54),"  ",IF(F76&gt;0,F54/F76,IF(F54&gt;0,1,0)))</f>
        <v>1.339391875849843E-2</v>
      </c>
      <c r="H54" s="9">
        <f>SUBoard!H54+SUBR!H54+SUNO!H54+SUSLA!H54+SULaw!H54+SUAg!H54</f>
        <v>0</v>
      </c>
      <c r="I54" s="58">
        <f>IF(ISBLANK(H54),"  ",IF(L54&gt;0,H54/L54,IF(H54&gt;0,1,0)))</f>
        <v>0</v>
      </c>
      <c r="J54" s="53">
        <f>SUBoard!J54+SUBR!J54+SUNO!J54+SUSLA!J54+SULaw!J54+SUAg!J54</f>
        <v>3322492</v>
      </c>
      <c r="K54" s="60">
        <f>IF(ISBLANK(J54),"  ",IF(L54&gt;0,J54/L54,IF(J54&gt;0,1,0)))</f>
        <v>1</v>
      </c>
      <c r="L54" s="106">
        <f t="shared" si="13"/>
        <v>3322492</v>
      </c>
      <c r="M54" s="62">
        <f>IF(ISBLANK(L54),"  ",IF(L76&gt;0,L54/L76,IF(L54&gt;0,1,0)))</f>
        <v>1.448406638712226E-2</v>
      </c>
      <c r="N54" s="35"/>
    </row>
    <row r="55" spans="1:14" s="11" customFormat="1" ht="44.25" x14ac:dyDescent="0.55000000000000004">
      <c r="A55" s="41" t="s">
        <v>52</v>
      </c>
      <c r="B55" s="9">
        <f>SUBoard!B55+SUBR!B55+SUNO!B55+SUSLA!B55+SULaw!B55+SUAg!B55</f>
        <v>8830317.6400000006</v>
      </c>
      <c r="C55" s="58">
        <f t="shared" si="0"/>
        <v>0.51616176154044358</v>
      </c>
      <c r="D55" s="53">
        <f>SUBoard!D55+SUBR!D55+SUNO!D55+SUSLA!D55+SULaw!D55+SUAg!D55</f>
        <v>8277337.9400000004</v>
      </c>
      <c r="E55" s="60">
        <f t="shared" si="9"/>
        <v>0.48383823845955631</v>
      </c>
      <c r="F55" s="102">
        <f t="shared" si="10"/>
        <v>17107655.580000002</v>
      </c>
      <c r="G55" s="62">
        <f>IF(ISBLANK(F55),"  ",IF(F76&gt;0,F55/F76,IF(F55&gt;0,1,0)))</f>
        <v>7.385952867474703E-2</v>
      </c>
      <c r="H55" s="9">
        <f>SUBoard!H55+SUBR!H55+SUNO!H55+SUSLA!H55+SULaw!H55+SUAg!H55</f>
        <v>8545161</v>
      </c>
      <c r="I55" s="58">
        <f t="shared" si="11"/>
        <v>0.49963976943707361</v>
      </c>
      <c r="J55" s="53">
        <f>SUBoard!J55+SUBR!J55+SUNO!J55+SUSLA!J55+SULaw!J55+SUAg!J55</f>
        <v>8557482.7900000028</v>
      </c>
      <c r="K55" s="60">
        <f t="shared" si="12"/>
        <v>0.50036023056292644</v>
      </c>
      <c r="L55" s="102">
        <f t="shared" si="13"/>
        <v>17102643.790000003</v>
      </c>
      <c r="M55" s="62">
        <f>IF(ISBLANK(L55),"  ",IF(L76&gt;0,L55/L76,IF(L55&gt;0,1,0)))</f>
        <v>7.4557238376996626E-2</v>
      </c>
      <c r="N55" s="35"/>
    </row>
    <row r="56" spans="1:14" s="85" customFormat="1" ht="45" x14ac:dyDescent="0.6">
      <c r="A56" s="93" t="s">
        <v>53</v>
      </c>
      <c r="B56" s="143">
        <f>B55+B53+B52+B51+B50</f>
        <v>79460082.730000004</v>
      </c>
      <c r="C56" s="80">
        <f t="shared" si="0"/>
        <v>0.87245034233051988</v>
      </c>
      <c r="D56" s="144">
        <f>D55+D53+D52+D51+D50+D54</f>
        <v>11616828.900000002</v>
      </c>
      <c r="E56" s="83">
        <f t="shared" si="9"/>
        <v>0.12754965766948023</v>
      </c>
      <c r="F56" s="107">
        <f>F55+F53+F52+F51+F50+F54</f>
        <v>91076911.629999995</v>
      </c>
      <c r="G56" s="82">
        <f>IF(ISBLANK(F56),"  ",IF(F76&gt;0,F56/F76,IF(F56&gt;0,1,0)))</f>
        <v>0.39320979632110326</v>
      </c>
      <c r="H56" s="143">
        <f>H55+H53+H52+H51+H50</f>
        <v>81286904</v>
      </c>
      <c r="I56" s="80">
        <f t="shared" si="11"/>
        <v>0.87027079594631673</v>
      </c>
      <c r="J56" s="144">
        <f>J55+J53+J52+J51+J50+J54</f>
        <v>12117246.040000003</v>
      </c>
      <c r="K56" s="83">
        <f t="shared" si="12"/>
        <v>0.12972920405368321</v>
      </c>
      <c r="L56" s="102">
        <f t="shared" si="13"/>
        <v>93404150.040000007</v>
      </c>
      <c r="M56" s="82">
        <f>IF(ISBLANK(L56),"  ",IF(L76&gt;0,L56/L76,IF(L56&gt;0,1,0)))</f>
        <v>0.40718590443922464</v>
      </c>
      <c r="N56" s="84"/>
    </row>
    <row r="57" spans="1:14" s="11" customFormat="1" ht="44.25" x14ac:dyDescent="0.55000000000000004">
      <c r="A57" s="51" t="s">
        <v>54</v>
      </c>
      <c r="B57" s="9">
        <f>SUBoard!B57+SUBR!B57+SUNO!B57+SUSLA!B57+SULaw!B57+SUAg!B57</f>
        <v>0</v>
      </c>
      <c r="C57" s="58">
        <f t="shared" si="0"/>
        <v>0</v>
      </c>
      <c r="D57" s="53">
        <f>SUBoard!D57+SUBR!D57+SUNO!D57+SUSLA!D57+SULaw!D57+SUAg!D57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SUBoard!H57+SUBR!H57+SUNO!H57+SUSLA!H57+SULaw!H57+SUAg!H57</f>
        <v>0</v>
      </c>
      <c r="I57" s="58">
        <f t="shared" si="11"/>
        <v>0</v>
      </c>
      <c r="J57" s="53">
        <f>SUBoard!J57+SUBR!J57+SUNO!J57+SUSLA!J57+SULaw!J57+SUAg!J57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SUBoard!B58+SUBR!B58+SUNO!B58+SUSLA!B58+SULaw!B58+SUAg!B58</f>
        <v>0</v>
      </c>
      <c r="C58" s="58">
        <f t="shared" si="0"/>
        <v>0</v>
      </c>
      <c r="D58" s="53">
        <f>SUBoard!D58+SUBR!D58+SUNO!D58+SUSLA!D58+SULaw!D58+SUAg!D58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SUBoard!H58+SUBR!H58+SUNO!H58+SUSLA!H58+SULaw!H58+SUAg!H58</f>
        <v>0</v>
      </c>
      <c r="I58" s="58">
        <f t="shared" si="11"/>
        <v>0</v>
      </c>
      <c r="J58" s="53">
        <f>SUBoard!J58+SUBR!J58+SUNO!J58+SUSLA!J58+SULaw!J58+SUAg!J58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89" t="s">
        <v>56</v>
      </c>
      <c r="B59" s="9">
        <f>SUBoard!B59+SUBR!B59+SUNO!B59+SUSLA!B59+SULaw!B59+SUAg!B59</f>
        <v>0</v>
      </c>
      <c r="C59" s="58">
        <f t="shared" si="0"/>
        <v>0</v>
      </c>
      <c r="D59" s="53">
        <f>SUBoard!D59+SUBR!D59+SUNO!D59+SUSLA!D59+SULaw!D59+SUAg!D59</f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9">
        <f>SUBoard!H59+SUBR!H59+SUNO!H59+SUSLA!H59+SULaw!H59+SUAg!H59</f>
        <v>0</v>
      </c>
      <c r="I59" s="58">
        <f t="shared" si="11"/>
        <v>0</v>
      </c>
      <c r="J59" s="53">
        <f>SUBoard!J59+SUBR!J59+SUNO!J59+SUSLA!J59+SULaw!J59+SUAg!J59</f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35"/>
    </row>
    <row r="60" spans="1:14" s="11" customFormat="1" ht="44.25" x14ac:dyDescent="0.55000000000000004">
      <c r="A60" s="88" t="s">
        <v>57</v>
      </c>
      <c r="B60" s="9">
        <f>SUBoard!B60+SUBR!B60+SUNO!B60+SUSLA!B60+SULaw!B60+SUAg!B60</f>
        <v>0</v>
      </c>
      <c r="C60" s="58">
        <f t="shared" si="0"/>
        <v>0</v>
      </c>
      <c r="D60" s="53">
        <f>SUBoard!D60+SUBR!D60+SUNO!D60+SUSLA!D60+SULaw!D60+SUAg!D60</f>
        <v>2687874.35</v>
      </c>
      <c r="E60" s="60">
        <f t="shared" si="9"/>
        <v>1</v>
      </c>
      <c r="F60" s="78">
        <f t="shared" si="14"/>
        <v>2687874.35</v>
      </c>
      <c r="G60" s="62">
        <f>IF(ISBLANK(F60),"  ",IF(F76&gt;0,F60/F76,IF(F60&gt;0,1,0)))</f>
        <v>1.1604461622434769E-2</v>
      </c>
      <c r="H60" s="9">
        <f>SUBoard!H60+SUBR!H60+SUNO!H60+SUSLA!H60+SULaw!H60+SUAg!H60</f>
        <v>0</v>
      </c>
      <c r="I60" s="58">
        <f t="shared" si="11"/>
        <v>0</v>
      </c>
      <c r="J60" s="53">
        <f>SUBoard!J60+SUBR!J60+SUNO!J60+SUSLA!J60+SULaw!J60+SUAg!J60</f>
        <v>1640921.6099999999</v>
      </c>
      <c r="K60" s="60">
        <f t="shared" si="12"/>
        <v>1</v>
      </c>
      <c r="L60" s="78">
        <f t="shared" si="13"/>
        <v>1640921.6099999999</v>
      </c>
      <c r="M60" s="62">
        <f>IF(ISBLANK(L60),"  ",IF(L76&gt;0,L60/L76,IF(L60&gt;0,1,0)))</f>
        <v>7.1534310798351177E-3</v>
      </c>
      <c r="N60" s="35"/>
    </row>
    <row r="61" spans="1:14" s="11" customFormat="1" ht="44.25" x14ac:dyDescent="0.55000000000000004">
      <c r="A61" s="112" t="s">
        <v>58</v>
      </c>
      <c r="B61" s="9">
        <f>SUBoard!B61+SUBR!B61+SUNO!B61+SUSLA!B61+SULaw!B61+SUAg!B61</f>
        <v>0</v>
      </c>
      <c r="C61" s="58">
        <f t="shared" si="0"/>
        <v>0</v>
      </c>
      <c r="D61" s="53">
        <f>SUBoard!D61+SUBR!D61+SUNO!D61+SUSLA!D61+SULaw!D61+SUAg!D61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SUBoard!H61+SUBR!H61+SUNO!H61+SUSLA!H61+SULaw!H61+SUAg!H61</f>
        <v>0</v>
      </c>
      <c r="I61" s="58">
        <f t="shared" si="11"/>
        <v>0</v>
      </c>
      <c r="J61" s="53">
        <f>SUBoard!J61+SUBR!J61+SUNO!J61+SUSLA!J61+SULaw!J61+SUAg!J61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2" t="s">
        <v>59</v>
      </c>
      <c r="B62" s="9">
        <f>SUBoard!B62+SUBR!B62+SUNO!B62+SUSLA!B62+SULaw!B62+SUAg!B62</f>
        <v>0</v>
      </c>
      <c r="C62" s="58">
        <f t="shared" si="0"/>
        <v>0</v>
      </c>
      <c r="D62" s="53">
        <f>SUBoard!D62+SUBR!D62+SUNO!D62+SUSLA!D62+SULaw!D62+SUAg!D62</f>
        <v>3354615.54</v>
      </c>
      <c r="E62" s="60">
        <f t="shared" si="9"/>
        <v>1</v>
      </c>
      <c r="F62" s="44">
        <f t="shared" si="14"/>
        <v>3354615.54</v>
      </c>
      <c r="G62" s="62">
        <f>IF(ISBLANK(F62),"  ",IF(F76&gt;0,F62/F76,IF(F62&gt;0,1,0)))</f>
        <v>1.4483008587046969E-2</v>
      </c>
      <c r="H62" s="9">
        <f>SUBoard!H62+SUBR!H62+SUNO!H62+SUSLA!H62+SULaw!H62+SUAg!H62</f>
        <v>0</v>
      </c>
      <c r="I62" s="58">
        <f t="shared" si="11"/>
        <v>0</v>
      </c>
      <c r="J62" s="53">
        <f>SUBoard!J62+SUBR!J62+SUNO!J62+SUSLA!J62+SULaw!J62+SUAg!J62</f>
        <v>3970751</v>
      </c>
      <c r="K62" s="60">
        <f t="shared" si="12"/>
        <v>1</v>
      </c>
      <c r="L62" s="44">
        <f t="shared" si="13"/>
        <v>3970751</v>
      </c>
      <c r="M62" s="62">
        <f>IF(ISBLANK(L62),"  ",IF(L76&gt;0,L62/L76,IF(L62&gt;0,1,0)))</f>
        <v>1.7310085649786998E-2</v>
      </c>
      <c r="N62" s="35"/>
    </row>
    <row r="63" spans="1:14" s="11" customFormat="1" ht="44.25" x14ac:dyDescent="0.55000000000000004">
      <c r="A63" s="113" t="s">
        <v>60</v>
      </c>
      <c r="B63" s="9">
        <f>SUBoard!B63+SUBR!B63+SUNO!B63+SUSLA!B63+SULaw!B63+SUAg!B63</f>
        <v>0</v>
      </c>
      <c r="C63" s="58">
        <f t="shared" si="0"/>
        <v>0</v>
      </c>
      <c r="D63" s="53">
        <f>SUBoard!D63+SUBR!D63+SUNO!D63+SUSLA!D63+SULaw!D63+SUAg!D63</f>
        <v>15740392.850000001</v>
      </c>
      <c r="E63" s="60">
        <f t="shared" si="9"/>
        <v>1</v>
      </c>
      <c r="F63" s="44">
        <f t="shared" si="14"/>
        <v>15740392.850000001</v>
      </c>
      <c r="G63" s="62">
        <f>IF(ISBLANK(F63),"  ",IF(F76&gt;0,F63/F76,IF(F63&gt;0,1,0)))</f>
        <v>6.7956593562445225E-2</v>
      </c>
      <c r="H63" s="9">
        <f>SUBoard!H63+SUBR!H63+SUNO!H63+SUSLA!H63+SULaw!H63+SUAg!H63</f>
        <v>0</v>
      </c>
      <c r="I63" s="58">
        <f t="shared" si="11"/>
        <v>0</v>
      </c>
      <c r="J63" s="53">
        <f>SUBoard!J63+SUBR!J63+SUNO!J63+SUSLA!J63+SULaw!J63+SUAg!J63</f>
        <v>16656041</v>
      </c>
      <c r="K63" s="60">
        <f t="shared" si="12"/>
        <v>1</v>
      </c>
      <c r="L63" s="44">
        <f t="shared" si="13"/>
        <v>16656041</v>
      </c>
      <c r="M63" s="62">
        <f>IF(ISBLANK(L63),"  ",IF(L76&gt;0,L63/L76,IF(L63&gt;0,1,0)))</f>
        <v>7.2610318878308877E-2</v>
      </c>
      <c r="N63" s="35"/>
    </row>
    <row r="64" spans="1:14" s="11" customFormat="1" ht="44.25" x14ac:dyDescent="0.55000000000000004">
      <c r="A64" s="113" t="s">
        <v>61</v>
      </c>
      <c r="B64" s="9">
        <f>SUBoard!B64+SUBR!B64+SUNO!B64+SUSLA!B64+SULaw!B64+SUAg!B64</f>
        <v>0</v>
      </c>
      <c r="C64" s="58">
        <f t="shared" si="0"/>
        <v>0</v>
      </c>
      <c r="D64" s="53">
        <f>SUBoard!D64+SUBR!D64+SUNO!D64+SUSLA!D64+SULaw!D64+SUAg!D64</f>
        <v>433778.01</v>
      </c>
      <c r="E64" s="60">
        <f t="shared" si="9"/>
        <v>1</v>
      </c>
      <c r="F64" s="44">
        <f t="shared" si="14"/>
        <v>433778.01</v>
      </c>
      <c r="G64" s="62">
        <f>IF(ISBLANK(F64),"  ",IF(F76&gt;0,F64/F76,IF(F64&gt;0,1,0)))</f>
        <v>1.8727662138303175E-3</v>
      </c>
      <c r="H64" s="9">
        <f>SUBoard!H64+SUBR!H64+SUNO!H64+SUSLA!H64+SULaw!H64+SUAg!H64</f>
        <v>0</v>
      </c>
      <c r="I64" s="58">
        <f t="shared" si="11"/>
        <v>0</v>
      </c>
      <c r="J64" s="53">
        <f>SUBoard!J64+SUBR!J64+SUNO!J64+SUSLA!J64+SULaw!J64+SUAg!J64</f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35"/>
    </row>
    <row r="65" spans="1:14" s="11" customFormat="1" ht="44.25" x14ac:dyDescent="0.55000000000000004">
      <c r="A65" s="89" t="s">
        <v>62</v>
      </c>
      <c r="B65" s="9">
        <f>SUBoard!B65+SUBR!B65+SUNO!B65+SUSLA!B65+SULaw!B65+SUAg!B65</f>
        <v>0</v>
      </c>
      <c r="C65" s="58">
        <f t="shared" si="0"/>
        <v>0</v>
      </c>
      <c r="D65" s="53">
        <f>SUBoard!D65+SUBR!D65+SUNO!D65+SUSLA!D65+SULaw!D65+SUAg!D65</f>
        <v>497355.8</v>
      </c>
      <c r="E65" s="60">
        <f t="shared" si="9"/>
        <v>1</v>
      </c>
      <c r="F65" s="44">
        <f t="shared" si="14"/>
        <v>497355.8</v>
      </c>
      <c r="G65" s="62">
        <f>IF(ISBLANK(F65),"  ",IF(F76&gt;0,F65/F76,IF(F65&gt;0,1,0)))</f>
        <v>2.1472530119554666E-3</v>
      </c>
      <c r="H65" s="9">
        <f>SUBoard!H65+SUBR!H65+SUNO!H65+SUSLA!H65+SULaw!H65+SUAg!H65</f>
        <v>0</v>
      </c>
      <c r="I65" s="58">
        <f t="shared" si="11"/>
        <v>0</v>
      </c>
      <c r="J65" s="53">
        <f>SUBoard!J65+SUBR!J65+SUNO!J65+SUSLA!J65+SULaw!J65+SUAg!J65</f>
        <v>216901</v>
      </c>
      <c r="K65" s="60">
        <f t="shared" si="12"/>
        <v>1</v>
      </c>
      <c r="L65" s="44">
        <f t="shared" si="13"/>
        <v>216901</v>
      </c>
      <c r="M65" s="62">
        <f>IF(ISBLANK(L65),"  ",IF(L76&gt;0,L65/L76,IF(L65&gt;0,1,0)))</f>
        <v>9.4555787747064711E-4</v>
      </c>
      <c r="N65" s="35"/>
    </row>
    <row r="66" spans="1:14" s="11" customFormat="1" ht="44.25" x14ac:dyDescent="0.55000000000000004">
      <c r="A66" s="88" t="s">
        <v>63</v>
      </c>
      <c r="B66" s="9">
        <f>SUBoard!B66+SUBR!B66+SUNO!B66+SUSLA!B66+SULaw!B66+SUAg!B66</f>
        <v>2955776.41</v>
      </c>
      <c r="C66" s="58">
        <f t="shared" si="0"/>
        <v>1</v>
      </c>
      <c r="D66" s="53">
        <f>SUBoard!D66+SUBR!D66+SUNO!D66+SUSLA!D66+SULaw!D66+SUAg!D66</f>
        <v>0</v>
      </c>
      <c r="E66" s="60">
        <f t="shared" si="9"/>
        <v>0</v>
      </c>
      <c r="F66" s="44">
        <f t="shared" si="14"/>
        <v>2955776.41</v>
      </c>
      <c r="G66" s="62">
        <f>IF(ISBLANK(F66),"  ",IF(F76&gt;0,F66/F76,IF(F66&gt;0,1,0)))</f>
        <v>1.2761085321694081E-2</v>
      </c>
      <c r="H66" s="9">
        <f>SUBoard!H66+SUBR!H66+SUNO!H66+SUSLA!H66+SULaw!H66+SUAg!H66</f>
        <v>4160723</v>
      </c>
      <c r="I66" s="58">
        <f t="shared" si="11"/>
        <v>1</v>
      </c>
      <c r="J66" s="53">
        <f>SUBoard!J66+SUBR!J66+SUNO!J66+SUSLA!J66+SULaw!J66+SUAg!J66</f>
        <v>0</v>
      </c>
      <c r="K66" s="60">
        <f t="shared" si="12"/>
        <v>0</v>
      </c>
      <c r="L66" s="44">
        <f t="shared" si="13"/>
        <v>4160723</v>
      </c>
      <c r="M66" s="62">
        <f>IF(ISBLANK(L66),"  ",IF(L76&gt;0,L66/L76,IF(L66&gt;0,1,0)))</f>
        <v>1.8138249287109342E-2</v>
      </c>
      <c r="N66" s="35"/>
    </row>
    <row r="67" spans="1:14" s="85" customFormat="1" ht="45" x14ac:dyDescent="0.6">
      <c r="A67" s="114" t="s">
        <v>64</v>
      </c>
      <c r="B67" s="90">
        <f>B66+B65+B64+B63+B62+B61+B60+B59+B58+B57+B56</f>
        <v>82415859.140000001</v>
      </c>
      <c r="C67" s="80">
        <f t="shared" si="0"/>
        <v>0.70593734897643845</v>
      </c>
      <c r="D67" s="91">
        <f>D66+D65+D64+D63+D62+D61+D60+D59+D58+D57+D56</f>
        <v>34330845.450000003</v>
      </c>
      <c r="E67" s="83">
        <f t="shared" si="9"/>
        <v>0.29406265102356155</v>
      </c>
      <c r="F67" s="90">
        <f>F66+F65+F64+F63+F62+F61+F60+F59+F58+F57+F56</f>
        <v>116746704.59</v>
      </c>
      <c r="G67" s="82">
        <f>IF(ISBLANK(F67),"  ",IF(F76&gt;0,F67/F76,IF(F67&gt;0,1,0)))</f>
        <v>0.50403496464051012</v>
      </c>
      <c r="H67" s="90">
        <f>H66+H65+H64+H63+H62+H61+H60+H59+H58+H57+H56</f>
        <v>85447627</v>
      </c>
      <c r="I67" s="80">
        <f t="shared" si="11"/>
        <v>0.71177002645042109</v>
      </c>
      <c r="J67" s="91">
        <f>J66+J65+J64+J63+J62+J61+J60+J59+J58+J57+J56</f>
        <v>34601860.650000006</v>
      </c>
      <c r="K67" s="83">
        <f t="shared" si="12"/>
        <v>0.28822997354957897</v>
      </c>
      <c r="L67" s="90">
        <f>L66+L65+L64+L63+L62+L61+L60+L59+L58+L57+L56</f>
        <v>120049487.65000001</v>
      </c>
      <c r="M67" s="82">
        <f>IF(ISBLANK(L67),"  ",IF(L76&gt;0,L67/L76,IF(L67&gt;0,1,0)))</f>
        <v>0.52334354721173559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63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SUBoard!B69+SUBR!B69+SUNO!B69+SUSLA!B69+SULaw!B69+SUAg!B69</f>
        <v>3654209</v>
      </c>
      <c r="C69" s="52">
        <f t="shared" si="0"/>
        <v>0.62577203355636135</v>
      </c>
      <c r="D69" s="53">
        <f>SUBoard!D69+SUBR!D69+SUNO!D69+SUSLA!D69+SULaw!D69+SUAg!D69</f>
        <v>2185312.11</v>
      </c>
      <c r="E69" s="54">
        <f>IF(ISBLANK(D69),"  ",IF(F69&gt;0,D69/F69,IF(D69&gt;0,1,0)))</f>
        <v>0.37422796644363876</v>
      </c>
      <c r="F69" s="67">
        <f>D69+B69</f>
        <v>5839521.1099999994</v>
      </c>
      <c r="G69" s="56">
        <f>IF(ISBLANK(F69),"  ",IF(F76&gt;0,F69/F76,IF(F69&gt;0,1,0)))</f>
        <v>2.5211185416607242E-2</v>
      </c>
      <c r="H69" s="9">
        <f>SUBoard!H69+SUBR!H69+SUNO!H69+SUSLA!H69+SULaw!H69+SUAg!H69</f>
        <v>3654209</v>
      </c>
      <c r="I69" s="52">
        <f>IF(ISBLANK(H69),"  ",IF(L69&gt;0,H69/L69,IF(H69&gt;0,1,0)))</f>
        <v>0.67193978057492909</v>
      </c>
      <c r="J69" s="53">
        <f>SUBoard!J69+SUBR!J69+SUNO!J69+SUSLA!J69+SULaw!J69+SUAg!J69</f>
        <v>1784089.3500000015</v>
      </c>
      <c r="K69" s="54">
        <f>IF(ISBLANK(J69),"  ",IF(L69&gt;0,J69/L69,IF(J69&gt;0,1,0)))</f>
        <v>0.32806021942507091</v>
      </c>
      <c r="L69" s="67">
        <f>J69+H69</f>
        <v>5438298.3500000015</v>
      </c>
      <c r="M69" s="56">
        <f>IF(ISBLANK(L69),"  ",IF(L76&gt;0,L69/L76,IF(L69&gt;0,1,0)))</f>
        <v>2.3707709253890593E-2</v>
      </c>
    </row>
    <row r="70" spans="1:14" s="11" customFormat="1" ht="44.25" x14ac:dyDescent="0.55000000000000004">
      <c r="A70" s="41" t="s">
        <v>67</v>
      </c>
      <c r="B70" s="9">
        <f>SUBoard!B70+SUBR!B70+SUNO!B70+SUSLA!B70+SULaw!B70+SUAg!B70</f>
        <v>0</v>
      </c>
      <c r="C70" s="58">
        <f t="shared" si="0"/>
        <v>0</v>
      </c>
      <c r="D70" s="53">
        <f>SUBoard!D70+SUBR!D70+SUNO!D70+SUSLA!D70+SULaw!D70+SUAg!D70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SUBoard!H70+SUBR!H70+SUNO!H70+SUSLA!H70+SULaw!H70+SUAg!H70</f>
        <v>0</v>
      </c>
      <c r="I70" s="58">
        <f>IF(ISBLANK(H70),"  ",IF(L70&gt;0,H70/L70,IF(H70&gt;0,1,0)))</f>
        <v>0</v>
      </c>
      <c r="J70" s="53">
        <f>SUBoard!J70+SUBR!J70+SUNO!J70+SUSLA!J70+SULaw!J70+SUAg!J70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63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SUBoard!B72+SUBR!B72+SUNO!B72+SUSLA!B72+SULaw!B72+SUAg!B72</f>
        <v>0</v>
      </c>
      <c r="C72" s="52">
        <f t="shared" si="0"/>
        <v>0</v>
      </c>
      <c r="D72" s="53">
        <f>SUBoard!D72+SUBR!D72+SUNO!D72+SUSLA!D72+SULaw!D72+SUAg!D72</f>
        <v>26228988.879999999</v>
      </c>
      <c r="E72" s="54">
        <f>IF(ISBLANK(D72),"  ",IF(F72&gt;0,D72/F72,IF(D72&gt;0,1,0)))</f>
        <v>1</v>
      </c>
      <c r="F72" s="67">
        <f>D72+B72</f>
        <v>26228988.879999999</v>
      </c>
      <c r="G72" s="56">
        <f>IF(ISBLANK(F72),"  ",IF(F76&gt;0,F72/F76,IF(F72&gt;0,1,0)))</f>
        <v>0.11323940602105463</v>
      </c>
      <c r="H72" s="9">
        <f>SUBoard!H72+SUBR!H72+SUNO!H72+SUSLA!H72+SULaw!H72+SUAg!H72</f>
        <v>0</v>
      </c>
      <c r="I72" s="52">
        <f>IF(ISBLANK(H72),"  ",IF(L72&gt;0,H72/L72,IF(H72&gt;0,1,0)))</f>
        <v>0</v>
      </c>
      <c r="J72" s="53">
        <f>SUBoard!J72+SUBR!J72+SUNO!J72+SUSLA!J72+SULaw!J72+SUAg!J72</f>
        <v>27072521.399999999</v>
      </c>
      <c r="K72" s="54">
        <f>IF(ISBLANK(J72),"  ",IF(L72&gt;0,J72/L72,IF(J72&gt;0,1,0)))</f>
        <v>1</v>
      </c>
      <c r="L72" s="67">
        <f>J72+H72</f>
        <v>27072521.399999999</v>
      </c>
      <c r="M72" s="56">
        <f>IF(ISBLANK(L72),"  ",IF(L76&gt;0,L72/L76,IF(L72&gt;0,1,0)))</f>
        <v>0.11801990711321142</v>
      </c>
    </row>
    <row r="73" spans="1:14" s="11" customFormat="1" ht="44.25" x14ac:dyDescent="0.55000000000000004">
      <c r="A73" s="41" t="s">
        <v>70</v>
      </c>
      <c r="B73" s="9">
        <f>SUBoard!B73+SUBR!B73+SUNO!B73+SUSLA!B73+SULaw!B73+SUAg!B73</f>
        <v>0</v>
      </c>
      <c r="C73" s="58">
        <f t="shared" si="0"/>
        <v>0</v>
      </c>
      <c r="D73" s="53">
        <f>SUBoard!D73+SUBR!D73+SUNO!D73+SUSLA!D73+SULaw!D73+SUAg!D73</f>
        <v>29304132.949999999</v>
      </c>
      <c r="E73" s="60">
        <f>IF(ISBLANK(D73),"  ",IF(F73&gt;0,D73/F73,IF(D73&gt;0,1,0)))</f>
        <v>1</v>
      </c>
      <c r="F73" s="44">
        <f>D73+B73</f>
        <v>29304132.949999999</v>
      </c>
      <c r="G73" s="62">
        <f>IF(ISBLANK(F73),"  ",IF(F76&gt;0,F73/F76,IF(F73&gt;0,1,0)))</f>
        <v>0.12651584185734022</v>
      </c>
      <c r="H73" s="9">
        <f>SUBoard!H73+SUBR!H73+SUNO!H73+SUSLA!H73+SULaw!H73+SUAg!H73</f>
        <v>0</v>
      </c>
      <c r="I73" s="58">
        <f>IF(ISBLANK(H73),"  ",IF(L73&gt;0,H73/L73,IF(H73&gt;0,1,0)))</f>
        <v>0</v>
      </c>
      <c r="J73" s="53">
        <f>SUBoard!J73+SUBR!J73+SUNO!J73+SUSLA!J73+SULaw!J73+SUAg!J73</f>
        <v>27221690.059999999</v>
      </c>
      <c r="K73" s="60">
        <f>IF(ISBLANK(J73),"  ",IF(L73&gt;0,J73/L73,IF(J73&gt;0,1,0)))</f>
        <v>1</v>
      </c>
      <c r="L73" s="44">
        <f>J73+H73</f>
        <v>27221690.059999999</v>
      </c>
      <c r="M73" s="62">
        <f>IF(ISBLANK(L73),"  ",IF(L76&gt;0,L73/L76,IF(L73&gt;0,1,0)))</f>
        <v>0.11867019273446139</v>
      </c>
    </row>
    <row r="74" spans="1:14" s="85" customFormat="1" ht="45" x14ac:dyDescent="0.6">
      <c r="A74" s="86" t="s">
        <v>71</v>
      </c>
      <c r="B74" s="117">
        <f>B73+B72+B70+B69</f>
        <v>3654209</v>
      </c>
      <c r="C74" s="80">
        <f t="shared" si="0"/>
        <v>5.9541333482615047E-2</v>
      </c>
      <c r="D74" s="95">
        <f>D73+D72+D70+D69</f>
        <v>57718433.939999998</v>
      </c>
      <c r="E74" s="83">
        <f>IF(ISBLANK(D74),"  ",IF(F74&gt;0,D74/F74,IF(D74&gt;0,1,0)))</f>
        <v>0.94045866651738497</v>
      </c>
      <c r="F74" s="118">
        <f>F73+F72+F71+F70+F69</f>
        <v>61372642.939999998</v>
      </c>
      <c r="G74" s="82">
        <f>IF(ISBLANK(F74),"  ",IF(F76&gt;0,F74/F76,IF(F74&gt;0,1,0)))</f>
        <v>0.26496643329500208</v>
      </c>
      <c r="H74" s="117">
        <f>H73+H72+H70+H69</f>
        <v>3654209</v>
      </c>
      <c r="I74" s="80">
        <f>IF(ISBLANK(H74),"  ",IF(L74&gt;0,H74/L74,IF(H74&gt;0,1,0)))</f>
        <v>6.1176217299816829E-2</v>
      </c>
      <c r="J74" s="95">
        <f>J73+J72+J70+J69</f>
        <v>56078300.809999995</v>
      </c>
      <c r="K74" s="83">
        <f>IF(ISBLANK(J74),"  ",IF(L74&gt;0,J74/L74,IF(J74&gt;0,1,0)))</f>
        <v>0.93882378270018318</v>
      </c>
      <c r="L74" s="118">
        <f>L73+L72+L71+L70+L69</f>
        <v>59732509.809999995</v>
      </c>
      <c r="M74" s="82">
        <f>IF(ISBLANK(L74),"  ",IF(L76&gt;0,L74/L76,IF(L74&gt;0,1,0)))</f>
        <v>0.2603978091015634</v>
      </c>
    </row>
    <row r="75" spans="1:14" s="85" customFormat="1" ht="45" x14ac:dyDescent="0.6">
      <c r="A75" s="86" t="s">
        <v>72</v>
      </c>
      <c r="B75" s="133">
        <f>SUBoard!B75+SUBR!B75+SUNO!B75+SUSLA!B75+SULaw!B75+SUAg!B75</f>
        <v>0</v>
      </c>
      <c r="C75" s="80">
        <f>IF(ISBLANK(B75),"  ",IF(F75&gt;0,B75/F75,IF(B75&gt;0,1,0)))</f>
        <v>0</v>
      </c>
      <c r="D75" s="142">
        <f>SUBoard!D75+SUBR!D75+SUNO!D75+SUSLA!D75+SULaw!D75+SUAg!D75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SUBoard!H75+SUBR!H75+SUNO!H75+SUSLA!H75+SULaw!H75+SUAg!H75</f>
        <v>0</v>
      </c>
      <c r="I75" s="80">
        <f>IF(ISBLANK(H75),"  ",IF(L75&gt;0,H75/L75,IF(H75&gt;0,1,0)))</f>
        <v>0</v>
      </c>
      <c r="J75" s="142">
        <f>SUBoard!J75+SUBR!J75+SUNO!J75+SUSLA!J75+SULaw!J75+SUAg!J75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137066924.73000002</v>
      </c>
      <c r="C76" s="122">
        <f t="shared" si="0"/>
        <v>0.5917642198320916</v>
      </c>
      <c r="D76" s="121">
        <f>D74+D67+D47+D40+D48+D75</f>
        <v>94557293.390000001</v>
      </c>
      <c r="E76" s="123">
        <f>IF(ISBLANK(D76),"  ",IF(F76&gt;0,D76/F76,IF(D76&gt;0,1,0)))</f>
        <v>0.40823578016790846</v>
      </c>
      <c r="F76" s="121">
        <f>F74+F67+F47+F40+F48+F75</f>
        <v>231624218.12</v>
      </c>
      <c r="G76" s="124">
        <f>IF(ISBLANK(F76),"  ",IF(F76&gt;0,F76/F76,IF(F76&gt;0,1,0)))</f>
        <v>1</v>
      </c>
      <c r="H76" s="121">
        <f>H74+H67+H47+H40+H48+H75</f>
        <v>138709287</v>
      </c>
      <c r="I76" s="122">
        <f>IF(ISBLANK(H76),"  ",IF(L76&gt;0,H76/L76,IF(H76&gt;0,1,0)))</f>
        <v>0.60468904708224869</v>
      </c>
      <c r="J76" s="121">
        <f>J74+J67+J47+J40+J48+J75</f>
        <v>90680161.460000008</v>
      </c>
      <c r="K76" s="123">
        <f>IF(ISBLANK(J76),"  ",IF(L76&gt;0,J76/L76,IF(J76&gt;0,1,0)))</f>
        <v>0.39531095291775131</v>
      </c>
      <c r="L76" s="121">
        <f>L74+L67+L47+L40+L48+L75</f>
        <v>229389448.46000001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16.5" customHeight="1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9" sqref="B9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255" t="s">
        <v>121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 t="s">
        <v>4</v>
      </c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2910717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2910717</v>
      </c>
      <c r="G13" s="56">
        <f>IF(ISBLANK(F13),"  ",IF(F76&gt;0,F13/F76,IF(F13&gt;0,1,0)))</f>
        <v>1</v>
      </c>
      <c r="H13" s="9">
        <v>2959185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2959185</v>
      </c>
      <c r="M13" s="56">
        <f>IF(ISBLANK(L13),"  ",IF(L76&gt;0,L13/L76,IF(L13&gt;0,1,0)))</f>
        <v>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0</v>
      </c>
      <c r="C15" s="137">
        <f t="shared" si="0"/>
        <v>0</v>
      </c>
      <c r="D15" s="69">
        <f>SUM(D16:D34)</f>
        <v>0</v>
      </c>
      <c r="E15" s="64">
        <f>IF(ISBLANK(D15),"  ",IF(F15&gt;0,D15/F15,IF(D15&gt;0,1,0)))</f>
        <v>0</v>
      </c>
      <c r="F15" s="48">
        <f>D15+B15</f>
        <v>0</v>
      </c>
      <c r="G15" s="65">
        <f>IF(ISBLANK(F15),"  ",IF(F76&gt;0,F15/F76,IF(F15&gt;0,1,0)))</f>
        <v>0</v>
      </c>
      <c r="H15" s="226">
        <v>0</v>
      </c>
      <c r="I15" s="137">
        <f>IF(ISBLANK(H15),"  ",IF(L15&gt;0,H15/L15,IF(H15&gt;0,1,0)))</f>
        <v>0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0</v>
      </c>
      <c r="M15" s="65">
        <f>IF(ISBLANK(L15),"  ",IF(L76&gt;0,L15/L76,IF(L15&gt;0,1,0)))</f>
        <v>0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0</v>
      </c>
      <c r="I17" s="58">
        <f t="shared" si="3"/>
        <v>0</v>
      </c>
      <c r="J17" s="69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2910717</v>
      </c>
      <c r="C40" s="80">
        <f t="shared" si="0"/>
        <v>1</v>
      </c>
      <c r="D40" s="141">
        <f>D13+D15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2910717</v>
      </c>
      <c r="G40" s="82">
        <f>IF(ISBLANK(F40),"  ",IF(F76&gt;0,F40/F76,IF(F40&gt;0,1,0)))</f>
        <v>1</v>
      </c>
      <c r="H40" s="229">
        <v>2959185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2959185</v>
      </c>
      <c r="M40" s="82">
        <f>IF(ISBLANK(L40),"  ",IF(L76&gt;0,L40/L76,IF(L40&gt;0,1,0)))</f>
        <v>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120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0</v>
      </c>
      <c r="C67" s="80">
        <f t="shared" si="0"/>
        <v>0</v>
      </c>
      <c r="D67" s="91">
        <v>0</v>
      </c>
      <c r="E67" s="83">
        <f t="shared" si="9"/>
        <v>0</v>
      </c>
      <c r="F67" s="232">
        <f>F66+F65+F64+F63+F62+F61+F60+F59+F58+F57+F56</f>
        <v>0</v>
      </c>
      <c r="G67" s="82">
        <f>IF(ISBLANK(F67),"  ",IF(F76&gt;0,F67/F76,IF(F67&gt;0,1,0)))</f>
        <v>0</v>
      </c>
      <c r="H67" s="232">
        <v>0</v>
      </c>
      <c r="I67" s="80">
        <f t="shared" si="11"/>
        <v>0</v>
      </c>
      <c r="J67" s="91">
        <v>0</v>
      </c>
      <c r="K67" s="83">
        <f t="shared" si="12"/>
        <v>0</v>
      </c>
      <c r="L67" s="232">
        <f>L66+L65+L64+L63+L62+L61+L60+L59+L58+L57+L56</f>
        <v>0</v>
      </c>
      <c r="M67" s="82">
        <f>IF(ISBLANK(L67),"  ",IF(L76&gt;0,L67/L76,IF(L67&gt;0,1,0)))</f>
        <v>0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0</v>
      </c>
      <c r="E74" s="83">
        <f>IF(ISBLANK(D74),"  ",IF(F74&gt;0,D74/F74,IF(D74&gt;0,1,0)))</f>
        <v>0</v>
      </c>
      <c r="F74" s="118">
        <f>F73+F72+F71+F70+F69</f>
        <v>0</v>
      </c>
      <c r="G74" s="82">
        <f>IF(ISBLANK(F74),"  ",IF(F76&gt;0,F74/F76,IF(F74&gt;0,1,0)))</f>
        <v>0</v>
      </c>
      <c r="H74" s="117">
        <v>0</v>
      </c>
      <c r="I74" s="80">
        <f>IF(ISBLANK(H74),"  ",IF(L74&gt;0,H74/L74,IF(H74&gt;0,1,0)))</f>
        <v>0</v>
      </c>
      <c r="J74" s="95">
        <v>0</v>
      </c>
      <c r="K74" s="83">
        <f>IF(ISBLANK(J74),"  ",IF(L74&gt;0,J74/L74,IF(J74&gt;0,1,0)))</f>
        <v>0</v>
      </c>
      <c r="L74" s="118">
        <f>L73+L72+L71+L70+L69</f>
        <v>0</v>
      </c>
      <c r="M74" s="82">
        <f>IF(ISBLANK(L74),"  ",IF(L76&gt;0,L74/L76,IF(L74&gt;0,1,0)))</f>
        <v>0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2910717</v>
      </c>
      <c r="C76" s="122">
        <f t="shared" si="0"/>
        <v>1</v>
      </c>
      <c r="D76" s="121">
        <f>D40+D47+D67+D74</f>
        <v>0</v>
      </c>
      <c r="E76" s="123">
        <f>IF(ISBLANK(D76),"  ",IF(F76&gt;0,D76/F76,IF(D76&gt;0,1,0)))</f>
        <v>0</v>
      </c>
      <c r="F76" s="121">
        <f>F74+F67+F47+F40+F48+F75</f>
        <v>2910717</v>
      </c>
      <c r="G76" s="124">
        <f>IF(ISBLANK(F76),"  ",IF(F76&gt;0,F76/F76,IF(F76&gt;0,1,0)))</f>
        <v>1</v>
      </c>
      <c r="H76" s="121">
        <v>2959185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2959185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5" sqref="B5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255" t="s">
        <v>130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 t="s">
        <v>4</v>
      </c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20643836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20643836</v>
      </c>
      <c r="G13" s="56">
        <f>IF(ISBLANK(F13),"  ",IF(F76&gt;0,F13/F76,IF(F13&gt;0,1,0)))</f>
        <v>0.14948062029598322</v>
      </c>
      <c r="H13" s="9">
        <v>19378311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19378311</v>
      </c>
      <c r="M13" s="56">
        <f>IF(ISBLANK(L13),"  ",IF(L76&gt;0,L13/L76,IF(L13&gt;0,1,0)))</f>
        <v>0.14068261955296479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1701962.94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1701962.94</v>
      </c>
      <c r="G15" s="65">
        <f>IF(ISBLANK(F15),"  ",IF(F76&gt;0,F15/F76,IF(F15&gt;0,1,0)))</f>
        <v>1.2323798541703939E-2</v>
      </c>
      <c r="H15" s="226">
        <v>1902262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1902262</v>
      </c>
      <c r="M15" s="65">
        <f>IF(ISBLANK(L15),"  ",IF(L76&gt;0,L15/L76,IF(L15&gt;0,1,0)))</f>
        <v>1.3810037481391537E-2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1701962.94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1701962.94</v>
      </c>
      <c r="G17" s="62">
        <f>IF(ISBLANK(F17),"  ",IF(F76&gt;0,F17/F76,IF(F17&gt;0,1,0)))</f>
        <v>1.2323798541703939E-2</v>
      </c>
      <c r="H17" s="224">
        <v>1902262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1902262</v>
      </c>
      <c r="M17" s="62">
        <f>IF(ISBLANK(L17),"  ",IF(L76&gt;0,L17/L76,IF(L17&gt;0,1,0)))</f>
        <v>1.3810037481391537E-2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22345798.940000001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22345798.940000001</v>
      </c>
      <c r="G40" s="82">
        <f>IF(ISBLANK(F40),"  ",IF(F76&gt;0,F40/F76,IF(F40&gt;0,1,0)))</f>
        <v>0.16180441883768718</v>
      </c>
      <c r="H40" s="229">
        <v>21280573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21280573</v>
      </c>
      <c r="M40" s="82">
        <f>IF(ISBLANK(L40),"  ",IF(L76&gt;0,L40/L76,IF(L40&gt;0,1,0)))</f>
        <v>0.15449265703435633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3684977</v>
      </c>
      <c r="C45" s="58">
        <f t="shared" si="0"/>
        <v>1</v>
      </c>
      <c r="D45" s="69">
        <v>0</v>
      </c>
      <c r="E45" s="60">
        <f t="shared" si="6"/>
        <v>0</v>
      </c>
      <c r="F45" s="78">
        <f>D45+B45</f>
        <v>3684977</v>
      </c>
      <c r="G45" s="62">
        <f>IF(ISBLANK(F45),"  ",IF(D76&gt;0,F45/D76,IF(F45&gt;0,1,0)))</f>
        <v>5.9784233900746303E-2</v>
      </c>
      <c r="H45" s="224">
        <v>3411787</v>
      </c>
      <c r="I45" s="58">
        <f t="shared" si="7"/>
        <v>1</v>
      </c>
      <c r="J45" s="69">
        <v>0</v>
      </c>
      <c r="K45" s="60">
        <f t="shared" si="8"/>
        <v>0</v>
      </c>
      <c r="L45" s="78">
        <f>J45+H45</f>
        <v>3411787</v>
      </c>
      <c r="M45" s="62">
        <f>IF(ISBLANK(L45),"  ",IF(J76&gt;0,L45/J76,IF(L45&gt;0,1,0)))</f>
        <v>5.65212645565513E-2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3684977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3684977</v>
      </c>
      <c r="G47" s="82">
        <f>IF(ISBLANK(F47),"  ",IF(F76&gt;0,F47/F76,IF(F47&gt;0,1,0)))</f>
        <v>2.6682669235331621E-2</v>
      </c>
      <c r="H47" s="232">
        <v>3411787</v>
      </c>
      <c r="I47" s="80">
        <f t="shared" si="7"/>
        <v>1</v>
      </c>
      <c r="J47" s="91">
        <v>0</v>
      </c>
      <c r="K47" s="83">
        <f t="shared" si="8"/>
        <v>0</v>
      </c>
      <c r="L47" s="92">
        <f>L46+L45+L44+L43+L42</f>
        <v>3411787</v>
      </c>
      <c r="M47" s="82">
        <f>IF(ISBLANK(L47),"  ",IF(L76&gt;0,L47/L76,IF(L47&gt;0,1,0)))</f>
        <v>2.4768883754458845E-2</v>
      </c>
      <c r="N47" s="203"/>
    </row>
    <row r="48" spans="1:14" s="202" customFormat="1" ht="45" x14ac:dyDescent="0.6">
      <c r="A48" s="233" t="s">
        <v>120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36080317.310000002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36080317.310000002</v>
      </c>
      <c r="G50" s="56">
        <f>IF(ISBLANK(F50),"  ",IF(F76&gt;0,F50/F76,IF(F50&gt;0,1,0)))</f>
        <v>0.26125513746450524</v>
      </c>
      <c r="H50" s="97">
        <v>36547883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36547883</v>
      </c>
      <c r="M50" s="56">
        <f>IF(ISBLANK(L50),"  ",IF(L76&gt;0,L50/L76,IF(L50&gt;0,1,0)))</f>
        <v>0.26533024057438598</v>
      </c>
      <c r="N50" s="220"/>
    </row>
    <row r="51" spans="1:14" s="200" customFormat="1" ht="44.25" x14ac:dyDescent="0.55000000000000004">
      <c r="A51" s="223" t="s">
        <v>48</v>
      </c>
      <c r="B51" s="226">
        <v>5127499.8099999996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5127499.8099999996</v>
      </c>
      <c r="G51" s="62">
        <f>IF(ISBLANK(F51),"  ",IF(F76&gt;0,F51/F76,IF(F51&gt;0,1,0)))</f>
        <v>3.7127879342111425E-2</v>
      </c>
      <c r="H51" s="226">
        <v>4810043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4810043</v>
      </c>
      <c r="M51" s="62">
        <f>IF(ISBLANK(L51),"  ",IF(L76&gt;0,L51/L76,IF(L51&gt;0,1,0)))</f>
        <v>3.4919939586190017E-2</v>
      </c>
      <c r="N51" s="220"/>
    </row>
    <row r="52" spans="1:14" s="200" customFormat="1" ht="44.25" x14ac:dyDescent="0.55000000000000004">
      <c r="A52" s="103" t="s">
        <v>49</v>
      </c>
      <c r="B52" s="104">
        <v>1381212.7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1381212.7</v>
      </c>
      <c r="G52" s="62">
        <f>IF(ISBLANK(F52),"  ",IF(F76&gt;0,F52/F76,IF(F52&gt;0,1,0)))</f>
        <v>1.0001267746783582E-2</v>
      </c>
      <c r="H52" s="104">
        <v>1528101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1528101</v>
      </c>
      <c r="M52" s="62">
        <f>IF(ISBLANK(L52),"  ",IF(L76&gt;0,L52/L76,IF(L52&gt;0,1,0)))</f>
        <v>1.1093704276988076E-2</v>
      </c>
      <c r="N52" s="220"/>
    </row>
    <row r="53" spans="1:14" s="200" customFormat="1" ht="44.25" x14ac:dyDescent="0.55000000000000004">
      <c r="A53" s="103" t="s">
        <v>50</v>
      </c>
      <c r="B53" s="104">
        <v>751670.02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751670.02</v>
      </c>
      <c r="G53" s="62">
        <f>IF(ISBLANK(F53),"  ",IF(F76&gt;0,F53/F76,IF(F53&gt;0,1,0)))</f>
        <v>5.4427917780151963E-3</v>
      </c>
      <c r="H53" s="104">
        <v>797278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797278</v>
      </c>
      <c r="M53" s="62">
        <f>IF(ISBLANK(L53),"  ",IF(L76&gt;0,L53/L76,IF(L53&gt;0,1,0)))</f>
        <v>5.788077069872017E-3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2503658.96</v>
      </c>
      <c r="E54" s="60">
        <f>IF(ISBLANK(D54),"  ",IF(F54&gt;0,D54/F54,IF(D54&gt;0,1,0)))</f>
        <v>1</v>
      </c>
      <c r="F54" s="106">
        <f t="shared" si="10"/>
        <v>2503658.96</v>
      </c>
      <c r="G54" s="62">
        <f>IF(ISBLANK(F54),"  ",IF(F76&gt;0,F54/F76,IF(F54&gt;0,1,0)))</f>
        <v>1.8128825202370153E-2</v>
      </c>
      <c r="H54" s="104">
        <v>0</v>
      </c>
      <c r="I54" s="58">
        <f>IF(ISBLANK(H54),"  ",IF(L54&gt;0,H54/L54,IF(H54&gt;0,1,0)))</f>
        <v>0</v>
      </c>
      <c r="J54" s="105">
        <v>2700000</v>
      </c>
      <c r="K54" s="60">
        <f>IF(ISBLANK(J54),"  ",IF(L54&gt;0,J54/L54,IF(J54&gt;0,1,0)))</f>
        <v>1</v>
      </c>
      <c r="L54" s="106">
        <f t="shared" si="13"/>
        <v>2700000</v>
      </c>
      <c r="M54" s="62">
        <f>IF(ISBLANK(L54),"  ",IF(L76&gt;0,L54/L76,IF(L54&gt;0,1,0)))</f>
        <v>1.9601454058251255E-2</v>
      </c>
      <c r="N54" s="220"/>
    </row>
    <row r="55" spans="1:14" s="200" customFormat="1" ht="44.25" x14ac:dyDescent="0.55000000000000004">
      <c r="A55" s="223" t="s">
        <v>52</v>
      </c>
      <c r="B55" s="226">
        <v>4469026.82</v>
      </c>
      <c r="C55" s="58">
        <f t="shared" si="0"/>
        <v>0.43882363176270639</v>
      </c>
      <c r="D55" s="69">
        <v>5715080.1800000006</v>
      </c>
      <c r="E55" s="60">
        <f t="shared" si="9"/>
        <v>0.56117636823729367</v>
      </c>
      <c r="F55" s="102">
        <f t="shared" si="10"/>
        <v>10184107</v>
      </c>
      <c r="G55" s="62">
        <f>IF(ISBLANK(F55),"  ",IF(F76&gt;0,F55/F76,IF(F55&gt;0,1,0)))</f>
        <v>7.3742430017399135E-2</v>
      </c>
      <c r="H55" s="226">
        <v>5112979</v>
      </c>
      <c r="I55" s="58">
        <f t="shared" si="11"/>
        <v>0.48683711991922202</v>
      </c>
      <c r="J55" s="69">
        <v>5389463.7900000019</v>
      </c>
      <c r="K55" s="60">
        <f t="shared" si="12"/>
        <v>0.51316288008077793</v>
      </c>
      <c r="L55" s="102">
        <f t="shared" si="13"/>
        <v>10502442.790000003</v>
      </c>
      <c r="M55" s="62">
        <f>IF(ISBLANK(L55),"  ",IF(L76&gt;0,L55/L76,IF(L55&gt;0,1,0)))</f>
        <v>7.6245611054665624E-2</v>
      </c>
      <c r="N55" s="220"/>
    </row>
    <row r="56" spans="1:14" s="202" customFormat="1" ht="45" x14ac:dyDescent="0.6">
      <c r="A56" s="233" t="s">
        <v>53</v>
      </c>
      <c r="B56" s="234">
        <v>47809726.660000004</v>
      </c>
      <c r="C56" s="80">
        <f t="shared" si="0"/>
        <v>0.85331136552377274</v>
      </c>
      <c r="D56" s="91">
        <v>8218739.1400000006</v>
      </c>
      <c r="E56" s="83">
        <f t="shared" si="9"/>
        <v>0.14668863447622726</v>
      </c>
      <c r="F56" s="107">
        <f>F55+F53+F52+F51+F50+F54</f>
        <v>56028465.800000004</v>
      </c>
      <c r="G56" s="82">
        <f>IF(ISBLANK(F56),"  ",IF(F76&gt;0,F56/F76,IF(F56&gt;0,1,0)))</f>
        <v>0.40569833155118473</v>
      </c>
      <c r="H56" s="234">
        <v>48796284</v>
      </c>
      <c r="I56" s="80">
        <f t="shared" si="11"/>
        <v>0.85779454249484166</v>
      </c>
      <c r="J56" s="91">
        <v>8089463.7900000019</v>
      </c>
      <c r="K56" s="83">
        <f t="shared" si="12"/>
        <v>0.14220545750515837</v>
      </c>
      <c r="L56" s="102">
        <f t="shared" si="13"/>
        <v>56885747.789999999</v>
      </c>
      <c r="M56" s="82">
        <f>IF(ISBLANK(L56),"  ",IF(L76&gt;0,L56/L76,IF(L56&gt;0,1,0)))</f>
        <v>0.41297902662035291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292132.34999999998</v>
      </c>
      <c r="E60" s="60">
        <f t="shared" si="9"/>
        <v>1</v>
      </c>
      <c r="F60" s="78">
        <f t="shared" si="14"/>
        <v>292132.34999999998</v>
      </c>
      <c r="G60" s="62">
        <f>IF(ISBLANK(F60),"  ",IF(F76&gt;0,F60/F76,IF(F60&gt;0,1,0)))</f>
        <v>2.1153105889100878E-3</v>
      </c>
      <c r="H60" s="228">
        <v>0</v>
      </c>
      <c r="I60" s="58">
        <f t="shared" si="11"/>
        <v>0</v>
      </c>
      <c r="J60" s="77">
        <v>220621.61000000002</v>
      </c>
      <c r="K60" s="60">
        <f t="shared" si="12"/>
        <v>1</v>
      </c>
      <c r="L60" s="78">
        <f t="shared" si="13"/>
        <v>220621.61000000002</v>
      </c>
      <c r="M60" s="62">
        <f>IF(ISBLANK(L60),"  ",IF(L76&gt;0,L60/L76,IF(L60&gt;0,1,0)))</f>
        <v>1.6016682787675653E-3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3118648.54</v>
      </c>
      <c r="E62" s="60">
        <f t="shared" si="9"/>
        <v>1</v>
      </c>
      <c r="F62" s="44">
        <f t="shared" si="14"/>
        <v>3118648.54</v>
      </c>
      <c r="G62" s="62">
        <f>IF(ISBLANK(F62),"  ",IF(F76&gt;0,F62/F76,IF(F62&gt;0,1,0)))</f>
        <v>2.2581923158291051E-2</v>
      </c>
      <c r="H62" s="224">
        <v>0</v>
      </c>
      <c r="I62" s="58">
        <f t="shared" si="11"/>
        <v>0</v>
      </c>
      <c r="J62" s="69">
        <v>3946500</v>
      </c>
      <c r="K62" s="60">
        <f t="shared" si="12"/>
        <v>1</v>
      </c>
      <c r="L62" s="44">
        <f t="shared" si="13"/>
        <v>3946500</v>
      </c>
      <c r="M62" s="62">
        <f>IF(ISBLANK(L62),"  ",IF(L76&gt;0,L62/L76,IF(L62&gt;0,1,0)))</f>
        <v>2.8650792015143919E-2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12395969.850000001</v>
      </c>
      <c r="E63" s="60">
        <f t="shared" si="9"/>
        <v>1</v>
      </c>
      <c r="F63" s="44">
        <f t="shared" si="14"/>
        <v>12395969.850000001</v>
      </c>
      <c r="G63" s="62">
        <f>IF(ISBLANK(F63),"  ",IF(F76&gt;0,F63/F76,IF(F63&gt;0,1,0)))</f>
        <v>8.9758379321958695E-2</v>
      </c>
      <c r="H63" s="224">
        <v>0</v>
      </c>
      <c r="I63" s="58">
        <f t="shared" si="11"/>
        <v>0</v>
      </c>
      <c r="J63" s="69">
        <v>13324049</v>
      </c>
      <c r="K63" s="60">
        <f t="shared" si="12"/>
        <v>1</v>
      </c>
      <c r="L63" s="44">
        <f t="shared" si="13"/>
        <v>13324049</v>
      </c>
      <c r="M63" s="62">
        <f>IF(ISBLANK(L63),"  ",IF(L76&gt;0,L63/L76,IF(L63&gt;0,1,0)))</f>
        <v>9.6729901608662447E-2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433778.01</v>
      </c>
      <c r="E64" s="60">
        <f t="shared" si="9"/>
        <v>1</v>
      </c>
      <c r="F64" s="44">
        <f t="shared" si="14"/>
        <v>433778.01</v>
      </c>
      <c r="G64" s="62">
        <f>IF(ISBLANK(F64),"  ",IF(F76&gt;0,F64/F76,IF(F64&gt;0,1,0)))</f>
        <v>3.1409572332175674E-3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370834.8</v>
      </c>
      <c r="E65" s="60">
        <f t="shared" si="9"/>
        <v>1</v>
      </c>
      <c r="F65" s="44">
        <f t="shared" si="14"/>
        <v>370834.8</v>
      </c>
      <c r="G65" s="62">
        <f>IF(ISBLANK(F65),"  ",IF(F76&gt;0,F65/F76,IF(F65&gt;0,1,0)))</f>
        <v>2.6851897065708562E-3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2625319.71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2625319.71</v>
      </c>
      <c r="G66" s="62">
        <f>IF(ISBLANK(F66),"  ",IF(F76&gt;0,F66/F76,IF(F66&gt;0,1,0)))</f>
        <v>1.9009762464983291E-2</v>
      </c>
      <c r="H66" s="224">
        <v>3893347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3893347</v>
      </c>
      <c r="M66" s="62">
        <f>IF(ISBLANK(L66),"  ",IF(L76&gt;0,L66/L76,IF(L66&gt;0,1,0)))</f>
        <v>2.8264911982714944E-2</v>
      </c>
      <c r="N66" s="220"/>
    </row>
    <row r="67" spans="1:14" s="202" customFormat="1" ht="45" x14ac:dyDescent="0.6">
      <c r="A67" s="235" t="s">
        <v>64</v>
      </c>
      <c r="B67" s="232">
        <v>50435046.370000005</v>
      </c>
      <c r="C67" s="80">
        <f t="shared" si="0"/>
        <v>0.67009827257226462</v>
      </c>
      <c r="D67" s="91">
        <v>24830102.690000005</v>
      </c>
      <c r="E67" s="83">
        <f t="shared" si="9"/>
        <v>0.32990172742773555</v>
      </c>
      <c r="F67" s="232">
        <f>F66+F65+F64+F63+F62+F61+F60+F59+F58+F57+F56</f>
        <v>75265149.060000002</v>
      </c>
      <c r="G67" s="82">
        <f>IF(ISBLANK(F67),"  ",IF(F76&gt;0,F67/F76,IF(F67&gt;0,1,0)))</f>
        <v>0.54498985402511624</v>
      </c>
      <c r="H67" s="232">
        <v>52689631</v>
      </c>
      <c r="I67" s="80">
        <f t="shared" si="11"/>
        <v>0.67317557607259626</v>
      </c>
      <c r="J67" s="91">
        <v>25580634.400000002</v>
      </c>
      <c r="K67" s="83">
        <f t="shared" si="12"/>
        <v>0.32682442392740374</v>
      </c>
      <c r="L67" s="232">
        <f>L66+L65+L64+L63+L62+L61+L60+L59+L58+L57+L56</f>
        <v>78270265.400000006</v>
      </c>
      <c r="M67" s="82">
        <f>IF(ISBLANK(L67),"  ",IF(L76&gt;0,L67/L76,IF(L67&gt;0,1,0)))</f>
        <v>0.56822630050564182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2185312.11</v>
      </c>
      <c r="E69" s="54">
        <f>IF(ISBLANK(D69),"  ",IF(F69&gt;0,D69/F69,IF(D69&gt;0,1,0)))</f>
        <v>1</v>
      </c>
      <c r="F69" s="67">
        <f>D69+B69</f>
        <v>2185312.11</v>
      </c>
      <c r="G69" s="56">
        <f>IF(ISBLANK(F69),"  ",IF(F76&gt;0,F69/F76,IF(F69&gt;0,1,0)))</f>
        <v>1.5823697191894175E-2</v>
      </c>
      <c r="H69" s="207">
        <v>0</v>
      </c>
      <c r="I69" s="52">
        <f>IF(ISBLANK(H69),"  ",IF(L69&gt;0,H69/L69,IF(H69&gt;0,1,0)))</f>
        <v>0</v>
      </c>
      <c r="J69" s="59">
        <v>1784089.3500000015</v>
      </c>
      <c r="K69" s="54">
        <f>IF(ISBLANK(J69),"  ",IF(L69&gt;0,J69/L69,IF(J69&gt;0,1,0)))</f>
        <v>1</v>
      </c>
      <c r="L69" s="67">
        <f>J69+H69</f>
        <v>1784089.3500000015</v>
      </c>
      <c r="M69" s="56">
        <f>IF(ISBLANK(L69),"  ",IF(L76&gt;0,L69/L76,IF(L69&gt;0,1,0)))</f>
        <v>1.2952127936977916E-2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17468482.879999999</v>
      </c>
      <c r="E72" s="54">
        <f>IF(ISBLANK(D72),"  ",IF(F72&gt;0,D72/F72,IF(D72&gt;0,1,0)))</f>
        <v>1</v>
      </c>
      <c r="F72" s="67">
        <f>D72+B72</f>
        <v>17468482.879999999</v>
      </c>
      <c r="G72" s="56">
        <f>IF(ISBLANK(F72),"  ",IF(F76&gt;0,F72/F76,IF(F72&gt;0,1,0)))</f>
        <v>0.12648810310894562</v>
      </c>
      <c r="H72" s="207">
        <v>0</v>
      </c>
      <c r="I72" s="52">
        <f>IF(ISBLANK(H72),"  ",IF(L72&gt;0,H72/L72,IF(H72&gt;0,1,0)))</f>
        <v>0</v>
      </c>
      <c r="J72" s="59">
        <v>18347510.399999999</v>
      </c>
      <c r="K72" s="54">
        <f>IF(ISBLANK(J72),"  ",IF(L72&gt;0,J72/L72,IF(J72&gt;0,1,0)))</f>
        <v>1</v>
      </c>
      <c r="L72" s="67">
        <f>J72+H72</f>
        <v>18347510.399999999</v>
      </c>
      <c r="M72" s="56">
        <f>IF(ISBLANK(L72),"  ",IF(L76&gt;0,L72/L76,IF(L72&gt;0,1,0)))</f>
        <v>0.13319921562551373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17154041.949999999</v>
      </c>
      <c r="E73" s="60">
        <f>IF(ISBLANK(D73),"  ",IF(F73&gt;0,D73/F73,IF(D73&gt;0,1,0)))</f>
        <v>1</v>
      </c>
      <c r="F73" s="44">
        <f>D73+B73</f>
        <v>17154041.949999999</v>
      </c>
      <c r="G73" s="62">
        <f>IF(ISBLANK(F73),"  ",IF(F76&gt;0,F73/F76,IF(F73&gt;0,1,0)))</f>
        <v>0.12421125760102519</v>
      </c>
      <c r="H73" s="224">
        <v>0</v>
      </c>
      <c r="I73" s="58">
        <f>IF(ISBLANK(H73),"  ",IF(L73&gt;0,H73/L73,IF(H73&gt;0,1,0)))</f>
        <v>0</v>
      </c>
      <c r="J73" s="69">
        <v>14650658.059999999</v>
      </c>
      <c r="K73" s="60">
        <f>IF(ISBLANK(J73),"  ",IF(L73&gt;0,J73/L73,IF(J73&gt;0,1,0)))</f>
        <v>1</v>
      </c>
      <c r="L73" s="44">
        <f>J73+H73</f>
        <v>14650658.059999999</v>
      </c>
      <c r="M73" s="62">
        <f>IF(ISBLANK(L73),"  ",IF(L76&gt;0,L73/L76,IF(L73&gt;0,1,0)))</f>
        <v>0.10636081514305128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36807836.939999998</v>
      </c>
      <c r="E74" s="83">
        <f>IF(ISBLANK(D74),"  ",IF(F74&gt;0,D74/F74,IF(D74&gt;0,1,0)))</f>
        <v>1</v>
      </c>
      <c r="F74" s="118">
        <f>F73+F72+F71+F70+F69</f>
        <v>36807836.939999998</v>
      </c>
      <c r="G74" s="82">
        <f>IF(ISBLANK(F74),"  ",IF(F76&gt;0,F74/F76,IF(F74&gt;0,1,0)))</f>
        <v>0.26652305790186498</v>
      </c>
      <c r="H74" s="117">
        <v>0</v>
      </c>
      <c r="I74" s="80">
        <f>IF(ISBLANK(H74),"  ",IF(L74&gt;0,H74/L74,IF(H74&gt;0,1,0)))</f>
        <v>0</v>
      </c>
      <c r="J74" s="95">
        <v>34782257.810000002</v>
      </c>
      <c r="K74" s="83">
        <f>IF(ISBLANK(J74),"  ",IF(L74&gt;0,J74/L74,IF(J74&gt;0,1,0)))</f>
        <v>1</v>
      </c>
      <c r="L74" s="118">
        <f>L73+L72+L71+L70+L69</f>
        <v>34782257.810000002</v>
      </c>
      <c r="M74" s="82">
        <f>IF(ISBLANK(L74),"  ",IF(L76&gt;0,L74/L76,IF(L74&gt;0,1,0)))</f>
        <v>0.25251215870554294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76465822.310000002</v>
      </c>
      <c r="C76" s="122">
        <f t="shared" si="0"/>
        <v>0.55368384782465985</v>
      </c>
      <c r="D76" s="121">
        <v>61637939.630000003</v>
      </c>
      <c r="E76" s="123">
        <f>IF(ISBLANK(D76),"  ",IF(F76&gt;0,D76/F76,IF(D76&gt;0,1,0)))</f>
        <v>0.44631615217534026</v>
      </c>
      <c r="F76" s="121">
        <f>F74+F67+F47+F40+F48+F75</f>
        <v>138103761.94</v>
      </c>
      <c r="G76" s="124">
        <f>IF(ISBLANK(F76),"  ",IF(F76&gt;0,F76/F76,IF(F76&gt;0,1,0)))</f>
        <v>1</v>
      </c>
      <c r="H76" s="121">
        <v>77381991</v>
      </c>
      <c r="I76" s="122">
        <f>IF(ISBLANK(H76),"  ",IF(L76&gt;0,H76/L76,IF(H76&gt;0,1,0)))</f>
        <v>0.56177760797130083</v>
      </c>
      <c r="J76" s="121">
        <v>60362892.210000008</v>
      </c>
      <c r="K76" s="123">
        <f>IF(ISBLANK(J76),"  ",IF(L76&gt;0,J76/L76,IF(J76&gt;0,1,0)))</f>
        <v>0.43822239202869917</v>
      </c>
      <c r="L76" s="121">
        <f>L74+L67+L47+L40+L48+L75</f>
        <v>137744883.21000001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5"/>
  <sheetViews>
    <sheetView zoomScale="30" zoomScaleNormal="30" workbookViewId="0">
      <selection activeCell="A2" sqref="A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78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6497577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6497577</v>
      </c>
      <c r="G13" s="56">
        <f>IF(ISBLANK(F13),"  ",IF(F76&gt;0,F13/F76,IF(F13&gt;0,1,0)))</f>
        <v>0.19086591778645737</v>
      </c>
      <c r="H13" s="9">
        <v>6169908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6169908</v>
      </c>
      <c r="M13" s="56">
        <f>IF(ISBLANK(L13),"  ",IF(L76&gt;0,L13/L76,IF(L13&gt;0,1,0)))</f>
        <v>0.19429307539939414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534807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534807</v>
      </c>
      <c r="G15" s="65">
        <f>IF(ISBLANK(F15),"  ",IF(F76&gt;0,F15/F76,IF(F15&gt;0,1,0)))</f>
        <v>1.5709922159232882E-2</v>
      </c>
      <c r="H15" s="226">
        <v>593739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593739</v>
      </c>
      <c r="M15" s="65">
        <f>IF(ISBLANK(L15),"  ",IF(L76&gt;0,L15/L76,IF(L15&gt;0,1,0)))</f>
        <v>1.8697098286483506E-2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484807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484807</v>
      </c>
      <c r="G17" s="62">
        <f>IF(ISBLANK(F17),"  ",IF(F76&gt;0,F17/F76,IF(F17&gt;0,1,0)))</f>
        <v>1.4241175288003364E-2</v>
      </c>
      <c r="H17" s="224">
        <v>543739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543739</v>
      </c>
      <c r="M17" s="62">
        <f>IF(ISBLANK(L17),"  ",IF(L76&gt;0,L17/L76,IF(L17&gt;0,1,0)))</f>
        <v>1.7122576629115243E-2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50000</v>
      </c>
      <c r="C21" s="58">
        <f t="shared" si="0"/>
        <v>1</v>
      </c>
      <c r="D21" s="69"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1.4687468712295164E-3</v>
      </c>
      <c r="H21" s="224">
        <v>50000</v>
      </c>
      <c r="I21" s="58">
        <f t="shared" si="3"/>
        <v>1</v>
      </c>
      <c r="J21" s="69"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1.5745216573682635E-3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7032384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7032384</v>
      </c>
      <c r="G40" s="82">
        <f>IF(ISBLANK(F40),"  ",IF(F76&gt;0,F40/F76,IF(F40&gt;0,1,0)))</f>
        <v>0.20657583994569026</v>
      </c>
      <c r="H40" s="229">
        <v>6763647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6763647</v>
      </c>
      <c r="M40" s="82">
        <f>IF(ISBLANK(L40),"  ",IF(L76&gt;0,L40/L76,IF(L40&gt;0,1,0)))</f>
        <v>0.21299017368587767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2508014</v>
      </c>
      <c r="E46" s="60">
        <f t="shared" si="6"/>
        <v>1</v>
      </c>
      <c r="F46" s="78">
        <f>D46+B46</f>
        <v>2508014</v>
      </c>
      <c r="G46" s="62">
        <f>IF(ISBLANK(F46),"  ",IF(F76&gt;0,F46/F76,IF(F46&gt;0,1,0)))</f>
        <v>7.3672754309996494E-2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2508014</v>
      </c>
      <c r="E47" s="83">
        <f t="shared" si="6"/>
        <v>1</v>
      </c>
      <c r="F47" s="92">
        <f>F46+F45+F44+F43+F42</f>
        <v>2508014</v>
      </c>
      <c r="G47" s="82">
        <f>IF(ISBLANK(F47),"  ",IF(F76&gt;0,F47/F76,IF(F47&gt;0,1,0)))</f>
        <v>7.3672754309996494E-2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10168617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10168617</v>
      </c>
      <c r="G50" s="56">
        <f>IF(ISBLANK(F50),"  ",IF(F76&gt;0,F50/F76,IF(F50&gt;0,1,0)))</f>
        <v>0.29870248806962546</v>
      </c>
      <c r="H50" s="97">
        <v>11653846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11653846</v>
      </c>
      <c r="M50" s="56">
        <f>IF(ISBLANK(L50),"  ",IF(L76&gt;0,L50/L76,IF(L50&gt;0,1,0)))</f>
        <v>0.36698465837269012</v>
      </c>
      <c r="N50" s="220"/>
    </row>
    <row r="51" spans="1:14" s="200" customFormat="1" ht="44.25" x14ac:dyDescent="0.55000000000000004">
      <c r="A51" s="223" t="s">
        <v>48</v>
      </c>
      <c r="B51" s="226">
        <v>709439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709439</v>
      </c>
      <c r="G51" s="62">
        <f>IF(ISBLANK(F51),"  ",IF(F76&gt;0,F51/F76,IF(F51&gt;0,1,0)))</f>
        <v>2.0839726231563941E-2</v>
      </c>
      <c r="H51" s="226">
        <v>600000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600000</v>
      </c>
      <c r="M51" s="62">
        <f>IF(ISBLANK(L51),"  ",IF(L76&gt;0,L51/L76,IF(L51&gt;0,1,0)))</f>
        <v>1.8894259888419161E-2</v>
      </c>
      <c r="N51" s="220"/>
    </row>
    <row r="52" spans="1:14" s="200" customFormat="1" ht="44.25" x14ac:dyDescent="0.55000000000000004">
      <c r="A52" s="103" t="s">
        <v>49</v>
      </c>
      <c r="B52" s="104">
        <v>490112.5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490112.5</v>
      </c>
      <c r="G52" s="62">
        <f>IF(ISBLANK(F52),"  ",IF(F76&gt;0,F52/F76,IF(F52&gt;0,1,0)))</f>
        <v>1.4397024018509529E-2</v>
      </c>
      <c r="H52" s="104">
        <v>700000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700000</v>
      </c>
      <c r="M52" s="62">
        <f>IF(ISBLANK(L52),"  ",IF(L76&gt;0,L52/L76,IF(L52&gt;0,1,0)))</f>
        <v>2.2043303203155687E-2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237135</v>
      </c>
      <c r="E53" s="60">
        <f t="shared" si="9"/>
        <v>1</v>
      </c>
      <c r="F53" s="106">
        <f t="shared" si="10"/>
        <v>237135</v>
      </c>
      <c r="G53" s="62">
        <f>IF(ISBLANK(F53),"  ",IF(F76&gt;0,F53/F76,IF(F53&gt;0,1,0)))</f>
        <v>6.9658257861802278E-3</v>
      </c>
      <c r="H53" s="104">
        <v>0</v>
      </c>
      <c r="I53" s="58">
        <f t="shared" si="11"/>
        <v>0</v>
      </c>
      <c r="J53" s="105">
        <v>237271.25</v>
      </c>
      <c r="K53" s="60">
        <f t="shared" si="12"/>
        <v>1</v>
      </c>
      <c r="L53" s="106">
        <f t="shared" si="13"/>
        <v>237271.25</v>
      </c>
      <c r="M53" s="62">
        <f>IF(ISBLANK(L53),"  ",IF(L76&gt;0,L53/L76,IF(L53&gt;0,1,0)))</f>
        <v>7.471774435916791E-3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295373</v>
      </c>
      <c r="E54" s="60">
        <f>IF(ISBLANK(D54),"  ",IF(F54&gt;0,D54/F54,IF(D54&gt;0,1,0)))</f>
        <v>1</v>
      </c>
      <c r="F54" s="106">
        <f t="shared" si="10"/>
        <v>295373</v>
      </c>
      <c r="G54" s="62">
        <f>IF(ISBLANK(F54),"  ",IF(F76&gt;0,F54/F76,IF(F54&gt;0,1,0)))</f>
        <v>8.676563391913519E-3</v>
      </c>
      <c r="H54" s="104">
        <v>0</v>
      </c>
      <c r="I54" s="58">
        <f>IF(ISBLANK(H54),"  ",IF(L54&gt;0,H54/L54,IF(H54&gt;0,1,0)))</f>
        <v>0</v>
      </c>
      <c r="J54" s="105">
        <v>311500</v>
      </c>
      <c r="K54" s="60">
        <f>IF(ISBLANK(J54),"  ",IF(L54&gt;0,J54/L54,IF(J54&gt;0,1,0)))</f>
        <v>1</v>
      </c>
      <c r="L54" s="106">
        <f t="shared" si="13"/>
        <v>311500</v>
      </c>
      <c r="M54" s="62">
        <f>IF(ISBLANK(L54),"  ",IF(L76&gt;0,L54/L76,IF(L54&gt;0,1,0)))</f>
        <v>9.8092699254042817E-3</v>
      </c>
      <c r="N54" s="220"/>
    </row>
    <row r="55" spans="1:14" s="200" customFormat="1" ht="44.25" x14ac:dyDescent="0.55000000000000004">
      <c r="A55" s="223" t="s">
        <v>52</v>
      </c>
      <c r="B55" s="226">
        <v>2338330.4500000002</v>
      </c>
      <c r="C55" s="58">
        <f t="shared" si="0"/>
        <v>0.65231724390913792</v>
      </c>
      <c r="D55" s="69">
        <v>1246321.76</v>
      </c>
      <c r="E55" s="60">
        <f t="shared" si="9"/>
        <v>0.34768275609086219</v>
      </c>
      <c r="F55" s="102">
        <f t="shared" si="10"/>
        <v>3584652.21</v>
      </c>
      <c r="G55" s="62">
        <f>IF(ISBLANK(F55),"  ",IF(F76&gt;0,F55/F76,IF(F55&gt;0,1,0)))</f>
        <v>0.10529893435766943</v>
      </c>
      <c r="H55" s="226">
        <v>704237</v>
      </c>
      <c r="I55" s="58">
        <f t="shared" si="11"/>
        <v>0.26373230891834243</v>
      </c>
      <c r="J55" s="69">
        <v>1966035</v>
      </c>
      <c r="K55" s="60">
        <f t="shared" si="12"/>
        <v>0.73626769108165757</v>
      </c>
      <c r="L55" s="102">
        <f t="shared" si="13"/>
        <v>2670272</v>
      </c>
      <c r="M55" s="62">
        <f>IF(ISBLANK(L55),"  ",IF(L76&gt;0,L55/L76,IF(L55&gt;0,1,0)))</f>
        <v>8.4088021901281354E-2</v>
      </c>
      <c r="N55" s="220"/>
    </row>
    <row r="56" spans="1:14" s="202" customFormat="1" ht="45" x14ac:dyDescent="0.6">
      <c r="A56" s="233" t="s">
        <v>53</v>
      </c>
      <c r="B56" s="234">
        <v>13706498.949999999</v>
      </c>
      <c r="C56" s="80">
        <f t="shared" si="0"/>
        <v>0.8851280593836357</v>
      </c>
      <c r="D56" s="91">
        <v>1778829.76</v>
      </c>
      <c r="E56" s="83">
        <f t="shared" si="9"/>
        <v>0.11487194061636422</v>
      </c>
      <c r="F56" s="107">
        <f>F55+F53+F52+F51+F50+F54</f>
        <v>15485328.710000001</v>
      </c>
      <c r="G56" s="82">
        <f>IF(ISBLANK(F56),"  ",IF(F76&gt;0,F56/F76,IF(F56&gt;0,1,0)))</f>
        <v>0.45488056185546211</v>
      </c>
      <c r="H56" s="234">
        <v>13658083</v>
      </c>
      <c r="I56" s="80">
        <f t="shared" si="11"/>
        <v>0.84450482464040866</v>
      </c>
      <c r="J56" s="91">
        <v>2514806.25</v>
      </c>
      <c r="K56" s="83">
        <f t="shared" si="12"/>
        <v>0.15549517535959137</v>
      </c>
      <c r="L56" s="102">
        <f t="shared" si="13"/>
        <v>16172889.25</v>
      </c>
      <c r="M56" s="82">
        <f>IF(ISBLANK(L56),"  ",IF(L76&gt;0,L56/L76,IF(L56&gt;0,1,0)))</f>
        <v>0.50929128772686738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222302</v>
      </c>
      <c r="E60" s="60">
        <f t="shared" si="9"/>
        <v>1</v>
      </c>
      <c r="F60" s="78">
        <f t="shared" si="14"/>
        <v>222302</v>
      </c>
      <c r="G60" s="62">
        <f>IF(ISBLANK(F60),"  ",IF(F76&gt;0,F60/F76,IF(F60&gt;0,1,0)))</f>
        <v>6.5301073393612798E-3</v>
      </c>
      <c r="H60" s="228">
        <v>0</v>
      </c>
      <c r="I60" s="58">
        <f t="shared" si="11"/>
        <v>0</v>
      </c>
      <c r="J60" s="77">
        <v>222302</v>
      </c>
      <c r="K60" s="60">
        <f t="shared" si="12"/>
        <v>1</v>
      </c>
      <c r="L60" s="78">
        <f t="shared" si="13"/>
        <v>222302</v>
      </c>
      <c r="M60" s="62">
        <f>IF(ISBLANK(L60),"  ",IF(L76&gt;0,L60/L76,IF(L60&gt;0,1,0)))</f>
        <v>7.0003862695255936E-3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234221</v>
      </c>
      <c r="E62" s="60">
        <f t="shared" si="9"/>
        <v>1</v>
      </c>
      <c r="F62" s="44">
        <f t="shared" si="14"/>
        <v>234221</v>
      </c>
      <c r="G62" s="62">
        <f>IF(ISBLANK(F62),"  ",IF(F76&gt;0,F62/F76,IF(F62&gt;0,1,0)))</f>
        <v>6.8802272185249716E-3</v>
      </c>
      <c r="H62" s="224">
        <v>0</v>
      </c>
      <c r="I62" s="58">
        <f t="shared" si="11"/>
        <v>0</v>
      </c>
      <c r="J62" s="69">
        <v>22500</v>
      </c>
      <c r="K62" s="60">
        <f t="shared" si="12"/>
        <v>1</v>
      </c>
      <c r="L62" s="44">
        <f t="shared" si="13"/>
        <v>22500</v>
      </c>
      <c r="M62" s="62">
        <f>IF(ISBLANK(L62),"  ",IF(L76&gt;0,L62/L76,IF(L62&gt;0,1,0)))</f>
        <v>7.0853474581571857E-4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3050038</v>
      </c>
      <c r="E63" s="60">
        <f t="shared" si="9"/>
        <v>1</v>
      </c>
      <c r="F63" s="44">
        <f t="shared" si="14"/>
        <v>3050038</v>
      </c>
      <c r="G63" s="62">
        <f>IF(ISBLANK(F63),"  ",IF(F76&gt;0,F63/F76,IF(F63&gt;0,1,0)))</f>
        <v>8.9594675392622641E-2</v>
      </c>
      <c r="H63" s="224">
        <v>0</v>
      </c>
      <c r="I63" s="58">
        <f t="shared" si="11"/>
        <v>0</v>
      </c>
      <c r="J63" s="69">
        <v>3064000</v>
      </c>
      <c r="K63" s="60">
        <f t="shared" si="12"/>
        <v>1</v>
      </c>
      <c r="L63" s="44">
        <f t="shared" si="13"/>
        <v>3064000</v>
      </c>
      <c r="M63" s="62">
        <f>IF(ISBLANK(L63),"  ",IF(L76&gt;0,L63/L76,IF(L63&gt;0,1,0)))</f>
        <v>9.6486687163527179E-2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78021</v>
      </c>
      <c r="E65" s="60">
        <f t="shared" si="9"/>
        <v>1</v>
      </c>
      <c r="F65" s="44">
        <f t="shared" si="14"/>
        <v>78021</v>
      </c>
      <c r="G65" s="62">
        <f>IF(ISBLANK(F65),"  ",IF(F76&gt;0,F65/F76,IF(F65&gt;0,1,0)))</f>
        <v>2.2918619928039624E-3</v>
      </c>
      <c r="H65" s="224">
        <v>0</v>
      </c>
      <c r="I65" s="58">
        <f t="shared" si="11"/>
        <v>0</v>
      </c>
      <c r="J65" s="69">
        <v>78021</v>
      </c>
      <c r="K65" s="60">
        <f t="shared" si="12"/>
        <v>1</v>
      </c>
      <c r="L65" s="44">
        <f t="shared" si="13"/>
        <v>78021</v>
      </c>
      <c r="M65" s="62">
        <f>IF(ISBLANK(L65),"  ",IF(L76&gt;0,L65/L76,IF(L65&gt;0,1,0)))</f>
        <v>2.4569150845905855E-3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13706498.949999999</v>
      </c>
      <c r="C67" s="80">
        <f t="shared" si="0"/>
        <v>0.71875003288885342</v>
      </c>
      <c r="D67" s="91">
        <v>5363411.76</v>
      </c>
      <c r="E67" s="83">
        <f t="shared" si="9"/>
        <v>0.28124996711114647</v>
      </c>
      <c r="F67" s="232">
        <f>F66+F65+F64+F63+F62+F61+F60+F59+F58+F57+F56</f>
        <v>19069910.710000001</v>
      </c>
      <c r="G67" s="82">
        <f>IF(ISBLANK(F67),"  ",IF(F76&gt;0,F67/F76,IF(F67&gt;0,1,0)))</f>
        <v>0.56017743379877494</v>
      </c>
      <c r="H67" s="232">
        <v>13658083</v>
      </c>
      <c r="I67" s="80">
        <f t="shared" si="11"/>
        <v>0.69827627448864948</v>
      </c>
      <c r="J67" s="91">
        <v>5901629.25</v>
      </c>
      <c r="K67" s="83">
        <f t="shared" si="12"/>
        <v>0.30172372551135052</v>
      </c>
      <c r="L67" s="232">
        <f>L66+L65+L64+L63+L62+L61+L60+L59+L58+L57+L56</f>
        <v>19559712.25</v>
      </c>
      <c r="M67" s="82">
        <f>IF(ISBLANK(L67),"  ",IF(L76&gt;0,L67/L76,IF(L67&gt;0,1,0)))</f>
        <v>0.61594381099032647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5432317</v>
      </c>
      <c r="E73" s="60">
        <f>IF(ISBLANK(D73),"  ",IF(F73&gt;0,D73/F73,IF(D73&gt;0,1,0)))</f>
        <v>1</v>
      </c>
      <c r="F73" s="44">
        <f>D73+B73</f>
        <v>5432317</v>
      </c>
      <c r="G73" s="62">
        <f>IF(ISBLANK(F73),"  ",IF(F76&gt;0,F73/F76,IF(F73&gt;0,1,0)))</f>
        <v>0.15957397194553827</v>
      </c>
      <c r="H73" s="224">
        <v>0</v>
      </c>
      <c r="I73" s="58">
        <f>IF(ISBLANK(H73),"  ",IF(L73&gt;0,H73/L73,IF(H73&gt;0,1,0)))</f>
        <v>0</v>
      </c>
      <c r="J73" s="69">
        <v>5432317</v>
      </c>
      <c r="K73" s="60">
        <f>IF(ISBLANK(J73),"  ",IF(L73&gt;0,J73/L73,IF(J73&gt;0,1,0)))</f>
        <v>1</v>
      </c>
      <c r="L73" s="44">
        <f>J73+H73</f>
        <v>5432317</v>
      </c>
      <c r="M73" s="62">
        <f>IF(ISBLANK(L73),"  ",IF(L76&gt;0,L73/L76,IF(L73&gt;0,1,0)))</f>
        <v>0.17106601532379584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5432317</v>
      </c>
      <c r="E74" s="83">
        <f>IF(ISBLANK(D74),"  ",IF(F74&gt;0,D74/F74,IF(D74&gt;0,1,0)))</f>
        <v>1</v>
      </c>
      <c r="F74" s="118">
        <f>F73+F72+F71+F70+F69</f>
        <v>5432317</v>
      </c>
      <c r="G74" s="82">
        <f>IF(ISBLANK(F74),"  ",IF(F76&gt;0,F74/F76,IF(F74&gt;0,1,0)))</f>
        <v>0.15957397194553827</v>
      </c>
      <c r="H74" s="117">
        <v>0</v>
      </c>
      <c r="I74" s="80">
        <f>IF(ISBLANK(H74),"  ",IF(L74&gt;0,H74/L74,IF(H74&gt;0,1,0)))</f>
        <v>0</v>
      </c>
      <c r="J74" s="95">
        <v>5432317</v>
      </c>
      <c r="K74" s="83">
        <f>IF(ISBLANK(J74),"  ",IF(L74&gt;0,J74/L74,IF(J74&gt;0,1,0)))</f>
        <v>1</v>
      </c>
      <c r="L74" s="118">
        <f>L73+L72+L71+L70+L69</f>
        <v>5432317</v>
      </c>
      <c r="M74" s="82">
        <f>IF(ISBLANK(L74),"  ",IF(L76&gt;0,L74/L76,IF(L74&gt;0,1,0)))</f>
        <v>0.17106601532379584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20738882.949999999</v>
      </c>
      <c r="C76" s="122">
        <f t="shared" si="0"/>
        <v>0.60920338891215331</v>
      </c>
      <c r="D76" s="121">
        <v>13303742.76</v>
      </c>
      <c r="E76" s="123">
        <f>IF(ISBLANK(D76),"  ",IF(F76&gt;0,D76/F76,IF(D76&gt;0,1,0)))</f>
        <v>0.39079661108784663</v>
      </c>
      <c r="F76" s="121">
        <f>F74+F67+F47+F40+F48+F75</f>
        <v>34042625.710000001</v>
      </c>
      <c r="G76" s="124">
        <f>IF(ISBLANK(F76),"  ",IF(F76&gt;0,F76/F76,IF(F76&gt;0,1,0)))</f>
        <v>1</v>
      </c>
      <c r="H76" s="121">
        <v>20421730</v>
      </c>
      <c r="I76" s="122">
        <f>IF(ISBLANK(H76),"  ",IF(L76&gt;0,H76/L76,IF(H76&gt;0,1,0)))</f>
        <v>0.64308912331854373</v>
      </c>
      <c r="J76" s="121">
        <v>11333946.25</v>
      </c>
      <c r="K76" s="123">
        <f>IF(ISBLANK(J76),"  ",IF(L76&gt;0,J76/L76,IF(J76&gt;0,1,0)))</f>
        <v>0.35691087668145627</v>
      </c>
      <c r="L76" s="121">
        <f>L74+L67+L47+L40+L48+L75</f>
        <v>31755676.25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</row>
    <row r="85" spans="17:17" ht="44.25" x14ac:dyDescent="0.55000000000000004">
      <c r="Q85" s="132">
        <v>3</v>
      </c>
    </row>
  </sheetData>
  <pageMargins left="0.25" right="0.25" top="0.75" bottom="0.75" header="0.3" footer="0.3"/>
  <pageSetup scale="1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A2" sqref="A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119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5622536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5622536</v>
      </c>
      <c r="G13" s="56">
        <f>IF(ISBLANK(F13),"  ",IF(F76&gt;0,F13/F76,IF(F13&gt;0,1,0)))</f>
        <v>0.16421770399505162</v>
      </c>
      <c r="H13" s="9">
        <v>5518427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5518427</v>
      </c>
      <c r="M13" s="56">
        <f>IF(ISBLANK(L13),"  ",IF(L76&gt;0,L13/L76,IF(L13&gt;0,1,0)))</f>
        <v>0.16172458687298291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172718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172718</v>
      </c>
      <c r="G15" s="65">
        <f>IF(ISBLANK(F15),"  ",IF(F76&gt;0,F15/F76,IF(F15&gt;0,1,0)))</f>
        <v>5.0445836893916419E-3</v>
      </c>
      <c r="H15" s="226">
        <v>194607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194607</v>
      </c>
      <c r="M15" s="65">
        <f>IF(ISBLANK(L15),"  ",IF(L76&gt;0,L15/L76,IF(L15&gt;0,1,0)))</f>
        <v>5.7032079390722367E-3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172718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172718</v>
      </c>
      <c r="G17" s="62">
        <f>IF(ISBLANK(F17),"  ",IF(F76&gt;0,F17/F76,IF(F17&gt;0,1,0)))</f>
        <v>5.0445836893916419E-3</v>
      </c>
      <c r="H17" s="224">
        <v>194607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194607</v>
      </c>
      <c r="M17" s="62">
        <f>IF(ISBLANK(L17),"  ",IF(L76&gt;0,L17/L76,IF(L17&gt;0,1,0)))</f>
        <v>5.7032079390722367E-3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5795254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5795254</v>
      </c>
      <c r="G40" s="82">
        <f>IF(ISBLANK(F40),"  ",IF(F76&gt;0,F40/F76,IF(F40&gt;0,1,0)))</f>
        <v>0.16926228768444326</v>
      </c>
      <c r="H40" s="229">
        <v>5713034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5713034</v>
      </c>
      <c r="M40" s="82">
        <f>IF(ISBLANK(L40),"  ",IF(L76&gt;0,L40/L76,IF(L40&gt;0,1,0)))</f>
        <v>0.16742779481205514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6129089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6129089</v>
      </c>
      <c r="G50" s="56">
        <f>IF(ISBLANK(F50),"  ",IF(F76&gt;0,F50/F76,IF(F50&gt;0,1,0)))</f>
        <v>0.1790126240474631</v>
      </c>
      <c r="H50" s="97">
        <v>6534758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6534758</v>
      </c>
      <c r="M50" s="56">
        <f>IF(ISBLANK(L50),"  ",IF(L76&gt;0,L50/L76,IF(L50&gt;0,1,0)))</f>
        <v>0.19150947142454181</v>
      </c>
      <c r="N50" s="220"/>
    </row>
    <row r="51" spans="1:14" s="200" customFormat="1" ht="44.25" x14ac:dyDescent="0.55000000000000004">
      <c r="A51" s="223" t="s">
        <v>48</v>
      </c>
      <c r="B51" s="226">
        <v>1037010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1037010</v>
      </c>
      <c r="G51" s="62">
        <f>IF(ISBLANK(F51),"  ",IF(F76&gt;0,F51/F76,IF(F51&gt;0,1,0)))</f>
        <v>3.0288005487187363E-2</v>
      </c>
      <c r="H51" s="226">
        <v>900000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900000</v>
      </c>
      <c r="M51" s="62">
        <f>IF(ISBLANK(L51),"  ",IF(L76&gt;0,L51/L76,IF(L51&gt;0,1,0)))</f>
        <v>2.6375655270185618E-2</v>
      </c>
      <c r="N51" s="220"/>
    </row>
    <row r="52" spans="1:14" s="200" customFormat="1" ht="44.25" x14ac:dyDescent="0.55000000000000004">
      <c r="A52" s="103" t="s">
        <v>49</v>
      </c>
      <c r="B52" s="104">
        <v>507120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507120</v>
      </c>
      <c r="G52" s="62">
        <f>IF(ISBLANK(F52),"  ",IF(F76&gt;0,F52/F76,IF(F52&gt;0,1,0)))</f>
        <v>1.4811480451164845E-2</v>
      </c>
      <c r="H52" s="104">
        <v>550318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550318</v>
      </c>
      <c r="M52" s="62">
        <f>IF(ISBLANK(L52),"  ",IF(L76&gt;0,L52/L76,IF(L52&gt;0,1,0)))</f>
        <v>1.6127775396642233E-2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303324</v>
      </c>
      <c r="E54" s="60">
        <f>IF(ISBLANK(D54),"  ",IF(F54&gt;0,D54/F54,IF(D54&gt;0,1,0)))</f>
        <v>1</v>
      </c>
      <c r="F54" s="106">
        <f t="shared" si="10"/>
        <v>303324</v>
      </c>
      <c r="G54" s="62">
        <f>IF(ISBLANK(F54),"  ",IF(F76&gt;0,F54/F76,IF(F54&gt;0,1,0)))</f>
        <v>8.8591999849525274E-3</v>
      </c>
      <c r="H54" s="104">
        <v>0</v>
      </c>
      <c r="I54" s="58">
        <f>IF(ISBLANK(H54),"  ",IF(L54&gt;0,H54/L54,IF(H54&gt;0,1,0)))</f>
        <v>0</v>
      </c>
      <c r="J54" s="105">
        <v>310992</v>
      </c>
      <c r="K54" s="60">
        <f>IF(ISBLANK(J54),"  ",IF(L54&gt;0,J54/L54,IF(J54&gt;0,1,0)))</f>
        <v>1</v>
      </c>
      <c r="L54" s="106">
        <f t="shared" si="13"/>
        <v>310992</v>
      </c>
      <c r="M54" s="62">
        <f>IF(ISBLANK(L54),"  ",IF(L76&gt;0,L54/L76,IF(L54&gt;0,1,0)))</f>
        <v>9.1140197597617406E-3</v>
      </c>
      <c r="N54" s="220"/>
    </row>
    <row r="55" spans="1:14" s="200" customFormat="1" ht="44.25" x14ac:dyDescent="0.55000000000000004">
      <c r="A55" s="223" t="s">
        <v>52</v>
      </c>
      <c r="B55" s="226">
        <v>1065615</v>
      </c>
      <c r="C55" s="58">
        <f t="shared" si="0"/>
        <v>0.47924837857930219</v>
      </c>
      <c r="D55" s="69">
        <v>1157898</v>
      </c>
      <c r="E55" s="60">
        <f t="shared" si="9"/>
        <v>0.52075162142069775</v>
      </c>
      <c r="F55" s="102">
        <f t="shared" si="10"/>
        <v>2223513</v>
      </c>
      <c r="G55" s="62">
        <f>IF(ISBLANK(F55),"  ",IF(F76&gt;0,F55/F76,IF(F55&gt;0,1,0)))</f>
        <v>6.4942260870032534E-2</v>
      </c>
      <c r="H55" s="226">
        <v>1417000</v>
      </c>
      <c r="I55" s="58">
        <f t="shared" si="11"/>
        <v>0.56995435538443961</v>
      </c>
      <c r="J55" s="69">
        <v>1069164</v>
      </c>
      <c r="K55" s="60">
        <f t="shared" si="12"/>
        <v>0.43004564461556033</v>
      </c>
      <c r="L55" s="102">
        <f t="shared" si="13"/>
        <v>2486164</v>
      </c>
      <c r="M55" s="62">
        <f>IF(ISBLANK(L55),"  ",IF(L76&gt;0,L55/L76,IF(L55&gt;0,1,0)))</f>
        <v>7.2860227343495287E-2</v>
      </c>
      <c r="N55" s="220"/>
    </row>
    <row r="56" spans="1:14" s="202" customFormat="1" ht="45" x14ac:dyDescent="0.6">
      <c r="A56" s="233" t="s">
        <v>53</v>
      </c>
      <c r="B56" s="234">
        <v>8738834</v>
      </c>
      <c r="C56" s="80">
        <f t="shared" si="0"/>
        <v>0.85674372768149509</v>
      </c>
      <c r="D56" s="91">
        <v>1461222</v>
      </c>
      <c r="E56" s="83">
        <f t="shared" si="9"/>
        <v>0.14325627231850491</v>
      </c>
      <c r="F56" s="107">
        <f>F55+F53+F52+F51+F50+F54</f>
        <v>10200056</v>
      </c>
      <c r="G56" s="82">
        <f>IF(ISBLANK(F56),"  ",IF(F76&gt;0,F56/F76,IF(F56&gt;0,1,0)))</f>
        <v>0.29791357084080033</v>
      </c>
      <c r="H56" s="234">
        <v>9402076</v>
      </c>
      <c r="I56" s="80">
        <f t="shared" si="11"/>
        <v>0.87199718945019922</v>
      </c>
      <c r="J56" s="91">
        <v>1380156</v>
      </c>
      <c r="K56" s="83">
        <f t="shared" si="12"/>
        <v>0.12800281054980081</v>
      </c>
      <c r="L56" s="102">
        <f t="shared" si="13"/>
        <v>10782232</v>
      </c>
      <c r="M56" s="82">
        <f>IF(ISBLANK(L56),"  ",IF(L76&gt;0,L56/L76,IF(L56&gt;0,1,0)))</f>
        <v>0.31598714919462667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2173440</v>
      </c>
      <c r="E60" s="60">
        <f t="shared" si="9"/>
        <v>1</v>
      </c>
      <c r="F60" s="78">
        <f t="shared" si="14"/>
        <v>2173440</v>
      </c>
      <c r="G60" s="62">
        <f>IF(ISBLANK(F60),"  ",IF(F76&gt;0,F60/F76,IF(F60&gt;0,1,0)))</f>
        <v>6.3479776131447618E-2</v>
      </c>
      <c r="H60" s="228">
        <v>0</v>
      </c>
      <c r="I60" s="58">
        <f t="shared" si="11"/>
        <v>0</v>
      </c>
      <c r="J60" s="77">
        <v>1197998</v>
      </c>
      <c r="K60" s="60">
        <f t="shared" si="12"/>
        <v>1</v>
      </c>
      <c r="L60" s="78">
        <f t="shared" si="13"/>
        <v>1197998</v>
      </c>
      <c r="M60" s="62">
        <f>IF(ISBLANK(L60),"  ",IF(L76&gt;0,L60/L76,IF(L60&gt;0,1,0)))</f>
        <v>3.5108869180413144E-2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1746</v>
      </c>
      <c r="E62" s="60">
        <f t="shared" si="9"/>
        <v>1</v>
      </c>
      <c r="F62" s="44">
        <f t="shared" si="14"/>
        <v>1746</v>
      </c>
      <c r="G62" s="62">
        <f>IF(ISBLANK(F62),"  ",IF(F76&gt;0,F62/F76,IF(F62&gt;0,1,0)))</f>
        <v>5.0995513621497515E-5</v>
      </c>
      <c r="H62" s="224">
        <v>0</v>
      </c>
      <c r="I62" s="58">
        <f t="shared" si="11"/>
        <v>0</v>
      </c>
      <c r="J62" s="69">
        <v>1751</v>
      </c>
      <c r="K62" s="60">
        <f t="shared" si="12"/>
        <v>1</v>
      </c>
      <c r="L62" s="44">
        <f t="shared" si="13"/>
        <v>1751</v>
      </c>
      <c r="M62" s="62">
        <f>IF(ISBLANK(L62),"  ",IF(L76&gt;0,L62/L76,IF(L62&gt;0,1,0)))</f>
        <v>5.1315302642327797E-5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294385</v>
      </c>
      <c r="E63" s="60">
        <f t="shared" si="9"/>
        <v>1</v>
      </c>
      <c r="F63" s="44">
        <f t="shared" si="14"/>
        <v>294385</v>
      </c>
      <c r="G63" s="62">
        <f>IF(ISBLANK(F63),"  ",IF(F76&gt;0,F63/F76,IF(F63&gt;0,1,0)))</f>
        <v>8.5981181428777462E-3</v>
      </c>
      <c r="H63" s="224">
        <v>0</v>
      </c>
      <c r="I63" s="58">
        <f t="shared" si="11"/>
        <v>0</v>
      </c>
      <c r="J63" s="69">
        <v>267992</v>
      </c>
      <c r="K63" s="60">
        <f t="shared" si="12"/>
        <v>1</v>
      </c>
      <c r="L63" s="44">
        <f t="shared" si="13"/>
        <v>267992</v>
      </c>
      <c r="M63" s="62">
        <f>IF(ISBLANK(L63),"  ",IF(L76&gt;0,L63/L76,IF(L63&gt;0,1,0)))</f>
        <v>7.8538495635195379E-3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48500</v>
      </c>
      <c r="E65" s="60">
        <f t="shared" si="9"/>
        <v>1</v>
      </c>
      <c r="F65" s="44">
        <f t="shared" si="14"/>
        <v>48500</v>
      </c>
      <c r="G65" s="62">
        <f>IF(ISBLANK(F65),"  ",IF(F76&gt;0,F65/F76,IF(F65&gt;0,1,0)))</f>
        <v>1.4165420450415976E-3</v>
      </c>
      <c r="H65" s="224">
        <v>0</v>
      </c>
      <c r="I65" s="58">
        <f t="shared" si="11"/>
        <v>0</v>
      </c>
      <c r="J65" s="69">
        <v>138880</v>
      </c>
      <c r="K65" s="60">
        <f t="shared" si="12"/>
        <v>1</v>
      </c>
      <c r="L65" s="44">
        <f t="shared" si="13"/>
        <v>138880</v>
      </c>
      <c r="M65" s="62">
        <f>IF(ISBLANK(L65),"  ",IF(L76&gt;0,L65/L76,IF(L65&gt;0,1,0)))</f>
        <v>4.070056671025976E-3</v>
      </c>
      <c r="N65" s="220"/>
    </row>
    <row r="66" spans="1:14" s="200" customFormat="1" ht="44.25" x14ac:dyDescent="0.55000000000000004">
      <c r="A66" s="231" t="s">
        <v>63</v>
      </c>
      <c r="B66" s="224">
        <v>246645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246645</v>
      </c>
      <c r="G66" s="62">
        <f>IF(ISBLANK(F66),"  ",IF(F76&gt;0,F66/F76,IF(F66&gt;0,1,0)))</f>
        <v>7.2037734577172132E-3</v>
      </c>
      <c r="H66" s="224">
        <v>156762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156762</v>
      </c>
      <c r="M66" s="62">
        <f>IF(ISBLANK(L66),"  ",IF(L76&gt;0,L66/L76,IF(L66&gt;0,1,0)))</f>
        <v>4.5941116349609307E-3</v>
      </c>
      <c r="N66" s="220"/>
    </row>
    <row r="67" spans="1:14" s="202" customFormat="1" ht="45" x14ac:dyDescent="0.6">
      <c r="A67" s="235" t="s">
        <v>64</v>
      </c>
      <c r="B67" s="232">
        <v>8985479</v>
      </c>
      <c r="C67" s="80">
        <f t="shared" si="0"/>
        <v>0.69306880213551003</v>
      </c>
      <c r="D67" s="91">
        <v>3979293</v>
      </c>
      <c r="E67" s="83">
        <f t="shared" si="9"/>
        <v>0.30693119786449002</v>
      </c>
      <c r="F67" s="232">
        <f>F66+F65+F64+F63+F62+F61+F60+F59+F58+F57+F56</f>
        <v>12964772</v>
      </c>
      <c r="G67" s="82">
        <f>IF(ISBLANK(F67),"  ",IF(F76&gt;0,F67/F76,IF(F67&gt;0,1,0)))</f>
        <v>0.37866277613150606</v>
      </c>
      <c r="H67" s="232">
        <v>9558838</v>
      </c>
      <c r="I67" s="80">
        <f t="shared" si="11"/>
        <v>0.7619266173878283</v>
      </c>
      <c r="J67" s="91">
        <v>2986777</v>
      </c>
      <c r="K67" s="83">
        <f t="shared" si="12"/>
        <v>0.23807338261217167</v>
      </c>
      <c r="L67" s="232">
        <f>L66+L65+L64+L63+L62+L61+L60+L59+L58+L57+L56</f>
        <v>12545615</v>
      </c>
      <c r="M67" s="82">
        <f>IF(ISBLANK(L67),"  ",IF(L76&gt;0,L67/L76,IF(L67&gt;0,1,0)))</f>
        <v>0.3676653515471886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8760506</v>
      </c>
      <c r="E72" s="54">
        <f>IF(ISBLANK(D72),"  ",IF(F72&gt;0,D72/F72,IF(D72&gt;0,1,0)))</f>
        <v>1</v>
      </c>
      <c r="F72" s="67">
        <f>D72+B72</f>
        <v>8760506</v>
      </c>
      <c r="G72" s="56">
        <f>IF(ISBLANK(F72),"  ",IF(F76&gt;0,F72/F76,IF(F72&gt;0,1,0)))</f>
        <v>0.25586855845029249</v>
      </c>
      <c r="H72" s="207">
        <v>0</v>
      </c>
      <c r="I72" s="52">
        <f>IF(ISBLANK(H72),"  ",IF(L72&gt;0,H72/L72,IF(H72&gt;0,1,0)))</f>
        <v>0</v>
      </c>
      <c r="J72" s="59">
        <v>8725011</v>
      </c>
      <c r="K72" s="54">
        <f>IF(ISBLANK(J72),"  ",IF(L72&gt;0,J72/L72,IF(J72&gt;0,1,0)))</f>
        <v>1</v>
      </c>
      <c r="L72" s="67">
        <f>J72+H72</f>
        <v>8725011</v>
      </c>
      <c r="M72" s="56">
        <f>IF(ISBLANK(L72),"  ",IF(L76&gt;0,L72/L76,IF(L72&gt;0,1,0)))</f>
        <v>0.2556976470717528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6717774</v>
      </c>
      <c r="E73" s="60">
        <f>IF(ISBLANK(D73),"  ",IF(F73&gt;0,D73/F73,IF(D73&gt;0,1,0)))</f>
        <v>1</v>
      </c>
      <c r="F73" s="44">
        <f>D73+B73</f>
        <v>6717774</v>
      </c>
      <c r="G73" s="62">
        <f>IF(ISBLANK(F73),"  ",IF(F76&gt;0,F73/F76,IF(F73&gt;0,1,0)))</f>
        <v>0.19620637773375821</v>
      </c>
      <c r="H73" s="224">
        <v>0</v>
      </c>
      <c r="I73" s="58">
        <f>IF(ISBLANK(H73),"  ",IF(L73&gt;0,H73/L73,IF(H73&gt;0,1,0)))</f>
        <v>0</v>
      </c>
      <c r="J73" s="69">
        <v>7138715</v>
      </c>
      <c r="K73" s="60">
        <f>IF(ISBLANK(J73),"  ",IF(L73&gt;0,J73/L73,IF(J73&gt;0,1,0)))</f>
        <v>1</v>
      </c>
      <c r="L73" s="44">
        <f>J73+H73</f>
        <v>7138715</v>
      </c>
      <c r="M73" s="62">
        <f>IF(ISBLANK(L73),"  ",IF(L76&gt;0,L73/L76,IF(L73&gt;0,1,0)))</f>
        <v>0.20920920656900346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15478280</v>
      </c>
      <c r="E74" s="83">
        <f>IF(ISBLANK(D74),"  ",IF(F74&gt;0,D74/F74,IF(D74&gt;0,1,0)))</f>
        <v>1</v>
      </c>
      <c r="F74" s="118">
        <f>F73+F72+F71+F70+F69</f>
        <v>15478280</v>
      </c>
      <c r="G74" s="82">
        <f>IF(ISBLANK(F74),"  ",IF(F76&gt;0,F74/F76,IF(F74&gt;0,1,0)))</f>
        <v>0.4520749361840507</v>
      </c>
      <c r="H74" s="117">
        <v>0</v>
      </c>
      <c r="I74" s="80">
        <f>IF(ISBLANK(H74),"  ",IF(L74&gt;0,H74/L74,IF(H74&gt;0,1,0)))</f>
        <v>0</v>
      </c>
      <c r="J74" s="95">
        <v>15863726</v>
      </c>
      <c r="K74" s="83">
        <f>IF(ISBLANK(J74),"  ",IF(L74&gt;0,J74/L74,IF(J74&gt;0,1,0)))</f>
        <v>1</v>
      </c>
      <c r="L74" s="118">
        <f>L73+L72+L71+L70+L69</f>
        <v>15863726</v>
      </c>
      <c r="M74" s="82">
        <f>IF(ISBLANK(L74),"  ",IF(L76&gt;0,L74/L76,IF(L74&gt;0,1,0)))</f>
        <v>0.46490685364075623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14780733</v>
      </c>
      <c r="C76" s="122">
        <f t="shared" si="0"/>
        <v>0.43170164435121294</v>
      </c>
      <c r="D76" s="121">
        <v>19457573</v>
      </c>
      <c r="E76" s="123">
        <f>IF(ISBLANK(D76),"  ",IF(F76&gt;0,D76/F76,IF(D76&gt;0,1,0)))</f>
        <v>0.56829835564878706</v>
      </c>
      <c r="F76" s="121">
        <f>F74+F67+F47+F40+F48+F75</f>
        <v>34238306</v>
      </c>
      <c r="G76" s="124">
        <f>IF(ISBLANK(F76),"  ",IF(F76&gt;0,F76/F76,IF(F76&gt;0,1,0)))</f>
        <v>1</v>
      </c>
      <c r="H76" s="121">
        <v>15271872</v>
      </c>
      <c r="I76" s="122">
        <f>IF(ISBLANK(H76),"  ",IF(L76&gt;0,H76/L76,IF(H76&gt;0,1,0)))</f>
        <v>0.4475618124471113</v>
      </c>
      <c r="J76" s="121">
        <v>18850503</v>
      </c>
      <c r="K76" s="123">
        <f>IF(ISBLANK(J76),"  ",IF(L76&gt;0,J76/L76,IF(J76&gt;0,1,0)))</f>
        <v>0.55243818755288865</v>
      </c>
      <c r="L76" s="121">
        <f>L74+L67+L47+L40+L48+L75</f>
        <v>34122375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77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3934145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3934145</v>
      </c>
      <c r="G13" s="56">
        <f>IF(ISBLANK(F13),"  ",IF(F76&gt;0,F13/F76,IF(F13&gt;0,1,0)))</f>
        <v>0.28997458015393496</v>
      </c>
      <c r="H13" s="9">
        <v>4016328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4016328</v>
      </c>
      <c r="M13" s="56">
        <f>IF(ISBLANK(L13),"  ",IF(L76&gt;0,L13/L76,IF(L13&gt;0,1,0)))</f>
        <v>0.28898822447572098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186188.65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186188.65</v>
      </c>
      <c r="G15" s="65">
        <f>IF(ISBLANK(F15),"  ",IF(F76&gt;0,F15/F76,IF(F15&gt;0,1,0)))</f>
        <v>1.3723433074576036E-2</v>
      </c>
      <c r="H15" s="226">
        <v>207672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207672</v>
      </c>
      <c r="M15" s="65">
        <f>IF(ISBLANK(L15),"  ",IF(L76&gt;0,L15/L76,IF(L15&gt;0,1,0)))</f>
        <v>1.494269455914007E-2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186188.65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186188.65</v>
      </c>
      <c r="G17" s="62">
        <f>IF(ISBLANK(F17),"  ",IF(F76&gt;0,F17/F76,IF(F17&gt;0,1,0)))</f>
        <v>1.3723433074576036E-2</v>
      </c>
      <c r="H17" s="224">
        <v>207672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207672</v>
      </c>
      <c r="M17" s="62">
        <f>IF(ISBLANK(L17),"  ",IF(L76&gt;0,L17/L76,IF(L17&gt;0,1,0)))</f>
        <v>1.494269455914007E-2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4120333.65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4120333.65</v>
      </c>
      <c r="G40" s="82">
        <f>IF(ISBLANK(F40),"  ",IF(F76&gt;0,F40/F76,IF(F40&gt;0,1,0)))</f>
        <v>0.30369801322851098</v>
      </c>
      <c r="H40" s="229">
        <v>4224000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4224000</v>
      </c>
      <c r="M40" s="82">
        <f>IF(ISBLANK(L40),"  ",IF(L76&gt;0,L40/L76,IF(L40&gt;0,1,0)))</f>
        <v>0.30393091903486102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6674183.5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6674183.5</v>
      </c>
      <c r="G50" s="56">
        <f>IF(ISBLANK(F50),"  ",IF(F76&gt;0,F50/F76,IF(F50&gt;0,1,0)))</f>
        <v>0.49193498416627252</v>
      </c>
      <c r="H50" s="97">
        <v>6470488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6470488</v>
      </c>
      <c r="M50" s="56">
        <f>IF(ISBLANK(L50),"  ",IF(L76&gt;0,L50/L76,IF(L50&gt;0,1,0)))</f>
        <v>0.46557323968845643</v>
      </c>
      <c r="N50" s="220"/>
    </row>
    <row r="51" spans="1:14" s="200" customFormat="1" ht="44.25" x14ac:dyDescent="0.55000000000000004">
      <c r="A51" s="223" t="s">
        <v>48</v>
      </c>
      <c r="B51" s="226">
        <v>1304430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1304430</v>
      </c>
      <c r="G51" s="62">
        <f>IF(ISBLANK(F51),"  ",IF(F76&gt;0,F51/F76,IF(F51&gt;0,1,0)))</f>
        <v>9.6145805909593415E-2</v>
      </c>
      <c r="H51" s="226">
        <v>1417500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1417500</v>
      </c>
      <c r="M51" s="62">
        <f>IF(ISBLANK(L51),"  ",IF(L76&gt;0,L51/L76,IF(L51&gt;0,1,0)))</f>
        <v>0.10199386309941182</v>
      </c>
      <c r="N51" s="220"/>
    </row>
    <row r="52" spans="1:14" s="200" customFormat="1" ht="44.25" x14ac:dyDescent="0.55000000000000004">
      <c r="A52" s="103" t="s">
        <v>49</v>
      </c>
      <c r="B52" s="104">
        <v>137665</v>
      </c>
      <c r="C52" s="58">
        <f t="shared" si="0"/>
        <v>1</v>
      </c>
      <c r="D52" s="105">
        <v>0</v>
      </c>
      <c r="E52" s="60">
        <f t="shared" si="9"/>
        <v>0</v>
      </c>
      <c r="F52" s="106">
        <f t="shared" si="10"/>
        <v>137665</v>
      </c>
      <c r="G52" s="62">
        <f>IF(ISBLANK(F52),"  ",IF(F76&gt;0,F52/F76,IF(F52&gt;0,1,0)))</f>
        <v>1.0146893563122726E-2</v>
      </c>
      <c r="H52" s="104">
        <v>118680</v>
      </c>
      <c r="I52" s="58">
        <f t="shared" si="11"/>
        <v>1</v>
      </c>
      <c r="J52" s="105">
        <v>0</v>
      </c>
      <c r="K52" s="60">
        <f t="shared" si="12"/>
        <v>0</v>
      </c>
      <c r="L52" s="106">
        <f t="shared" si="13"/>
        <v>118680</v>
      </c>
      <c r="M52" s="62">
        <f>IF(ISBLANK(L52),"  ",IF(L76&gt;0,L52/L76,IF(L52&gt;0,1,0)))</f>
        <v>8.5394226967465212E-3</v>
      </c>
      <c r="N52" s="220"/>
    </row>
    <row r="53" spans="1:14" s="200" customFormat="1" ht="44.25" x14ac:dyDescent="0.55000000000000004">
      <c r="A53" s="103" t="s">
        <v>50</v>
      </c>
      <c r="B53" s="104">
        <v>131399.25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131399.25</v>
      </c>
      <c r="G53" s="62">
        <f>IF(ISBLANK(F53),"  ",IF(F76&gt;0,F53/F76,IF(F53&gt;0,1,0)))</f>
        <v>9.6850630445222373E-3</v>
      </c>
      <c r="H53" s="104">
        <v>112848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112848</v>
      </c>
      <c r="M53" s="62">
        <f>IF(ISBLANK(L53),"  ",IF(L76&gt;0,L53/L76,IF(L53&gt;0,1,0)))</f>
        <v>8.1197908028517989E-3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957345.37</v>
      </c>
      <c r="C55" s="58">
        <f t="shared" si="0"/>
        <v>0.85831060041714613</v>
      </c>
      <c r="D55" s="69">
        <v>158038</v>
      </c>
      <c r="E55" s="60">
        <f t="shared" si="9"/>
        <v>0.14168939958285373</v>
      </c>
      <c r="F55" s="102">
        <f t="shared" si="10"/>
        <v>1115383.3700000001</v>
      </c>
      <c r="G55" s="62">
        <f>IF(ISBLANK(F55),"  ",IF(F76&gt;0,F55/F76,IF(F55&gt;0,1,0)))</f>
        <v>8.221171930023706E-2</v>
      </c>
      <c r="H55" s="226">
        <v>1310945</v>
      </c>
      <c r="I55" s="58">
        <f t="shared" si="11"/>
        <v>0.90800441900170736</v>
      </c>
      <c r="J55" s="69">
        <v>132820</v>
      </c>
      <c r="K55" s="60">
        <f t="shared" si="12"/>
        <v>9.1995580998292664E-2</v>
      </c>
      <c r="L55" s="102">
        <f t="shared" si="13"/>
        <v>1443765</v>
      </c>
      <c r="M55" s="62">
        <f>IF(ISBLANK(L55),"  ",IF(L76&gt;0,L55/L76,IF(L55&gt;0,1,0)))</f>
        <v>0.10388371764213214</v>
      </c>
      <c r="N55" s="220"/>
    </row>
    <row r="56" spans="1:14" s="202" customFormat="1" ht="45" x14ac:dyDescent="0.6">
      <c r="A56" s="233" t="s">
        <v>53</v>
      </c>
      <c r="B56" s="234">
        <v>9205023.120000001</v>
      </c>
      <c r="C56" s="80">
        <f t="shared" si="0"/>
        <v>0.9831211184061992</v>
      </c>
      <c r="D56" s="91">
        <v>158038</v>
      </c>
      <c r="E56" s="83">
        <f t="shared" si="9"/>
        <v>1.6878881593800809E-2</v>
      </c>
      <c r="F56" s="107">
        <f>F55+F53+F52+F51+F50+F54</f>
        <v>9363061.120000001</v>
      </c>
      <c r="G56" s="82">
        <f>IF(ISBLANK(F56),"  ",IF(F76&gt;0,F56/F76,IF(F56&gt;0,1,0)))</f>
        <v>0.69012446598374799</v>
      </c>
      <c r="H56" s="234">
        <v>9430461</v>
      </c>
      <c r="I56" s="80">
        <f t="shared" si="11"/>
        <v>0.98611146111883563</v>
      </c>
      <c r="J56" s="91">
        <v>132820</v>
      </c>
      <c r="K56" s="83">
        <f t="shared" si="12"/>
        <v>1.3888538881164319E-2</v>
      </c>
      <c r="L56" s="102">
        <f t="shared" si="13"/>
        <v>9563281</v>
      </c>
      <c r="M56" s="82">
        <f>IF(ISBLANK(L56),"  ",IF(L76&gt;0,L56/L76,IF(L56&gt;0,1,0)))</f>
        <v>0.68811003392959869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83811.700000000012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83811.700000000012</v>
      </c>
      <c r="G66" s="62">
        <f>IF(ISBLANK(F66),"  ",IF(F76&gt;0,F66/F76,IF(F66&gt;0,1,0)))</f>
        <v>6.1775207877410605E-3</v>
      </c>
      <c r="H66" s="224">
        <v>110614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110614</v>
      </c>
      <c r="M66" s="62">
        <f>IF(ISBLANK(L66),"  ",IF(L76&gt;0,L66/L76,IF(L66&gt;0,1,0)))</f>
        <v>7.9590470355402742E-3</v>
      </c>
      <c r="N66" s="220"/>
    </row>
    <row r="67" spans="1:14" s="202" customFormat="1" ht="45" x14ac:dyDescent="0.6">
      <c r="A67" s="235" t="s">
        <v>64</v>
      </c>
      <c r="B67" s="232">
        <v>9288834.8200000003</v>
      </c>
      <c r="C67" s="80">
        <f t="shared" si="0"/>
        <v>0.98327086613620784</v>
      </c>
      <c r="D67" s="91">
        <v>158038</v>
      </c>
      <c r="E67" s="83">
        <f t="shared" si="9"/>
        <v>1.6729133863792187E-2</v>
      </c>
      <c r="F67" s="232">
        <f>F66+F65+F64+F63+F62+F61+F60+F59+F58+F57+F56</f>
        <v>9446872.8200000003</v>
      </c>
      <c r="G67" s="82">
        <f>IF(ISBLANK(F67),"  ",IF(F76&gt;0,F67/F76,IF(F67&gt;0,1,0)))</f>
        <v>0.69630198677148902</v>
      </c>
      <c r="H67" s="232">
        <v>9541075</v>
      </c>
      <c r="I67" s="80">
        <f t="shared" si="11"/>
        <v>0.98627026652656458</v>
      </c>
      <c r="J67" s="91">
        <v>132820</v>
      </c>
      <c r="K67" s="83">
        <f t="shared" si="12"/>
        <v>1.3729733473435467E-2</v>
      </c>
      <c r="L67" s="232">
        <f>L66+L65+L64+L63+L62+L61+L60+L59+L58+L57+L56</f>
        <v>9673895</v>
      </c>
      <c r="M67" s="82">
        <f>IF(ISBLANK(L67),"  ",IF(L76&gt;0,L67/L76,IF(L67&gt;0,1,0)))</f>
        <v>0.69606908096513898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0</v>
      </c>
      <c r="E74" s="83">
        <f>IF(ISBLANK(D74),"  ",IF(F74&gt;0,D74/F74,IF(D74&gt;0,1,0)))</f>
        <v>0</v>
      </c>
      <c r="F74" s="118">
        <f>F73+F72+F71+F70+F69</f>
        <v>0</v>
      </c>
      <c r="G74" s="82">
        <f>IF(ISBLANK(F74),"  ",IF(F76&gt;0,F74/F76,IF(F74&gt;0,1,0)))</f>
        <v>0</v>
      </c>
      <c r="H74" s="117">
        <v>0</v>
      </c>
      <c r="I74" s="80">
        <f>IF(ISBLANK(H74),"  ",IF(L74&gt;0,H74/L74,IF(H74&gt;0,1,0)))</f>
        <v>0</v>
      </c>
      <c r="J74" s="95">
        <v>0</v>
      </c>
      <c r="K74" s="83">
        <f>IF(ISBLANK(J74),"  ",IF(L74&gt;0,J74/L74,IF(J74&gt;0,1,0)))</f>
        <v>0</v>
      </c>
      <c r="L74" s="118">
        <f>L73+L72+L71+L70+L69</f>
        <v>0</v>
      </c>
      <c r="M74" s="82">
        <f>IF(ISBLANK(L74),"  ",IF(L76&gt;0,L74/L76,IF(L74&gt;0,1,0)))</f>
        <v>0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13409168.470000001</v>
      </c>
      <c r="C76" s="122">
        <f t="shared" si="0"/>
        <v>0.98835147085367525</v>
      </c>
      <c r="D76" s="121">
        <v>158038</v>
      </c>
      <c r="E76" s="123">
        <f>IF(ISBLANK(D76),"  ",IF(F76&gt;0,D76/F76,IF(D76&gt;0,1,0)))</f>
        <v>1.1648529146324697E-2</v>
      </c>
      <c r="F76" s="121">
        <f>F74+F67+F47+F40+F48+F75</f>
        <v>13567206.470000001</v>
      </c>
      <c r="G76" s="124">
        <f>IF(ISBLANK(F76),"  ",IF(F76&gt;0,F76/F76,IF(F76&gt;0,1,0)))</f>
        <v>1</v>
      </c>
      <c r="H76" s="121">
        <v>13765075</v>
      </c>
      <c r="I76" s="122">
        <f>IF(ISBLANK(H76),"  ",IF(L76&gt;0,H76/L76,IF(H76&gt;0,1,0)))</f>
        <v>0.99044315703924946</v>
      </c>
      <c r="J76" s="121">
        <v>132820</v>
      </c>
      <c r="K76" s="123">
        <f>IF(ISBLANK(J76),"  ",IF(L76&gt;0,J76/L76,IF(J76&gt;0,1,0)))</f>
        <v>9.5568429607505306E-3</v>
      </c>
      <c r="L76" s="121">
        <f>L74+L67+L47+L40+L48+L75</f>
        <v>13897895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zoomScale="30" zoomScaleNormal="30" workbookViewId="0">
      <selection activeCell="B2" sqref="B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76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3387352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3387352</v>
      </c>
      <c r="G13" s="56">
        <f>IF(ISBLANK(F13),"  ",IF(F76&gt;0,F13/F76,IF(F13&gt;0,1,0)))</f>
        <v>0.38661335981859934</v>
      </c>
      <c r="H13" s="9">
        <v>3448222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3448222</v>
      </c>
      <c r="M13" s="56">
        <f>IF(ISBLANK(L13),"  ",IF(L76&gt;0,L13/L76,IF(L13&gt;0,1,0)))</f>
        <v>0.38703042191007869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1720040</v>
      </c>
      <c r="C15" s="137">
        <f t="shared" si="0"/>
        <v>1</v>
      </c>
      <c r="D15" s="69">
        <f>SUM(D16:D34)</f>
        <v>0</v>
      </c>
      <c r="E15" s="64">
        <f>IF(ISBLANK(D15),"  ",IF(F15&gt;0,D15/F15,IF(D15&gt;0,1,0)))</f>
        <v>0</v>
      </c>
      <c r="F15" s="48">
        <f>D15+B15</f>
        <v>1720040</v>
      </c>
      <c r="G15" s="65">
        <f>IF(ISBLANK(F15),"  ",IF(F76&gt;0,F15/F76,IF(F15&gt;0,1,0)))</f>
        <v>0.19631571901071504</v>
      </c>
      <c r="H15" s="226">
        <v>1807003</v>
      </c>
      <c r="I15" s="137">
        <f>IF(ISBLANK(H15),"  ",IF(L15&gt;0,H15/L15,IF(H15&gt;0,1,0)))</f>
        <v>1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1807003</v>
      </c>
      <c r="M15" s="65">
        <f>IF(ISBLANK(L15),"  ",IF(L76&gt;0,L15/L76,IF(L15&gt;0,1,0)))</f>
        <v>0.20281905674367193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50792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50792</v>
      </c>
      <c r="G17" s="62">
        <f>IF(ISBLANK(F17),"  ",IF(F76&gt;0,F17/F76,IF(F17&gt;0,1,0)))</f>
        <v>5.7971140205996599E-3</v>
      </c>
      <c r="H17" s="224">
        <v>57003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57003</v>
      </c>
      <c r="M17" s="62">
        <f>IF(ISBLANK(L17),"  ",IF(L76&gt;0,L17/L76,IF(L17&gt;0,1,0)))</f>
        <v>6.3980495281742928E-3</v>
      </c>
      <c r="N17" s="220"/>
    </row>
    <row r="18" spans="1:14" s="200" customFormat="1" ht="44.25" x14ac:dyDescent="0.55000000000000004">
      <c r="A18" s="68" t="s">
        <v>17</v>
      </c>
      <c r="B18" s="224">
        <v>749248</v>
      </c>
      <c r="C18" s="58">
        <f t="shared" si="0"/>
        <v>1</v>
      </c>
      <c r="D18" s="69">
        <v>0</v>
      </c>
      <c r="E18" s="54">
        <f t="shared" si="5"/>
        <v>0</v>
      </c>
      <c r="F18" s="44">
        <f t="shared" si="2"/>
        <v>749248</v>
      </c>
      <c r="G18" s="62">
        <f>IF(ISBLANK(F18),"  ",IF(F76&gt;0,F18/F76,IF(F18&gt;0,1,0)))</f>
        <v>8.5514964673693766E-2</v>
      </c>
      <c r="H18" s="224">
        <v>1000000</v>
      </c>
      <c r="I18" s="58">
        <f t="shared" si="3"/>
        <v>1</v>
      </c>
      <c r="J18" s="69">
        <v>0</v>
      </c>
      <c r="K18" s="60">
        <f t="shared" si="4"/>
        <v>0</v>
      </c>
      <c r="L18" s="44">
        <f t="shared" si="1"/>
        <v>1000000</v>
      </c>
      <c r="M18" s="62">
        <f>IF(ISBLANK(L18),"  ",IF(L76&gt;0,L18/L76,IF(L18&gt;0,1,0)))</f>
        <v>0.11224057555171293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920000</v>
      </c>
      <c r="C22" s="58">
        <f t="shared" si="0"/>
        <v>1</v>
      </c>
      <c r="D22" s="69">
        <v>0</v>
      </c>
      <c r="E22" s="54">
        <f t="shared" si="5"/>
        <v>0</v>
      </c>
      <c r="F22" s="44">
        <f t="shared" si="2"/>
        <v>920000</v>
      </c>
      <c r="G22" s="62">
        <f>IF(ISBLANK(F22),"  ",IF(F76&gt;0,F22/F76,IF(F22&gt;0,1,0)))</f>
        <v>0.10500364031642162</v>
      </c>
      <c r="H22" s="224">
        <v>750000</v>
      </c>
      <c r="I22" s="58">
        <f t="shared" si="3"/>
        <v>1</v>
      </c>
      <c r="J22" s="69">
        <v>0</v>
      </c>
      <c r="K22" s="60">
        <f t="shared" si="4"/>
        <v>0</v>
      </c>
      <c r="L22" s="44">
        <f t="shared" si="1"/>
        <v>750000</v>
      </c>
      <c r="M22" s="62">
        <f>IF(ISBLANK(L22),"  ",IF(L76&gt;0,L22/L76,IF(L22&gt;0,1,0)))</f>
        <v>8.4180431663784708E-2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118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5107392</v>
      </c>
      <c r="C40" s="80">
        <f t="shared" si="0"/>
        <v>1</v>
      </c>
      <c r="D40" s="141">
        <f>D13+D15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5107392</v>
      </c>
      <c r="G40" s="82">
        <f>IF(ISBLANK(F40),"  ",IF(F76&gt;0,F40/F76,IF(F40&gt;0,1,0)))</f>
        <v>0.58292907882931444</v>
      </c>
      <c r="H40" s="229">
        <v>5255225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5255225</v>
      </c>
      <c r="M40" s="82">
        <f>IF(ISBLANK(L40),"  ",IF(L76&gt;0,L40/L76,IF(L40&gt;0,1,0)))</f>
        <v>0.58984947865375059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0</v>
      </c>
      <c r="C67" s="80">
        <f t="shared" si="0"/>
        <v>0</v>
      </c>
      <c r="D67" s="91">
        <v>0</v>
      </c>
      <c r="E67" s="83">
        <f t="shared" si="9"/>
        <v>0</v>
      </c>
      <c r="F67" s="232">
        <f>F66+F65+F64+F63+F62+F61+F60+F59+F58+F57+F56</f>
        <v>0</v>
      </c>
      <c r="G67" s="82">
        <f>IF(ISBLANK(F67),"  ",IF(F76&gt;0,F67/F76,IF(F67&gt;0,1,0)))</f>
        <v>0</v>
      </c>
      <c r="H67" s="232">
        <v>0</v>
      </c>
      <c r="I67" s="80">
        <f t="shared" si="11"/>
        <v>0</v>
      </c>
      <c r="J67" s="91">
        <v>0</v>
      </c>
      <c r="K67" s="83">
        <f t="shared" si="12"/>
        <v>0</v>
      </c>
      <c r="L67" s="232">
        <f>L66+L65+L64+L63+L62+L61+L60+L59+L58+L57+L56</f>
        <v>0</v>
      </c>
      <c r="M67" s="82">
        <f>IF(ISBLANK(L67),"  ",IF(L76&gt;0,L67/L76,IF(L67&gt;0,1,0)))</f>
        <v>0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3654209</v>
      </c>
      <c r="C69" s="52">
        <f t="shared" si="0"/>
        <v>1</v>
      </c>
      <c r="D69" s="59">
        <v>0</v>
      </c>
      <c r="E69" s="54">
        <f>IF(ISBLANK(D69),"  ",IF(F69&gt;0,D69/F69,IF(D69&gt;0,1,0)))</f>
        <v>0</v>
      </c>
      <c r="F69" s="67">
        <f>D69+B69</f>
        <v>3654209</v>
      </c>
      <c r="G69" s="56">
        <f>IF(ISBLANK(F69),"  ",IF(F76&gt;0,F69/F76,IF(F69&gt;0,1,0)))</f>
        <v>0.41707092117068556</v>
      </c>
      <c r="H69" s="207">
        <v>3654209</v>
      </c>
      <c r="I69" s="52">
        <f>IF(ISBLANK(H69),"  ",IF(L69&gt;0,H69/L69,IF(H69&gt;0,1,0)))</f>
        <v>1</v>
      </c>
      <c r="J69" s="59">
        <v>0</v>
      </c>
      <c r="K69" s="54">
        <f>IF(ISBLANK(J69),"  ",IF(L69&gt;0,J69/L69,IF(J69&gt;0,1,0)))</f>
        <v>0</v>
      </c>
      <c r="L69" s="67">
        <f>J69+H69</f>
        <v>3654209</v>
      </c>
      <c r="M69" s="56">
        <f>IF(ISBLANK(L69),"  ",IF(L76&gt;0,L69/L76,IF(L69&gt;0,1,0)))</f>
        <v>0.41015052134624935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3654209</v>
      </c>
      <c r="C74" s="80">
        <f t="shared" si="0"/>
        <v>1</v>
      </c>
      <c r="D74" s="95">
        <v>0</v>
      </c>
      <c r="E74" s="83">
        <f>IF(ISBLANK(D74),"  ",IF(F74&gt;0,D74/F74,IF(D74&gt;0,1,0)))</f>
        <v>0</v>
      </c>
      <c r="F74" s="118">
        <f>F73+F72+F71+F70+F69</f>
        <v>3654209</v>
      </c>
      <c r="G74" s="82">
        <f>IF(ISBLANK(F74),"  ",IF(F76&gt;0,F74/F76,IF(F74&gt;0,1,0)))</f>
        <v>0.41707092117068556</v>
      </c>
      <c r="H74" s="117">
        <v>3654209</v>
      </c>
      <c r="I74" s="80">
        <f>IF(ISBLANK(H74),"  ",IF(L74&gt;0,H74/L74,IF(H74&gt;0,1,0)))</f>
        <v>1</v>
      </c>
      <c r="J74" s="95">
        <v>0</v>
      </c>
      <c r="K74" s="83">
        <f>IF(ISBLANK(J74),"  ",IF(L74&gt;0,J74/L74,IF(J74&gt;0,1,0)))</f>
        <v>0</v>
      </c>
      <c r="L74" s="118">
        <f>L73+L72+L71+L70+L69</f>
        <v>3654209</v>
      </c>
      <c r="M74" s="82">
        <f>IF(ISBLANK(L74),"  ",IF(L76&gt;0,L74/L76,IF(L74&gt;0,1,0)))</f>
        <v>0.41015052134624935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8761601</v>
      </c>
      <c r="C76" s="122">
        <f t="shared" si="0"/>
        <v>1</v>
      </c>
      <c r="D76" s="121">
        <f>D40+D47+D67+D74</f>
        <v>0</v>
      </c>
      <c r="E76" s="123">
        <f>IF(ISBLANK(D76),"  ",IF(F76&gt;0,D76/F76,IF(D76&gt;0,1,0)))</f>
        <v>0</v>
      </c>
      <c r="F76" s="121">
        <f>F74+F67+F47+F40+F48+F75</f>
        <v>8761601</v>
      </c>
      <c r="G76" s="124">
        <f>IF(ISBLANK(F76),"  ",IF(F76&gt;0,F76/F76,IF(F76&gt;0,1,0)))</f>
        <v>1</v>
      </c>
      <c r="H76" s="121">
        <v>8909434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8909434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  <row r="96" spans="7:7" x14ac:dyDescent="0.2">
      <c r="G96" s="201" t="s">
        <v>4</v>
      </c>
    </row>
  </sheetData>
  <pageMargins left="0.25" right="0.25" top="0.75" bottom="0.75" header="0.3" footer="0.3"/>
  <pageSetup scale="1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45.5703125" style="129" customWidth="1"/>
    <col min="5" max="5" width="45.5703125" style="128" customWidth="1"/>
    <col min="6" max="6" width="45.570312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45.5703125" style="129" customWidth="1"/>
    <col min="11" max="11" width="45.5703125" style="128" customWidth="1"/>
    <col min="12" max="12" width="45.57031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11" customFormat="1" ht="45" x14ac:dyDescent="0.6">
      <c r="A1" s="1" t="s">
        <v>0</v>
      </c>
      <c r="B1" s="2"/>
      <c r="C1" s="3"/>
      <c r="D1" s="2"/>
      <c r="E1" s="4"/>
      <c r="F1" s="5"/>
      <c r="G1" s="4"/>
      <c r="H1" s="5"/>
      <c r="I1" s="6"/>
      <c r="J1" s="7" t="s">
        <v>1</v>
      </c>
      <c r="K1" s="8" t="s">
        <v>102</v>
      </c>
      <c r="L1" s="9"/>
      <c r="M1" s="8"/>
      <c r="N1" s="10"/>
      <c r="O1" s="10"/>
      <c r="P1" s="10"/>
      <c r="Q1" s="10"/>
    </row>
    <row r="2" spans="1:17" s="11" customFormat="1" ht="45" x14ac:dyDescent="0.6">
      <c r="A2" s="1" t="s">
        <v>2</v>
      </c>
      <c r="B2" s="2"/>
      <c r="C2" s="3"/>
      <c r="D2" s="2"/>
      <c r="E2" s="3"/>
      <c r="F2" s="2"/>
      <c r="G2" s="3"/>
      <c r="H2" s="2"/>
      <c r="I2" s="3"/>
      <c r="J2" s="2"/>
      <c r="K2" s="3"/>
      <c r="L2" s="2"/>
      <c r="M2" s="4"/>
    </row>
    <row r="3" spans="1:17" s="11" customFormat="1" ht="45.75" thickBot="1" x14ac:dyDescent="0.65">
      <c r="A3" s="12" t="s">
        <v>3</v>
      </c>
      <c r="B3" s="13"/>
      <c r="C3" s="14"/>
      <c r="D3" s="13"/>
      <c r="E3" s="14"/>
      <c r="F3" s="13"/>
      <c r="G3" s="14"/>
      <c r="H3" s="13"/>
      <c r="I3" s="14"/>
      <c r="J3" s="13"/>
      <c r="K3" s="14"/>
      <c r="L3" s="13"/>
      <c r="M3" s="15"/>
      <c r="N3" s="16"/>
      <c r="O3" s="16"/>
      <c r="P3" s="16"/>
      <c r="Q3" s="16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11" customFormat="1" ht="44.25" x14ac:dyDescent="0.55000000000000004">
      <c r="A11" s="41" t="s">
        <v>10</v>
      </c>
      <c r="B11" s="42" t="s">
        <v>4</v>
      </c>
      <c r="C11" s="43"/>
      <c r="D11" s="44" t="s">
        <v>4</v>
      </c>
      <c r="E11" s="43"/>
      <c r="F11" s="44" t="s">
        <v>4</v>
      </c>
      <c r="G11" s="45"/>
      <c r="H11" s="42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35"/>
    </row>
    <row r="12" spans="1:17" s="11" customFormat="1" ht="45" x14ac:dyDescent="0.6">
      <c r="A12" s="24" t="s">
        <v>11</v>
      </c>
      <c r="B12" s="46" t="s">
        <v>4</v>
      </c>
      <c r="C12" s="47" t="s">
        <v>4</v>
      </c>
      <c r="D12" s="48"/>
      <c r="E12" s="49"/>
      <c r="F12" s="48"/>
      <c r="G12" s="50"/>
      <c r="H12" s="46"/>
      <c r="I12" s="49"/>
      <c r="J12" s="48"/>
      <c r="K12" s="49"/>
      <c r="L12" s="48"/>
      <c r="M12" s="50"/>
      <c r="N12" s="35"/>
    </row>
    <row r="13" spans="1:17" s="10" customFormat="1" ht="44.25" x14ac:dyDescent="0.55000000000000004">
      <c r="A13" s="51" t="s">
        <v>12</v>
      </c>
      <c r="B13" s="9">
        <f>LCTCBoard!B13+Online!B13+BRCC!B13+BPCC!B13+Delgado!B13+CentLATCC!B13+Fletcher!B13+LDCC!B13+Northshore!B13+Nunez!B13+RPCC!B13+SLCC!B13+Sowela!B13+LTC!B13</f>
        <v>113868249</v>
      </c>
      <c r="C13" s="52">
        <f t="shared" ref="C13:C76" si="0">IF(ISBLANK(B13),"  ",IF(F13&gt;0,B13/F13,IF(B13&gt;0,1,0)))</f>
        <v>1</v>
      </c>
      <c r="D13" s="53">
        <f>LCTCBoard!D13+Online!D13+BRCC!D13+BPCC!D13+Delgado!D13+CentLATCC!D13+Fletcher!D13+LDCC!D13+Northshore!D13+Nunez!D13+RPCC!D13+SLCC!D13+Sowela!D13+LTC!D13</f>
        <v>0</v>
      </c>
      <c r="E13" s="54">
        <f>IF(ISBLANK(D13),"  ",IF(F13&gt;0,D13/F13,IF(D13&gt;0,1,0)))</f>
        <v>0</v>
      </c>
      <c r="F13" s="55">
        <f>D13+B13</f>
        <v>113868249</v>
      </c>
      <c r="G13" s="56">
        <f>IF(ISBLANK(F13),"  ",IF(F76&gt;0,F13/F76,IF(F13&gt;0,1,0)))</f>
        <v>0.17772608791783318</v>
      </c>
      <c r="H13" s="9">
        <f>LCTCBoard!H13+Online!H13+BRCC!H13+BPCC!H13+Delgado!H13+CentLATCC!H13+Fletcher!H13+LDCC!H13+Northshore!H13+Nunez!H13+RPCC!H13+SLCC!H13+Sowela!H13+LTC!H13</f>
        <v>116754509</v>
      </c>
      <c r="I13" s="52">
        <f>IF(ISBLANK(H13),"  ",IF(L13&gt;0,H13/L13,IF(H13&gt;0,1,0)))</f>
        <v>1</v>
      </c>
      <c r="J13" s="53">
        <f>LCTCBoard!J13+Online!J13+BRCC!J13+BPCC!J13+Delgado!J13+CentLATCC!J13+Fletcher!J13+LDCC!J13+Northshore!J13+Nunez!J13+RPCC!J13+SLCC!J13+Sowela!J13+LTC!J13</f>
        <v>0</v>
      </c>
      <c r="K13" s="54">
        <f>IF(ISBLANK(J13),"  ",IF(L13&gt;0,J13/L13,IF(J13&gt;0,1,0)))</f>
        <v>0</v>
      </c>
      <c r="L13" s="55">
        <f t="shared" ref="L13:L34" si="1">J13+H13</f>
        <v>116754509</v>
      </c>
      <c r="M13" s="56">
        <f>IF(ISBLANK(L13),"  ",IF(L76&gt;0,L13/L76,IF(L13&gt;0,1,0)))</f>
        <v>0.20294884502203531</v>
      </c>
      <c r="N13" s="57"/>
    </row>
    <row r="14" spans="1:17" s="11" customFormat="1" ht="44.25" x14ac:dyDescent="0.55000000000000004">
      <c r="A14" s="21" t="s">
        <v>13</v>
      </c>
      <c r="B14" s="9">
        <f>LCTCBoard!B14+Online!B14+BRCC!B14+BPCC!B14+Delgado!B14+CentLATCC!B14+Fletcher!B14+LDCC!B14+Northshore!B14+Nunez!B14+RPCC!B14+SLCC!B14+Sowela!B14+LTC!B14</f>
        <v>0</v>
      </c>
      <c r="C14" s="58">
        <f t="shared" si="0"/>
        <v>0</v>
      </c>
      <c r="D14" s="53">
        <f>LCTCBoard!D14+Online!D14+BRCC!D14+BPCC!D14+Delgado!D14+CentLATCC!D14+Fletcher!D14+LDCC!D14+Northshore!D14+Nunez!D14+RPCC!D14+SLCC!D14+Sowela!D14+LTC!D14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LCTCBoard!H14+Online!H14+BRCC!H14+BPCC!H14+Delgado!H14+CentLATCC!H14+Fletcher!H14+LDCC!H14+Northshore!H14+Nunez!H14+RPCC!H14+SLCC!H14+Sowela!H14+LTC!H14</f>
        <v>0</v>
      </c>
      <c r="I14" s="58">
        <f>IF(ISBLANK(H14),"  ",IF(L14&gt;0,H14/L14,IF(H14&gt;0,1,0)))</f>
        <v>0</v>
      </c>
      <c r="J14" s="53">
        <f>LCTCBoard!J14+Online!J14+BRCC!J14+BPCC!J14+Delgado!J14+CentLATCC!J14+Fletcher!J14+LDCC!J14+Northshore!J14+Nunez!J14+RPCC!J14+SLCC!J14+Sowela!J14+LTC!J14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35"/>
    </row>
    <row r="15" spans="1:17" s="11" customFormat="1" ht="44.25" x14ac:dyDescent="0.55000000000000004">
      <c r="A15" s="41" t="s">
        <v>14</v>
      </c>
      <c r="B15" s="256">
        <f>LCTCBoard!B15+Online!B15+BRCC!B15+BPCC!B15+Delgado!B15+CentLATCC!B15+Fletcher!B15+LDCC!B15+Northshore!B15+Nunez!B15+RPCC!B15+SLCC!B15+Sowela!B15+LTC!B15</f>
        <v>15607624.25</v>
      </c>
      <c r="C15" s="257">
        <f t="shared" si="0"/>
        <v>1</v>
      </c>
      <c r="D15" s="258">
        <f>LCTCBoard!D15+Online!D15+BRCC!D15+BPCC!D15+Delgado!D15+CentLATCC!D15+Fletcher!D15+LDCC!D15+Northshore!D15+Nunez!D15+RPCC!D15+SLCC!D15+Sowela!D15+LTC!D15</f>
        <v>0</v>
      </c>
      <c r="E15" s="257">
        <f>IF(ISBLANK(D15),"  ",IF(F15&gt;0,D15/F15,IF(D15&gt;0,1,0)))</f>
        <v>0</v>
      </c>
      <c r="F15" s="259">
        <f>D15+B15</f>
        <v>15607624.25</v>
      </c>
      <c r="G15" s="65">
        <f>IF(ISBLANK(F15),"  ",IF(F76&gt;0,F15/F76,IF(F15&gt;0,1,0)))</f>
        <v>2.4360451873146876E-2</v>
      </c>
      <c r="H15" s="258">
        <f>LCTCBoard!H15+Online!H15+BRCC!H15+BPCC!H15+Delgado!H15+CentLATCC!H15+Fletcher!H15+LDCC!H15+Northshore!H15+Nunez!H15+RPCC!H15+SLCC!H15+Sowela!H15+LTC!H15</f>
        <v>16068531</v>
      </c>
      <c r="I15" s="257">
        <f>IF(ISBLANK(H15),"  ",IF(L15&gt;0,H15/L15,IF(H15&gt;0,1,0)))</f>
        <v>1</v>
      </c>
      <c r="J15" s="258">
        <f>LCTCBoard!J15+Online!J15+BRCC!J15+BPCC!J15+Delgado!J15+CentLATCC!J15+Fletcher!J15+LDCC!J15+Northshore!J15+Nunez!J15+RPCC!J15+SLCC!J15+Sowela!J15+LTC!J15</f>
        <v>0</v>
      </c>
      <c r="K15" s="257">
        <f>IF(ISBLANK(J15),"  ",IF(L15&gt;0,J15/L15,IF(J15&gt;0,1,0)))</f>
        <v>0</v>
      </c>
      <c r="L15" s="259">
        <f t="shared" si="1"/>
        <v>16068531</v>
      </c>
      <c r="M15" s="65">
        <f>IF(ISBLANK(L15),"  ",IF(L76&gt;0,L15/L76,IF(L15&gt;0,1,0)))</f>
        <v>2.7931168017252081E-2</v>
      </c>
      <c r="N15" s="35"/>
    </row>
    <row r="16" spans="1:17" s="11" customFormat="1" ht="44.25" x14ac:dyDescent="0.55000000000000004">
      <c r="A16" s="66" t="s">
        <v>15</v>
      </c>
      <c r="B16" s="260">
        <f>LCTCBoard!B16+Online!B16+BRCC!B16+BPCC!B16+Delgado!B16+CentLATCC!B16+Fletcher!B16+LDCC!B16+Northshore!B16+Nunez!B16+RPCC!B16+SLCC!B16+Sowela!B16+LTC!B16</f>
        <v>0</v>
      </c>
      <c r="C16" s="261">
        <f t="shared" si="0"/>
        <v>0</v>
      </c>
      <c r="D16" s="262">
        <f>LCTCBoard!D16+Online!D16+BRCC!D16+BPCC!D16+Delgado!D16+CentLATCC!D16+Fletcher!D16+LDCC!D16+Northshore!D16+Nunez!D16+RPCC!D16+SLCC!D16+Sowela!D16+LTC!D16</f>
        <v>0</v>
      </c>
      <c r="E16" s="261">
        <f>IF(ISBLANK(D16),"  ",IF(F16&gt;0,D16/F16,IF(D16&gt;0,1,0)))</f>
        <v>0</v>
      </c>
      <c r="F16" s="258">
        <f t="shared" ref="F16:F39" si="2">D16+B16</f>
        <v>0</v>
      </c>
      <c r="G16" s="56">
        <f>IF(ISBLANK(F16),"  ",IF(F76&gt;0,F16/F76,IF(F16&gt;0,1,0)))</f>
        <v>0</v>
      </c>
      <c r="H16" s="262">
        <f>LCTCBoard!H16+Online!H16+BRCC!H16+BPCC!H16+Delgado!H16+CentLATCC!H16+Fletcher!H16+LDCC!H16+Northshore!H16+Nunez!H16+RPCC!H16+SLCC!H16+Sowela!H16+LTC!H16</f>
        <v>0</v>
      </c>
      <c r="I16" s="261">
        <f t="shared" ref="I16:I34" si="3">IF(ISBLANK(H16),"  ",IF(L16&gt;0,H16/L16,IF(H16&gt;0,1,0)))</f>
        <v>0</v>
      </c>
      <c r="J16" s="262">
        <f>LCTCBoard!J16+Online!J16+BRCC!J16+BPCC!J16+Delgado!J16+CentLATCC!J16+Fletcher!J16+LDCC!J16+Northshore!J16+Nunez!J16+RPCC!J16+SLCC!J16+Sowela!J16+LTC!J16</f>
        <v>0</v>
      </c>
      <c r="K16" s="261">
        <f t="shared" ref="K16:K34" si="4">IF(ISBLANK(J16),"  ",IF(L16&gt;0,J16/L16,IF(J16&gt;0,1,0)))</f>
        <v>0</v>
      </c>
      <c r="L16" s="258">
        <f t="shared" si="1"/>
        <v>0</v>
      </c>
      <c r="M16" s="56">
        <f>IF(ISBLANK(L16),"  ",IF(L76&gt;0,L16/L76,IF(L16&gt;0,1,0)))</f>
        <v>0</v>
      </c>
      <c r="N16" s="35"/>
    </row>
    <row r="17" spans="1:14" s="11" customFormat="1" ht="44.25" x14ac:dyDescent="0.55000000000000004">
      <c r="A17" s="68" t="s">
        <v>16</v>
      </c>
      <c r="B17" s="9">
        <f>LCTCBoard!B17+Online!B17+BRCC!B17+BPCC!B17+Delgado!B17+CentLATCC!B17+Fletcher!B17+LDCC!B17+Northshore!B17+Nunez!B17+RPCC!B17+SLCC!B17+Sowela!B17+LTC!B17</f>
        <v>4720088.25</v>
      </c>
      <c r="C17" s="58">
        <f t="shared" si="0"/>
        <v>1</v>
      </c>
      <c r="D17" s="53">
        <f>LCTCBoard!D17+Online!D17+BRCC!D17+BPCC!D17+Delgado!D17+CentLATCC!D17+Fletcher!D17+LDCC!D17+Northshore!D17+Nunez!D17+RPCC!D17+SLCC!D17+Sowela!D17+LTC!D17</f>
        <v>0</v>
      </c>
      <c r="E17" s="54">
        <f t="shared" ref="E17:E34" si="5">IF(ISBLANK(D17),"  ",IF(F17&gt;0,D17/F17,IF(D17&gt;0,1,0)))</f>
        <v>0</v>
      </c>
      <c r="F17" s="44">
        <f t="shared" si="2"/>
        <v>4720088.25</v>
      </c>
      <c r="G17" s="62">
        <f>IF(ISBLANK(F17),"  ",IF(F76&gt;0,F17/F76,IF(F17&gt;0,1,0)))</f>
        <v>7.3671354979686337E-3</v>
      </c>
      <c r="H17" s="9">
        <f>LCTCBoard!H17+Online!H17+BRCC!H17+BPCC!H17+Delgado!H17+CentLATCC!H17+Fletcher!H17+LDCC!H17+Northshore!H17+Nunez!H17+RPCC!H17+SLCC!H17+Sowela!H17+LTC!H17</f>
        <v>5281667</v>
      </c>
      <c r="I17" s="58">
        <f t="shared" si="3"/>
        <v>1</v>
      </c>
      <c r="J17" s="53">
        <f>LCTCBoard!J17+Online!J17+BRCC!J17+BPCC!J17+Delgado!J17+CentLATCC!J17+Fletcher!J17+LDCC!J17+Northshore!J17+Nunez!J17+RPCC!J17+SLCC!J17+Sowela!J17+LTC!J17</f>
        <v>0</v>
      </c>
      <c r="K17" s="60">
        <f t="shared" si="4"/>
        <v>0</v>
      </c>
      <c r="L17" s="44">
        <f t="shared" si="1"/>
        <v>5281667</v>
      </c>
      <c r="M17" s="62">
        <f>IF(ISBLANK(L17),"  ",IF(L76&gt;0,L17/L76,IF(L17&gt;0,1,0)))</f>
        <v>9.1808721275252695E-3</v>
      </c>
      <c r="N17" s="35"/>
    </row>
    <row r="18" spans="1:14" s="11" customFormat="1" ht="44.25" x14ac:dyDescent="0.55000000000000004">
      <c r="A18" s="68" t="s">
        <v>17</v>
      </c>
      <c r="B18" s="9">
        <f>LCTCBoard!B18+Online!B18+BRCC!B18+BPCC!B18+Delgado!B18+CentLATCC!B18+Fletcher!B18+LDCC!B18+Northshore!B18+Nunez!B18+RPCC!B18+SLCC!B18+Sowela!B18+LTC!B18</f>
        <v>0</v>
      </c>
      <c r="C18" s="58">
        <f t="shared" si="0"/>
        <v>0</v>
      </c>
      <c r="D18" s="53">
        <f>LCTCBoard!D18+Online!D18+BRCC!D18+BPCC!D18+Delgado!D18+CentLATCC!D18+Fletcher!D18+LDCC!D18+Northshore!D18+Nunez!D18+RPCC!D18+SLCC!D18+Sowela!D18+LTC!D18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LCTCBoard!H18+Online!H18+BRCC!H18+BPCC!H18+Delgado!H18+CentLATCC!H18+Fletcher!H18+LDCC!H18+Northshore!H18+Nunez!H18+RPCC!H18+SLCC!H18+Sowela!H18+LTC!H18</f>
        <v>0</v>
      </c>
      <c r="I18" s="58">
        <f t="shared" si="3"/>
        <v>0</v>
      </c>
      <c r="J18" s="53">
        <f>LCTCBoard!J18+Online!J18+BRCC!J18+BPCC!J18+Delgado!J18+CentLATCC!J18+Fletcher!J18+LDCC!J18+Northshore!J18+Nunez!J18+RPCC!J18+SLCC!J18+Sowela!J18+LTC!J18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35"/>
    </row>
    <row r="19" spans="1:14" s="11" customFormat="1" ht="44.25" x14ac:dyDescent="0.55000000000000004">
      <c r="A19" s="68" t="s">
        <v>18</v>
      </c>
      <c r="B19" s="9">
        <f>LCTCBoard!B19+Online!B19+BRCC!B19+BPCC!B19+Delgado!B19+CentLATCC!B19+Fletcher!B19+LDCC!B19+Northshore!B19+Nunez!B19+RPCC!B19+SLCC!B19+Sowela!B19+LTC!B19</f>
        <v>132411</v>
      </c>
      <c r="C19" s="58">
        <f t="shared" si="0"/>
        <v>1</v>
      </c>
      <c r="D19" s="53">
        <f>LCTCBoard!D19+Online!D19+BRCC!D19+BPCC!D19+Delgado!D19+CentLATCC!D19+Fletcher!D19+LDCC!D19+Northshore!D19+Nunez!D19+RPCC!D19+SLCC!D19+Sowela!D19+LTC!D19</f>
        <v>0</v>
      </c>
      <c r="E19" s="54">
        <f t="shared" si="5"/>
        <v>0</v>
      </c>
      <c r="F19" s="44">
        <f t="shared" si="2"/>
        <v>132411</v>
      </c>
      <c r="G19" s="62">
        <f>IF(ISBLANK(F19),"  ",IF(F76&gt;0,F19/F76,IF(F19&gt;0,1,0)))</f>
        <v>2.0666769915192259E-4</v>
      </c>
      <c r="H19" s="9">
        <f>LCTCBoard!H19+Online!H19+BRCC!H19+BPCC!H19+Delgado!H19+CentLATCC!H19+Fletcher!H19+LDCC!H19+Northshore!H19+Nunez!H19+RPCC!H19+SLCC!H19+Sowela!H19+LTC!H19</f>
        <v>130811</v>
      </c>
      <c r="I19" s="58">
        <f t="shared" si="3"/>
        <v>1</v>
      </c>
      <c r="J19" s="53">
        <f>LCTCBoard!J19+Online!J19+BRCC!J19+BPCC!J19+Delgado!J19+CentLATCC!J19+Fletcher!J19+LDCC!J19+Northshore!J19+Nunez!J19+RPCC!J19+SLCC!J19+Sowela!J19+LTC!J19</f>
        <v>0</v>
      </c>
      <c r="K19" s="60">
        <f t="shared" si="4"/>
        <v>0</v>
      </c>
      <c r="L19" s="44">
        <f t="shared" si="1"/>
        <v>130811</v>
      </c>
      <c r="M19" s="62">
        <f>IF(ISBLANK(L19),"  ",IF(L76&gt;0,L19/L76,IF(L19&gt;0,1,0)))</f>
        <v>2.273825789989615E-4</v>
      </c>
      <c r="N19" s="35"/>
    </row>
    <row r="20" spans="1:14" s="11" customFormat="1" ht="44.25" x14ac:dyDescent="0.55000000000000004">
      <c r="A20" s="68" t="s">
        <v>19</v>
      </c>
      <c r="B20" s="9">
        <f>LCTCBoard!B20+Online!B20+BRCC!B20+BPCC!B20+Delgado!B20+CentLATCC!B20+Fletcher!B20+LDCC!B20+Northshore!B20+Nunez!B20+RPCC!B20+SLCC!B20+Sowela!B20+LTC!B20</f>
        <v>435225</v>
      </c>
      <c r="C20" s="58">
        <f t="shared" si="0"/>
        <v>1</v>
      </c>
      <c r="D20" s="53">
        <f>LCTCBoard!D20+Online!D20+BRCC!D20+BPCC!D20+Delgado!D20+CentLATCC!D20+Fletcher!D20+LDCC!D20+Northshore!D20+Nunez!D20+RPCC!D20+SLCC!D20+Sowela!D20+LTC!D20</f>
        <v>0</v>
      </c>
      <c r="E20" s="54">
        <f t="shared" si="5"/>
        <v>0</v>
      </c>
      <c r="F20" s="44">
        <f>D20+B20</f>
        <v>435225</v>
      </c>
      <c r="G20" s="62">
        <f>IF(ISBLANK(F20),"  ",IF(F76&gt;0,F20/F76,IF(F20&gt;0,1,0)))</f>
        <v>6.7930118618087247E-4</v>
      </c>
      <c r="H20" s="9">
        <f>LCTCBoard!H20+Online!H20+BRCC!H20+BPCC!H20+Delgado!H20+CentLATCC!H20+Fletcher!H20+LDCC!H20+Northshore!H20+Nunez!H20+RPCC!H20+SLCC!H20+Sowela!H20+LTC!H20</f>
        <v>357773</v>
      </c>
      <c r="I20" s="58">
        <f t="shared" si="3"/>
        <v>1</v>
      </c>
      <c r="J20" s="53">
        <f>LCTCBoard!J20+Online!J20+BRCC!J20+BPCC!J20+Delgado!J20+CentLATCC!J20+Fletcher!J20+LDCC!J20+Northshore!J20+Nunez!J20+RPCC!J20+SLCC!J20+Sowela!J20+LTC!J20</f>
        <v>0</v>
      </c>
      <c r="K20" s="60">
        <f t="shared" si="4"/>
        <v>0</v>
      </c>
      <c r="L20" s="44">
        <f t="shared" si="1"/>
        <v>357773</v>
      </c>
      <c r="M20" s="62">
        <f>IF(ISBLANK(L20),"  ",IF(L76&gt;0,L20/L76,IF(L20&gt;0,1,0)))</f>
        <v>6.2189989707437028E-4</v>
      </c>
      <c r="N20" s="35"/>
    </row>
    <row r="21" spans="1:14" s="11" customFormat="1" ht="44.25" x14ac:dyDescent="0.55000000000000004">
      <c r="A21" s="68" t="s">
        <v>20</v>
      </c>
      <c r="B21" s="9">
        <f>LCTCBoard!B21+Online!B21+BRCC!B21+BPCC!B21+Delgado!B21+CentLATCC!B21+Fletcher!B21+LDCC!B21+Northshore!B21+Nunez!B21+RPCC!B21+SLCC!B21+Sowela!B21+LTC!B21</f>
        <v>0</v>
      </c>
      <c r="C21" s="58">
        <f t="shared" si="0"/>
        <v>0</v>
      </c>
      <c r="D21" s="53">
        <f>LCTCBoard!D21+Online!D21+BRCC!D21+BPCC!D21+Delgado!D21+CentLATCC!D21+Fletcher!D21+LDCC!D21+Northshore!D21+Nunez!D21+RPCC!D21+SLCC!D21+Sowela!D21+LTC!D21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LCTCBoard!H21+Online!H21+BRCC!H21+BPCC!H21+Delgado!H21+CentLATCC!H21+Fletcher!H21+LDCC!H21+Northshore!H21+Nunez!H21+RPCC!H21+SLCC!H21+Sowela!H21+LTC!H21</f>
        <v>0</v>
      </c>
      <c r="I21" s="58">
        <f t="shared" si="3"/>
        <v>0</v>
      </c>
      <c r="J21" s="53">
        <f>LCTCBoard!J21+Online!J21+BRCC!J21+BPCC!J21+Delgado!J21+CentLATCC!J21+Fletcher!J21+LDCC!J21+Northshore!J21+Nunez!J21+RPCC!J21+SLCC!J21+Sowela!J21+LTC!J21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35"/>
    </row>
    <row r="22" spans="1:14" s="11" customFormat="1" ht="44.25" x14ac:dyDescent="0.55000000000000004">
      <c r="A22" s="68" t="s">
        <v>21</v>
      </c>
      <c r="B22" s="9">
        <f>LCTCBoard!B22+Online!B22+BRCC!B22+BPCC!B22+Delgado!B22+CentLATCC!B22+Fletcher!B22+LDCC!B22+Northshore!B22+Nunez!B22+RPCC!B22+SLCC!B22+Sowela!B22+LTC!B22</f>
        <v>0</v>
      </c>
      <c r="C22" s="58">
        <f t="shared" si="0"/>
        <v>0</v>
      </c>
      <c r="D22" s="53">
        <f>LCTCBoard!D22+Online!D22+BRCC!D22+BPCC!D22+Delgado!D22+CentLATCC!D22+Fletcher!D22+LDCC!D22+Northshore!D22+Nunez!D22+RPCC!D22+SLCC!D22+Sowela!D22+LTC!D22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LCTCBoard!H22+Online!H22+BRCC!H22+BPCC!H22+Delgado!H22+CentLATCC!H22+Fletcher!H22+LDCC!H22+Northshore!H22+Nunez!H22+RPCC!H22+SLCC!H22+Sowela!H22+LTC!H22</f>
        <v>0</v>
      </c>
      <c r="I22" s="58">
        <f t="shared" si="3"/>
        <v>0</v>
      </c>
      <c r="J22" s="53">
        <f>LCTCBoard!J22+Online!J22+BRCC!J22+BPCC!J22+Delgado!J22+CentLATCC!J22+Fletcher!J22+LDCC!J22+Northshore!J22+Nunez!J22+RPCC!J22+SLCC!J22+Sowela!J22+LTC!J22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35"/>
    </row>
    <row r="23" spans="1:14" s="11" customFormat="1" ht="44.25" x14ac:dyDescent="0.55000000000000004">
      <c r="A23" s="68" t="s">
        <v>22</v>
      </c>
      <c r="B23" s="9">
        <f>LCTCBoard!B23+Online!B23+BRCC!B23+BPCC!B23+Delgado!B23+CentLATCC!B23+Fletcher!B23+LDCC!B23+Northshore!B23+Nunez!B23+RPCC!B23+SLCC!B23+Sowela!B23+LTC!B23</f>
        <v>0</v>
      </c>
      <c r="C23" s="58">
        <f t="shared" si="0"/>
        <v>0</v>
      </c>
      <c r="D23" s="53">
        <f>LCTCBoard!D23+Online!D23+BRCC!D23+BPCC!D23+Delgado!D23+CentLATCC!D23+Fletcher!D23+LDCC!D23+Northshore!D23+Nunez!D23+RPCC!D23+SLCC!D23+Sowela!D23+LTC!D23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LCTCBoard!H23+Online!H23+BRCC!H23+BPCC!H23+Delgado!H23+CentLATCC!H23+Fletcher!H23+LDCC!H23+Northshore!H23+Nunez!H23+RPCC!H23+SLCC!H23+Sowela!H23+LTC!H23</f>
        <v>0</v>
      </c>
      <c r="I23" s="58">
        <f t="shared" si="3"/>
        <v>0</v>
      </c>
      <c r="J23" s="53">
        <f>LCTCBoard!J23+Online!J23+BRCC!J23+BPCC!J23+Delgado!J23+CentLATCC!J23+Fletcher!J23+LDCC!J23+Northshore!J23+Nunez!J23+RPCC!J23+SLCC!J23+Sowela!J23+LTC!J23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35"/>
    </row>
    <row r="24" spans="1:14" s="11" customFormat="1" ht="44.25" x14ac:dyDescent="0.55000000000000004">
      <c r="A24" s="68" t="s">
        <v>23</v>
      </c>
      <c r="B24" s="9">
        <f>LCTCBoard!B24+Online!B24+BRCC!B24+BPCC!B24+Delgado!B24+CentLATCC!B24+Fletcher!B24+LDCC!B24+Northshore!B24+Nunez!B24+RPCC!B24+SLCC!B24+Sowela!B24+LTC!B24</f>
        <v>0</v>
      </c>
      <c r="C24" s="58">
        <f t="shared" si="0"/>
        <v>0</v>
      </c>
      <c r="D24" s="53">
        <f>LCTCBoard!D24+Online!D24+BRCC!D24+BPCC!D24+Delgado!D24+CentLATCC!D24+Fletcher!D24+LDCC!D24+Northshore!D24+Nunez!D24+RPCC!D24+SLCC!D24+Sowela!D24+LTC!D24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LCTCBoard!H24+Online!H24+BRCC!H24+BPCC!H24+Delgado!H24+CentLATCC!H24+Fletcher!H24+LDCC!H24+Northshore!H24+Nunez!H24+RPCC!H24+SLCC!H24+Sowela!H24+LTC!H24</f>
        <v>0</v>
      </c>
      <c r="I24" s="58">
        <f t="shared" si="3"/>
        <v>0</v>
      </c>
      <c r="J24" s="53">
        <f>LCTCBoard!J24+Online!J24+BRCC!J24+BPCC!J24+Delgado!J24+CentLATCC!J24+Fletcher!J24+LDCC!J24+Northshore!J24+Nunez!J24+RPCC!J24+SLCC!J24+Sowela!J24+LTC!J24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35"/>
    </row>
    <row r="25" spans="1:14" s="11" customFormat="1" ht="44.25" x14ac:dyDescent="0.55000000000000004">
      <c r="A25" s="68" t="s">
        <v>24</v>
      </c>
      <c r="B25" s="9">
        <f>LCTCBoard!B25+Online!B25+BRCC!B25+BPCC!B25+Delgado!B25+CentLATCC!B25+Fletcher!B25+LDCC!B25+Northshore!B25+Nunez!B25+RPCC!B25+SLCC!B25+Sowela!B25+LTC!B25</f>
        <v>0</v>
      </c>
      <c r="C25" s="58">
        <f t="shared" si="0"/>
        <v>0</v>
      </c>
      <c r="D25" s="53">
        <f>LCTCBoard!D25+Online!D25+BRCC!D25+BPCC!D25+Delgado!D25+CentLATCC!D25+Fletcher!D25+LDCC!D25+Northshore!D25+Nunez!D25+RPCC!D25+SLCC!D25+Sowela!D25+LTC!D25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LCTCBoard!H25+Online!H25+BRCC!H25+BPCC!H25+Delgado!H25+CentLATCC!H25+Fletcher!H25+LDCC!H25+Northshore!H25+Nunez!H25+RPCC!H25+SLCC!H25+Sowela!H25+LTC!H25</f>
        <v>0</v>
      </c>
      <c r="I25" s="58">
        <f t="shared" si="3"/>
        <v>0</v>
      </c>
      <c r="J25" s="53">
        <f>LCTCBoard!J25+Online!J25+BRCC!J25+BPCC!J25+Delgado!J25+CentLATCC!J25+Fletcher!J25+LDCC!J25+Northshore!J25+Nunez!J25+RPCC!J25+SLCC!J25+Sowela!J25+LTC!J25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35"/>
    </row>
    <row r="26" spans="1:14" s="11" customFormat="1" ht="44.25" x14ac:dyDescent="0.55000000000000004">
      <c r="A26" s="68" t="s">
        <v>25</v>
      </c>
      <c r="B26" s="9">
        <f>LCTCBoard!B26+Online!B26+BRCC!B26+BPCC!B26+Delgado!B26+CentLATCC!B26+Fletcher!B26+LDCC!B26+Northshore!B26+Nunez!B26+RPCC!B26+SLCC!B26+Sowela!B26+LTC!B26</f>
        <v>0</v>
      </c>
      <c r="C26" s="58">
        <f t="shared" si="0"/>
        <v>0</v>
      </c>
      <c r="D26" s="53">
        <f>LCTCBoard!D26+Online!D26+BRCC!D26+BPCC!D26+Delgado!D26+CentLATCC!D26+Fletcher!D26+LDCC!D26+Northshore!D26+Nunez!D26+RPCC!D26+SLCC!D26+Sowela!D26+LTC!D26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LCTCBoard!H26+Online!H26+BRCC!H26+BPCC!H26+Delgado!H26+CentLATCC!H26+Fletcher!H26+LDCC!H26+Northshore!H26+Nunez!H26+RPCC!H26+SLCC!H26+Sowela!H26+LTC!H26</f>
        <v>0</v>
      </c>
      <c r="I26" s="58">
        <f t="shared" si="3"/>
        <v>0</v>
      </c>
      <c r="J26" s="53">
        <f>LCTCBoard!J26+Online!J26+BRCC!J26+BPCC!J26+Delgado!J26+CentLATCC!J26+Fletcher!J26+LDCC!J26+Northshore!J26+Nunez!J26+RPCC!J26+SLCC!J26+Sowela!J26+LTC!J26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35"/>
    </row>
    <row r="27" spans="1:14" s="11" customFormat="1" ht="44.25" x14ac:dyDescent="0.55000000000000004">
      <c r="A27" s="68" t="s">
        <v>26</v>
      </c>
      <c r="B27" s="9">
        <f>LCTCBoard!B27+Online!B27+BRCC!B27+BPCC!B27+Delgado!B27+CentLATCC!B27+Fletcher!B27+LDCC!B27+Northshore!B27+Nunez!B27+RPCC!B27+SLCC!B27+Sowela!B27+LTC!B27</f>
        <v>0</v>
      </c>
      <c r="C27" s="58">
        <f t="shared" si="0"/>
        <v>0</v>
      </c>
      <c r="D27" s="53">
        <f>LCTCBoard!D27+Online!D27+BRCC!D27+BPCC!D27+Delgado!D27+CentLATCC!D27+Fletcher!D27+LDCC!D27+Northshore!D27+Nunez!D27+RPCC!D27+SLCC!D27+Sowela!D27+LTC!D27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LCTCBoard!H27+Online!H27+BRCC!H27+BPCC!H27+Delgado!H27+CentLATCC!H27+Fletcher!H27+LDCC!H27+Northshore!H27+Nunez!H27+RPCC!H27+SLCC!H27+Sowela!H27+LTC!H27</f>
        <v>0</v>
      </c>
      <c r="I27" s="58">
        <f t="shared" si="3"/>
        <v>0</v>
      </c>
      <c r="J27" s="53">
        <f>LCTCBoard!J27+Online!J27+BRCC!J27+BPCC!J27+Delgado!J27+CentLATCC!J27+Fletcher!J27+LDCC!J27+Northshore!J27+Nunez!J27+RPCC!J27+SLCC!J27+Sowela!J27+LTC!J27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35"/>
    </row>
    <row r="28" spans="1:14" s="11" customFormat="1" ht="44.25" x14ac:dyDescent="0.55000000000000004">
      <c r="A28" s="70" t="s">
        <v>27</v>
      </c>
      <c r="B28" s="9">
        <f>LCTCBoard!B28+Online!B28+BRCC!B28+BPCC!B28+Delgado!B28+CentLATCC!B28+Fletcher!B28+LDCC!B28+Northshore!B28+Nunez!B28+RPCC!B28+SLCC!B28+Sowela!B28+LTC!B28</f>
        <v>0</v>
      </c>
      <c r="C28" s="58">
        <f t="shared" si="0"/>
        <v>0</v>
      </c>
      <c r="D28" s="53">
        <f>LCTCBoard!D28+Online!D28+BRCC!D28+BPCC!D28+Delgado!D28+CentLATCC!D28+Fletcher!D28+LDCC!D28+Northshore!D28+Nunez!D28+RPCC!D28+SLCC!D28+Sowela!D28+LTC!D28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LCTCBoard!H28+Online!H28+BRCC!H28+BPCC!H28+Delgado!H28+CentLATCC!H28+Fletcher!H28+LDCC!H28+Northshore!H28+Nunez!H28+RPCC!H28+SLCC!H28+Sowela!H28+LTC!H28</f>
        <v>0</v>
      </c>
      <c r="I28" s="58">
        <f t="shared" si="3"/>
        <v>0</v>
      </c>
      <c r="J28" s="53">
        <f>LCTCBoard!J28+Online!J28+BRCC!J28+BPCC!J28+Delgado!J28+CentLATCC!J28+Fletcher!J28+LDCC!J28+Northshore!J28+Nunez!J28+RPCC!J28+SLCC!J28+Sowela!J28+LTC!J28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35"/>
    </row>
    <row r="29" spans="1:14" s="11" customFormat="1" ht="44.25" x14ac:dyDescent="0.55000000000000004">
      <c r="A29" s="70" t="s">
        <v>28</v>
      </c>
      <c r="B29" s="9">
        <f>LCTCBoard!B29+Online!B29+BRCC!B29+BPCC!B29+Delgado!B29+CentLATCC!B29+Fletcher!B29+LDCC!B29+Northshore!B29+Nunez!B29+RPCC!B29+SLCC!B29+Sowela!B29+LTC!B29</f>
        <v>10000000</v>
      </c>
      <c r="C29" s="58">
        <f t="shared" si="0"/>
        <v>1</v>
      </c>
      <c r="D29" s="53">
        <f>LCTCBoard!D29+Online!D29+BRCC!D29+BPCC!D29+Delgado!D29+CentLATCC!D29+Fletcher!D29+LDCC!D29+Northshore!D29+Nunez!D29+RPCC!D29+SLCC!D29+Sowela!D29+LTC!D29</f>
        <v>0</v>
      </c>
      <c r="E29" s="54">
        <f t="shared" si="5"/>
        <v>0</v>
      </c>
      <c r="F29" s="44">
        <f t="shared" si="2"/>
        <v>10000000</v>
      </c>
      <c r="G29" s="62">
        <f>IF(ISBLANK(F29),"  ",IF(F76&gt;0,F29/F76,IF(F29&gt;0,1,0)))</f>
        <v>1.560804609525814E-2</v>
      </c>
      <c r="H29" s="9">
        <f>LCTCBoard!H29+Online!H29+BRCC!H29+BPCC!H29+Delgado!H29+CentLATCC!H29+Fletcher!H29+LDCC!H29+Northshore!H29+Nunez!H29+RPCC!H29+SLCC!H29+Sowela!H29+LTC!H29</f>
        <v>10000000</v>
      </c>
      <c r="I29" s="58">
        <f t="shared" si="3"/>
        <v>1</v>
      </c>
      <c r="J29" s="53">
        <f>LCTCBoard!J29+Online!J29+BRCC!J29+BPCC!J29+Delgado!J29+CentLATCC!J29+Fletcher!J29+LDCC!J29+Northshore!J29+Nunez!J29+RPCC!J29+SLCC!J29+Sowela!J29+LTC!J29</f>
        <v>0</v>
      </c>
      <c r="K29" s="60">
        <f t="shared" si="4"/>
        <v>0</v>
      </c>
      <c r="L29" s="44">
        <f t="shared" si="1"/>
        <v>10000000</v>
      </c>
      <c r="M29" s="62">
        <f>IF(ISBLANK(L29),"  ",IF(L76&gt;0,L29/L76,IF(L29&gt;0,1,0)))</f>
        <v>1.7382527386761167E-2</v>
      </c>
      <c r="N29" s="35"/>
    </row>
    <row r="30" spans="1:14" s="11" customFormat="1" ht="44.25" x14ac:dyDescent="0.55000000000000004">
      <c r="A30" s="70" t="s">
        <v>29</v>
      </c>
      <c r="B30" s="9">
        <f>LCTCBoard!B30+Online!B30+BRCC!B30+BPCC!B30+Delgado!B30+CentLATCC!B30+Fletcher!B30+LDCC!B30+Northshore!B30+Nunez!B30+RPCC!B30+SLCC!B30+Sowela!B30+LTC!B30</f>
        <v>0</v>
      </c>
      <c r="C30" s="58">
        <f t="shared" si="0"/>
        <v>0</v>
      </c>
      <c r="D30" s="53">
        <f>LCTCBoard!D30+Online!D30+BRCC!D30+BPCC!D30+Delgado!D30+CentLATCC!D30+Fletcher!D30+LDCC!D30+Northshore!D30+Nunez!D30+RPCC!D30+SLCC!D30+Sowela!D30+LTC!D30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LCTCBoard!H30+Online!H30+BRCC!H30+BPCC!H30+Delgado!H30+CentLATCC!H30+Fletcher!H30+LDCC!H30+Northshore!H30+Nunez!H30+RPCC!H30+SLCC!H30+Sowela!H30+LTC!H30</f>
        <v>0</v>
      </c>
      <c r="I30" s="58">
        <f t="shared" si="3"/>
        <v>0</v>
      </c>
      <c r="J30" s="53">
        <f>LCTCBoard!J30+Online!J30+BRCC!J30+BPCC!J30+Delgado!J30+CentLATCC!J30+Fletcher!J30+LDCC!J30+Northshore!J30+Nunez!J30+RPCC!J30+SLCC!J30+Sowela!J30+LTC!J30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35"/>
    </row>
    <row r="31" spans="1:14" s="11" customFormat="1" ht="44.25" x14ac:dyDescent="0.55000000000000004">
      <c r="A31" s="70" t="s">
        <v>30</v>
      </c>
      <c r="B31" s="9">
        <f>LCTCBoard!B31+Online!B31+BRCC!B31+BPCC!B31+Delgado!B31+CentLATCC!B31+Fletcher!B31+LDCC!B31+Northshore!B31+Nunez!B31+RPCC!B31+SLCC!B31+Sowela!B31+LTC!B31</f>
        <v>319900</v>
      </c>
      <c r="C31" s="58">
        <f t="shared" si="0"/>
        <v>1</v>
      </c>
      <c r="D31" s="53">
        <f>LCTCBoard!D31+Online!D31+BRCC!D31+BPCC!D31+Delgado!D31+CentLATCC!D31+Fletcher!D31+LDCC!D31+Northshore!D31+Nunez!D31+RPCC!D31+SLCC!D31+Sowela!D31+LTC!D31</f>
        <v>0</v>
      </c>
      <c r="E31" s="54">
        <f>IF(ISBLANK(D31),"  ",IF(F31&gt;0,D31/F31,IF(D31&gt;0,1,0)))</f>
        <v>0</v>
      </c>
      <c r="F31" s="44">
        <f t="shared" si="2"/>
        <v>319900</v>
      </c>
      <c r="G31" s="62">
        <f>IF(ISBLANK(F31),"  ",IF(F76&gt;0,F31/F76,IF(F31&gt;0,1,0)))</f>
        <v>4.9930139458730799E-4</v>
      </c>
      <c r="H31" s="9">
        <f>LCTCBoard!H31+Online!H31+BRCC!H31+BPCC!H31+Delgado!H31+CentLATCC!H31+Fletcher!H31+LDCC!H31+Northshore!H31+Nunez!H31+RPCC!H31+SLCC!H31+Sowela!H31+LTC!H31</f>
        <v>298280</v>
      </c>
      <c r="I31" s="58">
        <f t="shared" si="3"/>
        <v>1</v>
      </c>
      <c r="J31" s="53">
        <f>LCTCBoard!J31+Online!J31+BRCC!J31+BPCC!J31+Delgado!J31+CentLATCC!J31+Fletcher!J31+LDCC!J31+Northshore!J31+Nunez!J31+RPCC!J31+SLCC!J31+Sowela!J31+LTC!J31</f>
        <v>0</v>
      </c>
      <c r="K31" s="60">
        <f>IF(ISBLANK(J31),"  ",IF(L31&gt;0,J31/L31,IF(J31&gt;0,1,0)))</f>
        <v>0</v>
      </c>
      <c r="L31" s="44">
        <f t="shared" si="1"/>
        <v>298280</v>
      </c>
      <c r="M31" s="62">
        <f>IF(ISBLANK(L31),"  ",IF(L76&gt;0,L31/L76,IF(L31&gt;0,1,0)))</f>
        <v>5.1848602689231213E-4</v>
      </c>
      <c r="N31" s="35"/>
    </row>
    <row r="32" spans="1:14" s="11" customFormat="1" ht="44.25" x14ac:dyDescent="0.55000000000000004">
      <c r="A32" s="70" t="s">
        <v>31</v>
      </c>
      <c r="B32" s="9">
        <f>LCTCBoard!B32+Online!B32+BRCC!B32+BPCC!B32+Delgado!B32+CentLATCC!B32+Fletcher!B32+LDCC!B32+Northshore!B32+Nunez!B32+RPCC!B32+SLCC!B32+Sowela!B32+LTC!B32</f>
        <v>0</v>
      </c>
      <c r="C32" s="58">
        <f t="shared" si="0"/>
        <v>0</v>
      </c>
      <c r="D32" s="53">
        <f>LCTCBoard!D32+Online!D32+BRCC!D32+BPCC!D32+Delgado!D32+CentLATCC!D32+Fletcher!D32+LDCC!D32+Northshore!D32+Nunez!D32+RPCC!D32+SLCC!D32+Sowela!D32+LTC!D32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LCTCBoard!H32+Online!H32+BRCC!H32+BPCC!H32+Delgado!H32+CentLATCC!H32+Fletcher!H32+LDCC!H32+Northshore!H32+Nunez!H32+RPCC!H32+SLCC!H32+Sowela!H32+LTC!H32</f>
        <v>0</v>
      </c>
      <c r="I32" s="58">
        <f t="shared" si="3"/>
        <v>0</v>
      </c>
      <c r="J32" s="53">
        <f>LCTCBoard!J32+Online!J32+BRCC!J32+BPCC!J32+Delgado!J32+CentLATCC!J32+Fletcher!J32+LDCC!J32+Northshore!J32+Nunez!J32+RPCC!J32+SLCC!J32+Sowela!J32+LTC!J32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35"/>
    </row>
    <row r="33" spans="1:14" s="11" customFormat="1" ht="44.25" x14ac:dyDescent="0.55000000000000004">
      <c r="A33" s="131" t="s">
        <v>75</v>
      </c>
      <c r="B33" s="9">
        <f>LCTCBoard!B33+Online!B33+BRCC!B33+BPCC!B33+Delgado!B33+CentLATCC!B33+Fletcher!B33+LDCC!B33+Northshore!B33+Nunez!B33+RPCC!B33+SLCC!B33+Sowela!B33+LTC!B33</f>
        <v>0</v>
      </c>
      <c r="C33" s="58">
        <f>IF(ISBLANK(B33),"  ",IF(F33&gt;0,B33/F33,IF(B33&gt;0,1,0)))</f>
        <v>0</v>
      </c>
      <c r="D33" s="53">
        <f>LCTCBoard!D33+Online!D33+BRCC!D33+BPCC!D33+Delgado!D33+CentLATCC!D33+Fletcher!D33+LDCC!D33+Northshore!D33+Nunez!D33+RPCC!D33+SLCC!D33+Sowela!D33+LTC!D33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LCTCBoard!H33+Online!H33+BRCC!H33+BPCC!H33+Delgado!H33+CentLATCC!H33+Fletcher!H33+LDCC!H33+Northshore!H33+Nunez!H33+RPCC!H33+SLCC!H33+Sowela!H33+LTC!H33</f>
        <v>0</v>
      </c>
      <c r="I33" s="58">
        <f>IF(ISBLANK(H33),"  ",IF(L33&gt;0,H33/L33,IF(H33&gt;0,1,0)))</f>
        <v>0</v>
      </c>
      <c r="J33" s="53">
        <f>LCTCBoard!J33+Online!J33+BRCC!J33+BPCC!J33+Delgado!J33+CentLATCC!J33+Fletcher!J33+LDCC!J33+Northshore!J33+Nunez!J33+RPCC!J33+SLCC!J33+Sowela!J33+LTC!J33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35"/>
    </row>
    <row r="34" spans="1:14" s="11" customFormat="1" ht="44.25" x14ac:dyDescent="0.55000000000000004">
      <c r="A34" s="70" t="s">
        <v>32</v>
      </c>
      <c r="B34" s="9">
        <f>LCTCBoard!B34+Online!B34+BRCC!B34+BPCC!B34+Delgado!B34+CentLATCC!B34+Fletcher!B34+LDCC!B34+Northshore!B34+Nunez!B34+RPCC!B34+SLCC!B34+Sowela!B34+LTC!B34</f>
        <v>0</v>
      </c>
      <c r="C34" s="58">
        <f t="shared" si="0"/>
        <v>0</v>
      </c>
      <c r="D34" s="53">
        <f>LCTCBoard!D34+Online!D34+BRCC!D34+BPCC!D34+Delgado!D34+CentLATCC!D34+Fletcher!D34+LDCC!D34+Northshore!D34+Nunez!D34+RPCC!D34+SLCC!D34+Sowela!D34+LTC!D34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LCTCBoard!H34+Online!H34+BRCC!H34+BPCC!H34+Delgado!H34+CentLATCC!H34+Fletcher!H34+LDCC!H34+Northshore!H34+Nunez!H34+RPCC!H34+SLCC!H34+Sowela!H34+LTC!H34</f>
        <v>0</v>
      </c>
      <c r="I34" s="58">
        <f t="shared" si="3"/>
        <v>0</v>
      </c>
      <c r="J34" s="53">
        <f>LCTCBoard!J34+Online!J34+BRCC!J34+BPCC!J34+Delgado!J34+CentLATCC!J34+Fletcher!J34+LDCC!J34+Northshore!J34+Nunez!J34+RPCC!J34+SLCC!J34+Sowela!J34+LTC!J34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35"/>
    </row>
    <row r="35" spans="1:14" s="11" customFormat="1" ht="45" x14ac:dyDescent="0.6">
      <c r="A35" s="71" t="s">
        <v>33</v>
      </c>
      <c r="B35" s="136"/>
      <c r="C35" s="73" t="s">
        <v>4</v>
      </c>
      <c r="D35" s="139"/>
      <c r="E35" s="74" t="s">
        <v>4</v>
      </c>
      <c r="F35" s="44"/>
      <c r="G35" s="75" t="s">
        <v>4</v>
      </c>
      <c r="H35" s="136"/>
      <c r="I35" s="73" t="s">
        <v>4</v>
      </c>
      <c r="J35" s="139"/>
      <c r="K35" s="74" t="s">
        <v>4</v>
      </c>
      <c r="L35" s="44"/>
      <c r="M35" s="75" t="s">
        <v>4</v>
      </c>
      <c r="N35" s="35"/>
    </row>
    <row r="36" spans="1:14" s="11" customFormat="1" ht="44.25" x14ac:dyDescent="0.55000000000000004">
      <c r="A36" s="66" t="s">
        <v>34</v>
      </c>
      <c r="B36" s="9">
        <f>LCTCBoard!B36+Online!B36+BRCC!B36+BPCC!B36+Delgado!B36+CentLATCC!B36+Fletcher!B36+LDCC!B36+Northshore!B36+Nunez!B36+RPCC!B36+SLCC!B36+Sowela!B36+LTC!B36</f>
        <v>0</v>
      </c>
      <c r="C36" s="58">
        <f t="shared" si="0"/>
        <v>0</v>
      </c>
      <c r="D36" s="53">
        <f>LCTCBoard!D36+Online!D36+BRCC!D36+BPCC!D36+Delgado!D36+CentLATCC!D36+Fletcher!D36+LDCC!D36+Northshore!D36+Nunez!D36+RPCC!D36+SLCC!D36+Sowela!D36+LTC!D36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LCTCBoard!H36+Online!H36+BRCC!H36+BPCC!H36+Delgado!H36+CentLATCC!H36+Fletcher!H36+LDCC!H36+Northshore!H36+Nunez!H36+RPCC!H36+SLCC!H36+Sowela!H36+LTC!H36</f>
        <v>0</v>
      </c>
      <c r="I36" s="58">
        <f>IF(ISBLANK(H36),"  ",IF(L36&gt;0,H36/L36,IF(H36&gt;0,1,0)))</f>
        <v>0</v>
      </c>
      <c r="J36" s="53">
        <f>LCTCBoard!J36+Online!J36+BRCC!J36+BPCC!J36+Delgado!J36+CentLATCC!J36+Fletcher!J36+LDCC!J36+Northshore!J36+Nunez!J36+RPCC!J36+SLCC!J36+Sowela!J36+LTC!J36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35"/>
    </row>
    <row r="37" spans="1:14" s="11" customFormat="1" ht="45" x14ac:dyDescent="0.6">
      <c r="A37" s="71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35"/>
    </row>
    <row r="38" spans="1:14" s="11" customFormat="1" ht="44.25" x14ac:dyDescent="0.55000000000000004">
      <c r="A38" s="68" t="s">
        <v>34</v>
      </c>
      <c r="B38" s="9">
        <f>LCTCBoard!B38+Online!B38+BRCC!B38+BPCC!B38+Delgado!B38+CentLATCC!B38+Fletcher!B38+LDCC!B38+Northshore!B38+Nunez!B38+RPCC!B38+SLCC!B38+Sowela!B38+LTC!B38</f>
        <v>0</v>
      </c>
      <c r="C38" s="58">
        <f t="shared" si="0"/>
        <v>0</v>
      </c>
      <c r="D38" s="53">
        <f>LCTCBoard!D38+Online!D38+BRCC!D38+BPCC!D38+Delgado!D38+CentLATCC!D38+Fletcher!D38+LDCC!D38+Northshore!D38+Nunez!D38+RPCC!D38+SLCC!D38+Sowela!D38+LTC!D38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LCTCBoard!H38+Online!H38+BRCC!H38+BPCC!H38+Delgado!H38+CentLATCC!H38+Fletcher!H38+LDCC!H38+Northshore!H38+Nunez!H38+RPCC!H38+SLCC!H38+Sowela!H38+LTC!H38</f>
        <v>0</v>
      </c>
      <c r="I38" s="58">
        <f>IF(ISBLANK(H38),"  ",IF(L38&gt;0,H38/L38,IF(H38&gt;0,1,0)))</f>
        <v>0</v>
      </c>
      <c r="J38" s="53">
        <f>LCTCBoard!J38+Online!J38+BRCC!J38+BPCC!J38+Delgado!J38+CentLATCC!J38+Fletcher!J38+LDCC!J38+Northshore!J38+Nunez!J38+RPCC!J38+SLCC!J38+Sowela!J38+LTC!J38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35"/>
    </row>
    <row r="39" spans="1:14" s="11" customFormat="1" ht="44.25" x14ac:dyDescent="0.55000000000000004">
      <c r="A39" s="68" t="s">
        <v>36</v>
      </c>
      <c r="B39" s="76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76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35"/>
    </row>
    <row r="40" spans="1:14" s="85" customFormat="1" ht="45" x14ac:dyDescent="0.6">
      <c r="A40" s="71" t="s">
        <v>37</v>
      </c>
      <c r="B40" s="79">
        <f>B39+B38+B36+B34+B29+B28+B26+B27+B25+B24+B23+B22+B21+B20+B19+B18+B17+B16+B14+B13+B30+B31+B32</f>
        <v>129475873.25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79">
        <f>F39+F38+F36+F34+F29+F28+F26+F27+F25+F24+F23+F22+F21+F20+F19+F18+F17+F16+F14+F13+F30+F31+F32</f>
        <v>129475873.25</v>
      </c>
      <c r="G40" s="82">
        <f>IF(ISBLANK(F40),"  ",IF(F76&gt;0,F40/F76,IF(F40&gt;0,1,0)))</f>
        <v>0.20208653979098004</v>
      </c>
      <c r="H40" s="79">
        <f>H39+H38+H36+H34+H29+H28+H26+H27+H25+H24+H23+H22+H21+H20+H19+H18+H17+H16+H14+H13+H30+H31+H32</f>
        <v>132823040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79">
        <f>L39+L38+L36+L34+L29+L28+L26+L27+L25+L24+L23+L22+L21+L20+L19+L18+L17+L16+L14+L13+L30+L31+L32</f>
        <v>132823040</v>
      </c>
      <c r="M40" s="82">
        <f>IF(ISBLANK(L40),"  ",IF(L76&gt;0,L40/L76,IF(L40&gt;0,1,0)))</f>
        <v>0.2308800130392874</v>
      </c>
      <c r="N40" s="84"/>
    </row>
    <row r="41" spans="1:14" s="11" customFormat="1" ht="45" x14ac:dyDescent="0.6">
      <c r="A41" s="86" t="s">
        <v>38</v>
      </c>
      <c r="B41" s="63"/>
      <c r="C41" s="73" t="s">
        <v>4</v>
      </c>
      <c r="D41" s="69"/>
      <c r="E41" s="74" t="s">
        <v>4</v>
      </c>
      <c r="F41" s="44"/>
      <c r="G41" s="75" t="s">
        <v>4</v>
      </c>
      <c r="H41" s="63"/>
      <c r="I41" s="73" t="s">
        <v>4</v>
      </c>
      <c r="J41" s="69"/>
      <c r="K41" s="74" t="s">
        <v>4</v>
      </c>
      <c r="L41" s="44"/>
      <c r="M41" s="75" t="s">
        <v>4</v>
      </c>
      <c r="N41" s="35"/>
    </row>
    <row r="42" spans="1:14" s="11" customFormat="1" ht="44.25" x14ac:dyDescent="0.55000000000000004">
      <c r="A42" s="21" t="s">
        <v>39</v>
      </c>
      <c r="B42" s="9">
        <f>LCTCBoard!B42+Online!B42+BRCC!B42+BPCC!B42+Delgado!B42+CentLATCC!B42+Fletcher!B42+LDCC!B42+Northshore!B42+Nunez!B42+RPCC!B42+SLCC!B42+Sowela!B42+LTC!B42</f>
        <v>0</v>
      </c>
      <c r="C42" s="52">
        <f t="shared" si="0"/>
        <v>0</v>
      </c>
      <c r="D42" s="53">
        <f>LCTCBoard!D42+Online!D42+BRCC!D42+BPCC!D42+Delgado!D42+CentLATCC!D42+Fletcher!D42+LDCC!D42+Northshore!D42+Nunez!D42+RPCC!D42+SLCC!D42+Sowela!D42+LTC!D42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LCTCBoard!H42+Online!H42+BRCC!H42+BPCC!H42+Delgado!H42+CentLATCC!H42+Fletcher!H42+LDCC!H42+Northshore!H42+Nunez!H42+RPCC!H42+SLCC!H42+Sowela!H42+LTC!H42</f>
        <v>0</v>
      </c>
      <c r="I42" s="52">
        <f t="shared" ref="I42:I48" si="7">IF(ISBLANK(H42),"  ",IF(L42&gt;0,H42/L42,IF(H42&gt;0,1,0)))</f>
        <v>0</v>
      </c>
      <c r="J42" s="53">
        <f>LCTCBoard!J42+Online!J42+BRCC!J42+BPCC!J42+Delgado!J42+CentLATCC!J42+Fletcher!J42+LDCC!J42+Northshore!J42+Nunez!J42+RPCC!J42+SLCC!J42+Sowela!J42+LTC!J42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35"/>
    </row>
    <row r="43" spans="1:14" s="11" customFormat="1" ht="44.25" x14ac:dyDescent="0.55000000000000004">
      <c r="A43" s="88" t="s">
        <v>40</v>
      </c>
      <c r="B43" s="9">
        <f>LCTCBoard!B43+Online!B43+BRCC!B43+BPCC!B43+Delgado!B43+CentLATCC!B43+Fletcher!B43+LDCC!B43+Northshore!B43+Nunez!B43+RPCC!B43+SLCC!B43+Sowela!B43+LTC!B43</f>
        <v>0</v>
      </c>
      <c r="C43" s="58">
        <f t="shared" si="0"/>
        <v>0</v>
      </c>
      <c r="D43" s="53">
        <f>LCTCBoard!D43+Online!D43+BRCC!D43+BPCC!D43+Delgado!D43+CentLATCC!D43+Fletcher!D43+LDCC!D43+Northshore!D43+Nunez!D43+RPCC!D43+SLCC!D43+Sowela!D43+LTC!D43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LCTCBoard!H43+Online!H43+BRCC!H43+BPCC!H43+Delgado!H43+CentLATCC!H43+Fletcher!H43+LDCC!H43+Northshore!H43+Nunez!H43+RPCC!H43+SLCC!H43+Sowela!H43+LTC!H43</f>
        <v>0</v>
      </c>
      <c r="I43" s="58">
        <f t="shared" si="7"/>
        <v>0</v>
      </c>
      <c r="J43" s="53">
        <f>LCTCBoard!J43+Online!J43+BRCC!J43+BPCC!J43+Delgado!J43+CentLATCC!J43+Fletcher!J43+LDCC!J43+Northshore!J43+Nunez!J43+RPCC!J43+SLCC!J43+Sowela!J43+LTC!J43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35"/>
    </row>
    <row r="44" spans="1:14" s="11" customFormat="1" ht="44.25" x14ac:dyDescent="0.55000000000000004">
      <c r="A44" s="89" t="s">
        <v>41</v>
      </c>
      <c r="B44" s="9">
        <f>LCTCBoard!B44+Online!B44+BRCC!B44+BPCC!B44+Delgado!B44+CentLATCC!B44+Fletcher!B44+LDCC!B44+Northshore!B44+Nunez!B44+RPCC!B44+SLCC!B44+Sowela!B44+LTC!B44</f>
        <v>0</v>
      </c>
      <c r="C44" s="58">
        <f t="shared" si="0"/>
        <v>0</v>
      </c>
      <c r="D44" s="53">
        <f>LCTCBoard!D44+Online!D44+BRCC!D44+BPCC!D44+Delgado!D44+CentLATCC!D44+Fletcher!D44+LDCC!D44+Northshore!D44+Nunez!D44+RPCC!D44+SLCC!D44+Sowela!D44+LTC!D44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LCTCBoard!H44+Online!H44+BRCC!H44+BPCC!H44+Delgado!H44+CentLATCC!H44+Fletcher!H44+LDCC!H44+Northshore!H44+Nunez!H44+RPCC!H44+SLCC!H44+Sowela!H44+LTC!H44</f>
        <v>0</v>
      </c>
      <c r="I44" s="58">
        <f t="shared" si="7"/>
        <v>0</v>
      </c>
      <c r="J44" s="53">
        <f>LCTCBoard!J44+Online!J44+BRCC!J44+BPCC!J44+Delgado!J44+CentLATCC!J44+Fletcher!J44+LDCC!J44+Northshore!J44+Nunez!J44+RPCC!J44+SLCC!J44+Sowela!J44+LTC!J44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35"/>
    </row>
    <row r="45" spans="1:14" s="11" customFormat="1" ht="44.25" x14ac:dyDescent="0.55000000000000004">
      <c r="A45" s="41" t="s">
        <v>42</v>
      </c>
      <c r="B45" s="9">
        <f>LCTCBoard!B45+Online!B45+BRCC!B45+BPCC!B45+Delgado!B45+CentLATCC!B45+Fletcher!B45+LDCC!B45+Northshore!B45+Nunez!B45+RPCC!B45+SLCC!B45+Sowela!B45+LTC!B45</f>
        <v>0</v>
      </c>
      <c r="C45" s="58">
        <f t="shared" si="0"/>
        <v>0</v>
      </c>
      <c r="D45" s="53">
        <f>LCTCBoard!D45+Online!D45+BRCC!D45+BPCC!D45+Delgado!D45+CentLATCC!D45+Fletcher!D45+LDCC!D45+Northshore!D45+Nunez!D45+RPCC!D45+SLCC!D45+Sowela!D45+LTC!D45</f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9">
        <f>LCTCBoard!H45+Online!H45+BRCC!H45+BPCC!H45+Delgado!H45+CentLATCC!H45+Fletcher!H45+LDCC!H45+Northshore!H45+Nunez!H45+RPCC!H45+SLCC!H45+Sowela!H45+LTC!H45</f>
        <v>0</v>
      </c>
      <c r="I45" s="58">
        <f t="shared" si="7"/>
        <v>0</v>
      </c>
      <c r="J45" s="53">
        <f>LCTCBoard!J45+Online!J45+BRCC!J45+BPCC!J45+Delgado!J45+CentLATCC!J45+Fletcher!J45+LDCC!J45+Northshore!J45+Nunez!J45+RPCC!J45+SLCC!J45+Sowela!J45+LTC!J45</f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35"/>
    </row>
    <row r="46" spans="1:14" s="11" customFormat="1" ht="44.25" x14ac:dyDescent="0.55000000000000004">
      <c r="A46" s="88" t="s">
        <v>43</v>
      </c>
      <c r="B46" s="9">
        <f>LCTCBoard!B46+Online!B46+BRCC!B46+BPCC!B46+Delgado!B46+CentLATCC!B46+Fletcher!B46+LDCC!B46+Northshore!B46+Nunez!B46+RPCC!B46+SLCC!B46+Sowela!B46+LTC!B46</f>
        <v>0</v>
      </c>
      <c r="C46" s="58">
        <f t="shared" si="0"/>
        <v>0</v>
      </c>
      <c r="D46" s="53">
        <f>LCTCBoard!D46+Online!D46+BRCC!D46+BPCC!D46+Delgado!D46+CentLATCC!D46+Fletcher!D46+LDCC!D46+Northshore!D46+Nunez!D46+RPCC!D46+SLCC!D46+Sowela!D46+LTC!D46</f>
        <v>10876</v>
      </c>
      <c r="E46" s="60">
        <f t="shared" si="6"/>
        <v>1</v>
      </c>
      <c r="F46" s="78">
        <f>D46+B46</f>
        <v>10876</v>
      </c>
      <c r="G46" s="62">
        <f>IF(ISBLANK(F46),"  ",IF(F76&gt;0,F46/F76,IF(F46&gt;0,1,0)))</f>
        <v>1.6975310933202755E-5</v>
      </c>
      <c r="H46" s="9">
        <f>LCTCBoard!H46+Online!H46+BRCC!H46+BPCC!H46+Delgado!H46+CentLATCC!H46+Fletcher!H46+LDCC!H46+Northshore!H46+Nunez!H46+RPCC!H46+SLCC!H46+Sowela!H46+LTC!H46</f>
        <v>0</v>
      </c>
      <c r="I46" s="58">
        <f t="shared" si="7"/>
        <v>0</v>
      </c>
      <c r="J46" s="53">
        <f>LCTCBoard!J46+Online!J46+BRCC!J46+BPCC!J46+Delgado!J46+CentLATCC!J46+Fletcher!J46+LDCC!J46+Northshore!J46+Nunez!J46+RPCC!J46+SLCC!J46+Sowela!J46+LTC!J46</f>
        <v>6000</v>
      </c>
      <c r="K46" s="60">
        <f t="shared" si="8"/>
        <v>1</v>
      </c>
      <c r="L46" s="78">
        <f>J46+H46</f>
        <v>6000</v>
      </c>
      <c r="M46" s="62">
        <f>IF(ISBLANK(L46),"  ",IF(L76&gt;0,L46/L76,IF(L46&gt;0,1,0)))</f>
        <v>1.04295164320567E-5</v>
      </c>
      <c r="N46" s="35"/>
    </row>
    <row r="47" spans="1:14" s="85" customFormat="1" ht="45" x14ac:dyDescent="0.6">
      <c r="A47" s="86" t="s">
        <v>44</v>
      </c>
      <c r="B47" s="143">
        <f>B46+B45+B44+B43+B42</f>
        <v>0</v>
      </c>
      <c r="C47" s="80">
        <f t="shared" si="0"/>
        <v>0</v>
      </c>
      <c r="D47" s="144">
        <f>D46+D45+D44+D43+D42</f>
        <v>10876</v>
      </c>
      <c r="E47" s="83">
        <f t="shared" si="6"/>
        <v>1</v>
      </c>
      <c r="F47" s="92">
        <f>F46+F45+F44+F43+F42</f>
        <v>10876</v>
      </c>
      <c r="G47" s="82">
        <f>IF(ISBLANK(F47),"  ",IF(F76&gt;0,F47/F76,IF(F47&gt;0,1,0)))</f>
        <v>1.6975310933202755E-5</v>
      </c>
      <c r="H47" s="143">
        <f>H46+H45+H44+H43+H42</f>
        <v>0</v>
      </c>
      <c r="I47" s="80">
        <f t="shared" si="7"/>
        <v>0</v>
      </c>
      <c r="J47" s="144">
        <f>J46+J45+J44+J43+J42</f>
        <v>6000</v>
      </c>
      <c r="K47" s="83">
        <f t="shared" si="8"/>
        <v>1</v>
      </c>
      <c r="L47" s="92">
        <f>L46+L45+L44+L43+L42</f>
        <v>6000</v>
      </c>
      <c r="M47" s="82">
        <f>IF(ISBLANK(L47),"  ",IF(L76&gt;0,L47/L76,IF(L47&gt;0,1,0)))</f>
        <v>1.04295164320567E-5</v>
      </c>
      <c r="N47" s="84"/>
    </row>
    <row r="48" spans="1:14" s="85" customFormat="1" ht="45" x14ac:dyDescent="0.6">
      <c r="A48" s="93" t="s">
        <v>45</v>
      </c>
      <c r="B48" s="133">
        <f>LCTCBoard!B48+Online!B48+BRCC!B48+BPCC!B48+Delgado!B48+CentLATCC!B48+Fletcher!B48+LDCC!B48+Northshore!B48+Nunez!B48+RPCC!B48+SLCC!B48+Sowela!B48+LTC!B48</f>
        <v>0</v>
      </c>
      <c r="C48" s="80">
        <f t="shared" si="0"/>
        <v>0</v>
      </c>
      <c r="D48" s="142">
        <f>LCTCBoard!D48+Online!D48+BRCC!D48+BPCC!D48+Delgado!D48+CentLATCC!D48+Fletcher!D48+LDCC!D48+Northshore!D48+Nunez!D48+RPCC!D48+SLCC!D48+Sowela!D48+LTC!D48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LCTCBoard!H48+Online!H48+BRCC!H48+BPCC!H48+Delgado!H48+CentLATCC!H48+Fletcher!H48+LDCC!H48+Northshore!H48+Nunez!H48+RPCC!H48+SLCC!H48+Sowela!H48+LTC!H48</f>
        <v>0</v>
      </c>
      <c r="I48" s="80">
        <f t="shared" si="7"/>
        <v>0</v>
      </c>
      <c r="J48" s="142">
        <f>LCTCBoard!J48+Online!J48+BRCC!J48+BPCC!J48+Delgado!J48+CentLATCC!J48+Fletcher!J48+LDCC!J48+Northshore!J48+Nunez!J48+RPCC!J48+SLCC!J48+Sowela!J48+LTC!J48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84"/>
    </row>
    <row r="49" spans="1:14" s="11" customFormat="1" ht="45" x14ac:dyDescent="0.6">
      <c r="A49" s="24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35"/>
    </row>
    <row r="50" spans="1:14" s="11" customFormat="1" ht="44.25" x14ac:dyDescent="0.55000000000000004">
      <c r="A50" s="21" t="s">
        <v>47</v>
      </c>
      <c r="B50" s="9">
        <f>LCTCBoard!B50+Online!B50+BRCC!B50+BPCC!B50+Delgado!B50+CentLATCC!B50+Fletcher!B50+LDCC!B50+Northshore!B50+Nunez!B50+RPCC!B50+SLCC!B50+Sowela!B50+LTC!B50</f>
        <v>140507484.94999999</v>
      </c>
      <c r="C50" s="52">
        <f t="shared" si="0"/>
        <v>0.98926994992070771</v>
      </c>
      <c r="D50" s="53">
        <f>LCTCBoard!D50+Online!D50+BRCC!D50+BPCC!D50+Delgado!D50+CentLATCC!D50+Fletcher!D50+LDCC!D50+Northshore!D50+Nunez!D50+RPCC!D50+SLCC!D50+Sowela!D50+LTC!D50</f>
        <v>1524005</v>
      </c>
      <c r="E50" s="54">
        <f t="shared" ref="E50:E67" si="9">IF(ISBLANK(D50),"  ",IF(F50&gt;0,D50/F50,IF(D50&gt;0,1,0)))</f>
        <v>1.0730050079292295E-2</v>
      </c>
      <c r="F50" s="101">
        <f t="shared" ref="F50:F55" si="10">D50+B50</f>
        <v>142031489.94999999</v>
      </c>
      <c r="G50" s="56">
        <f>IF(ISBLANK(F50),"  ",IF(F76&gt;0,F50/F76,IF(F50&gt;0,1,0)))</f>
        <v>0.22168340421177932</v>
      </c>
      <c r="H50" s="9">
        <f>LCTCBoard!H50+Online!H50+BRCC!H50+BPCC!H50+Delgado!H50+CentLATCC!H50+Fletcher!H50+LDCC!H50+Northshore!H50+Nunez!H50+RPCC!H50+SLCC!H50+Sowela!H50+LTC!H50</f>
        <v>149646176.31</v>
      </c>
      <c r="I50" s="52">
        <f t="shared" ref="I50:I67" si="11">IF(ISBLANK(H50),"  ",IF(L50&gt;0,H50/L50,IF(H50&gt;0,1,0)))</f>
        <v>0.98870807723389253</v>
      </c>
      <c r="J50" s="53">
        <f>LCTCBoard!J50+Online!J50+BRCC!J50+BPCC!J50+Delgado!J50+CentLATCC!J50+Fletcher!J50+LDCC!J50+Northshore!J50+Nunez!J50+RPCC!J50+SLCC!J50+Sowela!J50+LTC!J50</f>
        <v>1709092</v>
      </c>
      <c r="K50" s="54">
        <f t="shared" ref="K50:K67" si="12">IF(ISBLANK(J50),"  ",IF(L50&gt;0,J50/L50,IF(J50&gt;0,1,0)))</f>
        <v>1.1291922766107514E-2</v>
      </c>
      <c r="L50" s="101">
        <f t="shared" ref="L50:L66" si="13">J50+H50</f>
        <v>151355268.31</v>
      </c>
      <c r="M50" s="56">
        <f>IF(ISBLANK(L50),"  ",IF(L76&gt;0,L50/L76,IF(L50&gt;0,1,0)))</f>
        <v>0.26309370965291595</v>
      </c>
      <c r="N50" s="35"/>
    </row>
    <row r="51" spans="1:14" s="11" customFormat="1" ht="44.25" x14ac:dyDescent="0.55000000000000004">
      <c r="A51" s="41" t="s">
        <v>48</v>
      </c>
      <c r="B51" s="9">
        <f>LCTCBoard!B51+Online!B51+BRCC!B51+BPCC!B51+Delgado!B51+CentLATCC!B51+Fletcher!B51+LDCC!B51+Northshore!B51+Nunez!B51+RPCC!B51+SLCC!B51+Sowela!B51+LTC!B51</f>
        <v>3655514.9299999997</v>
      </c>
      <c r="C51" s="58">
        <f t="shared" si="0"/>
        <v>1</v>
      </c>
      <c r="D51" s="53">
        <f>LCTCBoard!D51+Online!D51+BRCC!D51+BPCC!D51+Delgado!D51+CentLATCC!D51+Fletcher!D51+LDCC!D51+Northshore!D51+Nunez!D51+RPCC!D51+SLCC!D51+Sowela!D51+LTC!D51</f>
        <v>0</v>
      </c>
      <c r="E51" s="60">
        <f t="shared" si="9"/>
        <v>0</v>
      </c>
      <c r="F51" s="102">
        <f t="shared" si="10"/>
        <v>3655514.9299999997</v>
      </c>
      <c r="G51" s="62">
        <f>IF(ISBLANK(F51),"  ",IF(F76&gt;0,F51/F76,IF(F51&gt;0,1,0)))</f>
        <v>5.7055445529344334E-3</v>
      </c>
      <c r="H51" s="9">
        <f>LCTCBoard!H51+Online!H51+BRCC!H51+BPCC!H51+Delgado!H51+CentLATCC!H51+Fletcher!H51+LDCC!H51+Northshore!H51+Nunez!H51+RPCC!H51+SLCC!H51+Sowela!H51+LTC!H51</f>
        <v>3477023.73</v>
      </c>
      <c r="I51" s="58">
        <f t="shared" si="11"/>
        <v>1</v>
      </c>
      <c r="J51" s="53">
        <f>LCTCBoard!J51+Online!J51+BRCC!J51+BPCC!J51+Delgado!J51+CentLATCC!J51+Fletcher!J51+LDCC!J51+Northshore!J51+Nunez!J51+RPCC!J51+SLCC!J51+Sowela!J51+LTC!J51</f>
        <v>0</v>
      </c>
      <c r="K51" s="60">
        <f t="shared" si="12"/>
        <v>0</v>
      </c>
      <c r="L51" s="102">
        <f t="shared" si="13"/>
        <v>3477023.73</v>
      </c>
      <c r="M51" s="62">
        <f>IF(ISBLANK(L51),"  ",IF(L76&gt;0,L51/L76,IF(L51&gt;0,1,0)))</f>
        <v>6.0439460211143461E-3</v>
      </c>
      <c r="N51" s="35"/>
    </row>
    <row r="52" spans="1:14" s="11" customFormat="1" ht="44.25" x14ac:dyDescent="0.55000000000000004">
      <c r="A52" s="103" t="s">
        <v>49</v>
      </c>
      <c r="B52" s="9">
        <f>LCTCBoard!B52+Online!B52+BRCC!B52+BPCC!B52+Delgado!B52+CentLATCC!B52+Fletcher!B52+LDCC!B52+Northshore!B52+Nunez!B52+RPCC!B52+SLCC!B52+Sowela!B52+LTC!B52</f>
        <v>0</v>
      </c>
      <c r="C52" s="58">
        <f t="shared" si="0"/>
        <v>0</v>
      </c>
      <c r="D52" s="53">
        <f>LCTCBoard!D52+Online!D52+BRCC!D52+BPCC!D52+Delgado!D52+CentLATCC!D52+Fletcher!D52+LDCC!D52+Northshore!D52+Nunez!D52+RPCC!D52+SLCC!D52+Sowela!D52+LTC!D52</f>
        <v>7476501.6099999994</v>
      </c>
      <c r="E52" s="60">
        <f t="shared" si="9"/>
        <v>1</v>
      </c>
      <c r="F52" s="106">
        <f t="shared" si="10"/>
        <v>7476501.6099999994</v>
      </c>
      <c r="G52" s="62">
        <f>IF(ISBLANK(F52),"  ",IF(F76&gt;0,F52/F76,IF(F52&gt;0,1,0)))</f>
        <v>1.1669358176015169E-2</v>
      </c>
      <c r="H52" s="9">
        <f>LCTCBoard!H52+Online!H52+BRCC!H52+BPCC!H52+Delgado!H52+CentLATCC!H52+Fletcher!H52+LDCC!H52+Northshore!H52+Nunez!H52+RPCC!H52+SLCC!H52+Sowela!H52+LTC!H52</f>
        <v>0</v>
      </c>
      <c r="I52" s="58">
        <f t="shared" si="11"/>
        <v>0</v>
      </c>
      <c r="J52" s="53">
        <f>LCTCBoard!J52+Online!J52+BRCC!J52+BPCC!J52+Delgado!J52+CentLATCC!J52+Fletcher!J52+LDCC!J52+Northshore!J52+Nunez!J52+RPCC!J52+SLCC!J52+Sowela!J52+LTC!J52</f>
        <v>7807468</v>
      </c>
      <c r="K52" s="60">
        <f t="shared" si="12"/>
        <v>1</v>
      </c>
      <c r="L52" s="106">
        <f t="shared" si="13"/>
        <v>7807468</v>
      </c>
      <c r="M52" s="62">
        <f>IF(ISBLANK(L52),"  ",IF(L76&gt;0,L52/L76,IF(L52&gt;0,1,0)))</f>
        <v>1.3571352633126144E-2</v>
      </c>
      <c r="N52" s="35"/>
    </row>
    <row r="53" spans="1:14" s="11" customFormat="1" ht="44.25" x14ac:dyDescent="0.55000000000000004">
      <c r="A53" s="103" t="s">
        <v>50</v>
      </c>
      <c r="B53" s="9">
        <f>LCTCBoard!B53+Online!B53+BRCC!B53+BPCC!B53+Delgado!B53+CentLATCC!B53+Fletcher!B53+LDCC!B53+Northshore!B53+Nunez!B53+RPCC!B53+SLCC!B53+Sowela!B53+LTC!B53</f>
        <v>2167705.19</v>
      </c>
      <c r="C53" s="58">
        <f t="shared" si="0"/>
        <v>0.65110932609736349</v>
      </c>
      <c r="D53" s="53">
        <f>LCTCBoard!D53+Online!D53+BRCC!D53+BPCC!D53+Delgado!D53+CentLATCC!D53+Fletcher!D53+LDCC!D53+Northshore!D53+Nunez!D53+RPCC!D53+SLCC!D53+Sowela!D53+LTC!D53</f>
        <v>1161543.99</v>
      </c>
      <c r="E53" s="60">
        <f t="shared" si="9"/>
        <v>0.34889067390263656</v>
      </c>
      <c r="F53" s="106">
        <f t="shared" si="10"/>
        <v>3329249.1799999997</v>
      </c>
      <c r="G53" s="62">
        <f>IF(ISBLANK(F53),"  ",IF(F76&gt;0,F53/F76,IF(F53&gt;0,1,0)))</f>
        <v>5.1963074664040368E-3</v>
      </c>
      <c r="H53" s="9">
        <f>LCTCBoard!H53+Online!H53+BRCC!H53+BPCC!H53+Delgado!H53+CentLATCC!H53+Fletcher!H53+LDCC!H53+Northshore!H53+Nunez!H53+RPCC!H53+SLCC!H53+Sowela!H53+LTC!H53</f>
        <v>2477511.46</v>
      </c>
      <c r="I53" s="58">
        <f t="shared" si="11"/>
        <v>0.67913802835028914</v>
      </c>
      <c r="J53" s="53">
        <f>LCTCBoard!J53+Online!J53+BRCC!J53+BPCC!J53+Delgado!J53+CentLATCC!J53+Fletcher!J53+LDCC!J53+Northshore!J53+Nunez!J53+RPCC!J53+SLCC!J53+Sowela!J53+LTC!J53</f>
        <v>1170512</v>
      </c>
      <c r="K53" s="60">
        <f t="shared" si="12"/>
        <v>0.32086197164971081</v>
      </c>
      <c r="L53" s="106">
        <f t="shared" si="13"/>
        <v>3648023.46</v>
      </c>
      <c r="M53" s="62">
        <f>IF(ISBLANK(L53),"  ",IF(L76&gt;0,L53/L76,IF(L53&gt;0,1,0)))</f>
        <v>6.3411867700997231E-3</v>
      </c>
      <c r="N53" s="35"/>
    </row>
    <row r="54" spans="1:14" s="11" customFormat="1" ht="44.25" x14ac:dyDescent="0.55000000000000004">
      <c r="A54" s="103" t="s">
        <v>51</v>
      </c>
      <c r="B54" s="9">
        <f>LCTCBoard!B54+Online!B54+BRCC!B54+BPCC!B54+Delgado!B54+CentLATCC!B54+Fletcher!B54+LDCC!B54+Northshore!B54+Nunez!B54+RPCC!B54+SLCC!B54+Sowela!B54+LTC!B54</f>
        <v>0</v>
      </c>
      <c r="C54" s="58">
        <f>IF(ISBLANK(B54),"  ",IF(F54&gt;0,B54/F54,IF(B54&gt;0,1,0)))</f>
        <v>0</v>
      </c>
      <c r="D54" s="53">
        <f>LCTCBoard!D54+Online!D54+BRCC!D54+BPCC!D54+Delgado!D54+CentLATCC!D54+Fletcher!D54+LDCC!D54+Northshore!D54+Nunez!D54+RPCC!D54+SLCC!D54+Sowela!D54+LTC!D54</f>
        <v>1235752</v>
      </c>
      <c r="E54" s="60">
        <f>IF(ISBLANK(D54),"  ",IF(F54&gt;0,D54/F54,IF(D54&gt;0,1,0)))</f>
        <v>1</v>
      </c>
      <c r="F54" s="106">
        <f t="shared" si="10"/>
        <v>1235752</v>
      </c>
      <c r="G54" s="62">
        <f>IF(ISBLANK(F54),"  ",IF(F76&gt;0,F54/F76,IF(F54&gt;0,1,0)))</f>
        <v>1.9287674178307438E-3</v>
      </c>
      <c r="H54" s="9">
        <f>LCTCBoard!H54+Online!H54+BRCC!H54+BPCC!H54+Delgado!H54+CentLATCC!H54+Fletcher!H54+LDCC!H54+Northshore!H54+Nunez!H54+RPCC!H54+SLCC!H54+Sowela!H54+LTC!H54</f>
        <v>0</v>
      </c>
      <c r="I54" s="58">
        <f>IF(ISBLANK(H54),"  ",IF(L54&gt;0,H54/L54,IF(H54&gt;0,1,0)))</f>
        <v>0</v>
      </c>
      <c r="J54" s="53">
        <f>LCTCBoard!J54+Online!J54+BRCC!J54+BPCC!J54+Delgado!J54+CentLATCC!J54+Fletcher!J54+LDCC!J54+Northshore!J54+Nunez!J54+RPCC!J54+SLCC!J54+Sowela!J54+LTC!J54</f>
        <v>1692875</v>
      </c>
      <c r="K54" s="60">
        <f>IF(ISBLANK(J54),"  ",IF(L54&gt;0,J54/L54,IF(J54&gt;0,1,0)))</f>
        <v>1</v>
      </c>
      <c r="L54" s="106">
        <f t="shared" si="13"/>
        <v>1692875</v>
      </c>
      <c r="M54" s="62">
        <f>IF(ISBLANK(L54),"  ",IF(L76&gt;0,L54/L76,IF(L54&gt;0,1,0)))</f>
        <v>2.9426446049863309E-3</v>
      </c>
      <c r="N54" s="35"/>
    </row>
    <row r="55" spans="1:14" s="11" customFormat="1" ht="44.25" x14ac:dyDescent="0.55000000000000004">
      <c r="A55" s="41" t="s">
        <v>52</v>
      </c>
      <c r="B55" s="9">
        <f>LCTCBoard!B55+Online!B55+BRCC!B55+BPCC!B55+Delgado!B55+CentLATCC!B55+Fletcher!B55+LDCC!B55+Northshore!B55+Nunez!B55+RPCC!B55+SLCC!B55+Sowela!B55+LTC!B55</f>
        <v>12892656.649999999</v>
      </c>
      <c r="C55" s="58">
        <f t="shared" si="0"/>
        <v>0.38286874765741108</v>
      </c>
      <c r="D55" s="53">
        <f>LCTCBoard!D55+Online!D55+BRCC!D55+BPCC!D55+Delgado!D55+CentLATCC!D55+Fletcher!D55+LDCC!D55+Northshore!D55+Nunez!D55+RPCC!D55+SLCC!D55+Sowela!D55+LTC!D55</f>
        <v>20781172.120000001</v>
      </c>
      <c r="E55" s="60">
        <f t="shared" si="9"/>
        <v>0.61713125234258903</v>
      </c>
      <c r="F55" s="102">
        <f t="shared" si="10"/>
        <v>33673828.769999996</v>
      </c>
      <c r="G55" s="62">
        <f>IF(ISBLANK(F55),"  ",IF(F76&gt;0,F55/F76,IF(F55&gt;0,1,0)))</f>
        <v>5.2558267164598972E-2</v>
      </c>
      <c r="H55" s="9">
        <f>LCTCBoard!H55+Online!H55+BRCC!H55+BPCC!H55+Delgado!H55+CentLATCC!H55+Fletcher!H55+LDCC!H55+Northshore!H55+Nunez!H55+RPCC!H55+SLCC!H55+Sowela!H55+LTC!H55</f>
        <v>12688946.1</v>
      </c>
      <c r="I55" s="58">
        <f t="shared" si="11"/>
        <v>0.37543496488286426</v>
      </c>
      <c r="J55" s="53">
        <f>LCTCBoard!J55+Online!J55+BRCC!J55+BPCC!J55+Delgado!J55+CentLATCC!J55+Fletcher!J55+LDCC!J55+Northshore!J55+Nunez!J55+RPCC!J55+SLCC!J55+Sowela!J55+LTC!J55</f>
        <v>21109041</v>
      </c>
      <c r="K55" s="60">
        <f t="shared" si="12"/>
        <v>0.62456503511713568</v>
      </c>
      <c r="L55" s="102">
        <f t="shared" si="13"/>
        <v>33797987.100000001</v>
      </c>
      <c r="M55" s="62">
        <f>IF(ISBLANK(L55),"  ",IF(L76&gt;0,L55/L76,IF(L55&gt;0,1,0)))</f>
        <v>5.8749443638315066E-2</v>
      </c>
      <c r="N55" s="35"/>
    </row>
    <row r="56" spans="1:14" s="85" customFormat="1" ht="45" x14ac:dyDescent="0.6">
      <c r="A56" s="93" t="s">
        <v>53</v>
      </c>
      <c r="B56" s="143">
        <f>B55+B53+B52+B51+B50</f>
        <v>159223361.71999997</v>
      </c>
      <c r="C56" s="80">
        <f t="shared" si="0"/>
        <v>0.83187783744694588</v>
      </c>
      <c r="D56" s="144">
        <f>D55+D53+D52+D51+D50+D54</f>
        <v>32178974.719999999</v>
      </c>
      <c r="E56" s="83">
        <f t="shared" si="9"/>
        <v>0.16812216255305393</v>
      </c>
      <c r="F56" s="107">
        <f>F55+F53+F52+F51+F50+F54</f>
        <v>191402336.44</v>
      </c>
      <c r="G56" s="82">
        <f>IF(ISBLANK(F56),"  ",IF(F76&gt;0,F56/F76,IF(F56&gt;0,1,0)))</f>
        <v>0.29874164898956268</v>
      </c>
      <c r="H56" s="143">
        <f>H55+H53+H52+H51+H50</f>
        <v>168289657.59999999</v>
      </c>
      <c r="I56" s="80">
        <f t="shared" si="11"/>
        <v>0.83403105962764967</v>
      </c>
      <c r="J56" s="144">
        <f>J55+J53+J52+J51+J50+J54</f>
        <v>33488988</v>
      </c>
      <c r="K56" s="83">
        <f t="shared" si="12"/>
        <v>0.1659689403723503</v>
      </c>
      <c r="L56" s="102">
        <f t="shared" si="13"/>
        <v>201778645.59999999</v>
      </c>
      <c r="M56" s="82">
        <f>IF(ISBLANK(L56),"  ",IF(L76&gt;0,L56/L76,IF(L56&gt;0,1,0)))</f>
        <v>0.35074228332055757</v>
      </c>
      <c r="N56" s="84"/>
    </row>
    <row r="57" spans="1:14" s="11" customFormat="1" ht="44.25" x14ac:dyDescent="0.55000000000000004">
      <c r="A57" s="51" t="s">
        <v>54</v>
      </c>
      <c r="B57" s="9">
        <f>LCTCBoard!B57+Online!B57+BRCC!B57+BPCC!B57+Delgado!B57+CentLATCC!B57+Fletcher!B57+LDCC!B57+Northshore!B57+Nunez!B57+RPCC!B57+SLCC!B57+Sowela!B57+LTC!B57</f>
        <v>0</v>
      </c>
      <c r="C57" s="58">
        <f t="shared" si="0"/>
        <v>0</v>
      </c>
      <c r="D57" s="53">
        <f>LCTCBoard!D57+Online!D57+BRCC!D57+BPCC!D57+Delgado!D57+CentLATCC!D57+Fletcher!D57+LDCC!D57+Northshore!D57+Nunez!D57+RPCC!D57+SLCC!D57+Sowela!D57+LTC!D57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LCTCBoard!H57+Online!H57+BRCC!H57+BPCC!H57+Delgado!H57+CentLATCC!H57+Fletcher!H57+LDCC!H57+Northshore!H57+Nunez!H57+RPCC!H57+SLCC!H57+Sowela!H57+LTC!H57</f>
        <v>0</v>
      </c>
      <c r="I57" s="58">
        <f t="shared" si="11"/>
        <v>0</v>
      </c>
      <c r="J57" s="53">
        <f>LCTCBoard!J57+Online!J57+BRCC!J57+BPCC!J57+Delgado!J57+CentLATCC!J57+Fletcher!J57+LDCC!J57+Northshore!J57+Nunez!J57+RPCC!J57+SLCC!J57+Sowela!J57+LTC!J57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35"/>
    </row>
    <row r="58" spans="1:14" s="11" customFormat="1" ht="44.25" x14ac:dyDescent="0.55000000000000004">
      <c r="A58" s="111" t="s">
        <v>55</v>
      </c>
      <c r="B58" s="9">
        <f>LCTCBoard!B58+Online!B58+BRCC!B58+BPCC!B58+Delgado!B58+CentLATCC!B58+Fletcher!B58+LDCC!B58+Northshore!B58+Nunez!B58+RPCC!B58+SLCC!B58+Sowela!B58+LTC!B58</f>
        <v>0</v>
      </c>
      <c r="C58" s="58">
        <f t="shared" si="0"/>
        <v>0</v>
      </c>
      <c r="D58" s="53">
        <f>LCTCBoard!D58+Online!D58+BRCC!D58+BPCC!D58+Delgado!D58+CentLATCC!D58+Fletcher!D58+LDCC!D58+Northshore!D58+Nunez!D58+RPCC!D58+SLCC!D58+Sowela!D58+LTC!D58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LCTCBoard!H58+Online!H58+BRCC!H58+BPCC!H58+Delgado!H58+CentLATCC!H58+Fletcher!H58+LDCC!H58+Northshore!H58+Nunez!H58+RPCC!H58+SLCC!H58+Sowela!H58+LTC!H58</f>
        <v>0</v>
      </c>
      <c r="I58" s="58">
        <f t="shared" si="11"/>
        <v>0</v>
      </c>
      <c r="J58" s="53">
        <f>LCTCBoard!J58+Online!J58+BRCC!J58+BPCC!J58+Delgado!J58+CentLATCC!J58+Fletcher!J58+LDCC!J58+Northshore!J58+Nunez!J58+RPCC!J58+SLCC!J58+Sowela!J58+LTC!J58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35"/>
    </row>
    <row r="59" spans="1:14" s="11" customFormat="1" ht="44.25" x14ac:dyDescent="0.55000000000000004">
      <c r="A59" s="89" t="s">
        <v>56</v>
      </c>
      <c r="B59" s="9">
        <f>LCTCBoard!B59+Online!B59+BRCC!B59+BPCC!B59+Delgado!B59+CentLATCC!B59+Fletcher!B59+LDCC!B59+Northshore!B59+Nunez!B59+RPCC!B59+SLCC!B59+Sowela!B59+LTC!B59</f>
        <v>42844</v>
      </c>
      <c r="C59" s="58">
        <f t="shared" si="0"/>
        <v>0.40053848886562088</v>
      </c>
      <c r="D59" s="53">
        <f>LCTCBoard!D59+Online!D59+BRCC!D59+BPCC!D59+Delgado!D59+CentLATCC!D59+Fletcher!D59+LDCC!D59+Northshore!D59+Nunez!D59+RPCC!D59+SLCC!D59+Sowela!D59+LTC!D59</f>
        <v>64122</v>
      </c>
      <c r="E59" s="60">
        <f t="shared" si="9"/>
        <v>0.59946151113437918</v>
      </c>
      <c r="F59" s="44">
        <f t="shared" si="14"/>
        <v>106966</v>
      </c>
      <c r="G59" s="62">
        <f>IF(ISBLANK(F59),"  ",IF(F76&gt;0,F59/F76,IF(F59&gt;0,1,0)))</f>
        <v>1.6695302586253822E-4</v>
      </c>
      <c r="H59" s="9">
        <f>LCTCBoard!H59+Online!H59+BRCC!H59+BPCC!H59+Delgado!H59+CentLATCC!H59+Fletcher!H59+LDCC!H59+Northshore!H59+Nunez!H59+RPCC!H59+SLCC!H59+Sowela!H59+LTC!H59</f>
        <v>43101</v>
      </c>
      <c r="I59" s="58">
        <f t="shared" si="11"/>
        <v>0.37609619462308358</v>
      </c>
      <c r="J59" s="53">
        <f>LCTCBoard!J59+Online!J59+BRCC!J59+BPCC!J59+Delgado!J59+CentLATCC!J59+Fletcher!J59+LDCC!J59+Northshore!J59+Nunez!J59+RPCC!J59+SLCC!J59+Sowela!J59+LTC!J59</f>
        <v>71500</v>
      </c>
      <c r="K59" s="60">
        <f t="shared" si="12"/>
        <v>0.62390380537691648</v>
      </c>
      <c r="L59" s="44">
        <f t="shared" si="13"/>
        <v>114601</v>
      </c>
      <c r="M59" s="62">
        <f>IF(ISBLANK(L59),"  ",IF(L76&gt;0,L59/L76,IF(L59&gt;0,1,0)))</f>
        <v>1.9920550210502164E-4</v>
      </c>
      <c r="N59" s="35"/>
    </row>
    <row r="60" spans="1:14" s="11" customFormat="1" ht="44.25" x14ac:dyDescent="0.55000000000000004">
      <c r="A60" s="88" t="s">
        <v>57</v>
      </c>
      <c r="B60" s="9">
        <f>LCTCBoard!B60+Online!B60+BRCC!B60+BPCC!B60+Delgado!B60+CentLATCC!B60+Fletcher!B60+LDCC!B60+Northshore!B60+Nunez!B60+RPCC!B60+SLCC!B60+Sowela!B60+LTC!B60</f>
        <v>0</v>
      </c>
      <c r="C60" s="58">
        <f t="shared" si="0"/>
        <v>0</v>
      </c>
      <c r="D60" s="53">
        <f>LCTCBoard!D60+Online!D60+BRCC!D60+BPCC!D60+Delgado!D60+CentLATCC!D60+Fletcher!D60+LDCC!D60+Northshore!D60+Nunez!D60+RPCC!D60+SLCC!D60+Sowela!D60+LTC!D60</f>
        <v>48033825.469999999</v>
      </c>
      <c r="E60" s="60">
        <f t="shared" si="9"/>
        <v>1</v>
      </c>
      <c r="F60" s="78">
        <f t="shared" si="14"/>
        <v>48033825.469999999</v>
      </c>
      <c r="G60" s="62">
        <f>IF(ISBLANK(F60),"  ",IF(F76&gt;0,F60/F76,IF(F60&gt;0,1,0)))</f>
        <v>7.4971416206734448E-2</v>
      </c>
      <c r="H60" s="9">
        <f>LCTCBoard!H60+Online!H60+BRCC!H60+BPCC!H60+Delgado!H60+CentLATCC!H60+Fletcher!H60+LDCC!H60+Northshore!H60+Nunez!H60+RPCC!H60+SLCC!H60+Sowela!H60+LTC!H60</f>
        <v>0</v>
      </c>
      <c r="I60" s="58">
        <f t="shared" si="11"/>
        <v>0</v>
      </c>
      <c r="J60" s="53">
        <f>LCTCBoard!J60+Online!J60+BRCC!J60+BPCC!J60+Delgado!J60+CentLATCC!J60+Fletcher!J60+LDCC!J60+Northshore!J60+Nunez!J60+RPCC!J60+SLCC!J60+Sowela!J60+LTC!J60</f>
        <v>30690729</v>
      </c>
      <c r="K60" s="60">
        <f t="shared" si="12"/>
        <v>1</v>
      </c>
      <c r="L60" s="78">
        <f t="shared" si="13"/>
        <v>30690729</v>
      </c>
      <c r="M60" s="62">
        <f>IF(ISBLANK(L60),"  ",IF(L76&gt;0,L60/L76,IF(L60&gt;0,1,0)))</f>
        <v>5.3348243736216515E-2</v>
      </c>
      <c r="N60" s="35"/>
    </row>
    <row r="61" spans="1:14" s="11" customFormat="1" ht="44.25" x14ac:dyDescent="0.55000000000000004">
      <c r="A61" s="112" t="s">
        <v>58</v>
      </c>
      <c r="B61" s="9">
        <f>LCTCBoard!B61+Online!B61+BRCC!B61+BPCC!B61+Delgado!B61+CentLATCC!B61+Fletcher!B61+LDCC!B61+Northshore!B61+Nunez!B61+RPCC!B61+SLCC!B61+Sowela!B61+LTC!B61</f>
        <v>0</v>
      </c>
      <c r="C61" s="58">
        <f t="shared" si="0"/>
        <v>0</v>
      </c>
      <c r="D61" s="53">
        <f>LCTCBoard!D61+Online!D61+BRCC!D61+BPCC!D61+Delgado!D61+CentLATCC!D61+Fletcher!D61+LDCC!D61+Northshore!D61+Nunez!D61+RPCC!D61+SLCC!D61+Sowela!D61+LTC!D61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LCTCBoard!H61+Online!H61+BRCC!H61+BPCC!H61+Delgado!H61+CentLATCC!H61+Fletcher!H61+LDCC!H61+Northshore!H61+Nunez!H61+RPCC!H61+SLCC!H61+Sowela!H61+LTC!H61</f>
        <v>0</v>
      </c>
      <c r="I61" s="58">
        <f t="shared" si="11"/>
        <v>0</v>
      </c>
      <c r="J61" s="53">
        <f>LCTCBoard!J61+Online!J61+BRCC!J61+BPCC!J61+Delgado!J61+CentLATCC!J61+Fletcher!J61+LDCC!J61+Northshore!J61+Nunez!J61+RPCC!J61+SLCC!J61+Sowela!J61+LTC!J61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35"/>
    </row>
    <row r="62" spans="1:14" s="11" customFormat="1" ht="44.25" x14ac:dyDescent="0.55000000000000004">
      <c r="A62" s="112" t="s">
        <v>59</v>
      </c>
      <c r="B62" s="9">
        <f>LCTCBoard!B62+Online!B62+BRCC!B62+BPCC!B62+Delgado!B62+CentLATCC!B62+Fletcher!B62+LDCC!B62+Northshore!B62+Nunez!B62+RPCC!B62+SLCC!B62+Sowela!B62+LTC!B62</f>
        <v>0</v>
      </c>
      <c r="C62" s="58">
        <f t="shared" si="0"/>
        <v>0</v>
      </c>
      <c r="D62" s="53">
        <f>LCTCBoard!D62+Online!D62+BRCC!D62+BPCC!D62+Delgado!D62+CentLATCC!D62+Fletcher!D62+LDCC!D62+Northshore!D62+Nunez!D62+RPCC!D62+SLCC!D62+Sowela!D62+LTC!D62</f>
        <v>11898</v>
      </c>
      <c r="E62" s="60">
        <f t="shared" si="9"/>
        <v>1</v>
      </c>
      <c r="F62" s="44">
        <f t="shared" si="14"/>
        <v>11898</v>
      </c>
      <c r="G62" s="62">
        <f>IF(ISBLANK(F62),"  ",IF(F76&gt;0,F62/F76,IF(F62&gt;0,1,0)))</f>
        <v>1.8570453244138137E-5</v>
      </c>
      <c r="H62" s="9">
        <f>LCTCBoard!H62+Online!H62+BRCC!H62+BPCC!H62+Delgado!H62+CentLATCC!H62+Fletcher!H62+LDCC!H62+Northshore!H62+Nunez!H62+RPCC!H62+SLCC!H62+Sowela!H62+LTC!H62</f>
        <v>0</v>
      </c>
      <c r="I62" s="58">
        <f t="shared" si="11"/>
        <v>0</v>
      </c>
      <c r="J62" s="53">
        <f>LCTCBoard!J62+Online!J62+BRCC!J62+BPCC!J62+Delgado!J62+CentLATCC!J62+Fletcher!J62+LDCC!J62+Northshore!J62+Nunez!J62+RPCC!J62+SLCC!J62+Sowela!J62+LTC!J62</f>
        <v>26300</v>
      </c>
      <c r="K62" s="60">
        <f t="shared" si="12"/>
        <v>1</v>
      </c>
      <c r="L62" s="44">
        <f t="shared" si="13"/>
        <v>26300</v>
      </c>
      <c r="M62" s="62">
        <f>IF(ISBLANK(L62),"  ",IF(L76&gt;0,L62/L76,IF(L62&gt;0,1,0)))</f>
        <v>4.5716047027181866E-5</v>
      </c>
      <c r="N62" s="35"/>
    </row>
    <row r="63" spans="1:14" s="11" customFormat="1" ht="44.25" x14ac:dyDescent="0.55000000000000004">
      <c r="A63" s="113" t="s">
        <v>60</v>
      </c>
      <c r="B63" s="9">
        <f>LCTCBoard!B63+Online!B63+BRCC!B63+BPCC!B63+Delgado!B63+CentLATCC!B63+Fletcher!B63+LDCC!B63+Northshore!B63+Nunez!B63+RPCC!B63+SLCC!B63+Sowela!B63+LTC!B63</f>
        <v>0</v>
      </c>
      <c r="C63" s="58">
        <f t="shared" si="0"/>
        <v>0</v>
      </c>
      <c r="D63" s="53">
        <f>LCTCBoard!D63+Online!D63+BRCC!D63+BPCC!D63+Delgado!D63+CentLATCC!D63+Fletcher!D63+LDCC!D63+Northshore!D63+Nunez!D63+RPCC!D63+SLCC!D63+Sowela!D63+LTC!D63</f>
        <v>2261252.31</v>
      </c>
      <c r="E63" s="60">
        <f t="shared" si="9"/>
        <v>1</v>
      </c>
      <c r="F63" s="44">
        <f t="shared" si="14"/>
        <v>2261252.31</v>
      </c>
      <c r="G63" s="62">
        <f>IF(ISBLANK(F63),"  ",IF(F76&gt;0,F63/F76,IF(F63&gt;0,1,0)))</f>
        <v>3.5293730287488953E-3</v>
      </c>
      <c r="H63" s="9">
        <f>LCTCBoard!H63+Online!H63+BRCC!H63+BPCC!H63+Delgado!H63+CentLATCC!H63+Fletcher!H63+LDCC!H63+Northshore!H63+Nunez!H63+RPCC!H63+SLCC!H63+Sowela!H63+LTC!H63</f>
        <v>0</v>
      </c>
      <c r="I63" s="58">
        <f t="shared" si="11"/>
        <v>0</v>
      </c>
      <c r="J63" s="53">
        <f>LCTCBoard!J63+Online!J63+BRCC!J63+BPCC!J63+Delgado!J63+CentLATCC!J63+Fletcher!J63+LDCC!J63+Northshore!J63+Nunez!J63+RPCC!J63+SLCC!J63+Sowela!J63+LTC!J63</f>
        <v>2268576.41</v>
      </c>
      <c r="K63" s="60">
        <f t="shared" si="12"/>
        <v>1</v>
      </c>
      <c r="L63" s="44">
        <f t="shared" si="13"/>
        <v>2268576.41</v>
      </c>
      <c r="M63" s="62">
        <f>IF(ISBLANK(L63),"  ",IF(L76&gt;0,L63/L76,IF(L63&gt;0,1,0)))</f>
        <v>3.9433591575785331E-3</v>
      </c>
      <c r="N63" s="35"/>
    </row>
    <row r="64" spans="1:14" s="11" customFormat="1" ht="44.25" x14ac:dyDescent="0.55000000000000004">
      <c r="A64" s="113" t="s">
        <v>61</v>
      </c>
      <c r="B64" s="9">
        <f>LCTCBoard!B64+Online!B64+BRCC!B64+BPCC!B64+Delgado!B64+CentLATCC!B64+Fletcher!B64+LDCC!B64+Northshore!B64+Nunez!B64+RPCC!B64+SLCC!B64+Sowela!B64+LTC!B64</f>
        <v>0</v>
      </c>
      <c r="C64" s="58">
        <f t="shared" si="0"/>
        <v>0</v>
      </c>
      <c r="D64" s="53">
        <f>LCTCBoard!D64+Online!D64+BRCC!D64+BPCC!D64+Delgado!D64+CentLATCC!D64+Fletcher!D64+LDCC!D64+Northshore!D64+Nunez!D64+RPCC!D64+SLCC!D64+Sowela!D64+LTC!D64</f>
        <v>147800</v>
      </c>
      <c r="E64" s="60">
        <f t="shared" si="9"/>
        <v>1</v>
      </c>
      <c r="F64" s="44">
        <f t="shared" si="14"/>
        <v>147800</v>
      </c>
      <c r="G64" s="62">
        <f>IF(ISBLANK(F64),"  ",IF(F76&gt;0,F64/F76,IF(F64&gt;0,1,0)))</f>
        <v>2.3068692128791533E-4</v>
      </c>
      <c r="H64" s="9">
        <f>LCTCBoard!H64+Online!H64+BRCC!H64+BPCC!H64+Delgado!H64+CentLATCC!H64+Fletcher!H64+LDCC!H64+Northshore!H64+Nunez!H64+RPCC!H64+SLCC!H64+Sowela!H64+LTC!H64</f>
        <v>0</v>
      </c>
      <c r="I64" s="58">
        <f t="shared" si="11"/>
        <v>0</v>
      </c>
      <c r="J64" s="53">
        <f>LCTCBoard!J64+Online!J64+BRCC!J64+BPCC!J64+Delgado!J64+CentLATCC!J64+Fletcher!J64+LDCC!J64+Northshore!J64+Nunez!J64+RPCC!J64+SLCC!J64+Sowela!J64+LTC!J64</f>
        <v>115200</v>
      </c>
      <c r="K64" s="60">
        <f t="shared" si="12"/>
        <v>1</v>
      </c>
      <c r="L64" s="44">
        <f t="shared" si="13"/>
        <v>115200</v>
      </c>
      <c r="M64" s="62">
        <f>IF(ISBLANK(L64),"  ",IF(L76&gt;0,L64/L76,IF(L64&gt;0,1,0)))</f>
        <v>2.0024671549548866E-4</v>
      </c>
      <c r="N64" s="35"/>
    </row>
    <row r="65" spans="1:14" s="11" customFormat="1" ht="44.25" x14ac:dyDescent="0.55000000000000004">
      <c r="A65" s="89" t="s">
        <v>62</v>
      </c>
      <c r="B65" s="9">
        <f>LCTCBoard!B65+Online!B65+BRCC!B65+BPCC!B65+Delgado!B65+CentLATCC!B65+Fletcher!B65+LDCC!B65+Northshore!B65+Nunez!B65+RPCC!B65+SLCC!B65+Sowela!B65+LTC!B65</f>
        <v>100</v>
      </c>
      <c r="C65" s="58">
        <f t="shared" si="0"/>
        <v>1.1832755572418808E-5</v>
      </c>
      <c r="D65" s="53">
        <f>LCTCBoard!D65+Online!D65+BRCC!D65+BPCC!D65+Delgado!D65+CentLATCC!D65+Fletcher!D65+LDCC!D65+Northshore!D65+Nunez!D65+RPCC!D65+SLCC!D65+Sowela!D65+LTC!D65</f>
        <v>8451016.8500000015</v>
      </c>
      <c r="E65" s="60">
        <f t="shared" si="9"/>
        <v>0.99998816724442763</v>
      </c>
      <c r="F65" s="44">
        <f t="shared" si="14"/>
        <v>8451116.8500000015</v>
      </c>
      <c r="G65" s="62">
        <f>IF(ISBLANK(F65),"  ",IF(F76&gt;0,F65/F76,IF(F65&gt;0,1,0)))</f>
        <v>1.319054213512128E-2</v>
      </c>
      <c r="H65" s="9">
        <f>LCTCBoard!H65+Online!H65+BRCC!H65+BPCC!H65+Delgado!H65+CentLATCC!H65+Fletcher!H65+LDCC!H65+Northshore!H65+Nunez!H65+RPCC!H65+SLCC!H65+Sowela!H65+LTC!H65</f>
        <v>0</v>
      </c>
      <c r="I65" s="58">
        <f t="shared" si="11"/>
        <v>0</v>
      </c>
      <c r="J65" s="53">
        <f>LCTCBoard!J65+Online!J65+BRCC!J65+BPCC!J65+Delgado!J65+CentLATCC!J65+Fletcher!J65+LDCC!J65+Northshore!J65+Nunez!J65+RPCC!J65+SLCC!J65+Sowela!J65+LTC!J65</f>
        <v>5098496.12</v>
      </c>
      <c r="K65" s="60">
        <f t="shared" si="12"/>
        <v>1</v>
      </c>
      <c r="L65" s="44">
        <f t="shared" si="13"/>
        <v>5098496.12</v>
      </c>
      <c r="M65" s="62">
        <f>IF(ISBLANK(L65),"  ",IF(L76&gt;0,L65/L76,IF(L65&gt;0,1,0)))</f>
        <v>8.8624748437195547E-3</v>
      </c>
      <c r="N65" s="35"/>
    </row>
    <row r="66" spans="1:14" s="11" customFormat="1" ht="44.25" x14ac:dyDescent="0.55000000000000004">
      <c r="A66" s="88" t="s">
        <v>63</v>
      </c>
      <c r="B66" s="9">
        <f>LCTCBoard!B66+Online!B66+BRCC!B66+BPCC!B66+Delgado!B66+CentLATCC!B66+Fletcher!B66+LDCC!B66+Northshore!B66+Nunez!B66+RPCC!B66+SLCC!B66+Sowela!B66+LTC!B66</f>
        <v>1825622.72</v>
      </c>
      <c r="C66" s="58">
        <f t="shared" si="0"/>
        <v>0.63002046312470827</v>
      </c>
      <c r="D66" s="53">
        <f>LCTCBoard!D66+Online!D66+BRCC!D66+BPCC!D66+Delgado!D66+CentLATCC!D66+Fletcher!D66+LDCC!D66+Northshore!D66+Nunez!D66+RPCC!D66+SLCC!D66+Sowela!D66+LTC!D66</f>
        <v>1072097</v>
      </c>
      <c r="E66" s="60">
        <f t="shared" si="9"/>
        <v>0.36997953687529178</v>
      </c>
      <c r="F66" s="44">
        <f t="shared" si="14"/>
        <v>2897719.7199999997</v>
      </c>
      <c r="G66" s="62">
        <f>IF(ISBLANK(F66),"  ",IF(F76&gt;0,F66/F76,IF(F66&gt;0,1,0)))</f>
        <v>4.5227742960898508E-3</v>
      </c>
      <c r="H66" s="9">
        <f>LCTCBoard!H66+Online!H66+BRCC!H66+BPCC!H66+Delgado!H66+CentLATCC!H66+Fletcher!H66+LDCC!H66+Northshore!H66+Nunez!H66+RPCC!H66+SLCC!H66+Sowela!H66+LTC!H66</f>
        <v>1810377</v>
      </c>
      <c r="I66" s="58">
        <f t="shared" si="11"/>
        <v>0.67415101723527482</v>
      </c>
      <c r="J66" s="53">
        <f>LCTCBoard!J66+Online!J66+BRCC!J66+BPCC!J66+Delgado!J66+CentLATCC!J66+Fletcher!J66+LDCC!J66+Northshore!J66+Nunez!J66+RPCC!J66+SLCC!J66+Sowela!J66+LTC!J66</f>
        <v>875040.59</v>
      </c>
      <c r="K66" s="60">
        <f t="shared" si="12"/>
        <v>0.32584898276472524</v>
      </c>
      <c r="L66" s="44">
        <f t="shared" si="13"/>
        <v>2685417.59</v>
      </c>
      <c r="M66" s="62">
        <f>IF(ISBLANK(L66),"  ",IF(L76&gt;0,L66/L76,IF(L66&gt;0,1,0)))</f>
        <v>4.6679344803065171E-3</v>
      </c>
      <c r="N66" s="35"/>
    </row>
    <row r="67" spans="1:14" s="85" customFormat="1" ht="45" x14ac:dyDescent="0.6">
      <c r="A67" s="114" t="s">
        <v>64</v>
      </c>
      <c r="B67" s="90">
        <f>B66+B65+B64+B63+B62+B61+B60+B59+B58+B57+B56</f>
        <v>161091928.43999997</v>
      </c>
      <c r="C67" s="80">
        <f t="shared" si="0"/>
        <v>0.63594044770100833</v>
      </c>
      <c r="D67" s="91">
        <f>D66+D65+D64+D63+D62+D61+D60+D59+D58+D57+D56</f>
        <v>92220986.349999994</v>
      </c>
      <c r="E67" s="83">
        <f t="shared" si="9"/>
        <v>0.36405955229899156</v>
      </c>
      <c r="F67" s="90">
        <f>F66+F65+F64+F63+F62+F61+F60+F59+F58+F57+F56</f>
        <v>253312914.78999999</v>
      </c>
      <c r="G67" s="82">
        <f>IF(ISBLANK(F67),"  ",IF(F76&gt;0,F67/F76,IF(F67&gt;0,1,0)))</f>
        <v>0.39537196505665179</v>
      </c>
      <c r="H67" s="90">
        <f>H66+H65+H64+H63+H62+H61+H60+H59+H58+H57+H56</f>
        <v>170143135.59999999</v>
      </c>
      <c r="I67" s="80">
        <f t="shared" si="11"/>
        <v>0.70081786497967857</v>
      </c>
      <c r="J67" s="91">
        <f>J66+J65+J64+J63+J62+J61+J60+J59+J58+J57+J56</f>
        <v>72634830.120000005</v>
      </c>
      <c r="K67" s="83">
        <f t="shared" si="12"/>
        <v>0.29918213502032143</v>
      </c>
      <c r="L67" s="90">
        <f>L66+L65+L64+L63+L62+L61+L60+L59+L58+L57+L56</f>
        <v>242777965.72</v>
      </c>
      <c r="M67" s="82">
        <f>IF(ISBLANK(L67),"  ",IF(L76&gt;0,L67/L76,IF(L67&gt;0,1,0)))</f>
        <v>0.42200946380300636</v>
      </c>
      <c r="N67" s="84"/>
    </row>
    <row r="68" spans="1:14" s="11" customFormat="1" ht="45" x14ac:dyDescent="0.6">
      <c r="A68" s="24" t="s">
        <v>65</v>
      </c>
      <c r="B68" s="63"/>
      <c r="C68" s="73" t="s">
        <v>4</v>
      </c>
      <c r="D68" s="69"/>
      <c r="E68" s="74" t="s">
        <v>4</v>
      </c>
      <c r="F68" s="44"/>
      <c r="G68" s="75" t="s">
        <v>4</v>
      </c>
      <c r="H68" s="63"/>
      <c r="I68" s="73" t="s">
        <v>4</v>
      </c>
      <c r="J68" s="69"/>
      <c r="K68" s="74" t="s">
        <v>4</v>
      </c>
      <c r="L68" s="44"/>
      <c r="M68" s="75" t="s">
        <v>4</v>
      </c>
    </row>
    <row r="69" spans="1:14" s="11" customFormat="1" ht="44.25" x14ac:dyDescent="0.55000000000000004">
      <c r="A69" s="115" t="s">
        <v>66</v>
      </c>
      <c r="B69" s="9">
        <f>LCTCBoard!B69+Online!B69+BRCC!B69+BPCC!B69+Delgado!B69+CentLATCC!B69+Fletcher!B69+LDCC!B69+Northshore!B69+Nunez!B69+RPCC!B69+SLCC!B69+Sowela!B69+LTC!B69</f>
        <v>0</v>
      </c>
      <c r="C69" s="52">
        <f t="shared" si="0"/>
        <v>0</v>
      </c>
      <c r="D69" s="53">
        <f>LCTCBoard!D69+Online!D69+BRCC!D69+BPCC!D69+Delgado!D69+CentLATCC!D69+Fletcher!D69+LDCC!D69+Northshore!D69+Nunez!D69+RPCC!D69+SLCC!D69+Sowela!D69+LTC!D69</f>
        <v>11762</v>
      </c>
      <c r="E69" s="54">
        <f>IF(ISBLANK(D69),"  ",IF(F69&gt;0,D69/F69,IF(D69&gt;0,1,0)))</f>
        <v>1</v>
      </c>
      <c r="F69" s="67">
        <f>D69+B69</f>
        <v>11762</v>
      </c>
      <c r="G69" s="56">
        <f>IF(ISBLANK(F69),"  ",IF(F76&gt;0,F69/F76,IF(F69&gt;0,1,0)))</f>
        <v>1.8358183817242626E-5</v>
      </c>
      <c r="H69" s="9">
        <f>LCTCBoard!H69+Online!H69+BRCC!H69+BPCC!H69+Delgado!H69+CentLATCC!H69+Fletcher!H69+LDCC!H69+Northshore!H69+Nunez!H69+RPCC!H69+SLCC!H69+Sowela!H69+LTC!H69</f>
        <v>0</v>
      </c>
      <c r="I69" s="52">
        <f>IF(ISBLANK(H69),"  ",IF(L69&gt;0,H69/L69,IF(H69&gt;0,1,0)))</f>
        <v>0</v>
      </c>
      <c r="J69" s="53">
        <f>LCTCBoard!J69+Online!J69+BRCC!J69+BPCC!J69+Delgado!J69+CentLATCC!J69+Fletcher!J69+LDCC!J69+Northshore!J69+Nunez!J69+RPCC!J69+SLCC!J69+Sowela!J69+LTC!J69</f>
        <v>18480.760000000002</v>
      </c>
      <c r="K69" s="54">
        <f>IF(ISBLANK(J69),"  ",IF(L69&gt;0,J69/L69,IF(J69&gt;0,1,0)))</f>
        <v>1</v>
      </c>
      <c r="L69" s="67">
        <f>J69+H69</f>
        <v>18480.760000000002</v>
      </c>
      <c r="M69" s="56">
        <f>IF(ISBLANK(L69),"  ",IF(L76&gt;0,L69/L76,IF(L69&gt;0,1,0)))</f>
        <v>3.2124231682816032E-5</v>
      </c>
    </row>
    <row r="70" spans="1:14" s="11" customFormat="1" ht="44.25" x14ac:dyDescent="0.55000000000000004">
      <c r="A70" s="41" t="s">
        <v>67</v>
      </c>
      <c r="B70" s="9">
        <f>LCTCBoard!B70+Online!B70+BRCC!B70+BPCC!B70+Delgado!B70+CentLATCC!B70+Fletcher!B70+LDCC!B70+Northshore!B70+Nunez!B70+RPCC!B70+SLCC!B70+Sowela!B70+LTC!B70</f>
        <v>0</v>
      </c>
      <c r="C70" s="58">
        <f t="shared" si="0"/>
        <v>0</v>
      </c>
      <c r="D70" s="53">
        <f>LCTCBoard!D70+Online!D70+BRCC!D70+BPCC!D70+Delgado!D70+CentLATCC!D70+Fletcher!D70+LDCC!D70+Northshore!D70+Nunez!D70+RPCC!D70+SLCC!D70+Sowela!D70+LTC!D70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LCTCBoard!H70+Online!H70+BRCC!H70+BPCC!H70+Delgado!H70+CentLATCC!H70+Fletcher!H70+LDCC!H70+Northshore!H70+Nunez!H70+RPCC!H70+SLCC!H70+Sowela!H70+LTC!H70</f>
        <v>0</v>
      </c>
      <c r="I70" s="58">
        <f>IF(ISBLANK(H70),"  ",IF(L70&gt;0,H70/L70,IF(H70&gt;0,1,0)))</f>
        <v>0</v>
      </c>
      <c r="J70" s="53">
        <f>LCTCBoard!J70+Online!J70+BRCC!J70+BPCC!J70+Delgado!J70+CentLATCC!J70+Fletcher!J70+LDCC!J70+Northshore!J70+Nunez!J70+RPCC!J70+SLCC!J70+Sowela!J70+LTC!J70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11" customFormat="1" ht="45" x14ac:dyDescent="0.6">
      <c r="A71" s="116" t="s">
        <v>68</v>
      </c>
      <c r="B71" s="63"/>
      <c r="C71" s="73" t="s">
        <v>4</v>
      </c>
      <c r="D71" s="69"/>
      <c r="E71" s="74" t="s">
        <v>4</v>
      </c>
      <c r="F71" s="44"/>
      <c r="G71" s="75" t="s">
        <v>4</v>
      </c>
      <c r="H71" s="63"/>
      <c r="I71" s="73" t="s">
        <v>4</v>
      </c>
      <c r="J71" s="69"/>
      <c r="K71" s="74" t="s">
        <v>4</v>
      </c>
      <c r="L71" s="44"/>
      <c r="M71" s="75" t="s">
        <v>4</v>
      </c>
    </row>
    <row r="72" spans="1:14" s="11" customFormat="1" ht="44.25" x14ac:dyDescent="0.55000000000000004">
      <c r="A72" s="89" t="s">
        <v>69</v>
      </c>
      <c r="B72" s="9">
        <f>LCTCBoard!B72+Online!B72+BRCC!B72+BPCC!B72+Delgado!B72+CentLATCC!B72+Fletcher!B72+LDCC!B72+Northshore!B72+Nunez!B72+RPCC!B72+SLCC!B72+Sowela!B72+LTC!B72</f>
        <v>0</v>
      </c>
      <c r="C72" s="52">
        <f t="shared" si="0"/>
        <v>0</v>
      </c>
      <c r="D72" s="53">
        <f>LCTCBoard!D72+Online!D72+BRCC!D72+BPCC!D72+Delgado!D72+CentLATCC!D72+Fletcher!D72+LDCC!D72+Northshore!D72+Nunez!D72+RPCC!D72+SLCC!D72+Sowela!D72+LTC!D72</f>
        <v>112564034.17</v>
      </c>
      <c r="E72" s="54">
        <f>IF(ISBLANK(D72),"  ",IF(F72&gt;0,D72/F72,IF(D72&gt;0,1,0)))</f>
        <v>1</v>
      </c>
      <c r="F72" s="67">
        <f>D72+B72</f>
        <v>112564034.17</v>
      </c>
      <c r="G72" s="56">
        <f>IF(ISBLANK(F72),"  ",IF(F76&gt;0,F72/F76,IF(F72&gt;0,1,0)))</f>
        <v>0.17569046339935726</v>
      </c>
      <c r="H72" s="9">
        <f>LCTCBoard!H72+Online!H72+BRCC!H72+BPCC!H72+Delgado!H72+CentLATCC!H72+Fletcher!H72+LDCC!H72+Northshore!H72+Nunez!H72+RPCC!H72+SLCC!H72+Sowela!H72+LTC!H72</f>
        <v>0</v>
      </c>
      <c r="I72" s="52">
        <f>IF(ISBLANK(H72),"  ",IF(L72&gt;0,H72/L72,IF(H72&gt;0,1,0)))</f>
        <v>0</v>
      </c>
      <c r="J72" s="53">
        <f>LCTCBoard!J72+Online!J72+BRCC!J72+BPCC!J72+Delgado!J72+CentLATCC!J72+Fletcher!J72+LDCC!J72+Northshore!J72+Nunez!J72+RPCC!J72+SLCC!J72+Sowela!J72+LTC!J72</f>
        <v>108643221.28</v>
      </c>
      <c r="K72" s="54">
        <f>IF(ISBLANK(J72),"  ",IF(L72&gt;0,J72/L72,IF(J72&gt;0,1,0)))</f>
        <v>1</v>
      </c>
      <c r="L72" s="67">
        <f>J72+H72</f>
        <v>108643221.28</v>
      </c>
      <c r="M72" s="56">
        <f>IF(ISBLANK(L72),"  ",IF(L76&gt;0,L72/L76,IF(L72&gt;0,1,0)))</f>
        <v>0.18884937692855536</v>
      </c>
    </row>
    <row r="73" spans="1:14" s="11" customFormat="1" ht="44.25" x14ac:dyDescent="0.55000000000000004">
      <c r="A73" s="41" t="s">
        <v>70</v>
      </c>
      <c r="B73" s="9">
        <f>LCTCBoard!B73+Online!B73+BRCC!B73+BPCC!B73+Delgado!B73+CentLATCC!B73+Fletcher!B73+LDCC!B73+Northshore!B73+Nunez!B73+RPCC!B73+SLCC!B73+Sowela!B73+LTC!B73</f>
        <v>0</v>
      </c>
      <c r="C73" s="58">
        <f t="shared" si="0"/>
        <v>0</v>
      </c>
      <c r="D73" s="53">
        <f>LCTCBoard!D73+Online!D73+BRCC!D73+BPCC!D73+Delgado!D73+CentLATCC!D73+Fletcher!D73+LDCC!D73+Northshore!D73+Nunez!D73+RPCC!D73+SLCC!D73+Sowela!D73+LTC!D73</f>
        <v>145319726.03999999</v>
      </c>
      <c r="E73" s="60">
        <f>IF(ISBLANK(D73),"  ",IF(F73&gt;0,D73/F73,IF(D73&gt;0,1,0)))</f>
        <v>1</v>
      </c>
      <c r="F73" s="44">
        <f>D73+B73</f>
        <v>145319726.03999999</v>
      </c>
      <c r="G73" s="62">
        <f>IF(ISBLANK(F73),"  ",IF(F76&gt;0,F73/F76,IF(F73&gt;0,1,0)))</f>
        <v>0.22681569825826048</v>
      </c>
      <c r="H73" s="9">
        <f>LCTCBoard!H73+Online!H73+BRCC!H73+BPCC!H73+Delgado!H73+CentLATCC!H73+Fletcher!H73+LDCC!H73+Northshore!H73+Nunez!H73+RPCC!H73+SLCC!H73+Sowela!H73+LTC!H73</f>
        <v>0</v>
      </c>
      <c r="I73" s="58">
        <f>IF(ISBLANK(H73),"  ",IF(L73&gt;0,H73/L73,IF(H73&gt;0,1,0)))</f>
        <v>0</v>
      </c>
      <c r="J73" s="53">
        <f>LCTCBoard!J73+Online!J73+BRCC!J73+BPCC!J73+Delgado!J73+CentLATCC!J73+Fletcher!J73+LDCC!J73+Northshore!J73+Nunez!J73+RPCC!J73+SLCC!J73+Sowela!J73+LTC!J73</f>
        <v>91021627.040000007</v>
      </c>
      <c r="K73" s="60">
        <f>IF(ISBLANK(J73),"  ",IF(L73&gt;0,J73/L73,IF(J73&gt;0,1,0)))</f>
        <v>1</v>
      </c>
      <c r="L73" s="44">
        <f>J73+H73</f>
        <v>91021627.040000007</v>
      </c>
      <c r="M73" s="62">
        <f>IF(ISBLANK(L73),"  ",IF(L76&gt;0,L73/L76,IF(L73&gt;0,1,0)))</f>
        <v>0.15821859248103609</v>
      </c>
    </row>
    <row r="74" spans="1:14" s="85" customFormat="1" ht="45" x14ac:dyDescent="0.6">
      <c r="A74" s="86" t="s">
        <v>71</v>
      </c>
      <c r="B74" s="117">
        <f>B73+B72+B70+B69</f>
        <v>0</v>
      </c>
      <c r="C74" s="80">
        <f t="shared" si="0"/>
        <v>0</v>
      </c>
      <c r="D74" s="95">
        <f>D73+D72+D70+D69</f>
        <v>257895522.20999998</v>
      </c>
      <c r="E74" s="83">
        <f>IF(ISBLANK(D74),"  ",IF(F74&gt;0,D74/F74,IF(D74&gt;0,1,0)))</f>
        <v>1</v>
      </c>
      <c r="F74" s="118">
        <f>F73+F72+F71+F70+F69</f>
        <v>257895522.20999998</v>
      </c>
      <c r="G74" s="82">
        <f>IF(ISBLANK(F74),"  ",IF(F76&gt;0,F74/F76,IF(F74&gt;0,1,0)))</f>
        <v>0.40252451984143495</v>
      </c>
      <c r="H74" s="117">
        <f>H73+H72+H70+H69</f>
        <v>0</v>
      </c>
      <c r="I74" s="80">
        <f>IF(ISBLANK(H74),"  ",IF(L74&gt;0,H74/L74,IF(H74&gt;0,1,0)))</f>
        <v>0</v>
      </c>
      <c r="J74" s="95">
        <f>J73+J72+J70+J69</f>
        <v>199683329.07999998</v>
      </c>
      <c r="K74" s="83">
        <f>IF(ISBLANK(J74),"  ",IF(L74&gt;0,J74/L74,IF(J74&gt;0,1,0)))</f>
        <v>1</v>
      </c>
      <c r="L74" s="118">
        <f>L73+L72+L71+L70+L69</f>
        <v>199683329.07999998</v>
      </c>
      <c r="M74" s="82">
        <f>IF(ISBLANK(L74),"  ",IF(L76&gt;0,L74/L76,IF(L74&gt;0,1,0)))</f>
        <v>0.3471000936412742</v>
      </c>
    </row>
    <row r="75" spans="1:14" s="85" customFormat="1" ht="45" x14ac:dyDescent="0.6">
      <c r="A75" s="86" t="s">
        <v>72</v>
      </c>
      <c r="B75" s="133">
        <f>LCTCBoard!B75+Online!B75+BRCC!B75+BPCC!B75+Delgado!B75+CentLATCC!B75+Fletcher!B75+LDCC!B75+Northshore!B75+Nunez!B75+RPCC!B75+SLCC!B75+Sowela!B75+LTC!B75</f>
        <v>0</v>
      </c>
      <c r="C75" s="80">
        <f>IF(ISBLANK(B75),"  ",IF(F75&gt;0,B75/F75,IF(B75&gt;0,1,0)))</f>
        <v>0</v>
      </c>
      <c r="D75" s="142">
        <f>LCTCBoard!D75+Online!D75+BRCC!D75+BPCC!D75+Delgado!D75+CentLATCC!D75+Fletcher!D75+LDCC!D75+Northshore!D75+Nunez!D75+RPCC!D75+SLCC!D75+Sowela!D75+LTC!D75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LCTCBoard!H75+Online!H75+BRCC!H75+BPCC!H75+Delgado!H75+CentLATCC!H75+Fletcher!H75+LDCC!H75+Northshore!H75+Nunez!H75+RPCC!H75+SLCC!H75+Sowela!H75+LTC!H75</f>
        <v>0</v>
      </c>
      <c r="I75" s="80">
        <f>IF(ISBLANK(H75),"  ",IF(L75&gt;0,H75/L75,IF(H75&gt;0,1,0)))</f>
        <v>0</v>
      </c>
      <c r="J75" s="142">
        <f>LCTCBoard!J75+Online!J75+BRCC!J75+BPCC!J75+Delgado!J75+CentLATCC!J75+Fletcher!J75+LDCC!J75+Northshore!J75+Nunez!J75+RPCC!J75+SLCC!J75+Sowela!J75+LTC!J75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85" customFormat="1" ht="45.75" thickBot="1" x14ac:dyDescent="0.65">
      <c r="A76" s="120" t="s">
        <v>73</v>
      </c>
      <c r="B76" s="121">
        <f>B74+B67+B47+B40+B48+B75</f>
        <v>290567801.68999994</v>
      </c>
      <c r="C76" s="122">
        <f t="shared" si="0"/>
        <v>0.45351956425753454</v>
      </c>
      <c r="D76" s="121">
        <f>D74+D67+D47+D40+D48+D75</f>
        <v>350127384.55999994</v>
      </c>
      <c r="E76" s="123">
        <f>IF(ISBLANK(D76),"  ",IF(F76&gt;0,D76/F76,IF(D76&gt;0,1,0)))</f>
        <v>0.5464804357424653</v>
      </c>
      <c r="F76" s="121">
        <f>F74+F67+F47+F40+F48+F75</f>
        <v>640695186.25</v>
      </c>
      <c r="G76" s="124">
        <f>IF(ISBLANK(F76),"  ",IF(F76&gt;0,F76/F76,IF(F76&gt;0,1,0)))</f>
        <v>1</v>
      </c>
      <c r="H76" s="121">
        <f>H74+H67+H47+H40+H48+H75</f>
        <v>302966175.60000002</v>
      </c>
      <c r="I76" s="122">
        <f>IF(ISBLANK(H76),"  ",IF(L76&gt;0,H76/L76,IF(H76&gt;0,1,0)))</f>
        <v>0.52663178446292935</v>
      </c>
      <c r="J76" s="121">
        <f>J74+J67+J47+J40+J48+J75</f>
        <v>272324159.19999999</v>
      </c>
      <c r="K76" s="123">
        <f>IF(ISBLANK(J76),"  ",IF(L76&gt;0,J76/L76,IF(J76&gt;0,1,0)))</f>
        <v>0.47336821553707076</v>
      </c>
      <c r="L76" s="121">
        <f>L74+L67+L47+L40+L48+L75</f>
        <v>575290334.79999995</v>
      </c>
      <c r="M76" s="124">
        <f>IF(ISBLANK(L76),"  ",IF(L76&gt;0,L76/L76,IF(L76&gt;0,1,0)))</f>
        <v>1</v>
      </c>
    </row>
    <row r="77" spans="1:14" ht="21" thickTop="1" x14ac:dyDescent="0.3">
      <c r="A77" s="125"/>
      <c r="B77" s="126"/>
      <c r="C77" s="127"/>
      <c r="D77" s="126"/>
      <c r="E77" s="127"/>
      <c r="F77" s="126"/>
      <c r="G77" s="127"/>
      <c r="H77" s="126"/>
      <c r="I77" s="127"/>
      <c r="J77" s="126"/>
      <c r="K77" s="127"/>
      <c r="L77" s="126"/>
      <c r="M77" s="127"/>
    </row>
    <row r="78" spans="1:14" s="11" customFormat="1" ht="44.25" x14ac:dyDescent="0.55000000000000004">
      <c r="A78" s="4" t="s">
        <v>4</v>
      </c>
      <c r="B78" s="2"/>
      <c r="C78" s="4"/>
      <c r="D78" s="2"/>
      <c r="E78" s="4"/>
      <c r="F78" s="2"/>
      <c r="G78" s="4"/>
      <c r="H78" s="2"/>
      <c r="I78" s="4"/>
      <c r="J78" s="2"/>
      <c r="K78" s="4"/>
      <c r="L78" s="2"/>
      <c r="M78" s="4"/>
    </row>
    <row r="79" spans="1:14" s="11" customFormat="1" ht="44.25" x14ac:dyDescent="0.55000000000000004">
      <c r="A79" s="4" t="s">
        <v>74</v>
      </c>
      <c r="B79" s="2"/>
      <c r="C79" s="4"/>
      <c r="D79" s="2"/>
      <c r="E79" s="4"/>
      <c r="F79" s="2"/>
      <c r="G79" s="4"/>
      <c r="H79" s="2"/>
      <c r="I79" s="4"/>
      <c r="J79" s="2"/>
      <c r="K79" s="4"/>
      <c r="L79" s="2"/>
      <c r="M79" s="4"/>
    </row>
  </sheetData>
  <pageMargins left="0.25" right="0.25" top="0.75" bottom="0.75" header="0.3" footer="0.3"/>
  <pageSetup scale="1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2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128" customWidth="1"/>
    <col min="2" max="2" width="56.42578125" style="129" customWidth="1"/>
    <col min="3" max="3" width="45.5703125" style="128" customWidth="1"/>
    <col min="4" max="4" width="45.5703125" style="129" customWidth="1"/>
    <col min="5" max="5" width="45.5703125" style="128" customWidth="1"/>
    <col min="6" max="6" width="45.5703125" style="129" customWidth="1"/>
    <col min="7" max="7" width="45.5703125" style="128" customWidth="1"/>
    <col min="8" max="8" width="54.7109375" style="129" customWidth="1"/>
    <col min="9" max="9" width="45.5703125" style="128" customWidth="1"/>
    <col min="10" max="10" width="45.5703125" style="129" customWidth="1"/>
    <col min="11" max="11" width="45.5703125" style="128" customWidth="1"/>
    <col min="12" max="12" width="45.5703125" style="129" customWidth="1"/>
    <col min="13" max="13" width="45.5703125" style="128" customWidth="1"/>
    <col min="14" max="256" width="12.42578125" style="128"/>
    <col min="257" max="257" width="186.7109375" style="128" customWidth="1"/>
    <col min="258" max="258" width="56.42578125" style="128" customWidth="1"/>
    <col min="259" max="263" width="45.5703125" style="128" customWidth="1"/>
    <col min="264" max="264" width="54.7109375" style="128" customWidth="1"/>
    <col min="265" max="269" width="45.5703125" style="128" customWidth="1"/>
    <col min="270" max="512" width="12.42578125" style="128"/>
    <col min="513" max="513" width="186.7109375" style="128" customWidth="1"/>
    <col min="514" max="514" width="56.42578125" style="128" customWidth="1"/>
    <col min="515" max="519" width="45.5703125" style="128" customWidth="1"/>
    <col min="520" max="520" width="54.7109375" style="128" customWidth="1"/>
    <col min="521" max="525" width="45.5703125" style="128" customWidth="1"/>
    <col min="526" max="768" width="12.42578125" style="128"/>
    <col min="769" max="769" width="186.7109375" style="128" customWidth="1"/>
    <col min="770" max="770" width="56.42578125" style="128" customWidth="1"/>
    <col min="771" max="775" width="45.5703125" style="128" customWidth="1"/>
    <col min="776" max="776" width="54.7109375" style="128" customWidth="1"/>
    <col min="777" max="781" width="45.5703125" style="128" customWidth="1"/>
    <col min="782" max="1024" width="12.42578125" style="128"/>
    <col min="1025" max="1025" width="186.7109375" style="128" customWidth="1"/>
    <col min="1026" max="1026" width="56.42578125" style="128" customWidth="1"/>
    <col min="1027" max="1031" width="45.5703125" style="128" customWidth="1"/>
    <col min="1032" max="1032" width="54.7109375" style="128" customWidth="1"/>
    <col min="1033" max="1037" width="45.5703125" style="128" customWidth="1"/>
    <col min="1038" max="1280" width="12.42578125" style="128"/>
    <col min="1281" max="1281" width="186.7109375" style="128" customWidth="1"/>
    <col min="1282" max="1282" width="56.42578125" style="128" customWidth="1"/>
    <col min="1283" max="1287" width="45.5703125" style="128" customWidth="1"/>
    <col min="1288" max="1288" width="54.7109375" style="128" customWidth="1"/>
    <col min="1289" max="1293" width="45.5703125" style="128" customWidth="1"/>
    <col min="1294" max="1536" width="12.42578125" style="128"/>
    <col min="1537" max="1537" width="186.7109375" style="128" customWidth="1"/>
    <col min="1538" max="1538" width="56.42578125" style="128" customWidth="1"/>
    <col min="1539" max="1543" width="45.5703125" style="128" customWidth="1"/>
    <col min="1544" max="1544" width="54.7109375" style="128" customWidth="1"/>
    <col min="1545" max="1549" width="45.5703125" style="128" customWidth="1"/>
    <col min="1550" max="1792" width="12.42578125" style="128"/>
    <col min="1793" max="1793" width="186.7109375" style="128" customWidth="1"/>
    <col min="1794" max="1794" width="56.42578125" style="128" customWidth="1"/>
    <col min="1795" max="1799" width="45.5703125" style="128" customWidth="1"/>
    <col min="1800" max="1800" width="54.7109375" style="128" customWidth="1"/>
    <col min="1801" max="1805" width="45.5703125" style="128" customWidth="1"/>
    <col min="1806" max="2048" width="12.42578125" style="128"/>
    <col min="2049" max="2049" width="186.7109375" style="128" customWidth="1"/>
    <col min="2050" max="2050" width="56.42578125" style="128" customWidth="1"/>
    <col min="2051" max="2055" width="45.5703125" style="128" customWidth="1"/>
    <col min="2056" max="2056" width="54.7109375" style="128" customWidth="1"/>
    <col min="2057" max="2061" width="45.5703125" style="128" customWidth="1"/>
    <col min="2062" max="2304" width="12.42578125" style="128"/>
    <col min="2305" max="2305" width="186.7109375" style="128" customWidth="1"/>
    <col min="2306" max="2306" width="56.42578125" style="128" customWidth="1"/>
    <col min="2307" max="2311" width="45.5703125" style="128" customWidth="1"/>
    <col min="2312" max="2312" width="54.7109375" style="128" customWidth="1"/>
    <col min="2313" max="2317" width="45.5703125" style="128" customWidth="1"/>
    <col min="2318" max="2560" width="12.42578125" style="128"/>
    <col min="2561" max="2561" width="186.7109375" style="128" customWidth="1"/>
    <col min="2562" max="2562" width="56.42578125" style="128" customWidth="1"/>
    <col min="2563" max="2567" width="45.5703125" style="128" customWidth="1"/>
    <col min="2568" max="2568" width="54.7109375" style="128" customWidth="1"/>
    <col min="2569" max="2573" width="45.5703125" style="128" customWidth="1"/>
    <col min="2574" max="2816" width="12.42578125" style="128"/>
    <col min="2817" max="2817" width="186.7109375" style="128" customWidth="1"/>
    <col min="2818" max="2818" width="56.42578125" style="128" customWidth="1"/>
    <col min="2819" max="2823" width="45.5703125" style="128" customWidth="1"/>
    <col min="2824" max="2824" width="54.7109375" style="128" customWidth="1"/>
    <col min="2825" max="2829" width="45.5703125" style="128" customWidth="1"/>
    <col min="2830" max="3072" width="12.42578125" style="128"/>
    <col min="3073" max="3073" width="186.7109375" style="128" customWidth="1"/>
    <col min="3074" max="3074" width="56.42578125" style="128" customWidth="1"/>
    <col min="3075" max="3079" width="45.5703125" style="128" customWidth="1"/>
    <col min="3080" max="3080" width="54.7109375" style="128" customWidth="1"/>
    <col min="3081" max="3085" width="45.5703125" style="128" customWidth="1"/>
    <col min="3086" max="3328" width="12.42578125" style="128"/>
    <col min="3329" max="3329" width="186.7109375" style="128" customWidth="1"/>
    <col min="3330" max="3330" width="56.42578125" style="128" customWidth="1"/>
    <col min="3331" max="3335" width="45.5703125" style="128" customWidth="1"/>
    <col min="3336" max="3336" width="54.7109375" style="128" customWidth="1"/>
    <col min="3337" max="3341" width="45.5703125" style="128" customWidth="1"/>
    <col min="3342" max="3584" width="12.42578125" style="128"/>
    <col min="3585" max="3585" width="186.7109375" style="128" customWidth="1"/>
    <col min="3586" max="3586" width="56.42578125" style="128" customWidth="1"/>
    <col min="3587" max="3591" width="45.5703125" style="128" customWidth="1"/>
    <col min="3592" max="3592" width="54.7109375" style="128" customWidth="1"/>
    <col min="3593" max="3597" width="45.5703125" style="128" customWidth="1"/>
    <col min="3598" max="3840" width="12.42578125" style="128"/>
    <col min="3841" max="3841" width="186.7109375" style="128" customWidth="1"/>
    <col min="3842" max="3842" width="56.42578125" style="128" customWidth="1"/>
    <col min="3843" max="3847" width="45.5703125" style="128" customWidth="1"/>
    <col min="3848" max="3848" width="54.7109375" style="128" customWidth="1"/>
    <col min="3849" max="3853" width="45.5703125" style="128" customWidth="1"/>
    <col min="3854" max="4096" width="12.42578125" style="128"/>
    <col min="4097" max="4097" width="186.7109375" style="128" customWidth="1"/>
    <col min="4098" max="4098" width="56.42578125" style="128" customWidth="1"/>
    <col min="4099" max="4103" width="45.5703125" style="128" customWidth="1"/>
    <col min="4104" max="4104" width="54.7109375" style="128" customWidth="1"/>
    <col min="4105" max="4109" width="45.5703125" style="128" customWidth="1"/>
    <col min="4110" max="4352" width="12.42578125" style="128"/>
    <col min="4353" max="4353" width="186.7109375" style="128" customWidth="1"/>
    <col min="4354" max="4354" width="56.42578125" style="128" customWidth="1"/>
    <col min="4355" max="4359" width="45.5703125" style="128" customWidth="1"/>
    <col min="4360" max="4360" width="54.7109375" style="128" customWidth="1"/>
    <col min="4361" max="4365" width="45.5703125" style="128" customWidth="1"/>
    <col min="4366" max="4608" width="12.42578125" style="128"/>
    <col min="4609" max="4609" width="186.7109375" style="128" customWidth="1"/>
    <col min="4610" max="4610" width="56.42578125" style="128" customWidth="1"/>
    <col min="4611" max="4615" width="45.5703125" style="128" customWidth="1"/>
    <col min="4616" max="4616" width="54.7109375" style="128" customWidth="1"/>
    <col min="4617" max="4621" width="45.5703125" style="128" customWidth="1"/>
    <col min="4622" max="4864" width="12.42578125" style="128"/>
    <col min="4865" max="4865" width="186.7109375" style="128" customWidth="1"/>
    <col min="4866" max="4866" width="56.42578125" style="128" customWidth="1"/>
    <col min="4867" max="4871" width="45.5703125" style="128" customWidth="1"/>
    <col min="4872" max="4872" width="54.7109375" style="128" customWidth="1"/>
    <col min="4873" max="4877" width="45.5703125" style="128" customWidth="1"/>
    <col min="4878" max="5120" width="12.42578125" style="128"/>
    <col min="5121" max="5121" width="186.7109375" style="128" customWidth="1"/>
    <col min="5122" max="5122" width="56.42578125" style="128" customWidth="1"/>
    <col min="5123" max="5127" width="45.5703125" style="128" customWidth="1"/>
    <col min="5128" max="5128" width="54.7109375" style="128" customWidth="1"/>
    <col min="5129" max="5133" width="45.5703125" style="128" customWidth="1"/>
    <col min="5134" max="5376" width="12.42578125" style="128"/>
    <col min="5377" max="5377" width="186.7109375" style="128" customWidth="1"/>
    <col min="5378" max="5378" width="56.42578125" style="128" customWidth="1"/>
    <col min="5379" max="5383" width="45.5703125" style="128" customWidth="1"/>
    <col min="5384" max="5384" width="54.7109375" style="128" customWidth="1"/>
    <col min="5385" max="5389" width="45.5703125" style="128" customWidth="1"/>
    <col min="5390" max="5632" width="12.42578125" style="128"/>
    <col min="5633" max="5633" width="186.7109375" style="128" customWidth="1"/>
    <col min="5634" max="5634" width="56.42578125" style="128" customWidth="1"/>
    <col min="5635" max="5639" width="45.5703125" style="128" customWidth="1"/>
    <col min="5640" max="5640" width="54.7109375" style="128" customWidth="1"/>
    <col min="5641" max="5645" width="45.5703125" style="128" customWidth="1"/>
    <col min="5646" max="5888" width="12.42578125" style="128"/>
    <col min="5889" max="5889" width="186.7109375" style="128" customWidth="1"/>
    <col min="5890" max="5890" width="56.42578125" style="128" customWidth="1"/>
    <col min="5891" max="5895" width="45.5703125" style="128" customWidth="1"/>
    <col min="5896" max="5896" width="54.7109375" style="128" customWidth="1"/>
    <col min="5897" max="5901" width="45.5703125" style="128" customWidth="1"/>
    <col min="5902" max="6144" width="12.42578125" style="128"/>
    <col min="6145" max="6145" width="186.7109375" style="128" customWidth="1"/>
    <col min="6146" max="6146" width="56.42578125" style="128" customWidth="1"/>
    <col min="6147" max="6151" width="45.5703125" style="128" customWidth="1"/>
    <col min="6152" max="6152" width="54.7109375" style="128" customWidth="1"/>
    <col min="6153" max="6157" width="45.5703125" style="128" customWidth="1"/>
    <col min="6158" max="6400" width="12.42578125" style="128"/>
    <col min="6401" max="6401" width="186.7109375" style="128" customWidth="1"/>
    <col min="6402" max="6402" width="56.42578125" style="128" customWidth="1"/>
    <col min="6403" max="6407" width="45.5703125" style="128" customWidth="1"/>
    <col min="6408" max="6408" width="54.7109375" style="128" customWidth="1"/>
    <col min="6409" max="6413" width="45.5703125" style="128" customWidth="1"/>
    <col min="6414" max="6656" width="12.42578125" style="128"/>
    <col min="6657" max="6657" width="186.7109375" style="128" customWidth="1"/>
    <col min="6658" max="6658" width="56.42578125" style="128" customWidth="1"/>
    <col min="6659" max="6663" width="45.5703125" style="128" customWidth="1"/>
    <col min="6664" max="6664" width="54.7109375" style="128" customWidth="1"/>
    <col min="6665" max="6669" width="45.5703125" style="128" customWidth="1"/>
    <col min="6670" max="6912" width="12.42578125" style="128"/>
    <col min="6913" max="6913" width="186.7109375" style="128" customWidth="1"/>
    <col min="6914" max="6914" width="56.42578125" style="128" customWidth="1"/>
    <col min="6915" max="6919" width="45.5703125" style="128" customWidth="1"/>
    <col min="6920" max="6920" width="54.7109375" style="128" customWidth="1"/>
    <col min="6921" max="6925" width="45.5703125" style="128" customWidth="1"/>
    <col min="6926" max="7168" width="12.42578125" style="128"/>
    <col min="7169" max="7169" width="186.7109375" style="128" customWidth="1"/>
    <col min="7170" max="7170" width="56.42578125" style="128" customWidth="1"/>
    <col min="7171" max="7175" width="45.5703125" style="128" customWidth="1"/>
    <col min="7176" max="7176" width="54.7109375" style="128" customWidth="1"/>
    <col min="7177" max="7181" width="45.5703125" style="128" customWidth="1"/>
    <col min="7182" max="7424" width="12.42578125" style="128"/>
    <col min="7425" max="7425" width="186.7109375" style="128" customWidth="1"/>
    <col min="7426" max="7426" width="56.42578125" style="128" customWidth="1"/>
    <col min="7427" max="7431" width="45.5703125" style="128" customWidth="1"/>
    <col min="7432" max="7432" width="54.7109375" style="128" customWidth="1"/>
    <col min="7433" max="7437" width="45.5703125" style="128" customWidth="1"/>
    <col min="7438" max="7680" width="12.42578125" style="128"/>
    <col min="7681" max="7681" width="186.7109375" style="128" customWidth="1"/>
    <col min="7682" max="7682" width="56.42578125" style="128" customWidth="1"/>
    <col min="7683" max="7687" width="45.5703125" style="128" customWidth="1"/>
    <col min="7688" max="7688" width="54.7109375" style="128" customWidth="1"/>
    <col min="7689" max="7693" width="45.5703125" style="128" customWidth="1"/>
    <col min="7694" max="7936" width="12.42578125" style="128"/>
    <col min="7937" max="7937" width="186.7109375" style="128" customWidth="1"/>
    <col min="7938" max="7938" width="56.42578125" style="128" customWidth="1"/>
    <col min="7939" max="7943" width="45.5703125" style="128" customWidth="1"/>
    <col min="7944" max="7944" width="54.7109375" style="128" customWidth="1"/>
    <col min="7945" max="7949" width="45.5703125" style="128" customWidth="1"/>
    <col min="7950" max="8192" width="12.42578125" style="128"/>
    <col min="8193" max="8193" width="186.7109375" style="128" customWidth="1"/>
    <col min="8194" max="8194" width="56.42578125" style="128" customWidth="1"/>
    <col min="8195" max="8199" width="45.5703125" style="128" customWidth="1"/>
    <col min="8200" max="8200" width="54.7109375" style="128" customWidth="1"/>
    <col min="8201" max="8205" width="45.5703125" style="128" customWidth="1"/>
    <col min="8206" max="8448" width="12.42578125" style="128"/>
    <col min="8449" max="8449" width="186.7109375" style="128" customWidth="1"/>
    <col min="8450" max="8450" width="56.42578125" style="128" customWidth="1"/>
    <col min="8451" max="8455" width="45.5703125" style="128" customWidth="1"/>
    <col min="8456" max="8456" width="54.7109375" style="128" customWidth="1"/>
    <col min="8457" max="8461" width="45.5703125" style="128" customWidth="1"/>
    <col min="8462" max="8704" width="12.42578125" style="128"/>
    <col min="8705" max="8705" width="186.7109375" style="128" customWidth="1"/>
    <col min="8706" max="8706" width="56.42578125" style="128" customWidth="1"/>
    <col min="8707" max="8711" width="45.5703125" style="128" customWidth="1"/>
    <col min="8712" max="8712" width="54.7109375" style="128" customWidth="1"/>
    <col min="8713" max="8717" width="45.5703125" style="128" customWidth="1"/>
    <col min="8718" max="8960" width="12.42578125" style="128"/>
    <col min="8961" max="8961" width="186.7109375" style="128" customWidth="1"/>
    <col min="8962" max="8962" width="56.42578125" style="128" customWidth="1"/>
    <col min="8963" max="8967" width="45.5703125" style="128" customWidth="1"/>
    <col min="8968" max="8968" width="54.7109375" style="128" customWidth="1"/>
    <col min="8969" max="8973" width="45.5703125" style="128" customWidth="1"/>
    <col min="8974" max="9216" width="12.42578125" style="128"/>
    <col min="9217" max="9217" width="186.7109375" style="128" customWidth="1"/>
    <col min="9218" max="9218" width="56.42578125" style="128" customWidth="1"/>
    <col min="9219" max="9223" width="45.5703125" style="128" customWidth="1"/>
    <col min="9224" max="9224" width="54.7109375" style="128" customWidth="1"/>
    <col min="9225" max="9229" width="45.5703125" style="128" customWidth="1"/>
    <col min="9230" max="9472" width="12.42578125" style="128"/>
    <col min="9473" max="9473" width="186.7109375" style="128" customWidth="1"/>
    <col min="9474" max="9474" width="56.42578125" style="128" customWidth="1"/>
    <col min="9475" max="9479" width="45.5703125" style="128" customWidth="1"/>
    <col min="9480" max="9480" width="54.7109375" style="128" customWidth="1"/>
    <col min="9481" max="9485" width="45.5703125" style="128" customWidth="1"/>
    <col min="9486" max="9728" width="12.42578125" style="128"/>
    <col min="9729" max="9729" width="186.7109375" style="128" customWidth="1"/>
    <col min="9730" max="9730" width="56.42578125" style="128" customWidth="1"/>
    <col min="9731" max="9735" width="45.5703125" style="128" customWidth="1"/>
    <col min="9736" max="9736" width="54.7109375" style="128" customWidth="1"/>
    <col min="9737" max="9741" width="45.5703125" style="128" customWidth="1"/>
    <col min="9742" max="9984" width="12.42578125" style="128"/>
    <col min="9985" max="9985" width="186.7109375" style="128" customWidth="1"/>
    <col min="9986" max="9986" width="56.42578125" style="128" customWidth="1"/>
    <col min="9987" max="9991" width="45.5703125" style="128" customWidth="1"/>
    <col min="9992" max="9992" width="54.7109375" style="128" customWidth="1"/>
    <col min="9993" max="9997" width="45.5703125" style="128" customWidth="1"/>
    <col min="9998" max="10240" width="12.42578125" style="128"/>
    <col min="10241" max="10241" width="186.7109375" style="128" customWidth="1"/>
    <col min="10242" max="10242" width="56.42578125" style="128" customWidth="1"/>
    <col min="10243" max="10247" width="45.5703125" style="128" customWidth="1"/>
    <col min="10248" max="10248" width="54.7109375" style="128" customWidth="1"/>
    <col min="10249" max="10253" width="45.5703125" style="128" customWidth="1"/>
    <col min="10254" max="10496" width="12.42578125" style="128"/>
    <col min="10497" max="10497" width="186.7109375" style="128" customWidth="1"/>
    <col min="10498" max="10498" width="56.42578125" style="128" customWidth="1"/>
    <col min="10499" max="10503" width="45.5703125" style="128" customWidth="1"/>
    <col min="10504" max="10504" width="54.7109375" style="128" customWidth="1"/>
    <col min="10505" max="10509" width="45.5703125" style="128" customWidth="1"/>
    <col min="10510" max="10752" width="12.42578125" style="128"/>
    <col min="10753" max="10753" width="186.7109375" style="128" customWidth="1"/>
    <col min="10754" max="10754" width="56.42578125" style="128" customWidth="1"/>
    <col min="10755" max="10759" width="45.5703125" style="128" customWidth="1"/>
    <col min="10760" max="10760" width="54.7109375" style="128" customWidth="1"/>
    <col min="10761" max="10765" width="45.5703125" style="128" customWidth="1"/>
    <col min="10766" max="11008" width="12.42578125" style="128"/>
    <col min="11009" max="11009" width="186.7109375" style="128" customWidth="1"/>
    <col min="11010" max="11010" width="56.42578125" style="128" customWidth="1"/>
    <col min="11011" max="11015" width="45.5703125" style="128" customWidth="1"/>
    <col min="11016" max="11016" width="54.7109375" style="128" customWidth="1"/>
    <col min="11017" max="11021" width="45.5703125" style="128" customWidth="1"/>
    <col min="11022" max="11264" width="12.42578125" style="128"/>
    <col min="11265" max="11265" width="186.7109375" style="128" customWidth="1"/>
    <col min="11266" max="11266" width="56.42578125" style="128" customWidth="1"/>
    <col min="11267" max="11271" width="45.5703125" style="128" customWidth="1"/>
    <col min="11272" max="11272" width="54.7109375" style="128" customWidth="1"/>
    <col min="11273" max="11277" width="45.5703125" style="128" customWidth="1"/>
    <col min="11278" max="11520" width="12.42578125" style="128"/>
    <col min="11521" max="11521" width="186.7109375" style="128" customWidth="1"/>
    <col min="11522" max="11522" width="56.42578125" style="128" customWidth="1"/>
    <col min="11523" max="11527" width="45.5703125" style="128" customWidth="1"/>
    <col min="11528" max="11528" width="54.7109375" style="128" customWidth="1"/>
    <col min="11529" max="11533" width="45.5703125" style="128" customWidth="1"/>
    <col min="11534" max="11776" width="12.42578125" style="128"/>
    <col min="11777" max="11777" width="186.7109375" style="128" customWidth="1"/>
    <col min="11778" max="11778" width="56.42578125" style="128" customWidth="1"/>
    <col min="11779" max="11783" width="45.5703125" style="128" customWidth="1"/>
    <col min="11784" max="11784" width="54.7109375" style="128" customWidth="1"/>
    <col min="11785" max="11789" width="45.5703125" style="128" customWidth="1"/>
    <col min="11790" max="12032" width="12.42578125" style="128"/>
    <col min="12033" max="12033" width="186.7109375" style="128" customWidth="1"/>
    <col min="12034" max="12034" width="56.42578125" style="128" customWidth="1"/>
    <col min="12035" max="12039" width="45.5703125" style="128" customWidth="1"/>
    <col min="12040" max="12040" width="54.7109375" style="128" customWidth="1"/>
    <col min="12041" max="12045" width="45.5703125" style="128" customWidth="1"/>
    <col min="12046" max="12288" width="12.42578125" style="128"/>
    <col min="12289" max="12289" width="186.7109375" style="128" customWidth="1"/>
    <col min="12290" max="12290" width="56.42578125" style="128" customWidth="1"/>
    <col min="12291" max="12295" width="45.5703125" style="128" customWidth="1"/>
    <col min="12296" max="12296" width="54.7109375" style="128" customWidth="1"/>
    <col min="12297" max="12301" width="45.5703125" style="128" customWidth="1"/>
    <col min="12302" max="12544" width="12.42578125" style="128"/>
    <col min="12545" max="12545" width="186.7109375" style="128" customWidth="1"/>
    <col min="12546" max="12546" width="56.42578125" style="128" customWidth="1"/>
    <col min="12547" max="12551" width="45.5703125" style="128" customWidth="1"/>
    <col min="12552" max="12552" width="54.7109375" style="128" customWidth="1"/>
    <col min="12553" max="12557" width="45.5703125" style="128" customWidth="1"/>
    <col min="12558" max="12800" width="12.42578125" style="128"/>
    <col min="12801" max="12801" width="186.7109375" style="128" customWidth="1"/>
    <col min="12802" max="12802" width="56.42578125" style="128" customWidth="1"/>
    <col min="12803" max="12807" width="45.5703125" style="128" customWidth="1"/>
    <col min="12808" max="12808" width="54.7109375" style="128" customWidth="1"/>
    <col min="12809" max="12813" width="45.5703125" style="128" customWidth="1"/>
    <col min="12814" max="13056" width="12.42578125" style="128"/>
    <col min="13057" max="13057" width="186.7109375" style="128" customWidth="1"/>
    <col min="13058" max="13058" width="56.42578125" style="128" customWidth="1"/>
    <col min="13059" max="13063" width="45.5703125" style="128" customWidth="1"/>
    <col min="13064" max="13064" width="54.7109375" style="128" customWidth="1"/>
    <col min="13065" max="13069" width="45.5703125" style="128" customWidth="1"/>
    <col min="13070" max="13312" width="12.42578125" style="128"/>
    <col min="13313" max="13313" width="186.7109375" style="128" customWidth="1"/>
    <col min="13314" max="13314" width="56.42578125" style="128" customWidth="1"/>
    <col min="13315" max="13319" width="45.5703125" style="128" customWidth="1"/>
    <col min="13320" max="13320" width="54.7109375" style="128" customWidth="1"/>
    <col min="13321" max="13325" width="45.5703125" style="128" customWidth="1"/>
    <col min="13326" max="13568" width="12.42578125" style="128"/>
    <col min="13569" max="13569" width="186.7109375" style="128" customWidth="1"/>
    <col min="13570" max="13570" width="56.42578125" style="128" customWidth="1"/>
    <col min="13571" max="13575" width="45.5703125" style="128" customWidth="1"/>
    <col min="13576" max="13576" width="54.7109375" style="128" customWidth="1"/>
    <col min="13577" max="13581" width="45.5703125" style="128" customWidth="1"/>
    <col min="13582" max="13824" width="12.42578125" style="128"/>
    <col min="13825" max="13825" width="186.7109375" style="128" customWidth="1"/>
    <col min="13826" max="13826" width="56.42578125" style="128" customWidth="1"/>
    <col min="13827" max="13831" width="45.5703125" style="128" customWidth="1"/>
    <col min="13832" max="13832" width="54.7109375" style="128" customWidth="1"/>
    <col min="13833" max="13837" width="45.5703125" style="128" customWidth="1"/>
    <col min="13838" max="14080" width="12.42578125" style="128"/>
    <col min="14081" max="14081" width="186.7109375" style="128" customWidth="1"/>
    <col min="14082" max="14082" width="56.42578125" style="128" customWidth="1"/>
    <col min="14083" max="14087" width="45.5703125" style="128" customWidth="1"/>
    <col min="14088" max="14088" width="54.7109375" style="128" customWidth="1"/>
    <col min="14089" max="14093" width="45.5703125" style="128" customWidth="1"/>
    <col min="14094" max="14336" width="12.42578125" style="128"/>
    <col min="14337" max="14337" width="186.7109375" style="128" customWidth="1"/>
    <col min="14338" max="14338" width="56.42578125" style="128" customWidth="1"/>
    <col min="14339" max="14343" width="45.5703125" style="128" customWidth="1"/>
    <col min="14344" max="14344" width="54.7109375" style="128" customWidth="1"/>
    <col min="14345" max="14349" width="45.5703125" style="128" customWidth="1"/>
    <col min="14350" max="14592" width="12.42578125" style="128"/>
    <col min="14593" max="14593" width="186.7109375" style="128" customWidth="1"/>
    <col min="14594" max="14594" width="56.42578125" style="128" customWidth="1"/>
    <col min="14595" max="14599" width="45.5703125" style="128" customWidth="1"/>
    <col min="14600" max="14600" width="54.7109375" style="128" customWidth="1"/>
    <col min="14601" max="14605" width="45.5703125" style="128" customWidth="1"/>
    <col min="14606" max="14848" width="12.42578125" style="128"/>
    <col min="14849" max="14849" width="186.7109375" style="128" customWidth="1"/>
    <col min="14850" max="14850" width="56.42578125" style="128" customWidth="1"/>
    <col min="14851" max="14855" width="45.5703125" style="128" customWidth="1"/>
    <col min="14856" max="14856" width="54.7109375" style="128" customWidth="1"/>
    <col min="14857" max="14861" width="45.5703125" style="128" customWidth="1"/>
    <col min="14862" max="15104" width="12.42578125" style="128"/>
    <col min="15105" max="15105" width="186.7109375" style="128" customWidth="1"/>
    <col min="15106" max="15106" width="56.42578125" style="128" customWidth="1"/>
    <col min="15107" max="15111" width="45.5703125" style="128" customWidth="1"/>
    <col min="15112" max="15112" width="54.7109375" style="128" customWidth="1"/>
    <col min="15113" max="15117" width="45.5703125" style="128" customWidth="1"/>
    <col min="15118" max="15360" width="12.42578125" style="128"/>
    <col min="15361" max="15361" width="186.7109375" style="128" customWidth="1"/>
    <col min="15362" max="15362" width="56.42578125" style="128" customWidth="1"/>
    <col min="15363" max="15367" width="45.5703125" style="128" customWidth="1"/>
    <col min="15368" max="15368" width="54.7109375" style="128" customWidth="1"/>
    <col min="15369" max="15373" width="45.5703125" style="128" customWidth="1"/>
    <col min="15374" max="15616" width="12.42578125" style="128"/>
    <col min="15617" max="15617" width="186.7109375" style="128" customWidth="1"/>
    <col min="15618" max="15618" width="56.42578125" style="128" customWidth="1"/>
    <col min="15619" max="15623" width="45.5703125" style="128" customWidth="1"/>
    <col min="15624" max="15624" width="54.7109375" style="128" customWidth="1"/>
    <col min="15625" max="15629" width="45.5703125" style="128" customWidth="1"/>
    <col min="15630" max="15872" width="12.42578125" style="128"/>
    <col min="15873" max="15873" width="186.7109375" style="128" customWidth="1"/>
    <col min="15874" max="15874" width="56.42578125" style="128" customWidth="1"/>
    <col min="15875" max="15879" width="45.5703125" style="128" customWidth="1"/>
    <col min="15880" max="15880" width="54.7109375" style="128" customWidth="1"/>
    <col min="15881" max="15885" width="45.5703125" style="128" customWidth="1"/>
    <col min="15886" max="16128" width="12.42578125" style="128"/>
    <col min="16129" max="16129" width="186.7109375" style="128" customWidth="1"/>
    <col min="16130" max="16130" width="56.42578125" style="128" customWidth="1"/>
    <col min="16131" max="16135" width="45.5703125" style="128" customWidth="1"/>
    <col min="16136" max="16136" width="54.7109375" style="128" customWidth="1"/>
    <col min="16137" max="16141" width="45.5703125" style="128" customWidth="1"/>
    <col min="16142" max="16384" width="12.42578125" style="128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96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6990194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6990194</v>
      </c>
      <c r="G13" s="56">
        <f>IF(ISBLANK(F13),"  ",IF(F76&gt;0,F13/F76,IF(F13&gt;0,1,0)))</f>
        <v>0.11910221639324776</v>
      </c>
      <c r="H13" s="9">
        <v>7099163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7099163</v>
      </c>
      <c r="M13" s="56">
        <f>IF(ISBLANK(L13),"  ",IF(L76&gt;0,L13/L76,IF(L13&gt;0,1,0)))</f>
        <v>0.1207347175789148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10000000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10000000</v>
      </c>
      <c r="G15" s="65">
        <f>IF(ISBLANK(F15),"  ",IF(F76&gt;0,F15/F76,IF(F15&gt;0,1,0)))</f>
        <v>0.17038470805423681</v>
      </c>
      <c r="H15" s="226">
        <v>10000000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10000000</v>
      </c>
      <c r="M15" s="65">
        <f>IF(ISBLANK(L15),"  ",IF(L76&gt;0,L15/L76,IF(L15&gt;0,1,0)))</f>
        <v>0.17006894697151592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0</v>
      </c>
      <c r="I17" s="58">
        <f t="shared" si="3"/>
        <v>0</v>
      </c>
      <c r="J17" s="69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10000000</v>
      </c>
      <c r="C29" s="58">
        <f t="shared" si="0"/>
        <v>1</v>
      </c>
      <c r="D29" s="69">
        <v>0</v>
      </c>
      <c r="E29" s="54">
        <f t="shared" si="5"/>
        <v>0</v>
      </c>
      <c r="F29" s="44">
        <f t="shared" si="2"/>
        <v>10000000</v>
      </c>
      <c r="G29" s="62">
        <f>IF(ISBLANK(F29),"  ",IF(F76&gt;0,F29/F76,IF(F29&gt;0,1,0)))</f>
        <v>0.17038470805423681</v>
      </c>
      <c r="H29" s="224">
        <v>10000000</v>
      </c>
      <c r="I29" s="58">
        <f t="shared" si="3"/>
        <v>1</v>
      </c>
      <c r="J29" s="69">
        <v>0</v>
      </c>
      <c r="K29" s="60">
        <f t="shared" si="4"/>
        <v>0</v>
      </c>
      <c r="L29" s="44">
        <f t="shared" si="1"/>
        <v>10000000</v>
      </c>
      <c r="M29" s="62">
        <f>IF(ISBLANK(L29),"  ",IF(L76&gt;0,L29/L76,IF(L29&gt;0,1,0)))</f>
        <v>0.17006894697151592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16990194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16990194</v>
      </c>
      <c r="G40" s="82">
        <f>IF(ISBLANK(F40),"  ",IF(F76&gt;0,F40/F76,IF(F40&gt;0,1,0)))</f>
        <v>0.28948692444748458</v>
      </c>
      <c r="H40" s="229">
        <v>17099163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17099163</v>
      </c>
      <c r="M40" s="82">
        <f>IF(ISBLANK(L40),"  ",IF(L76&gt;0,L40/L76,IF(L40&gt;0,1,0)))</f>
        <v>0.29080366455043072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11901872</v>
      </c>
      <c r="E60" s="60">
        <f t="shared" si="9"/>
        <v>1</v>
      </c>
      <c r="F60" s="78">
        <f t="shared" si="14"/>
        <v>11901872</v>
      </c>
      <c r="G60" s="62">
        <f>IF(ISBLANK(F60),"  ",IF(F76&gt;0,F60/F76,IF(F60&gt;0,1,0)))</f>
        <v>0.20278969860188953</v>
      </c>
      <c r="H60" s="228">
        <v>0</v>
      </c>
      <c r="I60" s="58">
        <f t="shared" si="11"/>
        <v>0</v>
      </c>
      <c r="J60" s="77">
        <v>11901872</v>
      </c>
      <c r="K60" s="60">
        <f t="shared" si="12"/>
        <v>1</v>
      </c>
      <c r="L60" s="78">
        <f t="shared" si="13"/>
        <v>11901872</v>
      </c>
      <c r="M60" s="62">
        <f>IF(ISBLANK(L60),"  ",IF(L76&gt;0,L60/L76,IF(L60&gt;0,1,0)))</f>
        <v>0.20241388380297703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0</v>
      </c>
      <c r="C67" s="80">
        <f t="shared" si="0"/>
        <v>0</v>
      </c>
      <c r="D67" s="91">
        <v>11901872</v>
      </c>
      <c r="E67" s="83">
        <f t="shared" si="9"/>
        <v>1</v>
      </c>
      <c r="F67" s="232">
        <f>F66+F65+F64+F63+F62+F61+F60+F59+F58+F57+F56</f>
        <v>11901872</v>
      </c>
      <c r="G67" s="82">
        <f>IF(ISBLANK(F67),"  ",IF(F76&gt;0,F67/F76,IF(F67&gt;0,1,0)))</f>
        <v>0.20278969860188953</v>
      </c>
      <c r="H67" s="232">
        <v>0</v>
      </c>
      <c r="I67" s="80">
        <f t="shared" si="11"/>
        <v>0</v>
      </c>
      <c r="J67" s="91">
        <v>11901872</v>
      </c>
      <c r="K67" s="83">
        <f t="shared" si="12"/>
        <v>1</v>
      </c>
      <c r="L67" s="232">
        <f>L66+L65+L64+L63+L62+L61+L60+L59+L58+L57+L56</f>
        <v>11901872</v>
      </c>
      <c r="M67" s="82">
        <f>IF(ISBLANK(L67),"  ",IF(L76&gt;0,L67/L76,IF(L67&gt;0,1,0)))</f>
        <v>0.20241388380297703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29798647</v>
      </c>
      <c r="E73" s="60">
        <f>IF(ISBLANK(D73),"  ",IF(F73&gt;0,D73/F73,IF(D73&gt;0,1,0)))</f>
        <v>1</v>
      </c>
      <c r="F73" s="44">
        <f>D73+B73</f>
        <v>29798647</v>
      </c>
      <c r="G73" s="62">
        <f>IF(ISBLANK(F73),"  ",IF(F76&gt;0,F73/F76,IF(F73&gt;0,1,0)))</f>
        <v>0.50772337695062586</v>
      </c>
      <c r="H73" s="224">
        <v>0</v>
      </c>
      <c r="I73" s="58">
        <f>IF(ISBLANK(H73),"  ",IF(L73&gt;0,H73/L73,IF(H73&gt;0,1,0)))</f>
        <v>0</v>
      </c>
      <c r="J73" s="69">
        <v>29798647</v>
      </c>
      <c r="K73" s="60">
        <f>IF(ISBLANK(J73),"  ",IF(L73&gt;0,J73/L73,IF(J73&gt;0,1,0)))</f>
        <v>1</v>
      </c>
      <c r="L73" s="44">
        <f>J73+H73</f>
        <v>29798647</v>
      </c>
      <c r="M73" s="62">
        <f>IF(ISBLANK(L73),"  ",IF(L76&gt;0,L73/L76,IF(L73&gt;0,1,0)))</f>
        <v>0.50678245164659219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29798647</v>
      </c>
      <c r="E74" s="83">
        <f>IF(ISBLANK(D74),"  ",IF(F74&gt;0,D74/F74,IF(D74&gt;0,1,0)))</f>
        <v>1</v>
      </c>
      <c r="F74" s="118">
        <f>F73+F72+F71+F70+F69</f>
        <v>29798647</v>
      </c>
      <c r="G74" s="82">
        <f>IF(ISBLANK(F74),"  ",IF(F76&gt;0,F74/F76,IF(F74&gt;0,1,0)))</f>
        <v>0.50772337695062586</v>
      </c>
      <c r="H74" s="117">
        <v>0</v>
      </c>
      <c r="I74" s="80">
        <f>IF(ISBLANK(H74),"  ",IF(L74&gt;0,H74/L74,IF(H74&gt;0,1,0)))</f>
        <v>0</v>
      </c>
      <c r="J74" s="95">
        <v>29798647</v>
      </c>
      <c r="K74" s="83">
        <f>IF(ISBLANK(J74),"  ",IF(L74&gt;0,J74/L74,IF(J74&gt;0,1,0)))</f>
        <v>1</v>
      </c>
      <c r="L74" s="118">
        <f>L73+L72+L71+L70+L69</f>
        <v>29798647</v>
      </c>
      <c r="M74" s="82">
        <f>IF(ISBLANK(L74),"  ",IF(L76&gt;0,L74/L76,IF(L74&gt;0,1,0)))</f>
        <v>0.50678245164659219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16990194</v>
      </c>
      <c r="C76" s="122">
        <f t="shared" si="0"/>
        <v>0.28948692444748458</v>
      </c>
      <c r="D76" s="121">
        <v>41700519</v>
      </c>
      <c r="E76" s="123">
        <f>IF(ISBLANK(D76),"  ",IF(F76&gt;0,D76/F76,IF(D76&gt;0,1,0)))</f>
        <v>0.71051307555251542</v>
      </c>
      <c r="F76" s="121">
        <f>F74+F67+F47+F40+F48+F75</f>
        <v>58690713</v>
      </c>
      <c r="G76" s="124">
        <f>IF(ISBLANK(F76),"  ",IF(F76&gt;0,F76/F76,IF(F76&gt;0,1,0)))</f>
        <v>1</v>
      </c>
      <c r="H76" s="121">
        <v>17099163</v>
      </c>
      <c r="I76" s="122">
        <f>IF(ISBLANK(H76),"  ",IF(L76&gt;0,H76/L76,IF(H76&gt;0,1,0)))</f>
        <v>0.29080366455043072</v>
      </c>
      <c r="J76" s="121">
        <v>41700519</v>
      </c>
      <c r="K76" s="123">
        <f>IF(ISBLANK(J76),"  ",IF(L76&gt;0,J76/L76,IF(J76&gt;0,1,0)))</f>
        <v>0.70919633544956928</v>
      </c>
      <c r="L76" s="121">
        <f>L74+L67+L47+L40+L48+L75</f>
        <v>58799682</v>
      </c>
      <c r="M76" s="124">
        <f>IF(ISBLANK(L76),"  ",IF(L76&gt;0,L76/L76,IF(L76&gt;0,1,0)))</f>
        <v>1</v>
      </c>
    </row>
    <row r="77" spans="1:14" s="201" customFormat="1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  <row r="80" spans="1:14" s="201" customFormat="1" x14ac:dyDescent="0.2">
      <c r="B80" s="240"/>
      <c r="D80" s="240"/>
      <c r="F80" s="240"/>
      <c r="H80" s="240"/>
      <c r="J80" s="240"/>
      <c r="L80" s="240"/>
    </row>
    <row r="81" spans="2:12" s="201" customFormat="1" x14ac:dyDescent="0.2">
      <c r="B81" s="240"/>
      <c r="D81" s="240"/>
      <c r="F81" s="240"/>
      <c r="H81" s="240"/>
      <c r="J81" s="240"/>
      <c r="L81" s="240"/>
    </row>
    <row r="82" spans="2:12" s="201" customFormat="1" x14ac:dyDescent="0.2">
      <c r="B82" s="240"/>
      <c r="D82" s="240"/>
      <c r="F82" s="240"/>
      <c r="H82" s="240"/>
      <c r="J82" s="240"/>
      <c r="L82" s="240"/>
    </row>
  </sheetData>
  <pageMargins left="0.25" right="0.25" top="0.75" bottom="0.75" header="0.3" footer="0.3"/>
  <pageSetup scale="1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52.140625" style="240" customWidth="1"/>
    <col min="5" max="5" width="45.5703125" style="201" customWidth="1"/>
    <col min="6" max="6" width="50.285156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50.28515625" style="240" customWidth="1"/>
    <col min="11" max="11" width="45.5703125" style="201" customWidth="1"/>
    <col min="12" max="12" width="50.285156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110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 t="s">
        <v>4</v>
      </c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f>'2Year'!B13+'4Year'!B13</f>
        <v>475466424.38</v>
      </c>
      <c r="C13" s="52">
        <f t="shared" ref="C13:C76" si="0">IF(ISBLANK(B13),"  ",IF(F13&gt;0,B13/F13,IF(B13&gt;0,1,0)))</f>
        <v>1</v>
      </c>
      <c r="D13" s="53">
        <f>'2Year'!D13+'4Year'!D13</f>
        <v>0</v>
      </c>
      <c r="E13" s="54">
        <f>IF(ISBLANK(D13),"  ",IF(F13&gt;0,D13/F13,IF(D13&gt;0,1,0)))</f>
        <v>0</v>
      </c>
      <c r="F13" s="55">
        <f>D13+B13</f>
        <v>475466424.38</v>
      </c>
      <c r="G13" s="56">
        <f>IF(ISBLANK(F13),"  ",IF(F76&gt;0,F13/F76,IF(F13&gt;0,1,0)))</f>
        <v>0.1413988741087718</v>
      </c>
      <c r="H13" s="9">
        <f>'2Year'!H13+'4Year'!H13</f>
        <v>485194828</v>
      </c>
      <c r="I13" s="52">
        <f>IF(ISBLANK(H13),"  ",IF(L13&gt;0,H13/L13,IF(H13&gt;0,1,0)))</f>
        <v>1</v>
      </c>
      <c r="J13" s="53">
        <f>'2Year'!J13+'4Year'!J13</f>
        <v>0</v>
      </c>
      <c r="K13" s="54">
        <f>IF(ISBLANK(J13),"  ",IF(L13&gt;0,J13/L13,IF(J13&gt;0,1,0)))</f>
        <v>0</v>
      </c>
      <c r="L13" s="55">
        <f t="shared" ref="L13:L34" si="1">J13+H13</f>
        <v>485194828</v>
      </c>
      <c r="M13" s="56">
        <f>IF(ISBLANK(L13),"  ",IF(L76&gt;0,L13/L76,IF(L13&gt;0,1,0)))</f>
        <v>0.14311348889210601</v>
      </c>
      <c r="N13" s="57"/>
    </row>
    <row r="14" spans="1:17" s="200" customFormat="1" ht="44.25" x14ac:dyDescent="0.55000000000000004">
      <c r="A14" s="215" t="s">
        <v>13</v>
      </c>
      <c r="B14" s="9">
        <f>'2Year'!B14+'4Year'!B14</f>
        <v>0</v>
      </c>
      <c r="C14" s="58">
        <f t="shared" si="0"/>
        <v>0</v>
      </c>
      <c r="D14" s="53">
        <f>'2Year'!D14+'4Year'!D14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'2Year'!H14+'4Year'!H14</f>
        <v>0</v>
      </c>
      <c r="I14" s="58">
        <f>IF(ISBLANK(H14),"  ",IF(L14&gt;0,H14/L14,IF(H14&gt;0,1,0)))</f>
        <v>0</v>
      </c>
      <c r="J14" s="53">
        <f>'2Year'!J14+'4Year'!J14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9">
        <f>'2Year'!B15+'4Year'!B15</f>
        <v>37486949.510000005</v>
      </c>
      <c r="C15" s="137">
        <f t="shared" si="0"/>
        <v>1</v>
      </c>
      <c r="D15" s="53">
        <f>'2Year'!D15+'4Year'!D15</f>
        <v>0</v>
      </c>
      <c r="E15" s="64">
        <f>IF(ISBLANK(D15),"  ",IF(F15&gt;0,D15/F15,IF(D15&gt;0,1,0)))</f>
        <v>0</v>
      </c>
      <c r="F15" s="48">
        <f>D15+B15</f>
        <v>37486949.510000005</v>
      </c>
      <c r="G15" s="65">
        <f>IF(ISBLANK(F15),"  ",IF(F76&gt;0,F15/F76,IF(F15&gt;0,1,0)))</f>
        <v>1.1148237147130384E-2</v>
      </c>
      <c r="H15" s="9">
        <f>'2Year'!H15+'4Year'!H15</f>
        <v>40911472</v>
      </c>
      <c r="I15" s="137">
        <f>IF(ISBLANK(H15),"  ",IF(L15&gt;0,H15/L15,IF(H15&gt;0,1,0)))</f>
        <v>1</v>
      </c>
      <c r="J15" s="53">
        <f>'2Year'!J15+'4Year'!J15</f>
        <v>0</v>
      </c>
      <c r="K15" s="64">
        <f>IF(ISBLANK(J15),"  ",IF(L15&gt;0,J15/L15,IF(J15&gt;0,1,0)))</f>
        <v>0</v>
      </c>
      <c r="L15" s="48">
        <f t="shared" si="1"/>
        <v>40911472</v>
      </c>
      <c r="M15" s="65">
        <f>IF(ISBLANK(L15),"  ",IF(L76&gt;0,L15/L76,IF(L15&gt;0,1,0)))</f>
        <v>1.2067283399879327E-2</v>
      </c>
      <c r="N15" s="220"/>
    </row>
    <row r="16" spans="1:17" s="200" customFormat="1" ht="44.25" x14ac:dyDescent="0.55000000000000004">
      <c r="A16" s="66" t="s">
        <v>15</v>
      </c>
      <c r="B16" s="9">
        <f>'2Year'!B16+'4Year'!B16</f>
        <v>0</v>
      </c>
      <c r="C16" s="52">
        <f t="shared" si="0"/>
        <v>0</v>
      </c>
      <c r="D16" s="53">
        <f>'2Year'!D16+'4Year'!D16</f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9">
        <f>'2Year'!H16+'4Year'!H16</f>
        <v>0</v>
      </c>
      <c r="I16" s="52">
        <f t="shared" ref="I16:I34" si="3">IF(ISBLANK(H16),"  ",IF(L16&gt;0,H16/L16,IF(H16&gt;0,1,0)))</f>
        <v>0</v>
      </c>
      <c r="J16" s="53">
        <f>'2Year'!J16+'4Year'!J16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9">
        <f>'2Year'!B17+'4Year'!B17</f>
        <v>30634221.030000001</v>
      </c>
      <c r="C17" s="58">
        <f t="shared" si="0"/>
        <v>1</v>
      </c>
      <c r="D17" s="53">
        <f>'2Year'!D17+'4Year'!D17</f>
        <v>0</v>
      </c>
      <c r="E17" s="54">
        <f t="shared" ref="E17:E34" si="5">IF(ISBLANK(D17),"  ",IF(F17&gt;0,D17/F17,IF(D17&gt;0,1,0)))</f>
        <v>0</v>
      </c>
      <c r="F17" s="44">
        <f t="shared" si="2"/>
        <v>30634221.030000001</v>
      </c>
      <c r="G17" s="62">
        <f>IF(ISBLANK(F17),"  ",IF(F76&gt;0,F17/F76,IF(F17&gt;0,1,0)))</f>
        <v>9.1103054616099317E-3</v>
      </c>
      <c r="H17" s="9">
        <f>'2Year'!H17+'4Year'!H17</f>
        <v>34278708</v>
      </c>
      <c r="I17" s="58">
        <f t="shared" si="3"/>
        <v>1</v>
      </c>
      <c r="J17" s="53">
        <f>'2Year'!J17+'4Year'!J17</f>
        <v>0</v>
      </c>
      <c r="K17" s="60">
        <f t="shared" si="4"/>
        <v>0</v>
      </c>
      <c r="L17" s="44">
        <f t="shared" si="1"/>
        <v>34278708</v>
      </c>
      <c r="M17" s="62">
        <f>IF(ISBLANK(L17),"  ",IF(L76&gt;0,L17/L76,IF(L17&gt;0,1,0)))</f>
        <v>1.0110877555755285E-2</v>
      </c>
      <c r="N17" s="220"/>
    </row>
    <row r="18" spans="1:14" s="200" customFormat="1" ht="44.25" x14ac:dyDescent="0.55000000000000004">
      <c r="A18" s="68" t="s">
        <v>17</v>
      </c>
      <c r="B18" s="9">
        <f>'2Year'!B18+'4Year'!B18</f>
        <v>0</v>
      </c>
      <c r="C18" s="58">
        <f t="shared" si="0"/>
        <v>0</v>
      </c>
      <c r="D18" s="53">
        <f>'2Year'!D18+'4Year'!D18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'2Year'!H18+'4Year'!H18</f>
        <v>0</v>
      </c>
      <c r="I18" s="58">
        <f t="shared" si="3"/>
        <v>0</v>
      </c>
      <c r="J18" s="53">
        <f>'2Year'!J18+'4Year'!J18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9">
        <f>'2Year'!B19+'4Year'!B19</f>
        <v>529646</v>
      </c>
      <c r="C19" s="58">
        <f t="shared" si="0"/>
        <v>1</v>
      </c>
      <c r="D19" s="53">
        <f>'2Year'!D19+'4Year'!D19</f>
        <v>0</v>
      </c>
      <c r="E19" s="54">
        <f t="shared" si="5"/>
        <v>0</v>
      </c>
      <c r="F19" s="44">
        <f t="shared" si="2"/>
        <v>529646</v>
      </c>
      <c r="G19" s="62">
        <f>IF(ISBLANK(F19),"  ",IF(F76&gt;0,F19/F76,IF(F19&gt;0,1,0)))</f>
        <v>1.5751132832117761E-4</v>
      </c>
      <c r="H19" s="9">
        <f>'2Year'!H19+'4Year'!H19</f>
        <v>523243</v>
      </c>
      <c r="I19" s="58">
        <f t="shared" si="3"/>
        <v>1</v>
      </c>
      <c r="J19" s="53">
        <f>'2Year'!J19+'4Year'!J19</f>
        <v>0</v>
      </c>
      <c r="K19" s="60">
        <f t="shared" si="4"/>
        <v>0</v>
      </c>
      <c r="L19" s="44">
        <f t="shared" si="1"/>
        <v>523243</v>
      </c>
      <c r="M19" s="62">
        <f>IF(ISBLANK(L19),"  ",IF(L76&gt;0,L19/L76,IF(L19&gt;0,1,0)))</f>
        <v>1.5433621083111015E-4</v>
      </c>
      <c r="N19" s="220"/>
    </row>
    <row r="20" spans="1:14" s="200" customFormat="1" ht="44.25" x14ac:dyDescent="0.55000000000000004">
      <c r="A20" s="68" t="s">
        <v>19</v>
      </c>
      <c r="B20" s="9">
        <f>'2Year'!B20+'4Year'!B20</f>
        <v>1741103</v>
      </c>
      <c r="C20" s="58">
        <f t="shared" si="0"/>
        <v>1</v>
      </c>
      <c r="D20" s="53">
        <f>'2Year'!D20+'4Year'!D20</f>
        <v>0</v>
      </c>
      <c r="E20" s="54">
        <f t="shared" si="5"/>
        <v>0</v>
      </c>
      <c r="F20" s="44">
        <f>D20+B20</f>
        <v>1741103</v>
      </c>
      <c r="G20" s="62">
        <f>IF(ISBLANK(F20),"  ",IF(F76&gt;0,F20/F76,IF(F20&gt;0,1,0)))</f>
        <v>5.1778630684265969E-4</v>
      </c>
      <c r="H20" s="9">
        <f>'2Year'!H20+'4Year'!H20</f>
        <v>1430889</v>
      </c>
      <c r="I20" s="58">
        <f t="shared" si="3"/>
        <v>1</v>
      </c>
      <c r="J20" s="53">
        <f>'2Year'!J20+'4Year'!J20</f>
        <v>0</v>
      </c>
      <c r="K20" s="60">
        <f t="shared" si="4"/>
        <v>0</v>
      </c>
      <c r="L20" s="44">
        <f t="shared" si="1"/>
        <v>1430889</v>
      </c>
      <c r="M20" s="62">
        <f>IF(ISBLANK(L20),"  ",IF(L76&gt;0,L20/L76,IF(L20&gt;0,1,0)))</f>
        <v>4.2205626521504608E-4</v>
      </c>
      <c r="N20" s="220"/>
    </row>
    <row r="21" spans="1:14" s="200" customFormat="1" ht="44.25" x14ac:dyDescent="0.55000000000000004">
      <c r="A21" s="68" t="s">
        <v>20</v>
      </c>
      <c r="B21" s="9">
        <f>'2Year'!B21+'4Year'!B21</f>
        <v>50000</v>
      </c>
      <c r="C21" s="58">
        <f t="shared" si="0"/>
        <v>1</v>
      </c>
      <c r="D21" s="53">
        <f>'2Year'!D21+'4Year'!D21</f>
        <v>0</v>
      </c>
      <c r="E21" s="54">
        <f t="shared" si="5"/>
        <v>0</v>
      </c>
      <c r="F21" s="44">
        <f t="shared" si="2"/>
        <v>50000</v>
      </c>
      <c r="G21" s="62">
        <f>IF(ISBLANK(F21),"  ",IF(F76&gt;0,F21/F76,IF(F21&gt;0,1,0)))</f>
        <v>1.4869490973327243E-5</v>
      </c>
      <c r="H21" s="9">
        <f>'2Year'!H21+'4Year'!H21</f>
        <v>50000</v>
      </c>
      <c r="I21" s="58">
        <f t="shared" si="3"/>
        <v>1</v>
      </c>
      <c r="J21" s="53">
        <f>'2Year'!J21+'4Year'!J21</f>
        <v>0</v>
      </c>
      <c r="K21" s="60">
        <f t="shared" si="4"/>
        <v>0</v>
      </c>
      <c r="L21" s="44">
        <f t="shared" si="1"/>
        <v>50000</v>
      </c>
      <c r="M21" s="62">
        <f>IF(ISBLANK(L21),"  ",IF(L76&gt;0,L21/L76,IF(L21&gt;0,1,0)))</f>
        <v>1.4748043531505452E-5</v>
      </c>
      <c r="N21" s="220"/>
    </row>
    <row r="22" spans="1:14" s="200" customFormat="1" ht="44.25" x14ac:dyDescent="0.55000000000000004">
      <c r="A22" s="68" t="s">
        <v>21</v>
      </c>
      <c r="B22" s="9">
        <f>'2Year'!B22+'4Year'!B22</f>
        <v>0</v>
      </c>
      <c r="C22" s="58">
        <f t="shared" si="0"/>
        <v>0</v>
      </c>
      <c r="D22" s="53">
        <f>'2Year'!D22+'4Year'!D22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'2Year'!H22+'4Year'!H22</f>
        <v>0</v>
      </c>
      <c r="I22" s="58">
        <f t="shared" si="3"/>
        <v>0</v>
      </c>
      <c r="J22" s="53">
        <f>'2Year'!J22+'4Year'!J22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9">
        <f>'2Year'!B23+'4Year'!B23</f>
        <v>750000</v>
      </c>
      <c r="C23" s="58">
        <f t="shared" si="0"/>
        <v>1</v>
      </c>
      <c r="D23" s="53">
        <f>'2Year'!D23+'4Year'!D23</f>
        <v>0</v>
      </c>
      <c r="E23" s="54">
        <f t="shared" si="5"/>
        <v>0</v>
      </c>
      <c r="F23" s="44">
        <f t="shared" si="2"/>
        <v>750000</v>
      </c>
      <c r="G23" s="62">
        <f>IF(ISBLANK(F23),"  ",IF(F76&gt;0,F23/F76,IF(F23&gt;0,1,0)))</f>
        <v>2.2304236459990865E-4</v>
      </c>
      <c r="H23" s="9">
        <f>'2Year'!H23+'4Year'!H23</f>
        <v>750000</v>
      </c>
      <c r="I23" s="58">
        <f t="shared" si="3"/>
        <v>1</v>
      </c>
      <c r="J23" s="53">
        <f>'2Year'!J23+'4Year'!J23</f>
        <v>0</v>
      </c>
      <c r="K23" s="60">
        <f t="shared" si="4"/>
        <v>0</v>
      </c>
      <c r="L23" s="44">
        <f t="shared" si="1"/>
        <v>750000</v>
      </c>
      <c r="M23" s="62">
        <f>IF(ISBLANK(L23),"  ",IF(L76&gt;0,L23/L76,IF(L23&gt;0,1,0)))</f>
        <v>2.2122065297258177E-4</v>
      </c>
      <c r="N23" s="220"/>
    </row>
    <row r="24" spans="1:14" s="200" customFormat="1" ht="44.25" x14ac:dyDescent="0.55000000000000004">
      <c r="A24" s="68" t="s">
        <v>23</v>
      </c>
      <c r="B24" s="9">
        <f>'2Year'!B24+'4Year'!B24</f>
        <v>3252079.75</v>
      </c>
      <c r="C24" s="58">
        <f t="shared" si="0"/>
        <v>1</v>
      </c>
      <c r="D24" s="53">
        <f>'2Year'!D24+'4Year'!D24</f>
        <v>0</v>
      </c>
      <c r="E24" s="54">
        <f t="shared" si="5"/>
        <v>0</v>
      </c>
      <c r="F24" s="44">
        <f t="shared" si="2"/>
        <v>3252079.75</v>
      </c>
      <c r="G24" s="62">
        <f>IF(ISBLANK(F24),"  ",IF(F76&gt;0,F24/F76,IF(F24&gt;0,1,0)))</f>
        <v>9.6713540974330628E-4</v>
      </c>
      <c r="H24" s="9">
        <f>'2Year'!H24+'4Year'!H24</f>
        <v>3370352</v>
      </c>
      <c r="I24" s="58">
        <f t="shared" si="3"/>
        <v>1</v>
      </c>
      <c r="J24" s="53">
        <f>'2Year'!J24+'4Year'!J24</f>
        <v>0</v>
      </c>
      <c r="K24" s="60">
        <f t="shared" si="4"/>
        <v>0</v>
      </c>
      <c r="L24" s="44">
        <f t="shared" si="1"/>
        <v>3370352</v>
      </c>
      <c r="M24" s="62">
        <f>IF(ISBLANK(L24),"  ",IF(L76&gt;0,L24/L76,IF(L24&gt;0,1,0)))</f>
        <v>9.941219602499292E-4</v>
      </c>
      <c r="N24" s="220"/>
    </row>
    <row r="25" spans="1:14" s="200" customFormat="1" ht="44.25" x14ac:dyDescent="0.55000000000000004">
      <c r="A25" s="68" t="s">
        <v>24</v>
      </c>
      <c r="B25" s="9">
        <f>'2Year'!B25+'4Year'!B25</f>
        <v>210000</v>
      </c>
      <c r="C25" s="58">
        <f t="shared" si="0"/>
        <v>1</v>
      </c>
      <c r="D25" s="53">
        <f>'2Year'!D25+'4Year'!D25</f>
        <v>0</v>
      </c>
      <c r="E25" s="54">
        <f t="shared" si="5"/>
        <v>0</v>
      </c>
      <c r="F25" s="44">
        <f t="shared" si="2"/>
        <v>210000</v>
      </c>
      <c r="G25" s="62">
        <f>IF(ISBLANK(F25),"  ",IF(F76&gt;0,F25/F76,IF(F25&gt;0,1,0)))</f>
        <v>6.2451862087974414E-5</v>
      </c>
      <c r="H25" s="9">
        <f>'2Year'!H25+'4Year'!H25</f>
        <v>210000</v>
      </c>
      <c r="I25" s="58">
        <f t="shared" si="3"/>
        <v>1</v>
      </c>
      <c r="J25" s="53">
        <f>'2Year'!J25+'4Year'!J25</f>
        <v>0</v>
      </c>
      <c r="K25" s="60">
        <f t="shared" si="4"/>
        <v>0</v>
      </c>
      <c r="L25" s="44">
        <f t="shared" si="1"/>
        <v>210000</v>
      </c>
      <c r="M25" s="62">
        <f>IF(ISBLANK(L25),"  ",IF(L76&gt;0,L25/L76,IF(L25&gt;0,1,0)))</f>
        <v>6.19417828323229E-5</v>
      </c>
      <c r="N25" s="220"/>
    </row>
    <row r="26" spans="1:14" s="200" customFormat="1" ht="44.25" x14ac:dyDescent="0.55000000000000004">
      <c r="A26" s="68" t="s">
        <v>25</v>
      </c>
      <c r="B26" s="9">
        <f>'2Year'!B26+'4Year'!B26</f>
        <v>0</v>
      </c>
      <c r="C26" s="58">
        <f t="shared" si="0"/>
        <v>0</v>
      </c>
      <c r="D26" s="53">
        <f>'2Year'!D26+'4Year'!D26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'2Year'!H26+'4Year'!H26</f>
        <v>0</v>
      </c>
      <c r="I26" s="58">
        <f t="shared" si="3"/>
        <v>0</v>
      </c>
      <c r="J26" s="53">
        <f>'2Year'!J26+'4Year'!J26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9">
        <f>'2Year'!B27+'4Year'!B27</f>
        <v>0</v>
      </c>
      <c r="C27" s="58">
        <f t="shared" si="0"/>
        <v>0</v>
      </c>
      <c r="D27" s="53">
        <f>'2Year'!D27+'4Year'!D27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'2Year'!H27+'4Year'!H27</f>
        <v>0</v>
      </c>
      <c r="I27" s="58">
        <f t="shared" si="3"/>
        <v>0</v>
      </c>
      <c r="J27" s="53">
        <f>'2Year'!J27+'4Year'!J27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9">
        <f>'2Year'!B28+'4Year'!B28</f>
        <v>0</v>
      </c>
      <c r="C28" s="58">
        <f t="shared" si="0"/>
        <v>0</v>
      </c>
      <c r="D28" s="53">
        <f>'2Year'!D28+'4Year'!D28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'2Year'!H28+'4Year'!H28</f>
        <v>0</v>
      </c>
      <c r="I28" s="58">
        <f t="shared" si="3"/>
        <v>0</v>
      </c>
      <c r="J28" s="53">
        <f>'2Year'!J28+'4Year'!J28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9">
        <f>'2Year'!B29+'4Year'!B29</f>
        <v>0</v>
      </c>
      <c r="C29" s="58">
        <f t="shared" si="0"/>
        <v>0</v>
      </c>
      <c r="D29" s="53">
        <f>'2Year'!D29+'4Year'!D29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'2Year'!H29+'4Year'!H29</f>
        <v>0</v>
      </c>
      <c r="I29" s="58">
        <f t="shared" si="3"/>
        <v>0</v>
      </c>
      <c r="J29" s="53">
        <f>'2Year'!J29+'4Year'!J29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9">
        <f>'2Year'!B30+'4Year'!B30</f>
        <v>0</v>
      </c>
      <c r="C30" s="58">
        <f t="shared" si="0"/>
        <v>0</v>
      </c>
      <c r="D30" s="53">
        <f>'2Year'!D30+'4Year'!D30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'2Year'!H30+'4Year'!H30</f>
        <v>0</v>
      </c>
      <c r="I30" s="58">
        <f t="shared" si="3"/>
        <v>0</v>
      </c>
      <c r="J30" s="53">
        <f>'2Year'!J30+'4Year'!J30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9">
        <f>'2Year'!B31+'4Year'!B31</f>
        <v>319900</v>
      </c>
      <c r="C31" s="58">
        <f t="shared" si="0"/>
        <v>1</v>
      </c>
      <c r="D31" s="53">
        <f>'2Year'!D31+'4Year'!D31</f>
        <v>0</v>
      </c>
      <c r="E31" s="54">
        <f>IF(ISBLANK(D31),"  ",IF(F31&gt;0,D31/F31,IF(D31&gt;0,1,0)))</f>
        <v>0</v>
      </c>
      <c r="F31" s="44">
        <f t="shared" si="2"/>
        <v>319900</v>
      </c>
      <c r="G31" s="62">
        <f>IF(ISBLANK(F31),"  ",IF(F76&gt;0,F31/F76,IF(F31&gt;0,1,0)))</f>
        <v>9.5135003247347693E-5</v>
      </c>
      <c r="H31" s="9">
        <f>'2Year'!H31+'4Year'!H31</f>
        <v>298280</v>
      </c>
      <c r="I31" s="58">
        <f t="shared" si="3"/>
        <v>1</v>
      </c>
      <c r="J31" s="53">
        <f>'2Year'!J31+'4Year'!J31</f>
        <v>0</v>
      </c>
      <c r="K31" s="60">
        <f>IF(ISBLANK(J31),"  ",IF(L31&gt;0,J31/L31,IF(J31&gt;0,1,0)))</f>
        <v>0</v>
      </c>
      <c r="L31" s="44">
        <f t="shared" si="1"/>
        <v>298280</v>
      </c>
      <c r="M31" s="62">
        <f>IF(ISBLANK(L31),"  ",IF(L76&gt;0,L31/L76,IF(L31&gt;0,1,0)))</f>
        <v>8.7980928491548926E-5</v>
      </c>
      <c r="N31" s="220"/>
    </row>
    <row r="32" spans="1:14" s="200" customFormat="1" ht="44.25" x14ac:dyDescent="0.55000000000000004">
      <c r="A32" s="70" t="s">
        <v>31</v>
      </c>
      <c r="B32" s="9">
        <f>'2Year'!B32+'4Year'!B32</f>
        <v>0</v>
      </c>
      <c r="C32" s="58">
        <f t="shared" si="0"/>
        <v>0</v>
      </c>
      <c r="D32" s="53">
        <f>'2Year'!D32+'4Year'!D32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'2Year'!H32+'4Year'!H32</f>
        <v>0</v>
      </c>
      <c r="I32" s="58">
        <f t="shared" si="3"/>
        <v>0</v>
      </c>
      <c r="J32" s="53">
        <f>'2Year'!J32+'4Year'!J32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9">
        <f>'2Year'!B33+'4Year'!B33</f>
        <v>0</v>
      </c>
      <c r="C33" s="58">
        <f>IF(ISBLANK(B33),"  ",IF(F33&gt;0,B33/F33,IF(B33&gt;0,1,0)))</f>
        <v>0</v>
      </c>
      <c r="D33" s="53">
        <f>'2Year'!D33+'4Year'!D33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'2Year'!H33+'4Year'!H33</f>
        <v>0</v>
      </c>
      <c r="I33" s="58">
        <f>IF(ISBLANK(H33),"  ",IF(L33&gt;0,H33/L33,IF(H33&gt;0,1,0)))</f>
        <v>0</v>
      </c>
      <c r="J33" s="53">
        <f>'2Year'!J33+'4Year'!J33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9">
        <f>'2Year'!B34+'4Year'!B34</f>
        <v>0</v>
      </c>
      <c r="C34" s="58">
        <f t="shared" si="0"/>
        <v>0</v>
      </c>
      <c r="D34" s="53">
        <f>'2Year'!D34+'4Year'!D34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'2Year'!H34+'4Year'!H34</f>
        <v>0</v>
      </c>
      <c r="I34" s="58">
        <f t="shared" si="3"/>
        <v>0</v>
      </c>
      <c r="J34" s="53">
        <f>'2Year'!J34+'4Year'!J34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9"/>
      <c r="C35" s="73" t="s">
        <v>4</v>
      </c>
      <c r="D35" s="53"/>
      <c r="E35" s="74" t="s">
        <v>4</v>
      </c>
      <c r="F35" s="44"/>
      <c r="G35" s="75" t="s">
        <v>4</v>
      </c>
      <c r="H35" s="9"/>
      <c r="I35" s="73" t="s">
        <v>4</v>
      </c>
      <c r="J35" s="53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9">
        <f>'2Year'!B36+'4Year'!B36</f>
        <v>0</v>
      </c>
      <c r="C36" s="58">
        <f t="shared" si="0"/>
        <v>0</v>
      </c>
      <c r="D36" s="53">
        <f>'2Year'!D36+'4Year'!D36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'2Year'!H36+'4Year'!H36</f>
        <v>0</v>
      </c>
      <c r="I36" s="58">
        <f>IF(ISBLANK(H36),"  ",IF(L36&gt;0,H36/L36,IF(H36&gt;0,1,0)))</f>
        <v>0</v>
      </c>
      <c r="J36" s="53">
        <f>'2Year'!J36+'4Year'!J36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9">
        <f>'2Year'!B38+'4Year'!B38</f>
        <v>0</v>
      </c>
      <c r="C38" s="58">
        <f t="shared" si="0"/>
        <v>0</v>
      </c>
      <c r="D38" s="53">
        <f>'2Year'!D38+'4Year'!D38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'2Year'!H38+'4Year'!H38</f>
        <v>0</v>
      </c>
      <c r="I38" s="58">
        <f>IF(ISBLANK(H38),"  ",IF(L38&gt;0,H38/L38,IF(H38&gt;0,1,0)))</f>
        <v>0</v>
      </c>
      <c r="J38" s="53">
        <f>'2Year'!J38+'4Year'!J38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f>B39+B38+B36+B34+B29+B28+B26+B27+B25+B24+B23+B22+B21+B20+B19+B18+B17+B16+B14+B13+B30+B31+B32</f>
        <v>512953374.15999997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</f>
        <v>512953374.15999997</v>
      </c>
      <c r="G40" s="82">
        <f>IF(ISBLANK(F40),"  ",IF(F76&gt;0,F40/F76,IF(F40&gt;0,1,0)))</f>
        <v>0.15254711133619742</v>
      </c>
      <c r="H40" s="229">
        <f>H39+H38+H36+H34+H29+H28+H26+H27+H25+H24+H23+H22+H21+H20+H19+H18+H17+H16+H14+H13+H30+H31+H32</f>
        <v>526106300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</f>
        <v>526106300</v>
      </c>
      <c r="M40" s="82">
        <f>IF(ISBLANK(L40),"  ",IF(L76&gt;0,L40/L76,IF(L40&gt;0,1,0)))</f>
        <v>0.15518077229198535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9">
        <f>'2Year'!B42+'4Year'!B42</f>
        <v>0</v>
      </c>
      <c r="C42" s="52">
        <f t="shared" si="0"/>
        <v>0</v>
      </c>
      <c r="D42" s="53">
        <f>'2Year'!D42+'4Year'!D42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'2Year'!H42+'4Year'!H42</f>
        <v>0</v>
      </c>
      <c r="I42" s="52">
        <f t="shared" ref="I42:I48" si="7">IF(ISBLANK(H42),"  ",IF(L42&gt;0,H42/L42,IF(H42&gt;0,1,0)))</f>
        <v>0</v>
      </c>
      <c r="J42" s="53">
        <f>'2Year'!J42+'4Year'!J42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9">
        <f>'2Year'!B43+'4Year'!B43</f>
        <v>0</v>
      </c>
      <c r="C43" s="58">
        <f t="shared" si="0"/>
        <v>0</v>
      </c>
      <c r="D43" s="53">
        <f>'2Year'!D43+'4Year'!D43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'2Year'!H43+'4Year'!H43</f>
        <v>0</v>
      </c>
      <c r="I43" s="58">
        <f t="shared" si="7"/>
        <v>0</v>
      </c>
      <c r="J43" s="53">
        <f>'2Year'!J43+'4Year'!J43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9">
        <f>'2Year'!B44+'4Year'!B44</f>
        <v>0</v>
      </c>
      <c r="C44" s="58">
        <f t="shared" si="0"/>
        <v>0</v>
      </c>
      <c r="D44" s="53">
        <f>'2Year'!D44+'4Year'!D44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'2Year'!H44+'4Year'!H44</f>
        <v>0</v>
      </c>
      <c r="I44" s="58">
        <f t="shared" si="7"/>
        <v>0</v>
      </c>
      <c r="J44" s="53">
        <f>'2Year'!J44+'4Year'!J44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9">
        <f>'2Year'!B45+'4Year'!B45</f>
        <v>11175845</v>
      </c>
      <c r="C45" s="58">
        <f t="shared" si="0"/>
        <v>0.88287521433285943</v>
      </c>
      <c r="D45" s="53">
        <f>'2Year'!D45+'4Year'!D45</f>
        <v>1482620</v>
      </c>
      <c r="E45" s="60">
        <f t="shared" si="6"/>
        <v>0.11712478566714053</v>
      </c>
      <c r="F45" s="78">
        <f>D45+B45</f>
        <v>12658465</v>
      </c>
      <c r="G45" s="62">
        <f>IF(ISBLANK(F45),"  ",IF(D76&gt;0,F45/D76,IF(F45&gt;0,1,0)))</f>
        <v>8.1519150575497957E-3</v>
      </c>
      <c r="H45" s="9">
        <f>'2Year'!H45+'4Year'!H45</f>
        <v>10934680</v>
      </c>
      <c r="I45" s="58">
        <f t="shared" si="7"/>
        <v>0.88401897539404473</v>
      </c>
      <c r="J45" s="53">
        <f>'2Year'!J45+'4Year'!J45</f>
        <v>1434602</v>
      </c>
      <c r="K45" s="60">
        <f t="shared" si="8"/>
        <v>0.1159810246059553</v>
      </c>
      <c r="L45" s="78">
        <f>J45+H45</f>
        <v>12369282</v>
      </c>
      <c r="M45" s="62">
        <f>IF(ISBLANK(L45),"  ",IF(J76&gt;0,L45/J76,IF(L45&gt;0,1,0)))</f>
        <v>8.224722331949005E-3</v>
      </c>
      <c r="N45" s="220"/>
    </row>
    <row r="46" spans="1:14" s="200" customFormat="1" ht="44.25" x14ac:dyDescent="0.55000000000000004">
      <c r="A46" s="231" t="s">
        <v>43</v>
      </c>
      <c r="B46" s="9">
        <f>'2Year'!B46+'4Year'!B46</f>
        <v>259923</v>
      </c>
      <c r="C46" s="58">
        <f t="shared" si="0"/>
        <v>9.3537420474137697E-2</v>
      </c>
      <c r="D46" s="53">
        <f>'2Year'!D46+'4Year'!D46</f>
        <v>2518890</v>
      </c>
      <c r="E46" s="60">
        <f t="shared" si="6"/>
        <v>0.90646257952586229</v>
      </c>
      <c r="F46" s="78">
        <f>D46+B46</f>
        <v>2778813</v>
      </c>
      <c r="G46" s="62">
        <f>IF(ISBLANK(F46),"  ",IF(F76&gt;0,F46/F76,IF(F46&gt;0,1,0)))</f>
        <v>8.2639069640128785E-4</v>
      </c>
      <c r="H46" s="9">
        <f>'2Year'!H46+'4Year'!H46</f>
        <v>74923</v>
      </c>
      <c r="I46" s="58">
        <f t="shared" si="7"/>
        <v>0.92585544282836774</v>
      </c>
      <c r="J46" s="53">
        <f>'2Year'!J46+'4Year'!J46</f>
        <v>6000</v>
      </c>
      <c r="K46" s="60">
        <f t="shared" si="8"/>
        <v>7.4144557171632292E-2</v>
      </c>
      <c r="L46" s="78">
        <f>J46+H46</f>
        <v>80923</v>
      </c>
      <c r="M46" s="62">
        <f>IF(ISBLANK(L46),"  ",IF(L76&gt;0,L46/L76,IF(L46&gt;0,1,0)))</f>
        <v>2.3869118534000315E-5</v>
      </c>
      <c r="N46" s="220"/>
    </row>
    <row r="47" spans="1:14" s="202" customFormat="1" ht="45" x14ac:dyDescent="0.6">
      <c r="A47" s="230" t="s">
        <v>44</v>
      </c>
      <c r="B47" s="143">
        <f>B46+B45+B44+B43+B42</f>
        <v>11435768</v>
      </c>
      <c r="C47" s="80">
        <f t="shared" si="0"/>
        <v>0.74078914689493836</v>
      </c>
      <c r="D47" s="144">
        <f>D46+D45+D44+D43+D42</f>
        <v>4001510</v>
      </c>
      <c r="E47" s="83">
        <f t="shared" si="6"/>
        <v>0.25921085310506164</v>
      </c>
      <c r="F47" s="92">
        <f>F46+F45+F44+F43+F42</f>
        <v>15437278</v>
      </c>
      <c r="G47" s="82">
        <f>IF(ISBLANK(F47),"  ",IF(F76&gt;0,F47/F76,IF(F47&gt;0,1,0)))</f>
        <v>4.5908893174748649E-3</v>
      </c>
      <c r="H47" s="143">
        <f>H46+H45+H44+H43+H42</f>
        <v>11009603</v>
      </c>
      <c r="I47" s="80">
        <f t="shared" si="7"/>
        <v>0.88429090123415643</v>
      </c>
      <c r="J47" s="144">
        <f>J46+J45+J44+J43+J42</f>
        <v>1440602</v>
      </c>
      <c r="K47" s="83">
        <f t="shared" si="8"/>
        <v>0.11570909876584362</v>
      </c>
      <c r="L47" s="92">
        <f>L46+L45+L44+L43+L42</f>
        <v>12450205</v>
      </c>
      <c r="M47" s="82">
        <f>IF(ISBLANK(L47),"  ",IF(L76&gt;0,L47/L76,IF(L47&gt;0,1,0)))</f>
        <v>3.6723233063233368E-3</v>
      </c>
      <c r="N47" s="203"/>
    </row>
    <row r="48" spans="1:14" s="202" customFormat="1" ht="45" x14ac:dyDescent="0.6">
      <c r="A48" s="233" t="s">
        <v>45</v>
      </c>
      <c r="B48" s="133">
        <f>'2Year'!B48+'4Year'!B48</f>
        <v>0</v>
      </c>
      <c r="C48" s="80">
        <f t="shared" si="0"/>
        <v>0</v>
      </c>
      <c r="D48" s="142">
        <f>'2Year'!D48+'4Year'!D48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'2Year'!H48+'4Year'!H48</f>
        <v>0</v>
      </c>
      <c r="I48" s="80">
        <f t="shared" si="7"/>
        <v>0</v>
      </c>
      <c r="J48" s="142">
        <f>'2Year'!J48+'4Year'!J48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">
        <f>'2Year'!B50+'4Year'!B50</f>
        <v>957603420.83999991</v>
      </c>
      <c r="C50" s="52">
        <f t="shared" si="0"/>
        <v>0.97676809083438421</v>
      </c>
      <c r="D50" s="53">
        <f>'2Year'!D50+'4Year'!D50</f>
        <v>22776087.689999998</v>
      </c>
      <c r="E50" s="54">
        <f t="shared" ref="E50:E67" si="9">IF(ISBLANK(D50),"  ",IF(F50&gt;0,D50/F50,IF(D50&gt;0,1,0)))</f>
        <v>2.3231909165615777E-2</v>
      </c>
      <c r="F50" s="101">
        <f t="shared" ref="F50:F55" si="10">D50+B50</f>
        <v>980379508.52999997</v>
      </c>
      <c r="G50" s="56">
        <f>IF(ISBLANK(F50),"  ",IF(F76&gt;0,F50/F76,IF(F50&gt;0,1,0)))</f>
        <v>0.29155488505043664</v>
      </c>
      <c r="H50" s="9">
        <f>'2Year'!H50+'4Year'!H50</f>
        <v>989715402.83999991</v>
      </c>
      <c r="I50" s="52">
        <f t="shared" ref="I50:I67" si="11">IF(ISBLANK(H50),"  ",IF(L50&gt;0,H50/L50,IF(H50&gt;0,1,0)))</f>
        <v>0.97785214381320884</v>
      </c>
      <c r="J50" s="53">
        <f>'2Year'!J50+'4Year'!J50</f>
        <v>22416553</v>
      </c>
      <c r="K50" s="54">
        <f t="shared" ref="K50:K67" si="12">IF(ISBLANK(J50),"  ",IF(L50&gt;0,J50/L50,IF(J50&gt;0,1,0)))</f>
        <v>2.214785618679118E-2</v>
      </c>
      <c r="L50" s="101">
        <f t="shared" ref="L50:L66" si="13">J50+H50</f>
        <v>1012131955.8399999</v>
      </c>
      <c r="M50" s="56">
        <f>IF(ISBLANK(L50),"  ",IF(L76&gt;0,L50/L76,IF(L50&gt;0,1,0)))</f>
        <v>0.29853932288712143</v>
      </c>
      <c r="N50" s="220"/>
    </row>
    <row r="51" spans="1:14" s="200" customFormat="1" ht="44.25" x14ac:dyDescent="0.55000000000000004">
      <c r="A51" s="223" t="s">
        <v>48</v>
      </c>
      <c r="B51" s="9">
        <f>'2Year'!B51+'4Year'!B51</f>
        <v>142652629.57999998</v>
      </c>
      <c r="C51" s="58">
        <f t="shared" si="0"/>
        <v>0.99946065851208787</v>
      </c>
      <c r="D51" s="53">
        <f>'2Year'!D51+'4Year'!D51</f>
        <v>76980</v>
      </c>
      <c r="E51" s="60">
        <f t="shared" si="9"/>
        <v>5.3934148791216785E-4</v>
      </c>
      <c r="F51" s="102">
        <f t="shared" si="10"/>
        <v>142729609.57999998</v>
      </c>
      <c r="G51" s="62">
        <f>IF(ISBLANK(F51),"  ",IF(F76&gt;0,F51/F76,IF(F51&gt;0,1,0)))</f>
        <v>4.2446332825526623E-2</v>
      </c>
      <c r="H51" s="9">
        <f>'2Year'!H51+'4Year'!H51</f>
        <v>134786451.72999999</v>
      </c>
      <c r="I51" s="58">
        <f t="shared" si="11"/>
        <v>0.99944387370121035</v>
      </c>
      <c r="J51" s="53">
        <f>'2Year'!J51+'4Year'!J51</f>
        <v>75000</v>
      </c>
      <c r="K51" s="60">
        <f t="shared" si="12"/>
        <v>5.5612629878962086E-4</v>
      </c>
      <c r="L51" s="102">
        <f t="shared" si="13"/>
        <v>134861451.72999999</v>
      </c>
      <c r="M51" s="62">
        <f>IF(ISBLANK(L51),"  ",IF(L76&gt;0,L51/L76,IF(L51&gt;0,1,0)))</f>
        <v>3.9778851216721221E-2</v>
      </c>
      <c r="N51" s="220"/>
    </row>
    <row r="52" spans="1:14" s="200" customFormat="1" ht="44.25" x14ac:dyDescent="0.55000000000000004">
      <c r="A52" s="103" t="s">
        <v>49</v>
      </c>
      <c r="B52" s="9">
        <f>'2Year'!B52+'4Year'!B52</f>
        <v>35868740.320000008</v>
      </c>
      <c r="C52" s="58">
        <f t="shared" si="0"/>
        <v>0.80645683773354737</v>
      </c>
      <c r="D52" s="53">
        <f>'2Year'!D52+'4Year'!D52</f>
        <v>8608209.5199999996</v>
      </c>
      <c r="E52" s="60">
        <f t="shared" si="9"/>
        <v>0.19354316226645274</v>
      </c>
      <c r="F52" s="106">
        <f t="shared" si="10"/>
        <v>44476949.840000004</v>
      </c>
      <c r="G52" s="62">
        <f>IF(ISBLANK(F52),"  ",IF(F76&gt;0,F52/F76,IF(F52&gt;0,1,0)))</f>
        <v>1.3226992083340171E-2</v>
      </c>
      <c r="H52" s="9">
        <f>'2Year'!H52+'4Year'!H52</f>
        <v>37419328</v>
      </c>
      <c r="I52" s="58">
        <f t="shared" si="11"/>
        <v>0.8273707472003986</v>
      </c>
      <c r="J52" s="53">
        <f>'2Year'!J52+'4Year'!J52</f>
        <v>7807468</v>
      </c>
      <c r="K52" s="60">
        <f t="shared" si="12"/>
        <v>0.17262925279960137</v>
      </c>
      <c r="L52" s="106">
        <f t="shared" si="13"/>
        <v>45226796</v>
      </c>
      <c r="M52" s="62">
        <f>IF(ISBLANK(L52),"  ",IF(L76&gt;0,L52/L76,IF(L52&gt;0,1,0)))</f>
        <v>1.3340135123970333E-2</v>
      </c>
      <c r="N52" s="220"/>
    </row>
    <row r="53" spans="1:14" s="200" customFormat="1" ht="44.25" x14ac:dyDescent="0.55000000000000004">
      <c r="A53" s="103" t="s">
        <v>50</v>
      </c>
      <c r="B53" s="9">
        <f>'2Year'!B53+'4Year'!B53</f>
        <v>18159473.939999998</v>
      </c>
      <c r="C53" s="58">
        <f t="shared" si="0"/>
        <v>0.92848614104788074</v>
      </c>
      <c r="D53" s="53">
        <f>'2Year'!D53+'4Year'!D53</f>
        <v>1398678.99</v>
      </c>
      <c r="E53" s="60">
        <f t="shared" si="9"/>
        <v>7.1513858952119369E-2</v>
      </c>
      <c r="F53" s="106">
        <f t="shared" si="10"/>
        <v>19558152.929999996</v>
      </c>
      <c r="G53" s="62">
        <f>IF(ISBLANK(F53),"  ",IF(F76&gt;0,F53/F76,IF(F53&gt;0,1,0)))</f>
        <v>5.816395568951774E-3</v>
      </c>
      <c r="H53" s="9">
        <f>'2Year'!H53+'4Year'!H53</f>
        <v>18663283.460000001</v>
      </c>
      <c r="I53" s="58">
        <f t="shared" si="11"/>
        <v>0.92986006820959843</v>
      </c>
      <c r="J53" s="53">
        <f>'2Year'!J53+'4Year'!J53</f>
        <v>1407783.25</v>
      </c>
      <c r="K53" s="60">
        <f t="shared" si="12"/>
        <v>7.013993179040158E-2</v>
      </c>
      <c r="L53" s="106">
        <f t="shared" si="13"/>
        <v>20071066.710000001</v>
      </c>
      <c r="M53" s="62">
        <f>IF(ISBLANK(L53),"  ",IF(L76&gt;0,L53/L76,IF(L53&gt;0,1,0)))</f>
        <v>5.9201793112565989E-3</v>
      </c>
      <c r="N53" s="220"/>
    </row>
    <row r="54" spans="1:14" s="200" customFormat="1" ht="44.25" x14ac:dyDescent="0.55000000000000004">
      <c r="A54" s="103" t="s">
        <v>51</v>
      </c>
      <c r="B54" s="9">
        <f>'2Year'!B54+'4Year'!B54</f>
        <v>0</v>
      </c>
      <c r="C54" s="58">
        <f>IF(ISBLANK(B54),"  ",IF(F54&gt;0,B54/F54,IF(B54&gt;0,1,0)))</f>
        <v>0</v>
      </c>
      <c r="D54" s="53">
        <f>'2Year'!D54+'4Year'!D54</f>
        <v>16368987.609999998</v>
      </c>
      <c r="E54" s="60">
        <f>IF(ISBLANK(D54),"  ",IF(F54&gt;0,D54/F54,IF(D54&gt;0,1,0)))</f>
        <v>1</v>
      </c>
      <c r="F54" s="106">
        <f t="shared" si="10"/>
        <v>16368987.609999998</v>
      </c>
      <c r="G54" s="62">
        <f>IF(ISBLANK(F54),"  ",IF(F76&gt;0,F54/F76,IF(F54&gt;0,1,0)))</f>
        <v>4.8679702701880084E-3</v>
      </c>
      <c r="H54" s="9">
        <f>'2Year'!H54+'4Year'!H54</f>
        <v>0</v>
      </c>
      <c r="I54" s="58">
        <f>IF(ISBLANK(H54),"  ",IF(L54&gt;0,H54/L54,IF(H54&gt;0,1,0)))</f>
        <v>0</v>
      </c>
      <c r="J54" s="53">
        <f>'2Year'!J54+'4Year'!J54</f>
        <v>18136766</v>
      </c>
      <c r="K54" s="60">
        <f>IF(ISBLANK(J54),"  ",IF(L54&gt;0,J54/L54,IF(J54&gt;0,1,0)))</f>
        <v>1</v>
      </c>
      <c r="L54" s="106">
        <f t="shared" si="13"/>
        <v>18136766</v>
      </c>
      <c r="M54" s="62">
        <f>IF(ISBLANK(L54),"  ",IF(L76&gt;0,L54/L76,IF(L54&gt;0,1,0)))</f>
        <v>5.3496362897745599E-3</v>
      </c>
      <c r="N54" s="220"/>
    </row>
    <row r="55" spans="1:14" s="200" customFormat="1" ht="44.25" x14ac:dyDescent="0.55000000000000004">
      <c r="A55" s="223" t="s">
        <v>52</v>
      </c>
      <c r="B55" s="9">
        <f>'2Year'!B55+'4Year'!B55</f>
        <v>95738859.75999999</v>
      </c>
      <c r="C55" s="58">
        <f t="shared" si="0"/>
        <v>0.35864391378260341</v>
      </c>
      <c r="D55" s="53">
        <f>'2Year'!D55+'4Year'!D55</f>
        <v>171207981.05000001</v>
      </c>
      <c r="E55" s="60">
        <f t="shared" si="9"/>
        <v>0.64135608621739659</v>
      </c>
      <c r="F55" s="102">
        <f t="shared" si="10"/>
        <v>266946840.81</v>
      </c>
      <c r="G55" s="62">
        <f>IF(ISBLANK(F55),"  ",IF(F76&gt;0,F55/F76,IF(F55&gt;0,1,0)))</f>
        <v>7.9387272795650388E-2</v>
      </c>
      <c r="H55" s="9">
        <f>'2Year'!H55+'4Year'!H55</f>
        <v>119560284.09999999</v>
      </c>
      <c r="I55" s="58">
        <f t="shared" si="11"/>
        <v>0.41636172078129119</v>
      </c>
      <c r="J55" s="53">
        <f>'2Year'!J55+'4Year'!J55</f>
        <v>167594557.78999999</v>
      </c>
      <c r="K55" s="60">
        <f t="shared" si="12"/>
        <v>0.58363827921870881</v>
      </c>
      <c r="L55" s="102">
        <f t="shared" si="13"/>
        <v>287154841.88999999</v>
      </c>
      <c r="M55" s="62">
        <f>IF(ISBLANK(L55),"  ",IF(L76&gt;0,L55/L76,IF(L55&gt;0,1,0)))</f>
        <v>8.4699442169525699E-2</v>
      </c>
      <c r="N55" s="220"/>
    </row>
    <row r="56" spans="1:14" s="202" customFormat="1" ht="45" x14ac:dyDescent="0.6">
      <c r="A56" s="233" t="s">
        <v>53</v>
      </c>
      <c r="B56" s="143">
        <f>B55+B53+B52+B51+B50</f>
        <v>1250023124.4399998</v>
      </c>
      <c r="C56" s="80">
        <f t="shared" si="0"/>
        <v>0.85008982395343735</v>
      </c>
      <c r="D56" s="144">
        <f>D55+D53+D52+D51+D50+D54</f>
        <v>220436924.86000001</v>
      </c>
      <c r="E56" s="83">
        <f t="shared" si="9"/>
        <v>0.14991017604656254</v>
      </c>
      <c r="F56" s="107">
        <f>F55+F53+F52+F51+F50+F54</f>
        <v>1470460049.3</v>
      </c>
      <c r="G56" s="82">
        <f>IF(ISBLANK(F56),"  ",IF(F76&gt;0,F56/F76,IF(F56&gt;0,1,0)))</f>
        <v>0.43729984859409365</v>
      </c>
      <c r="H56" s="143">
        <f>H55+H53+H52+H51+H50</f>
        <v>1300144750.1299999</v>
      </c>
      <c r="I56" s="80">
        <f t="shared" si="11"/>
        <v>0.85672075563859751</v>
      </c>
      <c r="J56" s="144">
        <f>J55+J53+J52+J51+J50+J54</f>
        <v>217438128.03999999</v>
      </c>
      <c r="K56" s="83">
        <f t="shared" si="12"/>
        <v>0.14327924436140255</v>
      </c>
      <c r="L56" s="102">
        <f t="shared" si="13"/>
        <v>1517582878.1699998</v>
      </c>
      <c r="M56" s="82">
        <f>IF(ISBLANK(L56),"  ",IF(L76&gt;0,L56/L76,IF(L56&gt;0,1,0)))</f>
        <v>0.44762756699836986</v>
      </c>
      <c r="N56" s="203"/>
    </row>
    <row r="57" spans="1:14" s="200" customFormat="1" ht="44.25" x14ac:dyDescent="0.55000000000000004">
      <c r="A57" s="51" t="s">
        <v>54</v>
      </c>
      <c r="B57" s="9">
        <f>'2Year'!B57+'4Year'!B57</f>
        <v>0</v>
      </c>
      <c r="C57" s="58">
        <f t="shared" si="0"/>
        <v>0</v>
      </c>
      <c r="D57" s="53">
        <f>'2Year'!D57+'4Year'!D57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'2Year'!H57+'4Year'!H57</f>
        <v>0</v>
      </c>
      <c r="I57" s="58">
        <f t="shared" si="11"/>
        <v>0</v>
      </c>
      <c r="J57" s="53">
        <f>'2Year'!J57+'4Year'!J57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9">
        <f>'2Year'!B58+'4Year'!B58</f>
        <v>0</v>
      </c>
      <c r="C58" s="58">
        <f t="shared" si="0"/>
        <v>0</v>
      </c>
      <c r="D58" s="53">
        <f>'2Year'!D58+'4Year'!D58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'2Year'!H58+'4Year'!H58</f>
        <v>0</v>
      </c>
      <c r="I58" s="58">
        <f t="shared" si="11"/>
        <v>0</v>
      </c>
      <c r="J58" s="53">
        <f>'2Year'!J58+'4Year'!J58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9">
        <f>'2Year'!B59+'4Year'!B59</f>
        <v>3500632.85</v>
      </c>
      <c r="C59" s="58">
        <f t="shared" si="0"/>
        <v>0.12009684331109627</v>
      </c>
      <c r="D59" s="53">
        <f>'2Year'!D59+'4Year'!D59</f>
        <v>25647783.990000002</v>
      </c>
      <c r="E59" s="60">
        <f t="shared" si="9"/>
        <v>0.87990315668890373</v>
      </c>
      <c r="F59" s="44">
        <f t="shared" si="14"/>
        <v>29148416.840000004</v>
      </c>
      <c r="G59" s="62">
        <f>IF(ISBLANK(F59),"  ",IF(F76&gt;0,F59/F76,IF(F59&gt;0,1,0)))</f>
        <v>8.6684424217831971E-3</v>
      </c>
      <c r="H59" s="9">
        <f>'2Year'!H59+'4Year'!H59</f>
        <v>2372512</v>
      </c>
      <c r="I59" s="58">
        <f t="shared" si="11"/>
        <v>8.5268952730402289E-2</v>
      </c>
      <c r="J59" s="53">
        <f>'2Year'!J59+'4Year'!J59</f>
        <v>25451355</v>
      </c>
      <c r="K59" s="60">
        <f t="shared" si="12"/>
        <v>0.91473104726959775</v>
      </c>
      <c r="L59" s="44">
        <f t="shared" si="13"/>
        <v>27823867</v>
      </c>
      <c r="M59" s="62">
        <f>IF(ISBLANK(L59),"  ",IF(L76&gt;0,L59/L76,IF(L59&gt;0,1,0)))</f>
        <v>8.2069520346163601E-3</v>
      </c>
      <c r="N59" s="220"/>
    </row>
    <row r="60" spans="1:14" s="200" customFormat="1" ht="44.25" x14ac:dyDescent="0.55000000000000004">
      <c r="A60" s="231" t="s">
        <v>57</v>
      </c>
      <c r="B60" s="9">
        <f>'2Year'!B60+'4Year'!B60</f>
        <v>1094041</v>
      </c>
      <c r="C60" s="58">
        <f t="shared" si="0"/>
        <v>9.4572851018084516E-3</v>
      </c>
      <c r="D60" s="53">
        <f>'2Year'!D60+'4Year'!D60</f>
        <v>114588312.67999999</v>
      </c>
      <c r="E60" s="60">
        <f t="shared" si="9"/>
        <v>0.99054271489819157</v>
      </c>
      <c r="F60" s="78">
        <f t="shared" si="14"/>
        <v>115682353.67999999</v>
      </c>
      <c r="G60" s="62">
        <f>IF(ISBLANK(F60),"  ",IF(F76&gt;0,F60/F76,IF(F60&gt;0,1,0)))</f>
        <v>3.4402754276360185E-2</v>
      </c>
      <c r="H60" s="9">
        <f>'2Year'!H60+'4Year'!H60</f>
        <v>1100000</v>
      </c>
      <c r="I60" s="58">
        <f t="shared" si="11"/>
        <v>1.0400009651738411E-2</v>
      </c>
      <c r="J60" s="53">
        <f>'2Year'!J60+'4Year'!J60</f>
        <v>104669132.61</v>
      </c>
      <c r="K60" s="60">
        <f t="shared" si="12"/>
        <v>0.98959999034826163</v>
      </c>
      <c r="L60" s="78">
        <f t="shared" si="13"/>
        <v>105769132.61</v>
      </c>
      <c r="M60" s="62">
        <f>IF(ISBLANK(L60),"  ",IF(L76&gt;0,L60/L76,IF(L60&gt;0,1,0)))</f>
        <v>3.1197755440437056E-2</v>
      </c>
      <c r="N60" s="220"/>
    </row>
    <row r="61" spans="1:14" s="200" customFormat="1" ht="44.25" x14ac:dyDescent="0.55000000000000004">
      <c r="A61" s="112" t="s">
        <v>58</v>
      </c>
      <c r="B61" s="9">
        <f>'2Year'!B61+'4Year'!B61</f>
        <v>126091</v>
      </c>
      <c r="C61" s="58">
        <f t="shared" si="0"/>
        <v>1</v>
      </c>
      <c r="D61" s="53">
        <f>'2Year'!D61+'4Year'!D61</f>
        <v>0</v>
      </c>
      <c r="E61" s="60">
        <f t="shared" si="9"/>
        <v>0</v>
      </c>
      <c r="F61" s="44">
        <f t="shared" si="14"/>
        <v>126091</v>
      </c>
      <c r="G61" s="62">
        <f>IF(ISBLANK(F61),"  ",IF(F76&gt;0,F61/F76,IF(F61&gt;0,1,0)))</f>
        <v>3.7498179726356104E-5</v>
      </c>
      <c r="H61" s="9">
        <f>'2Year'!H61+'4Year'!H61</f>
        <v>208180</v>
      </c>
      <c r="I61" s="58">
        <f t="shared" si="11"/>
        <v>1</v>
      </c>
      <c r="J61" s="53">
        <f>'2Year'!J61+'4Year'!J61</f>
        <v>0</v>
      </c>
      <c r="K61" s="60">
        <f t="shared" si="12"/>
        <v>0</v>
      </c>
      <c r="L61" s="44">
        <f t="shared" si="13"/>
        <v>208180</v>
      </c>
      <c r="M61" s="62">
        <f>IF(ISBLANK(L61),"  ",IF(L76&gt;0,L61/L76,IF(L61&gt;0,1,0)))</f>
        <v>6.1404954047776094E-5</v>
      </c>
      <c r="N61" s="220"/>
    </row>
    <row r="62" spans="1:14" s="200" customFormat="1" ht="44.25" x14ac:dyDescent="0.55000000000000004">
      <c r="A62" s="112" t="s">
        <v>59</v>
      </c>
      <c r="B62" s="9">
        <f>'2Year'!B62+'4Year'!B62</f>
        <v>0</v>
      </c>
      <c r="C62" s="58">
        <f t="shared" si="0"/>
        <v>0</v>
      </c>
      <c r="D62" s="53">
        <f>'2Year'!D62+'4Year'!D62</f>
        <v>204728824.89000002</v>
      </c>
      <c r="E62" s="60">
        <f t="shared" si="9"/>
        <v>1</v>
      </c>
      <c r="F62" s="44">
        <f t="shared" si="14"/>
        <v>204728824.89000002</v>
      </c>
      <c r="G62" s="62">
        <f>IF(ISBLANK(F62),"  ",IF(F76&gt;0,F62/F76,IF(F62&gt;0,1,0)))</f>
        <v>6.0884268273634981E-2</v>
      </c>
      <c r="H62" s="9">
        <f>'2Year'!H62+'4Year'!H62</f>
        <v>0</v>
      </c>
      <c r="I62" s="58">
        <f t="shared" si="11"/>
        <v>0</v>
      </c>
      <c r="J62" s="53">
        <f>'2Year'!J62+'4Year'!J62</f>
        <v>205625503</v>
      </c>
      <c r="K62" s="60">
        <f t="shared" si="12"/>
        <v>1</v>
      </c>
      <c r="L62" s="44">
        <f t="shared" si="13"/>
        <v>205625503</v>
      </c>
      <c r="M62" s="62">
        <f>IF(ISBLANK(L62),"  ",IF(L76&gt;0,L62/L76,IF(L62&gt;0,1,0)))</f>
        <v>6.0651477388634099E-2</v>
      </c>
      <c r="N62" s="220"/>
    </row>
    <row r="63" spans="1:14" s="200" customFormat="1" ht="44.25" x14ac:dyDescent="0.55000000000000004">
      <c r="A63" s="113" t="s">
        <v>60</v>
      </c>
      <c r="B63" s="9">
        <f>'2Year'!B63+'4Year'!B63</f>
        <v>0</v>
      </c>
      <c r="C63" s="58">
        <f t="shared" si="0"/>
        <v>0</v>
      </c>
      <c r="D63" s="53">
        <f>'2Year'!D63+'4Year'!D63</f>
        <v>270919107.82999998</v>
      </c>
      <c r="E63" s="60">
        <f t="shared" si="9"/>
        <v>1</v>
      </c>
      <c r="F63" s="44">
        <f t="shared" si="14"/>
        <v>270919107.82999998</v>
      </c>
      <c r="G63" s="62">
        <f>IF(ISBLANK(F63),"  ",IF(F76&gt;0,F63/F76,IF(F63&gt;0,1,0)))</f>
        <v>8.056858456760109E-2</v>
      </c>
      <c r="H63" s="9">
        <f>'2Year'!H63+'4Year'!H63</f>
        <v>0</v>
      </c>
      <c r="I63" s="58">
        <f t="shared" si="11"/>
        <v>0</v>
      </c>
      <c r="J63" s="53">
        <f>'2Year'!J63+'4Year'!J63</f>
        <v>283405006.41000003</v>
      </c>
      <c r="K63" s="60">
        <f t="shared" si="12"/>
        <v>1</v>
      </c>
      <c r="L63" s="44">
        <f t="shared" si="13"/>
        <v>283405006.41000003</v>
      </c>
      <c r="M63" s="62">
        <f>IF(ISBLANK(L63),"  ",IF(L76&gt;0,L63/L76,IF(L63&gt;0,1,0)))</f>
        <v>8.3593387431625241E-2</v>
      </c>
      <c r="N63" s="220"/>
    </row>
    <row r="64" spans="1:14" s="200" customFormat="1" ht="44.25" x14ac:dyDescent="0.55000000000000004">
      <c r="A64" s="113" t="s">
        <v>61</v>
      </c>
      <c r="B64" s="9">
        <f>'2Year'!B64+'4Year'!B64</f>
        <v>0</v>
      </c>
      <c r="C64" s="58">
        <f t="shared" si="0"/>
        <v>0</v>
      </c>
      <c r="D64" s="53">
        <f>'2Year'!D64+'4Year'!D64</f>
        <v>6148928.8499999996</v>
      </c>
      <c r="E64" s="60">
        <f t="shared" si="9"/>
        <v>1</v>
      </c>
      <c r="F64" s="44">
        <f t="shared" si="14"/>
        <v>6148928.8499999996</v>
      </c>
      <c r="G64" s="62">
        <f>IF(ISBLANK(F64),"  ",IF(F76&gt;0,F64/F76,IF(F64&gt;0,1,0)))</f>
        <v>1.8286288406141292E-3</v>
      </c>
      <c r="H64" s="9">
        <f>'2Year'!H64+'4Year'!H64</f>
        <v>0</v>
      </c>
      <c r="I64" s="58">
        <f t="shared" si="11"/>
        <v>0</v>
      </c>
      <c r="J64" s="53">
        <f>'2Year'!J64+'4Year'!J64</f>
        <v>6324179</v>
      </c>
      <c r="K64" s="60">
        <f t="shared" si="12"/>
        <v>1</v>
      </c>
      <c r="L64" s="44">
        <f t="shared" si="13"/>
        <v>6324179</v>
      </c>
      <c r="M64" s="62">
        <f>IF(ISBLANK(L64),"  ",IF(L76&gt;0,L64/L76,IF(L64&gt;0,1,0)))</f>
        <v>1.8653853438606524E-3</v>
      </c>
      <c r="N64" s="220"/>
    </row>
    <row r="65" spans="1:14" s="200" customFormat="1" ht="44.25" x14ac:dyDescent="0.55000000000000004">
      <c r="A65" s="89" t="s">
        <v>62</v>
      </c>
      <c r="B65" s="9">
        <f>'2Year'!B65+'4Year'!B65</f>
        <v>100</v>
      </c>
      <c r="C65" s="58">
        <f t="shared" si="0"/>
        <v>1.1280223002365276E-6</v>
      </c>
      <c r="D65" s="53">
        <f>'2Year'!D65+'4Year'!D65</f>
        <v>88650629.670000002</v>
      </c>
      <c r="E65" s="60">
        <f t="shared" si="9"/>
        <v>0.99999887197769977</v>
      </c>
      <c r="F65" s="44">
        <f t="shared" si="14"/>
        <v>88650729.670000002</v>
      </c>
      <c r="G65" s="62">
        <f>IF(ISBLANK(F65),"  ",IF(F76&gt;0,F65/F76,IF(F65&gt;0,1,0)))</f>
        <v>2.6363824492138772E-2</v>
      </c>
      <c r="H65" s="9">
        <f>'2Year'!H65+'4Year'!H65</f>
        <v>0</v>
      </c>
      <c r="I65" s="58">
        <f t="shared" si="11"/>
        <v>0</v>
      </c>
      <c r="J65" s="53">
        <f>'2Year'!J65+'4Year'!J65</f>
        <v>85184466.120000005</v>
      </c>
      <c r="K65" s="60">
        <f t="shared" si="12"/>
        <v>1</v>
      </c>
      <c r="L65" s="44">
        <f t="shared" si="13"/>
        <v>85184466.120000005</v>
      </c>
      <c r="M65" s="62">
        <f>IF(ISBLANK(L65),"  ",IF(L76&gt;0,L65/L76,IF(L65&gt;0,1,0)))</f>
        <v>2.5126084290916229E-2</v>
      </c>
      <c r="N65" s="220"/>
    </row>
    <row r="66" spans="1:14" s="200" customFormat="1" ht="44.25" x14ac:dyDescent="0.55000000000000004">
      <c r="A66" s="231" t="s">
        <v>63</v>
      </c>
      <c r="B66" s="9">
        <f>'2Year'!B66+'4Year'!B66</f>
        <v>30635744.149999999</v>
      </c>
      <c r="C66" s="58">
        <f t="shared" si="0"/>
        <v>0.31446322369744151</v>
      </c>
      <c r="D66" s="53">
        <f>'2Year'!D66+'4Year'!D66</f>
        <v>66786599.200000003</v>
      </c>
      <c r="E66" s="60">
        <f t="shared" si="9"/>
        <v>0.6855367763025586</v>
      </c>
      <c r="F66" s="44">
        <f t="shared" si="14"/>
        <v>97422343.349999994</v>
      </c>
      <c r="G66" s="62">
        <f>IF(ISBLANK(F66),"  ",IF(F76&gt;0,F66/F76,IF(F66&gt;0,1,0)))</f>
        <v>2.8972413100864243E-2</v>
      </c>
      <c r="H66" s="9">
        <f>'2Year'!H66+'4Year'!H66</f>
        <v>45424013</v>
      </c>
      <c r="I66" s="58">
        <f t="shared" si="11"/>
        <v>0.43133516890191531</v>
      </c>
      <c r="J66" s="53">
        <f>'2Year'!J66+'4Year'!J66</f>
        <v>59886233.590000004</v>
      </c>
      <c r="K66" s="60">
        <f t="shared" si="12"/>
        <v>0.56866483109808474</v>
      </c>
      <c r="L66" s="44">
        <f t="shared" si="13"/>
        <v>105310246.59</v>
      </c>
      <c r="M66" s="62">
        <f>IF(ISBLANK(L66),"  ",IF(L76&gt;0,L66/L76,IF(L66&gt;0,1,0)))</f>
        <v>3.1062402020457871E-2</v>
      </c>
      <c r="N66" s="220"/>
    </row>
    <row r="67" spans="1:14" s="202" customFormat="1" ht="45" x14ac:dyDescent="0.6">
      <c r="A67" s="235" t="s">
        <v>64</v>
      </c>
      <c r="B67" s="232">
        <f>B66+B65+B64+B63+B62+B61+B60+B59+B58+B57+B56</f>
        <v>1285379733.4399998</v>
      </c>
      <c r="C67" s="80">
        <f t="shared" si="0"/>
        <v>0.56295149075287987</v>
      </c>
      <c r="D67" s="91">
        <f>D66+D65+D64+D63+D62+D61+D60+D59+D58+D57+D56</f>
        <v>997907111.96999991</v>
      </c>
      <c r="E67" s="83">
        <f t="shared" si="9"/>
        <v>0.43704850924712008</v>
      </c>
      <c r="F67" s="232">
        <f>F66+F65+F64+F63+F62+F61+F60+F59+F58+F57+F56</f>
        <v>2283286845.4099998</v>
      </c>
      <c r="G67" s="82">
        <f>IF(ISBLANK(F67),"  ",IF(F76&gt;0,F67/F76,IF(F67&gt;0,1,0)))</f>
        <v>0.67902626274681654</v>
      </c>
      <c r="H67" s="232">
        <f>H66+H65+H64+H63+H62+H61+H60+H59+H58+H57+H56</f>
        <v>1349249455.1299999</v>
      </c>
      <c r="I67" s="80">
        <f t="shared" si="11"/>
        <v>0.57728484503427113</v>
      </c>
      <c r="J67" s="91">
        <f>J66+J65+J64+J63+J62+J61+J60+J59+J58+J57+J56</f>
        <v>987984003.76999998</v>
      </c>
      <c r="K67" s="83">
        <f t="shared" si="12"/>
        <v>0.42271515496572892</v>
      </c>
      <c r="L67" s="232">
        <f>L66+L65+L64+L63+L62+L61+L60+L59+L58+L57+L56</f>
        <v>2337233458.8999996</v>
      </c>
      <c r="M67" s="82">
        <f>IF(ISBLANK(L67),"  ",IF(L76&gt;0,L67/L76,IF(L67&gt;0,1,0)))</f>
        <v>0.68939241590296507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9">
        <f>'2Year'!B69+'4Year'!B69</f>
        <v>0</v>
      </c>
      <c r="C69" s="52">
        <f t="shared" si="0"/>
        <v>0</v>
      </c>
      <c r="D69" s="53">
        <f>'2Year'!D69+'4Year'!D69</f>
        <v>2657286.5699999998</v>
      </c>
      <c r="E69" s="54">
        <f>IF(ISBLANK(D69),"  ",IF(F69&gt;0,D69/F69,IF(D69&gt;0,1,0)))</f>
        <v>1</v>
      </c>
      <c r="F69" s="67">
        <f>D69+B69</f>
        <v>2657286.5699999998</v>
      </c>
      <c r="G69" s="56">
        <f>IF(ISBLANK(F69),"  ",IF(F76&gt;0,F69/F76,IF(F69&gt;0,1,0)))</f>
        <v>7.9024997332317415E-4</v>
      </c>
      <c r="H69" s="9">
        <f>'2Year'!H69+'4Year'!H69</f>
        <v>0</v>
      </c>
      <c r="I69" s="52">
        <f>IF(ISBLANK(H69),"  ",IF(L69&gt;0,H69/L69,IF(H69&gt;0,1,0)))</f>
        <v>0</v>
      </c>
      <c r="J69" s="53">
        <f>'2Year'!J69+'4Year'!J69</f>
        <v>2249070.1100000013</v>
      </c>
      <c r="K69" s="54">
        <f>IF(ISBLANK(J69),"  ",IF(L69&gt;0,J69/L69,IF(J69&gt;0,1,0)))</f>
        <v>1</v>
      </c>
      <c r="L69" s="67">
        <f>J69+H69</f>
        <v>2249070.1100000013</v>
      </c>
      <c r="M69" s="56">
        <f>IF(ISBLANK(L69),"  ",IF(L76&gt;0,L69/L76,IF(L69&gt;0,1,0)))</f>
        <v>6.6338767775375544E-4</v>
      </c>
    </row>
    <row r="70" spans="1:14" s="200" customFormat="1" ht="44.25" x14ac:dyDescent="0.55000000000000004">
      <c r="A70" s="223" t="s">
        <v>67</v>
      </c>
      <c r="B70" s="9">
        <f>'2Year'!B70+'4Year'!B70</f>
        <v>0</v>
      </c>
      <c r="C70" s="58">
        <f t="shared" si="0"/>
        <v>0</v>
      </c>
      <c r="D70" s="53">
        <f>'2Year'!D70+'4Year'!D70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'2Year'!H70+'4Year'!H70</f>
        <v>0</v>
      </c>
      <c r="I70" s="58">
        <f>IF(ISBLANK(H70),"  ",IF(L70&gt;0,H70/L70,IF(H70&gt;0,1,0)))</f>
        <v>0</v>
      </c>
      <c r="J70" s="53">
        <f>'2Year'!J70+'4Year'!J70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9">
        <f>'2Year'!B72+'4Year'!B72</f>
        <v>0</v>
      </c>
      <c r="C72" s="52">
        <f t="shared" si="0"/>
        <v>0</v>
      </c>
      <c r="D72" s="53">
        <f>'2Year'!D72+'4Year'!D72</f>
        <v>304109602.87</v>
      </c>
      <c r="E72" s="54">
        <f>IF(ISBLANK(D72),"  ",IF(F72&gt;0,D72/F72,IF(D72&gt;0,1,0)))</f>
        <v>1</v>
      </c>
      <c r="F72" s="67">
        <f>D72+B72</f>
        <v>304109602.87</v>
      </c>
      <c r="G72" s="56">
        <f>IF(ISBLANK(F72),"  ",IF(F76&gt;0,F72/F76,IF(F72&gt;0,1,0)))</f>
        <v>9.0439099895551947E-2</v>
      </c>
      <c r="H72" s="9">
        <f>'2Year'!H72+'4Year'!H72</f>
        <v>0</v>
      </c>
      <c r="I72" s="52">
        <f>IF(ISBLANK(H72),"  ",IF(L72&gt;0,H72/L72,IF(H72&gt;0,1,0)))</f>
        <v>0</v>
      </c>
      <c r="J72" s="53">
        <f>'2Year'!J72+'4Year'!J72</f>
        <v>294962105.68000001</v>
      </c>
      <c r="K72" s="54">
        <f>IF(ISBLANK(J72),"  ",IF(L72&gt;0,J72/L72,IF(J72&gt;0,1,0)))</f>
        <v>1</v>
      </c>
      <c r="L72" s="67">
        <f>J72+H72</f>
        <v>294962105.68000001</v>
      </c>
      <c r="M72" s="56">
        <f>IF(ISBLANK(L72),"  ",IF(L76&gt;0,L72/L76,IF(L72&gt;0,1,0)))</f>
        <v>8.7002279494263035E-2</v>
      </c>
    </row>
    <row r="73" spans="1:14" s="200" customFormat="1" ht="44.25" x14ac:dyDescent="0.55000000000000004">
      <c r="A73" s="223" t="s">
        <v>70</v>
      </c>
      <c r="B73" s="9">
        <f>'2Year'!B73+'4Year'!B73</f>
        <v>0</v>
      </c>
      <c r="C73" s="58">
        <f t="shared" si="0"/>
        <v>0</v>
      </c>
      <c r="D73" s="53">
        <f>'2Year'!D73+'4Year'!D73</f>
        <v>244145501.88999999</v>
      </c>
      <c r="E73" s="60">
        <f>IF(ISBLANK(D73),"  ",IF(F73&gt;0,D73/F73,IF(D73&gt;0,1,0)))</f>
        <v>1</v>
      </c>
      <c r="F73" s="44">
        <f>D73+B73</f>
        <v>244145501.88999999</v>
      </c>
      <c r="G73" s="62">
        <f>IF(ISBLANK(F73),"  ",IF(F76&gt;0,F73/F76,IF(F73&gt;0,1,0)))</f>
        <v>7.2606386730636074E-2</v>
      </c>
      <c r="H73" s="9">
        <f>'2Year'!H73+'4Year'!H73</f>
        <v>0</v>
      </c>
      <c r="I73" s="58">
        <f>IF(ISBLANK(H73),"  ",IF(L73&gt;0,H73/L73,IF(H73&gt;0,1,0)))</f>
        <v>0</v>
      </c>
      <c r="J73" s="53">
        <f>'2Year'!J73+'4Year'!J73</f>
        <v>217279062.10000002</v>
      </c>
      <c r="K73" s="60">
        <f>IF(ISBLANK(J73),"  ",IF(L73&gt;0,J73/L73,IF(J73&gt;0,1,0)))</f>
        <v>1</v>
      </c>
      <c r="L73" s="44">
        <f>J73+H73</f>
        <v>217279062.10000002</v>
      </c>
      <c r="M73" s="62">
        <f>IF(ISBLANK(L73),"  ",IF(L76&gt;0,L73/L76,IF(L73&gt;0,1,0)))</f>
        <v>6.4088821326709539E-2</v>
      </c>
    </row>
    <row r="74" spans="1:14" s="202" customFormat="1" ht="45" x14ac:dyDescent="0.6">
      <c r="A74" s="230" t="s">
        <v>71</v>
      </c>
      <c r="B74" s="117">
        <f>B73+B72+B70+B69</f>
        <v>0</v>
      </c>
      <c r="C74" s="80">
        <f t="shared" si="0"/>
        <v>0</v>
      </c>
      <c r="D74" s="95">
        <f>D73+D72+D70+D69</f>
        <v>550912391.33000004</v>
      </c>
      <c r="E74" s="83">
        <f>IF(ISBLANK(D74),"  ",IF(F74&gt;0,D74/F74,IF(D74&gt;0,1,0)))</f>
        <v>1</v>
      </c>
      <c r="F74" s="118">
        <f>F73+F72+F71+F70+F69</f>
        <v>550912391.33000004</v>
      </c>
      <c r="G74" s="82">
        <f>IF(ISBLANK(F74),"  ",IF(F76&gt;0,F74/F76,IF(F74&gt;0,1,0)))</f>
        <v>0.16383573659951123</v>
      </c>
      <c r="H74" s="117">
        <f>H73+H72+H70+H69</f>
        <v>0</v>
      </c>
      <c r="I74" s="80">
        <f>IF(ISBLANK(H74),"  ",IF(L74&gt;0,H74/L74,IF(H74&gt;0,1,0)))</f>
        <v>0</v>
      </c>
      <c r="J74" s="95">
        <f>J73+J72+J70+J69</f>
        <v>514490237.89000005</v>
      </c>
      <c r="K74" s="83">
        <f>IF(ISBLANK(J74),"  ",IF(L74&gt;0,J74/L74,IF(J74&gt;0,1,0)))</f>
        <v>1</v>
      </c>
      <c r="L74" s="118">
        <f>L73+L72+L71+L70+L69</f>
        <v>514490237.89000005</v>
      </c>
      <c r="M74" s="82">
        <f>IF(ISBLANK(L74),"  ",IF(L76&gt;0,L74/L76,IF(L74&gt;0,1,0)))</f>
        <v>0.15175448849872633</v>
      </c>
    </row>
    <row r="75" spans="1:14" s="202" customFormat="1" ht="45" x14ac:dyDescent="0.6">
      <c r="A75" s="230" t="s">
        <v>72</v>
      </c>
      <c r="B75" s="133">
        <f>'2Year'!B75+'4Year'!B75</f>
        <v>0</v>
      </c>
      <c r="C75" s="80">
        <f>IF(ISBLANK(B75),"  ",IF(F75&gt;0,B75/F75,IF(B75&gt;0,1,0)))</f>
        <v>0</v>
      </c>
      <c r="D75" s="142">
        <f>'2Year'!D75+'4Year'!D75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'2Year'!H75+'4Year'!H75</f>
        <v>0</v>
      </c>
      <c r="I75" s="80">
        <f>IF(ISBLANK(H75),"  ",IF(L75&gt;0,H75/L75,IF(H75&gt;0,1,0)))</f>
        <v>0</v>
      </c>
      <c r="J75" s="142">
        <f>'2Year'!J75+'4Year'!J75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f>B74+B67+B47+B40+B48+B75</f>
        <v>1809768875.5999999</v>
      </c>
      <c r="C76" s="122">
        <f t="shared" si="0"/>
        <v>0.53820683919085588</v>
      </c>
      <c r="D76" s="121">
        <f>D74+D67+D47+D40+D48+D75</f>
        <v>1552821013.3</v>
      </c>
      <c r="E76" s="123">
        <f>IF(ISBLANK(D76),"  ",IF(F76&gt;0,D76/F76,IF(D76&gt;0,1,0)))</f>
        <v>0.46179316080914423</v>
      </c>
      <c r="F76" s="121">
        <f>F74+F67+F47+F40+F48+F75</f>
        <v>3362589888.8999996</v>
      </c>
      <c r="G76" s="124">
        <f>IF(ISBLANK(F76),"  ",IF(F76&gt;0,F76/F76,IF(F76&gt;0,1,0)))</f>
        <v>1</v>
      </c>
      <c r="H76" s="121">
        <f>H74+H67+H47+H40+H48+H75</f>
        <v>1886365358.1299999</v>
      </c>
      <c r="I76" s="122">
        <f>IF(ISBLANK(H76),"  ",IF(L76&gt;0,H76/L76,IF(H76&gt;0,1,0)))</f>
        <v>0.55640396836050221</v>
      </c>
      <c r="J76" s="121">
        <f>J74+J67+J47+J40+J48+J75</f>
        <v>1503914843.6600001</v>
      </c>
      <c r="K76" s="123">
        <f>IF(ISBLANK(J76),"  ",IF(L76&gt;0,J76/L76,IF(J76&gt;0,1,0)))</f>
        <v>0.44359603163949796</v>
      </c>
      <c r="L76" s="121">
        <f>L74+L67+L47+L40+L48+L75</f>
        <v>3390280201.7899995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111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1266403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1266403</v>
      </c>
      <c r="G13" s="56">
        <f>IF(ISBLANK(F13),"  ",IF(F76&gt;0,F13/F76,IF(F13&gt;0,1,0)))</f>
        <v>2.9473905531329427E-2</v>
      </c>
      <c r="H13" s="9">
        <v>1286145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1286145</v>
      </c>
      <c r="M13" s="56">
        <f>IF(ISBLANK(L13),"  ",IF(L76&gt;0,L13/L76,IF(L13&gt;0,1,0)))</f>
        <v>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0</v>
      </c>
      <c r="C15" s="137">
        <f t="shared" si="0"/>
        <v>0</v>
      </c>
      <c r="D15" s="69">
        <v>0</v>
      </c>
      <c r="E15" s="64">
        <f>IF(ISBLANK(D15),"  ",IF(F15&gt;0,D15/F15,IF(D15&gt;0,1,0)))</f>
        <v>0</v>
      </c>
      <c r="F15" s="48">
        <f>D15+B15</f>
        <v>0</v>
      </c>
      <c r="G15" s="65">
        <f>IF(ISBLANK(F15),"  ",IF(F76&gt;0,F15/F76,IF(F15&gt;0,1,0)))</f>
        <v>0</v>
      </c>
      <c r="H15" s="226">
        <v>0</v>
      </c>
      <c r="I15" s="137">
        <f>IF(ISBLANK(H15),"  ",IF(L15&gt;0,H15/L15,IF(H15&gt;0,1,0)))</f>
        <v>0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0</v>
      </c>
      <c r="M15" s="65">
        <f>IF(ISBLANK(L15),"  ",IF(L76&gt;0,L15/L76,IF(L15&gt;0,1,0)))</f>
        <v>0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0</v>
      </c>
      <c r="I17" s="58">
        <f t="shared" si="3"/>
        <v>0</v>
      </c>
      <c r="J17" s="69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1266403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1266403</v>
      </c>
      <c r="G40" s="82">
        <f>IF(ISBLANK(F40),"  ",IF(F76&gt;0,F40/F76,IF(F40&gt;0,1,0)))</f>
        <v>2.9473905531329427E-2</v>
      </c>
      <c r="H40" s="229">
        <v>1286145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1286145</v>
      </c>
      <c r="M40" s="82">
        <f>IF(ISBLANK(L40),"  ",IF(L76&gt;0,L40/L76,IF(L40&gt;0,1,0)))</f>
        <v>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11901872</v>
      </c>
      <c r="E60" s="60">
        <f t="shared" si="9"/>
        <v>1</v>
      </c>
      <c r="F60" s="78">
        <f t="shared" si="14"/>
        <v>11901872</v>
      </c>
      <c r="G60" s="62">
        <f>IF(ISBLANK(F60),"  ",IF(F76&gt;0,F60/F76,IF(F60&gt;0,1,0)))</f>
        <v>0.27700080541026423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0</v>
      </c>
      <c r="C67" s="80">
        <f t="shared" si="0"/>
        <v>0</v>
      </c>
      <c r="D67" s="91">
        <v>11901872</v>
      </c>
      <c r="E67" s="83">
        <f t="shared" si="9"/>
        <v>1</v>
      </c>
      <c r="F67" s="232">
        <f>F66+F65+F64+F63+F62+F61+F60+F59+F58+F57+F56</f>
        <v>11901872</v>
      </c>
      <c r="G67" s="82">
        <f>IF(ISBLANK(F67),"  ",IF(F76&gt;0,F67/F76,IF(F67&gt;0,1,0)))</f>
        <v>0.27700080541026423</v>
      </c>
      <c r="H67" s="232">
        <v>0</v>
      </c>
      <c r="I67" s="80">
        <f t="shared" si="11"/>
        <v>0</v>
      </c>
      <c r="J67" s="91">
        <v>0</v>
      </c>
      <c r="K67" s="83">
        <f t="shared" si="12"/>
        <v>0</v>
      </c>
      <c r="L67" s="232">
        <f>L66+L65+L64+L63+L62+L61+L60+L59+L58+L57+L56</f>
        <v>0</v>
      </c>
      <c r="M67" s="82">
        <f>IF(ISBLANK(L67),"  ",IF(L76&gt;0,L67/L76,IF(L67&gt;0,1,0)))</f>
        <v>0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29798647</v>
      </c>
      <c r="E73" s="60">
        <f>IF(ISBLANK(D73),"  ",IF(F73&gt;0,D73/F73,IF(D73&gt;0,1,0)))</f>
        <v>1</v>
      </c>
      <c r="F73" s="44">
        <f>D73+B73</f>
        <v>29798647</v>
      </c>
      <c r="G73" s="62">
        <f>IF(ISBLANK(F73),"  ",IF(F76&gt;0,F73/F76,IF(F73&gt;0,1,0)))</f>
        <v>0.69352528905840638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29798647</v>
      </c>
      <c r="E74" s="83">
        <f>IF(ISBLANK(D74),"  ",IF(F74&gt;0,D74/F74,IF(D74&gt;0,1,0)))</f>
        <v>1</v>
      </c>
      <c r="F74" s="118">
        <f>F73+F72+F71+F70+F69</f>
        <v>29798647</v>
      </c>
      <c r="G74" s="82">
        <f>IF(ISBLANK(F74),"  ",IF(F76&gt;0,F74/F76,IF(F74&gt;0,1,0)))</f>
        <v>0.69352528905840638</v>
      </c>
      <c r="H74" s="117">
        <v>0</v>
      </c>
      <c r="I74" s="80">
        <f>IF(ISBLANK(H74),"  ",IF(L74&gt;0,H74/L74,IF(H74&gt;0,1,0)))</f>
        <v>0</v>
      </c>
      <c r="J74" s="95">
        <v>0</v>
      </c>
      <c r="K74" s="83">
        <f>IF(ISBLANK(J74),"  ",IF(L74&gt;0,J74/L74,IF(J74&gt;0,1,0)))</f>
        <v>0</v>
      </c>
      <c r="L74" s="118">
        <f>L73+L72+L71+L70+L69</f>
        <v>0</v>
      </c>
      <c r="M74" s="82">
        <f>IF(ISBLANK(L74),"  ",IF(L76&gt;0,L74/L76,IF(L74&gt;0,1,0)))</f>
        <v>0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1266403</v>
      </c>
      <c r="C76" s="122">
        <f t="shared" si="0"/>
        <v>2.9473905531329427E-2</v>
      </c>
      <c r="D76" s="121">
        <v>41700519</v>
      </c>
      <c r="E76" s="123">
        <f>IF(ISBLANK(D76),"  ",IF(F76&gt;0,D76/F76,IF(D76&gt;0,1,0)))</f>
        <v>0.97052609446867055</v>
      </c>
      <c r="F76" s="121">
        <f>F74+F67+F47+F40+F48+F75</f>
        <v>42966922</v>
      </c>
      <c r="G76" s="124">
        <f>IF(ISBLANK(F76),"  ",IF(F76&gt;0,F76/F76,IF(F76&gt;0,1,0)))</f>
        <v>1</v>
      </c>
      <c r="H76" s="121">
        <v>1286145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1286145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3" sqref="B3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93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14605686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14605686</v>
      </c>
      <c r="G13" s="56">
        <f>IF(ISBLANK(F13),"  ",IF(F76&gt;0,F13/F76,IF(F13&gt;0,1,0)))</f>
        <v>0.24884500684106345</v>
      </c>
      <c r="H13" s="9">
        <v>14432889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14432889</v>
      </c>
      <c r="M13" s="56">
        <f>IF(ISBLANK(L13),"  ",IF(L76&gt;0,L13/L76,IF(L13&gt;0,1,0)))</f>
        <v>0.23384993183739733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690127.25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690127.25</v>
      </c>
      <c r="G15" s="65">
        <f>IF(ISBLANK(F15),"  ",IF(F76&gt;0,F15/F76,IF(F15&gt;0,1,0)))</f>
        <v>1.1758072866105317E-2</v>
      </c>
      <c r="H15" s="226">
        <v>767209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767209</v>
      </c>
      <c r="M15" s="65">
        <f>IF(ISBLANK(L15),"  ",IF(L76&gt;0,L15/L76,IF(L15&gt;0,1,0)))</f>
        <v>1.2430759521190647E-2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690127.25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690127.25</v>
      </c>
      <c r="G17" s="62">
        <f>IF(ISBLANK(F17),"  ",IF(F76&gt;0,F17/F76,IF(F17&gt;0,1,0)))</f>
        <v>1.1758072866105317E-2</v>
      </c>
      <c r="H17" s="224">
        <v>767209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767209</v>
      </c>
      <c r="M17" s="62">
        <f>IF(ISBLANK(L17),"  ",IF(L76&gt;0,L17/L76,IF(L17&gt;0,1,0)))</f>
        <v>1.2430759521190647E-2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15295813.25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15295813.25</v>
      </c>
      <c r="G40" s="82">
        <f>IF(ISBLANK(F40),"  ",IF(F76&gt;0,F40/F76,IF(F40&gt;0,1,0)))</f>
        <v>0.26060307970716878</v>
      </c>
      <c r="H40" s="229">
        <v>15200098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15200098</v>
      </c>
      <c r="M40" s="82">
        <f>IF(ISBLANK(L40),"  ",IF(L76&gt;0,L40/L76,IF(L40&gt;0,1,0)))</f>
        <v>0.24628069135858799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17372497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17372497</v>
      </c>
      <c r="G50" s="56">
        <f>IF(ISBLANK(F50),"  ",IF(F76&gt;0,F50/F76,IF(F50&gt;0,1,0)))</f>
        <v>0.29598466890301173</v>
      </c>
      <c r="H50" s="97">
        <v>20778727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20778727</v>
      </c>
      <c r="M50" s="56">
        <f>IF(ISBLANK(L50),"  ",IF(L76&gt;0,L50/L76,IF(L50&gt;0,1,0)))</f>
        <v>0.33666883273458886</v>
      </c>
      <c r="N50" s="220"/>
    </row>
    <row r="51" spans="1:14" s="200" customFormat="1" ht="44.25" x14ac:dyDescent="0.55000000000000004">
      <c r="A51" s="223" t="s">
        <v>48</v>
      </c>
      <c r="B51" s="226">
        <v>665596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665596</v>
      </c>
      <c r="G51" s="62">
        <f>IF(ISBLANK(F51),"  ",IF(F76&gt;0,F51/F76,IF(F51&gt;0,1,0)))</f>
        <v>1.1340120633387877E-2</v>
      </c>
      <c r="H51" s="226">
        <v>425981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425981</v>
      </c>
      <c r="M51" s="62">
        <f>IF(ISBLANK(L51),"  ",IF(L76&gt;0,L51/L76,IF(L51&gt;0,1,0)))</f>
        <v>6.9019880783415125E-3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1069596</v>
      </c>
      <c r="E52" s="60">
        <f t="shared" si="9"/>
        <v>1</v>
      </c>
      <c r="F52" s="106">
        <f t="shared" si="10"/>
        <v>1069596</v>
      </c>
      <c r="G52" s="62">
        <f>IF(ISBLANK(F52),"  ",IF(F76&gt;0,F52/F76,IF(F52&gt;0,1,0)))</f>
        <v>1.8223288104179024E-2</v>
      </c>
      <c r="H52" s="104">
        <v>0</v>
      </c>
      <c r="I52" s="58">
        <f t="shared" si="11"/>
        <v>0</v>
      </c>
      <c r="J52" s="105">
        <v>1100400</v>
      </c>
      <c r="K52" s="60">
        <f t="shared" si="12"/>
        <v>1</v>
      </c>
      <c r="L52" s="106">
        <f t="shared" si="13"/>
        <v>1100400</v>
      </c>
      <c r="M52" s="62">
        <f>IF(ISBLANK(L52),"  ",IF(L76&gt;0,L52/L76,IF(L52&gt;0,1,0)))</f>
        <v>1.7829310888060737E-2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462745</v>
      </c>
      <c r="E53" s="60">
        <f t="shared" si="9"/>
        <v>1</v>
      </c>
      <c r="F53" s="106">
        <f t="shared" si="10"/>
        <v>462745</v>
      </c>
      <c r="G53" s="62">
        <f>IF(ISBLANK(F53),"  ",IF(F76&gt;0,F53/F76,IF(F53&gt;0,1,0)))</f>
        <v>7.8840379486912089E-3</v>
      </c>
      <c r="H53" s="104">
        <v>0</v>
      </c>
      <c r="I53" s="58">
        <f t="shared" si="11"/>
        <v>0</v>
      </c>
      <c r="J53" s="105">
        <v>471600</v>
      </c>
      <c r="K53" s="60">
        <f t="shared" si="12"/>
        <v>1</v>
      </c>
      <c r="L53" s="106">
        <f t="shared" si="13"/>
        <v>471600</v>
      </c>
      <c r="M53" s="62">
        <f>IF(ISBLANK(L53),"  ",IF(L76&gt;0,L53/L76,IF(L53&gt;0,1,0)))</f>
        <v>7.6411332377403158E-3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922217</v>
      </c>
      <c r="E54" s="60">
        <f>IF(ISBLANK(D54),"  ",IF(F54&gt;0,D54/F54,IF(D54&gt;0,1,0)))</f>
        <v>1</v>
      </c>
      <c r="F54" s="106">
        <f t="shared" si="10"/>
        <v>922217</v>
      </c>
      <c r="G54" s="62">
        <f>IF(ISBLANK(F54),"  ",IF(F76&gt;0,F54/F76,IF(F54&gt;0,1,0)))</f>
        <v>1.5712312018343062E-2</v>
      </c>
      <c r="H54" s="104">
        <v>0</v>
      </c>
      <c r="I54" s="58">
        <f>IF(ISBLANK(H54),"  ",IF(L54&gt;0,H54/L54,IF(H54&gt;0,1,0)))</f>
        <v>0</v>
      </c>
      <c r="J54" s="105">
        <v>942000</v>
      </c>
      <c r="K54" s="60">
        <f>IF(ISBLANK(J54),"  ",IF(L54&gt;0,J54/L54,IF(J54&gt;0,1,0)))</f>
        <v>1</v>
      </c>
      <c r="L54" s="106">
        <f t="shared" si="13"/>
        <v>942000</v>
      </c>
      <c r="M54" s="62">
        <f>IF(ISBLANK(L54),"  ",IF(L76&gt;0,L54/L76,IF(L54&gt;0,1,0)))</f>
        <v>1.5262823388361699E-2</v>
      </c>
      <c r="N54" s="220"/>
    </row>
    <row r="55" spans="1:14" s="200" customFormat="1" ht="44.25" x14ac:dyDescent="0.55000000000000004">
      <c r="A55" s="223" t="s">
        <v>52</v>
      </c>
      <c r="B55" s="226">
        <v>1170910</v>
      </c>
      <c r="C55" s="58">
        <f t="shared" si="0"/>
        <v>0.30716566867314693</v>
      </c>
      <c r="D55" s="69">
        <v>2641072</v>
      </c>
      <c r="E55" s="60">
        <f t="shared" si="9"/>
        <v>0.69283433132685301</v>
      </c>
      <c r="F55" s="102">
        <f t="shared" si="10"/>
        <v>3811982</v>
      </c>
      <c r="G55" s="62">
        <f>IF(ISBLANK(F55),"  ",IF(F76&gt;0,F55/F76,IF(F55&gt;0,1,0)))</f>
        <v>6.4946808172379633E-2</v>
      </c>
      <c r="H55" s="226">
        <v>1100400</v>
      </c>
      <c r="I55" s="58">
        <f t="shared" si="11"/>
        <v>0.28965517241379313</v>
      </c>
      <c r="J55" s="69">
        <v>2698600</v>
      </c>
      <c r="K55" s="60">
        <f t="shared" si="12"/>
        <v>0.71034482758620687</v>
      </c>
      <c r="L55" s="102">
        <f t="shared" si="13"/>
        <v>3799000</v>
      </c>
      <c r="M55" s="62">
        <f>IF(ISBLANK(L55),"  ",IF(L76&gt;0,L55/L76,IF(L55&gt;0,1,0)))</f>
        <v>6.1553573304019206E-2</v>
      </c>
      <c r="N55" s="220"/>
    </row>
    <row r="56" spans="1:14" s="202" customFormat="1" ht="45" x14ac:dyDescent="0.6">
      <c r="A56" s="233" t="s">
        <v>53</v>
      </c>
      <c r="B56" s="234">
        <v>19209003</v>
      </c>
      <c r="C56" s="80">
        <f t="shared" si="0"/>
        <v>0.79034326500630558</v>
      </c>
      <c r="D56" s="91">
        <v>5095630</v>
      </c>
      <c r="E56" s="83">
        <f t="shared" si="9"/>
        <v>0.20965673499369442</v>
      </c>
      <c r="F56" s="107">
        <f>F55+F53+F52+F51+F50+F54</f>
        <v>24304633</v>
      </c>
      <c r="G56" s="82">
        <f>IF(ISBLANK(F56),"  ",IF(F76&gt;0,F56/F76,IF(F56&gt;0,1,0)))</f>
        <v>0.41409123577999257</v>
      </c>
      <c r="H56" s="234">
        <v>22305108</v>
      </c>
      <c r="I56" s="80">
        <f t="shared" si="11"/>
        <v>0.8105728863755659</v>
      </c>
      <c r="J56" s="91">
        <v>5212600</v>
      </c>
      <c r="K56" s="83">
        <f t="shared" si="12"/>
        <v>0.18942711362443412</v>
      </c>
      <c r="L56" s="280">
        <f t="shared" si="13"/>
        <v>27517708</v>
      </c>
      <c r="M56" s="82">
        <f>IF(ISBLANK(L56),"  ",IF(L76&gt;0,L56/L76,IF(L56&gt;0,1,0)))</f>
        <v>0.44585766163111235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500333</v>
      </c>
      <c r="E60" s="60">
        <f t="shared" si="9"/>
        <v>1</v>
      </c>
      <c r="F60" s="78">
        <f t="shared" si="14"/>
        <v>500333</v>
      </c>
      <c r="G60" s="62">
        <f>IF(ISBLANK(F60),"  ",IF(F76&gt;0,F60/F76,IF(F60&gt;0,1,0)))</f>
        <v>8.524445124166698E-3</v>
      </c>
      <c r="H60" s="228">
        <v>0</v>
      </c>
      <c r="I60" s="58">
        <f t="shared" si="11"/>
        <v>0</v>
      </c>
      <c r="J60" s="77">
        <v>1000000</v>
      </c>
      <c r="K60" s="60">
        <f t="shared" si="12"/>
        <v>1</v>
      </c>
      <c r="L60" s="78">
        <f t="shared" si="13"/>
        <v>1000000</v>
      </c>
      <c r="M60" s="62">
        <f>IF(ISBLANK(L60),"  ",IF(L76&gt;0,L60/L76,IF(L60&gt;0,1,0)))</f>
        <v>1.6202572599110083E-2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11898</v>
      </c>
      <c r="E62" s="60">
        <f t="shared" si="9"/>
        <v>1</v>
      </c>
      <c r="F62" s="44">
        <f t="shared" si="14"/>
        <v>11898</v>
      </c>
      <c r="G62" s="62">
        <f>IF(ISBLANK(F62),"  ",IF(F76&gt;0,F62/F76,IF(F62&gt;0,1,0)))</f>
        <v>2.0271268952344812E-4</v>
      </c>
      <c r="H62" s="224">
        <v>0</v>
      </c>
      <c r="I62" s="58">
        <f t="shared" si="11"/>
        <v>0</v>
      </c>
      <c r="J62" s="69">
        <v>13600</v>
      </c>
      <c r="K62" s="60">
        <f t="shared" si="12"/>
        <v>1</v>
      </c>
      <c r="L62" s="44">
        <f t="shared" si="13"/>
        <v>13600</v>
      </c>
      <c r="M62" s="62">
        <f>IF(ISBLANK(L62),"  ",IF(L76&gt;0,L62/L76,IF(L62&gt;0,1,0)))</f>
        <v>2.2035498734789712E-4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289285</v>
      </c>
      <c r="E63" s="60">
        <f t="shared" si="9"/>
        <v>1</v>
      </c>
      <c r="F63" s="44">
        <f t="shared" si="14"/>
        <v>289285</v>
      </c>
      <c r="G63" s="62">
        <f>IF(ISBLANK(F63),"  ",IF(F76&gt;0,F63/F76,IF(F63&gt;0,1,0)))</f>
        <v>4.9287056974945944E-3</v>
      </c>
      <c r="H63" s="224">
        <v>0</v>
      </c>
      <c r="I63" s="58">
        <f t="shared" si="11"/>
        <v>0</v>
      </c>
      <c r="J63" s="69">
        <v>240000</v>
      </c>
      <c r="K63" s="60">
        <f t="shared" si="12"/>
        <v>1</v>
      </c>
      <c r="L63" s="44">
        <f t="shared" si="13"/>
        <v>240000</v>
      </c>
      <c r="M63" s="62">
        <f>IF(ISBLANK(L63),"  ",IF(L76&gt;0,L63/L76,IF(L63&gt;0,1,0)))</f>
        <v>3.88861742378642E-3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150009</v>
      </c>
      <c r="E65" s="60">
        <f t="shared" si="9"/>
        <v>1</v>
      </c>
      <c r="F65" s="44">
        <f t="shared" si="14"/>
        <v>150009</v>
      </c>
      <c r="G65" s="62">
        <f>IF(ISBLANK(F65),"  ",IF(F76&gt;0,F65/F76,IF(F65&gt;0,1,0)))</f>
        <v>2.5557848245690812E-3</v>
      </c>
      <c r="H65" s="224">
        <v>0</v>
      </c>
      <c r="I65" s="58">
        <f t="shared" si="11"/>
        <v>0</v>
      </c>
      <c r="J65" s="69">
        <v>100000</v>
      </c>
      <c r="K65" s="60">
        <f t="shared" si="12"/>
        <v>1</v>
      </c>
      <c r="L65" s="44">
        <f t="shared" si="13"/>
        <v>100000</v>
      </c>
      <c r="M65" s="62">
        <f>IF(ISBLANK(L65),"  ",IF(L76&gt;0,L65/L76,IF(L65&gt;0,1,0)))</f>
        <v>1.6202572599110082E-3</v>
      </c>
      <c r="N65" s="220"/>
    </row>
    <row r="66" spans="1:14" s="200" customFormat="1" ht="44.25" x14ac:dyDescent="0.55000000000000004">
      <c r="A66" s="231" t="s">
        <v>63</v>
      </c>
      <c r="B66" s="224">
        <v>566899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566899</v>
      </c>
      <c r="G66" s="62">
        <f>IF(ISBLANK(F66),"  ",IF(F76&gt;0,F66/F76,IF(F66&gt;0,1,0)))</f>
        <v>9.65856622778225E-3</v>
      </c>
      <c r="H66" s="224">
        <v>594892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594892</v>
      </c>
      <c r="M66" s="62">
        <f>IF(ISBLANK(L66),"  ",IF(L76&gt;0,L66/L76,IF(L66&gt;0,1,0)))</f>
        <v>9.6387808186297955E-3</v>
      </c>
      <c r="N66" s="220"/>
    </row>
    <row r="67" spans="1:14" s="202" customFormat="1" ht="45" x14ac:dyDescent="0.6">
      <c r="A67" s="235" t="s">
        <v>64</v>
      </c>
      <c r="B67" s="232">
        <v>19775902</v>
      </c>
      <c r="C67" s="80">
        <f t="shared" si="0"/>
        <v>0.76582342671512516</v>
      </c>
      <c r="D67" s="91">
        <v>6047155</v>
      </c>
      <c r="E67" s="83">
        <f t="shared" si="9"/>
        <v>0.23417657328487484</v>
      </c>
      <c r="F67" s="232">
        <f>F66+F65+F64+F63+F62+F61+F60+F59+F58+F57+F56</f>
        <v>25823057</v>
      </c>
      <c r="G67" s="82">
        <f>IF(ISBLANK(F67),"  ",IF(F76&gt;0,F67/F76,IF(F67&gt;0,1,0)))</f>
        <v>0.43996145034352863</v>
      </c>
      <c r="H67" s="232">
        <v>22900000</v>
      </c>
      <c r="I67" s="80">
        <f t="shared" si="11"/>
        <v>0.77716162925657195</v>
      </c>
      <c r="J67" s="91">
        <v>6566200</v>
      </c>
      <c r="K67" s="83">
        <f t="shared" si="12"/>
        <v>0.22283837074342808</v>
      </c>
      <c r="L67" s="232">
        <f>L66+L65+L64+L63+L62+L61+L60+L59+L58+L57+L56</f>
        <v>29466200</v>
      </c>
      <c r="M67" s="82">
        <f>IF(ISBLANK(L67),"  ",IF(L76&gt;0,L67/L76,IF(L67&gt;0,1,0)))</f>
        <v>0.47742824471989753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15052296</v>
      </c>
      <c r="E72" s="54">
        <f>IF(ISBLANK(D72),"  ",IF(F72&gt;0,D72/F72,IF(D72&gt;0,1,0)))</f>
        <v>1</v>
      </c>
      <c r="F72" s="67">
        <f>D72+B72</f>
        <v>15052296</v>
      </c>
      <c r="G72" s="56">
        <f>IF(ISBLANK(F72),"  ",IF(F76&gt;0,F72/F76,IF(F72&gt;0,1,0)))</f>
        <v>0.25645414402950412</v>
      </c>
      <c r="H72" s="207">
        <v>0</v>
      </c>
      <c r="I72" s="52">
        <f>IF(ISBLANK(H72),"  ",IF(L72&gt;0,H72/L72,IF(H72&gt;0,1,0)))</f>
        <v>0</v>
      </c>
      <c r="J72" s="59">
        <v>15052296</v>
      </c>
      <c r="K72" s="54">
        <f>IF(ISBLANK(J72),"  ",IF(L72&gt;0,J72/L72,IF(J72&gt;0,1,0)))</f>
        <v>1</v>
      </c>
      <c r="L72" s="67">
        <f>J72+H72</f>
        <v>15052296</v>
      </c>
      <c r="M72" s="56">
        <f>IF(ISBLANK(L72),"  ",IF(L76&gt;0,L72/L76,IF(L72&gt;0,1,0)))</f>
        <v>0.24388591872329432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2522742</v>
      </c>
      <c r="E73" s="60">
        <f>IF(ISBLANK(D73),"  ",IF(F73&gt;0,D73/F73,IF(D73&gt;0,1,0)))</f>
        <v>1</v>
      </c>
      <c r="F73" s="44">
        <f>D73+B73</f>
        <v>2522742</v>
      </c>
      <c r="G73" s="62">
        <f>IF(ISBLANK(F73),"  ",IF(F76&gt;0,F73/F76,IF(F73&gt;0,1,0)))</f>
        <v>4.2981325919798502E-2</v>
      </c>
      <c r="H73" s="224">
        <v>0</v>
      </c>
      <c r="I73" s="58">
        <f>IF(ISBLANK(H73),"  ",IF(L73&gt;0,H73/L73,IF(H73&gt;0,1,0)))</f>
        <v>0</v>
      </c>
      <c r="J73" s="69">
        <v>2000000</v>
      </c>
      <c r="K73" s="60">
        <f>IF(ISBLANK(J73),"  ",IF(L73&gt;0,J73/L73,IF(J73&gt;0,1,0)))</f>
        <v>1</v>
      </c>
      <c r="L73" s="44">
        <f>J73+H73</f>
        <v>2000000</v>
      </c>
      <c r="M73" s="62">
        <f>IF(ISBLANK(L73),"  ",IF(L76&gt;0,L73/L76,IF(L73&gt;0,1,0)))</f>
        <v>3.2405145198220166E-2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17575038</v>
      </c>
      <c r="E74" s="83">
        <f>IF(ISBLANK(D74),"  ",IF(F74&gt;0,D74/F74,IF(D74&gt;0,1,0)))</f>
        <v>1</v>
      </c>
      <c r="F74" s="118">
        <f>F73+F72+F71+F70+F69</f>
        <v>17575038</v>
      </c>
      <c r="G74" s="82">
        <f>IF(ISBLANK(F74),"  ",IF(F76&gt;0,F74/F76,IF(F74&gt;0,1,0)))</f>
        <v>0.29943546994930259</v>
      </c>
      <c r="H74" s="117">
        <v>0</v>
      </c>
      <c r="I74" s="80">
        <f>IF(ISBLANK(H74),"  ",IF(L74&gt;0,H74/L74,IF(H74&gt;0,1,0)))</f>
        <v>0</v>
      </c>
      <c r="J74" s="95">
        <v>17052296</v>
      </c>
      <c r="K74" s="83">
        <f>IF(ISBLANK(J74),"  ",IF(L74&gt;0,J74/L74,IF(J74&gt;0,1,0)))</f>
        <v>1</v>
      </c>
      <c r="L74" s="118">
        <f>L73+L72+L71+L70+L69</f>
        <v>17052296</v>
      </c>
      <c r="M74" s="82">
        <f>IF(ISBLANK(L74),"  ",IF(L76&gt;0,L74/L76,IF(L74&gt;0,1,0)))</f>
        <v>0.27629106392151448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35071715.25</v>
      </c>
      <c r="C76" s="122">
        <f t="shared" si="0"/>
        <v>0.59753586523180624</v>
      </c>
      <c r="D76" s="121">
        <v>23622193</v>
      </c>
      <c r="E76" s="123">
        <f>IF(ISBLANK(D76),"  ",IF(F76&gt;0,D76/F76,IF(D76&gt;0,1,0)))</f>
        <v>0.40246413476819376</v>
      </c>
      <c r="F76" s="121">
        <f>F74+F67+F47+F40+F48+F75</f>
        <v>58693908.25</v>
      </c>
      <c r="G76" s="124">
        <f>IF(ISBLANK(F76),"  ",IF(F76&gt;0,F76/F76,IF(F76&gt;0,1,0)))</f>
        <v>1</v>
      </c>
      <c r="H76" s="121">
        <v>38100098</v>
      </c>
      <c r="I76" s="122">
        <f>IF(ISBLANK(H76),"  ",IF(L76&gt;0,H76/L76,IF(H76&gt;0,1,0)))</f>
        <v>0.61731960387820894</v>
      </c>
      <c r="J76" s="121">
        <v>23618496</v>
      </c>
      <c r="K76" s="123">
        <f>IF(ISBLANK(J76),"  ",IF(L76&gt;0,J76/L76,IF(J76&gt;0,1,0)))</f>
        <v>0.38268039612179111</v>
      </c>
      <c r="L76" s="121">
        <f>L74+L67+L47+L40+L48+L75</f>
        <v>61718594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1" sqref="B1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92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10441123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10441123</v>
      </c>
      <c r="G13" s="56">
        <f>IF(ISBLANK(F13),"  ",IF(F76&gt;0,F13/F76,IF(F13&gt;0,1,0)))</f>
        <v>0.12134844468879245</v>
      </c>
      <c r="H13" s="9">
        <v>10847513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10847513</v>
      </c>
      <c r="M13" s="56">
        <f>IF(ISBLANK(L13),"  ",IF(L76&gt;0,L13/L76,IF(L13&gt;0,1,0)))</f>
        <v>0.11874422952722492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347795.1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347795.1</v>
      </c>
      <c r="G15" s="65">
        <f>IF(ISBLANK(F15),"  ",IF(F76&gt;0,F15/F76,IF(F15&gt;0,1,0)))</f>
        <v>4.0421317185309509E-3</v>
      </c>
      <c r="H15" s="226">
        <v>389174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389174</v>
      </c>
      <c r="M15" s="65">
        <f>IF(ISBLANK(L15),"  ",IF(L76&gt;0,L15/L76,IF(L15&gt;0,1,0)))</f>
        <v>4.2601623784205862E-3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347795.1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347795.1</v>
      </c>
      <c r="G17" s="62">
        <f>IF(ISBLANK(F17),"  ",IF(F76&gt;0,F17/F76,IF(F17&gt;0,1,0)))</f>
        <v>4.0421317185309509E-3</v>
      </c>
      <c r="H17" s="224">
        <v>389174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389174</v>
      </c>
      <c r="M17" s="62">
        <f>IF(ISBLANK(L17),"  ",IF(L76&gt;0,L17/L76,IF(L17&gt;0,1,0)))</f>
        <v>4.2601623784205862E-3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/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10788918.1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10788918.1</v>
      </c>
      <c r="G40" s="82">
        <f>IF(ISBLANK(F40),"  ",IF(F76&gt;0,F40/F76,IF(F40&gt;0,1,0)))</f>
        <v>0.1253905764073234</v>
      </c>
      <c r="H40" s="229">
        <v>11236687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11236687</v>
      </c>
      <c r="M40" s="82">
        <f>IF(ISBLANK(L40),"  ",IF(L76&gt;0,L40/L76,IF(L40&gt;0,1,0)))</f>
        <v>0.12300439190564551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17357812</v>
      </c>
      <c r="C50" s="52">
        <f t="shared" si="0"/>
        <v>0.92920751733704376</v>
      </c>
      <c r="D50" s="59">
        <v>1322420</v>
      </c>
      <c r="E50" s="54">
        <f t="shared" ref="E50:E67" si="9">IF(ISBLANK(D50),"  ",IF(F50&gt;0,D50/F50,IF(D50&gt;0,1,0)))</f>
        <v>7.0792482662956221E-2</v>
      </c>
      <c r="F50" s="101">
        <f t="shared" ref="F50:F55" si="10">D50+B50</f>
        <v>18680232</v>
      </c>
      <c r="G50" s="56">
        <f>IF(ISBLANK(F50),"  ",IF(F76&gt;0,F50/F76,IF(F50&gt;0,1,0)))</f>
        <v>0.21710472136242537</v>
      </c>
      <c r="H50" s="97">
        <v>21757255</v>
      </c>
      <c r="I50" s="52">
        <f t="shared" ref="I50:I67" si="11">IF(ISBLANK(H50),"  ",IF(L50&gt;0,H50/L50,IF(H50&gt;0,1,0)))</f>
        <v>0.94259659638973747</v>
      </c>
      <c r="J50" s="59">
        <v>1325000</v>
      </c>
      <c r="K50" s="54">
        <f t="shared" ref="K50:K67" si="12">IF(ISBLANK(J50),"  ",IF(L50&gt;0,J50/L50,IF(J50&gt;0,1,0)))</f>
        <v>5.7403403610262513E-2</v>
      </c>
      <c r="L50" s="101">
        <f t="shared" ref="L50:L66" si="13">J50+H50</f>
        <v>23082255</v>
      </c>
      <c r="M50" s="56">
        <f>IF(ISBLANK(L50),"  ",IF(L76&gt;0,L50/L76,IF(L50&gt;0,1,0)))</f>
        <v>0.2526740079247598</v>
      </c>
      <c r="N50" s="220"/>
    </row>
    <row r="51" spans="1:14" s="200" customFormat="1" ht="44.25" x14ac:dyDescent="0.55000000000000004">
      <c r="A51" s="223" t="s">
        <v>48</v>
      </c>
      <c r="B51" s="226">
        <v>443025.75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443025.75</v>
      </c>
      <c r="G51" s="62">
        <f>IF(ISBLANK(F51),"  ",IF(F76&gt;0,F51/F76,IF(F51&gt;0,1,0)))</f>
        <v>5.1489179583063807E-3</v>
      </c>
      <c r="H51" s="226">
        <v>445000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445000</v>
      </c>
      <c r="M51" s="62">
        <f>IF(ISBLANK(L51),"  ",IF(L76&gt;0,L51/L76,IF(L51&gt;0,1,0)))</f>
        <v>4.8712716121764579E-3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867147.09</v>
      </c>
      <c r="E52" s="60">
        <f t="shared" si="9"/>
        <v>1</v>
      </c>
      <c r="F52" s="106">
        <f t="shared" si="10"/>
        <v>867147.09</v>
      </c>
      <c r="G52" s="62">
        <f>IF(ISBLANK(F52),"  ",IF(F76&gt;0,F52/F76,IF(F52&gt;0,1,0)))</f>
        <v>1.0078125761751138E-2</v>
      </c>
      <c r="H52" s="104">
        <v>0</v>
      </c>
      <c r="I52" s="58">
        <f t="shared" si="11"/>
        <v>0</v>
      </c>
      <c r="J52" s="105">
        <v>867000</v>
      </c>
      <c r="K52" s="60">
        <f t="shared" si="12"/>
        <v>1</v>
      </c>
      <c r="L52" s="106">
        <f t="shared" si="13"/>
        <v>867000</v>
      </c>
      <c r="M52" s="62">
        <f>IF(ISBLANK(L52),"  ",IF(L76&gt;0,L52/L76,IF(L52&gt;0,1,0)))</f>
        <v>9.4907696354089646E-3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371886.99</v>
      </c>
      <c r="E53" s="60">
        <f t="shared" si="9"/>
        <v>1</v>
      </c>
      <c r="F53" s="106">
        <f t="shared" si="10"/>
        <v>371886.99</v>
      </c>
      <c r="G53" s="62">
        <f>IF(ISBLANK(F53),"  ",IF(F76&gt;0,F53/F76,IF(F53&gt;0,1,0)))</f>
        <v>4.3221316171159476E-3</v>
      </c>
      <c r="H53" s="104">
        <v>0</v>
      </c>
      <c r="I53" s="58">
        <f t="shared" si="11"/>
        <v>0</v>
      </c>
      <c r="J53" s="105">
        <v>372000</v>
      </c>
      <c r="K53" s="60">
        <f t="shared" si="12"/>
        <v>1</v>
      </c>
      <c r="L53" s="106">
        <f t="shared" si="13"/>
        <v>372000</v>
      </c>
      <c r="M53" s="62">
        <f>IF(ISBLANK(L53),"  ",IF(L76&gt;0,L53/L76,IF(L53&gt;0,1,0)))</f>
        <v>4.0721641342239155E-3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313535</v>
      </c>
      <c r="E54" s="60">
        <f>IF(ISBLANK(D54),"  ",IF(F54&gt;0,D54/F54,IF(D54&gt;0,1,0)))</f>
        <v>1</v>
      </c>
      <c r="F54" s="106">
        <f t="shared" si="10"/>
        <v>313535</v>
      </c>
      <c r="G54" s="62">
        <f>IF(ISBLANK(F54),"  ",IF(F76&gt;0,F54/F76,IF(F54&gt;0,1,0)))</f>
        <v>3.6439552149228147E-3</v>
      </c>
      <c r="H54" s="104">
        <v>0</v>
      </c>
      <c r="I54" s="58">
        <f>IF(ISBLANK(H54),"  ",IF(L54&gt;0,H54/L54,IF(H54&gt;0,1,0)))</f>
        <v>0</v>
      </c>
      <c r="J54" s="105">
        <v>750875</v>
      </c>
      <c r="K54" s="60">
        <f>IF(ISBLANK(J54),"  ",IF(L54&gt;0,J54/L54,IF(J54&gt;0,1,0)))</f>
        <v>1</v>
      </c>
      <c r="L54" s="106">
        <f t="shared" si="13"/>
        <v>750875</v>
      </c>
      <c r="M54" s="62">
        <f>IF(ISBLANK(L54),"  ",IF(L76&gt;0,L54/L76,IF(L54&gt;0,1,0)))</f>
        <v>8.2195866781865131E-3</v>
      </c>
      <c r="N54" s="220"/>
    </row>
    <row r="55" spans="1:14" s="200" customFormat="1" ht="44.25" x14ac:dyDescent="0.55000000000000004">
      <c r="A55" s="223" t="s">
        <v>52</v>
      </c>
      <c r="B55" s="226">
        <v>1826739.42</v>
      </c>
      <c r="C55" s="58">
        <f t="shared" si="0"/>
        <v>0.3157056598986015</v>
      </c>
      <c r="D55" s="69">
        <v>3959471.13</v>
      </c>
      <c r="E55" s="60">
        <f t="shared" si="9"/>
        <v>0.68429434010139845</v>
      </c>
      <c r="F55" s="102">
        <f t="shared" si="10"/>
        <v>5786210.5499999998</v>
      </c>
      <c r="G55" s="62">
        <f>IF(ISBLANK(F55),"  ",IF(F76&gt;0,F55/F76,IF(F55&gt;0,1,0)))</f>
        <v>6.7248288415372781E-2</v>
      </c>
      <c r="H55" s="226">
        <v>1828000</v>
      </c>
      <c r="I55" s="58">
        <f t="shared" si="11"/>
        <v>0.31582584657912921</v>
      </c>
      <c r="J55" s="69">
        <v>3960000</v>
      </c>
      <c r="K55" s="60">
        <f t="shared" si="12"/>
        <v>0.68417415342087073</v>
      </c>
      <c r="L55" s="102">
        <f t="shared" si="13"/>
        <v>5788000</v>
      </c>
      <c r="M55" s="62">
        <f>IF(ISBLANK(L55),"  ",IF(L76&gt;0,L55/L76,IF(L55&gt;0,1,0)))</f>
        <v>6.3359370991634467E-2</v>
      </c>
      <c r="N55" s="220"/>
    </row>
    <row r="56" spans="1:14" s="202" customFormat="1" ht="45" x14ac:dyDescent="0.6">
      <c r="A56" s="233" t="s">
        <v>53</v>
      </c>
      <c r="B56" s="234">
        <v>19627577.170000002</v>
      </c>
      <c r="C56" s="80">
        <f t="shared" si="0"/>
        <v>0.74172585006000025</v>
      </c>
      <c r="D56" s="91">
        <v>6834460.21</v>
      </c>
      <c r="E56" s="83">
        <f t="shared" si="9"/>
        <v>0.25827414993999981</v>
      </c>
      <c r="F56" s="107">
        <f>F55+F53+F52+F51+F50+F54</f>
        <v>26462037.379999999</v>
      </c>
      <c r="G56" s="82">
        <f>IF(ISBLANK(F56),"  ",IF(F76&gt;0,F56/F76,IF(F56&gt;0,1,0)))</f>
        <v>0.30754614032989441</v>
      </c>
      <c r="H56" s="234">
        <v>24030255</v>
      </c>
      <c r="I56" s="80">
        <f t="shared" si="11"/>
        <v>0.76761396614548483</v>
      </c>
      <c r="J56" s="91">
        <v>7274875</v>
      </c>
      <c r="K56" s="83">
        <f t="shared" si="12"/>
        <v>0.23238603385451523</v>
      </c>
      <c r="L56" s="102">
        <f t="shared" si="13"/>
        <v>31305130</v>
      </c>
      <c r="M56" s="82">
        <f>IF(ISBLANK(L56),"  ",IF(L76&gt;0,L56/L76,IF(L56&gt;0,1,0)))</f>
        <v>0.34268717097639012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3976809.47</v>
      </c>
      <c r="E60" s="60">
        <f t="shared" si="9"/>
        <v>1</v>
      </c>
      <c r="F60" s="78">
        <f t="shared" si="14"/>
        <v>3976809.47</v>
      </c>
      <c r="G60" s="62">
        <f>IF(ISBLANK(F60),"  ",IF(F76&gt;0,F60/F76,IF(F60&gt;0,1,0)))</f>
        <v>4.6219132176506403E-2</v>
      </c>
      <c r="H60" s="228">
        <v>0</v>
      </c>
      <c r="I60" s="58">
        <f t="shared" si="11"/>
        <v>0</v>
      </c>
      <c r="J60" s="77">
        <v>3977000</v>
      </c>
      <c r="K60" s="60">
        <f t="shared" si="12"/>
        <v>1</v>
      </c>
      <c r="L60" s="78">
        <f t="shared" si="13"/>
        <v>3977000</v>
      </c>
      <c r="M60" s="62">
        <f>IF(ISBLANK(L60),"  ",IF(L76&gt;0,L60/L76,IF(L60&gt;0,1,0)))</f>
        <v>4.3534937531743312E-2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12700</v>
      </c>
      <c r="K62" s="60">
        <f t="shared" si="12"/>
        <v>1</v>
      </c>
      <c r="L62" s="44">
        <f t="shared" si="13"/>
        <v>12700</v>
      </c>
      <c r="M62" s="62">
        <f>IF(ISBLANK(L62),"  ",IF(L76&gt;0,L62/L76,IF(L62&gt;0,1,0)))</f>
        <v>1.3902280780818207E-4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408655.95</v>
      </c>
      <c r="E63" s="60">
        <f t="shared" si="9"/>
        <v>1</v>
      </c>
      <c r="F63" s="44">
        <f t="shared" si="14"/>
        <v>408655.95</v>
      </c>
      <c r="G63" s="62">
        <f>IF(ISBLANK(F63),"  ",IF(F76&gt;0,F63/F76,IF(F63&gt;0,1,0)))</f>
        <v>4.7494665032986336E-3</v>
      </c>
      <c r="H63" s="224">
        <v>0</v>
      </c>
      <c r="I63" s="58">
        <f t="shared" si="11"/>
        <v>0</v>
      </c>
      <c r="J63" s="69">
        <v>410000</v>
      </c>
      <c r="K63" s="60">
        <f t="shared" si="12"/>
        <v>1</v>
      </c>
      <c r="L63" s="44">
        <f t="shared" si="13"/>
        <v>410000</v>
      </c>
      <c r="M63" s="62">
        <f>IF(ISBLANK(L63),"  ",IF(L76&gt;0,L63/L76,IF(L63&gt;0,1,0)))</f>
        <v>4.4881378898704444E-3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235799.73</v>
      </c>
      <c r="E65" s="60">
        <f t="shared" si="9"/>
        <v>1</v>
      </c>
      <c r="F65" s="44">
        <f t="shared" si="14"/>
        <v>235799.73</v>
      </c>
      <c r="G65" s="62">
        <f>IF(ISBLANK(F65),"  ",IF(F76&gt;0,F65/F76,IF(F65&gt;0,1,0)))</f>
        <v>2.7405031521549163E-3</v>
      </c>
      <c r="H65" s="224">
        <v>0</v>
      </c>
      <c r="I65" s="58">
        <f t="shared" si="11"/>
        <v>0</v>
      </c>
      <c r="J65" s="69">
        <v>236000</v>
      </c>
      <c r="K65" s="60">
        <f t="shared" si="12"/>
        <v>1</v>
      </c>
      <c r="L65" s="44">
        <f t="shared" si="13"/>
        <v>236000</v>
      </c>
      <c r="M65" s="62">
        <f>IF(ISBLANK(L65),"  ",IF(L76&gt;0,L65/L76,IF(L65&gt;0,1,0)))</f>
        <v>2.5834159561205485E-3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19627577.170000002</v>
      </c>
      <c r="C67" s="80">
        <f t="shared" si="0"/>
        <v>0.63145082962328336</v>
      </c>
      <c r="D67" s="91">
        <v>11455725.359999999</v>
      </c>
      <c r="E67" s="83">
        <f t="shared" si="9"/>
        <v>0.36854917037671669</v>
      </c>
      <c r="F67" s="232">
        <f>F66+F65+F64+F63+F62+F61+F60+F59+F58+F57+F56</f>
        <v>31083302.530000001</v>
      </c>
      <c r="G67" s="82">
        <f>IF(ISBLANK(F67),"  ",IF(F76&gt;0,F67/F76,IF(F67&gt;0,1,0)))</f>
        <v>0.3612552421618544</v>
      </c>
      <c r="H67" s="232">
        <v>24030255</v>
      </c>
      <c r="I67" s="80">
        <f t="shared" si="11"/>
        <v>0.66860601160295963</v>
      </c>
      <c r="J67" s="91">
        <v>11910575</v>
      </c>
      <c r="K67" s="83">
        <f t="shared" si="12"/>
        <v>0.33139398839704037</v>
      </c>
      <c r="L67" s="232">
        <f>L66+L65+L64+L63+L62+L61+L60+L59+L58+L57+L56</f>
        <v>35940830</v>
      </c>
      <c r="M67" s="82">
        <f>IF(ISBLANK(L67),"  ",IF(L76&gt;0,L67/L76,IF(L67&gt;0,1,0)))</f>
        <v>0.39343268516193264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14993539.66</v>
      </c>
      <c r="E72" s="54">
        <f>IF(ISBLANK(D72),"  ",IF(F72&gt;0,D72/F72,IF(D72&gt;0,1,0)))</f>
        <v>1</v>
      </c>
      <c r="F72" s="67">
        <f>D72+B72</f>
        <v>14993539.66</v>
      </c>
      <c r="G72" s="56">
        <f>IF(ISBLANK(F72),"  ",IF(F76&gt;0,F72/F76,IF(F72&gt;0,1,0)))</f>
        <v>0.1742573780732902</v>
      </c>
      <c r="H72" s="207">
        <v>0</v>
      </c>
      <c r="I72" s="52">
        <f>IF(ISBLANK(H72),"  ",IF(L72&gt;0,H72/L72,IF(H72&gt;0,1,0)))</f>
        <v>0</v>
      </c>
      <c r="J72" s="59">
        <v>14994000</v>
      </c>
      <c r="K72" s="54">
        <f>IF(ISBLANK(J72),"  ",IF(L72&gt;0,J72/L72,IF(J72&gt;0,1,0)))</f>
        <v>1</v>
      </c>
      <c r="L72" s="67">
        <f>J72+H72</f>
        <v>14994000</v>
      </c>
      <c r="M72" s="56">
        <f>IF(ISBLANK(L72),"  ",IF(L76&gt;0,L72/L76,IF(L72&gt;0,1,0)))</f>
        <v>0.16413448663589622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29176735.16</v>
      </c>
      <c r="E73" s="60">
        <f>IF(ISBLANK(D73),"  ",IF(F73&gt;0,D73/F73,IF(D73&gt;0,1,0)))</f>
        <v>1</v>
      </c>
      <c r="F73" s="44">
        <f>D73+B73</f>
        <v>29176735.16</v>
      </c>
      <c r="G73" s="62">
        <f>IF(ISBLANK(F73),"  ",IF(F76&gt;0,F73/F76,IF(F73&gt;0,1,0)))</f>
        <v>0.33909680335753212</v>
      </c>
      <c r="H73" s="224">
        <v>0</v>
      </c>
      <c r="I73" s="58">
        <f>IF(ISBLANK(H73),"  ",IF(L73&gt;0,H73/L73,IF(H73&gt;0,1,0)))</f>
        <v>0</v>
      </c>
      <c r="J73" s="69">
        <v>29180400</v>
      </c>
      <c r="K73" s="60">
        <f>IF(ISBLANK(J73),"  ",IF(L73&gt;0,J73/L73,IF(J73&gt;0,1,0)))</f>
        <v>1</v>
      </c>
      <c r="L73" s="44">
        <f>J73+H73</f>
        <v>29180400</v>
      </c>
      <c r="M73" s="62">
        <f>IF(ISBLANK(L73),"  ",IF(L76&gt;0,L73/L76,IF(L73&gt;0,1,0)))</f>
        <v>0.31942843629652568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44170274.82</v>
      </c>
      <c r="E74" s="83">
        <f>IF(ISBLANK(D74),"  ",IF(F74&gt;0,D74/F74,IF(D74&gt;0,1,0)))</f>
        <v>1</v>
      </c>
      <c r="F74" s="118">
        <f>F73+F72+F71+F70+F69</f>
        <v>44170274.82</v>
      </c>
      <c r="G74" s="82">
        <f>IF(ISBLANK(F74),"  ",IF(F76&gt;0,F74/F76,IF(F74&gt;0,1,0)))</f>
        <v>0.51335418143082234</v>
      </c>
      <c r="H74" s="117">
        <v>0</v>
      </c>
      <c r="I74" s="80">
        <f>IF(ISBLANK(H74),"  ",IF(L74&gt;0,H74/L74,IF(H74&gt;0,1,0)))</f>
        <v>0</v>
      </c>
      <c r="J74" s="95">
        <v>44174400</v>
      </c>
      <c r="K74" s="83">
        <f>IF(ISBLANK(J74),"  ",IF(L74&gt;0,J74/L74,IF(J74&gt;0,1,0)))</f>
        <v>1</v>
      </c>
      <c r="L74" s="118">
        <f>L73+L72+L71+L70+L69</f>
        <v>44174400</v>
      </c>
      <c r="M74" s="82">
        <f>IF(ISBLANK(L74),"  ",IF(L76&gt;0,L74/L76,IF(L74&gt;0,1,0)))</f>
        <v>0.48356292293242187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30416495.270000003</v>
      </c>
      <c r="C76" s="122">
        <f t="shared" si="0"/>
        <v>0.35350549877618648</v>
      </c>
      <c r="D76" s="121">
        <v>55626000.18</v>
      </c>
      <c r="E76" s="123">
        <f>IF(ISBLANK(D76),"  ",IF(F76&gt;0,D76/F76,IF(D76&gt;0,1,0)))</f>
        <v>0.64649450122381369</v>
      </c>
      <c r="F76" s="121">
        <f>F74+F67+F47+F40+F48+F75</f>
        <v>86042495.449999988</v>
      </c>
      <c r="G76" s="124">
        <f>IF(ISBLANK(F76),"  ",IF(F76&gt;0,F76/F76,IF(F76&gt;0,1,0)))</f>
        <v>1</v>
      </c>
      <c r="H76" s="121">
        <v>35266942</v>
      </c>
      <c r="I76" s="122">
        <f>IF(ISBLANK(H76),"  ",IF(L76&gt;0,H76/L76,IF(H76&gt;0,1,0)))</f>
        <v>0.3860558503660082</v>
      </c>
      <c r="J76" s="121">
        <v>56084975</v>
      </c>
      <c r="K76" s="123">
        <f>IF(ISBLANK(J76),"  ",IF(L76&gt;0,J76/L76,IF(J76&gt;0,1,0)))</f>
        <v>0.6139441496339918</v>
      </c>
      <c r="L76" s="121">
        <f>L74+L67+L47+L40+L48+L75</f>
        <v>91351917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3" sqref="B3"/>
    </sheetView>
  </sheetViews>
  <sheetFormatPr defaultColWidth="12.42578125" defaultRowHeight="15.75" x14ac:dyDescent="0.25"/>
  <cols>
    <col min="1" max="1" width="186.7109375" style="197" customWidth="1"/>
    <col min="2" max="2" width="56.42578125" style="198" customWidth="1"/>
    <col min="3" max="3" width="45.5703125" style="197" customWidth="1"/>
    <col min="4" max="4" width="45.5703125" style="198" customWidth="1"/>
    <col min="5" max="5" width="45.5703125" style="197" customWidth="1"/>
    <col min="6" max="6" width="45.5703125" style="198" customWidth="1"/>
    <col min="7" max="7" width="45.5703125" style="197" customWidth="1"/>
    <col min="8" max="8" width="54.7109375" style="198" customWidth="1"/>
    <col min="9" max="9" width="45.5703125" style="197" customWidth="1"/>
    <col min="10" max="10" width="45.5703125" style="198" customWidth="1"/>
    <col min="11" max="11" width="45.5703125" style="197" customWidth="1"/>
    <col min="12" max="12" width="45.5703125" style="198" customWidth="1"/>
    <col min="13" max="13" width="45.5703125" style="197" customWidth="1"/>
    <col min="14" max="256" width="12.42578125" style="197"/>
    <col min="257" max="257" width="186.7109375" style="197" customWidth="1"/>
    <col min="258" max="258" width="56.42578125" style="197" customWidth="1"/>
    <col min="259" max="263" width="45.5703125" style="197" customWidth="1"/>
    <col min="264" max="264" width="54.7109375" style="197" customWidth="1"/>
    <col min="265" max="269" width="45.5703125" style="197" customWidth="1"/>
    <col min="270" max="512" width="12.42578125" style="197"/>
    <col min="513" max="513" width="186.7109375" style="197" customWidth="1"/>
    <col min="514" max="514" width="56.42578125" style="197" customWidth="1"/>
    <col min="515" max="519" width="45.5703125" style="197" customWidth="1"/>
    <col min="520" max="520" width="54.7109375" style="197" customWidth="1"/>
    <col min="521" max="525" width="45.5703125" style="197" customWidth="1"/>
    <col min="526" max="768" width="12.42578125" style="197"/>
    <col min="769" max="769" width="186.7109375" style="197" customWidth="1"/>
    <col min="770" max="770" width="56.42578125" style="197" customWidth="1"/>
    <col min="771" max="775" width="45.5703125" style="197" customWidth="1"/>
    <col min="776" max="776" width="54.7109375" style="197" customWidth="1"/>
    <col min="777" max="781" width="45.5703125" style="197" customWidth="1"/>
    <col min="782" max="1024" width="12.42578125" style="197"/>
    <col min="1025" max="1025" width="186.7109375" style="197" customWidth="1"/>
    <col min="1026" max="1026" width="56.42578125" style="197" customWidth="1"/>
    <col min="1027" max="1031" width="45.5703125" style="197" customWidth="1"/>
    <col min="1032" max="1032" width="54.7109375" style="197" customWidth="1"/>
    <col min="1033" max="1037" width="45.5703125" style="197" customWidth="1"/>
    <col min="1038" max="1280" width="12.42578125" style="197"/>
    <col min="1281" max="1281" width="186.7109375" style="197" customWidth="1"/>
    <col min="1282" max="1282" width="56.42578125" style="197" customWidth="1"/>
    <col min="1283" max="1287" width="45.5703125" style="197" customWidth="1"/>
    <col min="1288" max="1288" width="54.7109375" style="197" customWidth="1"/>
    <col min="1289" max="1293" width="45.5703125" style="197" customWidth="1"/>
    <col min="1294" max="1536" width="12.42578125" style="197"/>
    <col min="1537" max="1537" width="186.7109375" style="197" customWidth="1"/>
    <col min="1538" max="1538" width="56.42578125" style="197" customWidth="1"/>
    <col min="1539" max="1543" width="45.5703125" style="197" customWidth="1"/>
    <col min="1544" max="1544" width="54.7109375" style="197" customWidth="1"/>
    <col min="1545" max="1549" width="45.5703125" style="197" customWidth="1"/>
    <col min="1550" max="1792" width="12.42578125" style="197"/>
    <col min="1793" max="1793" width="186.7109375" style="197" customWidth="1"/>
    <col min="1794" max="1794" width="56.42578125" style="197" customWidth="1"/>
    <col min="1795" max="1799" width="45.5703125" style="197" customWidth="1"/>
    <col min="1800" max="1800" width="54.7109375" style="197" customWidth="1"/>
    <col min="1801" max="1805" width="45.5703125" style="197" customWidth="1"/>
    <col min="1806" max="2048" width="12.42578125" style="197"/>
    <col min="2049" max="2049" width="186.7109375" style="197" customWidth="1"/>
    <col min="2050" max="2050" width="56.42578125" style="197" customWidth="1"/>
    <col min="2051" max="2055" width="45.5703125" style="197" customWidth="1"/>
    <col min="2056" max="2056" width="54.7109375" style="197" customWidth="1"/>
    <col min="2057" max="2061" width="45.5703125" style="197" customWidth="1"/>
    <col min="2062" max="2304" width="12.42578125" style="197"/>
    <col min="2305" max="2305" width="186.7109375" style="197" customWidth="1"/>
    <col min="2306" max="2306" width="56.42578125" style="197" customWidth="1"/>
    <col min="2307" max="2311" width="45.5703125" style="197" customWidth="1"/>
    <col min="2312" max="2312" width="54.7109375" style="197" customWidth="1"/>
    <col min="2313" max="2317" width="45.5703125" style="197" customWidth="1"/>
    <col min="2318" max="2560" width="12.42578125" style="197"/>
    <col min="2561" max="2561" width="186.7109375" style="197" customWidth="1"/>
    <col min="2562" max="2562" width="56.42578125" style="197" customWidth="1"/>
    <col min="2563" max="2567" width="45.5703125" style="197" customWidth="1"/>
    <col min="2568" max="2568" width="54.7109375" style="197" customWidth="1"/>
    <col min="2569" max="2573" width="45.5703125" style="197" customWidth="1"/>
    <col min="2574" max="2816" width="12.42578125" style="197"/>
    <col min="2817" max="2817" width="186.7109375" style="197" customWidth="1"/>
    <col min="2818" max="2818" width="56.42578125" style="197" customWidth="1"/>
    <col min="2819" max="2823" width="45.5703125" style="197" customWidth="1"/>
    <col min="2824" max="2824" width="54.7109375" style="197" customWidth="1"/>
    <col min="2825" max="2829" width="45.5703125" style="197" customWidth="1"/>
    <col min="2830" max="3072" width="12.42578125" style="197"/>
    <col min="3073" max="3073" width="186.7109375" style="197" customWidth="1"/>
    <col min="3074" max="3074" width="56.42578125" style="197" customWidth="1"/>
    <col min="3075" max="3079" width="45.5703125" style="197" customWidth="1"/>
    <col min="3080" max="3080" width="54.7109375" style="197" customWidth="1"/>
    <col min="3081" max="3085" width="45.5703125" style="197" customWidth="1"/>
    <col min="3086" max="3328" width="12.42578125" style="197"/>
    <col min="3329" max="3329" width="186.7109375" style="197" customWidth="1"/>
    <col min="3330" max="3330" width="56.42578125" style="197" customWidth="1"/>
    <col min="3331" max="3335" width="45.5703125" style="197" customWidth="1"/>
    <col min="3336" max="3336" width="54.7109375" style="197" customWidth="1"/>
    <col min="3337" max="3341" width="45.5703125" style="197" customWidth="1"/>
    <col min="3342" max="3584" width="12.42578125" style="197"/>
    <col min="3585" max="3585" width="186.7109375" style="197" customWidth="1"/>
    <col min="3586" max="3586" width="56.42578125" style="197" customWidth="1"/>
    <col min="3587" max="3591" width="45.5703125" style="197" customWidth="1"/>
    <col min="3592" max="3592" width="54.7109375" style="197" customWidth="1"/>
    <col min="3593" max="3597" width="45.5703125" style="197" customWidth="1"/>
    <col min="3598" max="3840" width="12.42578125" style="197"/>
    <col min="3841" max="3841" width="186.7109375" style="197" customWidth="1"/>
    <col min="3842" max="3842" width="56.42578125" style="197" customWidth="1"/>
    <col min="3843" max="3847" width="45.5703125" style="197" customWidth="1"/>
    <col min="3848" max="3848" width="54.7109375" style="197" customWidth="1"/>
    <col min="3849" max="3853" width="45.5703125" style="197" customWidth="1"/>
    <col min="3854" max="4096" width="12.42578125" style="197"/>
    <col min="4097" max="4097" width="186.7109375" style="197" customWidth="1"/>
    <col min="4098" max="4098" width="56.42578125" style="197" customWidth="1"/>
    <col min="4099" max="4103" width="45.5703125" style="197" customWidth="1"/>
    <col min="4104" max="4104" width="54.7109375" style="197" customWidth="1"/>
    <col min="4105" max="4109" width="45.5703125" style="197" customWidth="1"/>
    <col min="4110" max="4352" width="12.42578125" style="197"/>
    <col min="4353" max="4353" width="186.7109375" style="197" customWidth="1"/>
    <col min="4354" max="4354" width="56.42578125" style="197" customWidth="1"/>
    <col min="4355" max="4359" width="45.5703125" style="197" customWidth="1"/>
    <col min="4360" max="4360" width="54.7109375" style="197" customWidth="1"/>
    <col min="4361" max="4365" width="45.5703125" style="197" customWidth="1"/>
    <col min="4366" max="4608" width="12.42578125" style="197"/>
    <col min="4609" max="4609" width="186.7109375" style="197" customWidth="1"/>
    <col min="4610" max="4610" width="56.42578125" style="197" customWidth="1"/>
    <col min="4611" max="4615" width="45.5703125" style="197" customWidth="1"/>
    <col min="4616" max="4616" width="54.7109375" style="197" customWidth="1"/>
    <col min="4617" max="4621" width="45.5703125" style="197" customWidth="1"/>
    <col min="4622" max="4864" width="12.42578125" style="197"/>
    <col min="4865" max="4865" width="186.7109375" style="197" customWidth="1"/>
    <col min="4866" max="4866" width="56.42578125" style="197" customWidth="1"/>
    <col min="4867" max="4871" width="45.5703125" style="197" customWidth="1"/>
    <col min="4872" max="4872" width="54.7109375" style="197" customWidth="1"/>
    <col min="4873" max="4877" width="45.5703125" style="197" customWidth="1"/>
    <col min="4878" max="5120" width="12.42578125" style="197"/>
    <col min="5121" max="5121" width="186.7109375" style="197" customWidth="1"/>
    <col min="5122" max="5122" width="56.42578125" style="197" customWidth="1"/>
    <col min="5123" max="5127" width="45.5703125" style="197" customWidth="1"/>
    <col min="5128" max="5128" width="54.7109375" style="197" customWidth="1"/>
    <col min="5129" max="5133" width="45.5703125" style="197" customWidth="1"/>
    <col min="5134" max="5376" width="12.42578125" style="197"/>
    <col min="5377" max="5377" width="186.7109375" style="197" customWidth="1"/>
    <col min="5378" max="5378" width="56.42578125" style="197" customWidth="1"/>
    <col min="5379" max="5383" width="45.5703125" style="197" customWidth="1"/>
    <col min="5384" max="5384" width="54.7109375" style="197" customWidth="1"/>
    <col min="5385" max="5389" width="45.5703125" style="197" customWidth="1"/>
    <col min="5390" max="5632" width="12.42578125" style="197"/>
    <col min="5633" max="5633" width="186.7109375" style="197" customWidth="1"/>
    <col min="5634" max="5634" width="56.42578125" style="197" customWidth="1"/>
    <col min="5635" max="5639" width="45.5703125" style="197" customWidth="1"/>
    <col min="5640" max="5640" width="54.7109375" style="197" customWidth="1"/>
    <col min="5641" max="5645" width="45.5703125" style="197" customWidth="1"/>
    <col min="5646" max="5888" width="12.42578125" style="197"/>
    <col min="5889" max="5889" width="186.7109375" style="197" customWidth="1"/>
    <col min="5890" max="5890" width="56.42578125" style="197" customWidth="1"/>
    <col min="5891" max="5895" width="45.5703125" style="197" customWidth="1"/>
    <col min="5896" max="5896" width="54.7109375" style="197" customWidth="1"/>
    <col min="5897" max="5901" width="45.5703125" style="197" customWidth="1"/>
    <col min="5902" max="6144" width="12.42578125" style="197"/>
    <col min="6145" max="6145" width="186.7109375" style="197" customWidth="1"/>
    <col min="6146" max="6146" width="56.42578125" style="197" customWidth="1"/>
    <col min="6147" max="6151" width="45.5703125" style="197" customWidth="1"/>
    <col min="6152" max="6152" width="54.7109375" style="197" customWidth="1"/>
    <col min="6153" max="6157" width="45.5703125" style="197" customWidth="1"/>
    <col min="6158" max="6400" width="12.42578125" style="197"/>
    <col min="6401" max="6401" width="186.7109375" style="197" customWidth="1"/>
    <col min="6402" max="6402" width="56.42578125" style="197" customWidth="1"/>
    <col min="6403" max="6407" width="45.5703125" style="197" customWidth="1"/>
    <col min="6408" max="6408" width="54.7109375" style="197" customWidth="1"/>
    <col min="6409" max="6413" width="45.5703125" style="197" customWidth="1"/>
    <col min="6414" max="6656" width="12.42578125" style="197"/>
    <col min="6657" max="6657" width="186.7109375" style="197" customWidth="1"/>
    <col min="6658" max="6658" width="56.42578125" style="197" customWidth="1"/>
    <col min="6659" max="6663" width="45.5703125" style="197" customWidth="1"/>
    <col min="6664" max="6664" width="54.7109375" style="197" customWidth="1"/>
    <col min="6665" max="6669" width="45.5703125" style="197" customWidth="1"/>
    <col min="6670" max="6912" width="12.42578125" style="197"/>
    <col min="6913" max="6913" width="186.7109375" style="197" customWidth="1"/>
    <col min="6914" max="6914" width="56.42578125" style="197" customWidth="1"/>
    <col min="6915" max="6919" width="45.5703125" style="197" customWidth="1"/>
    <col min="6920" max="6920" width="54.7109375" style="197" customWidth="1"/>
    <col min="6921" max="6925" width="45.5703125" style="197" customWidth="1"/>
    <col min="6926" max="7168" width="12.42578125" style="197"/>
    <col min="7169" max="7169" width="186.7109375" style="197" customWidth="1"/>
    <col min="7170" max="7170" width="56.42578125" style="197" customWidth="1"/>
    <col min="7171" max="7175" width="45.5703125" style="197" customWidth="1"/>
    <col min="7176" max="7176" width="54.7109375" style="197" customWidth="1"/>
    <col min="7177" max="7181" width="45.5703125" style="197" customWidth="1"/>
    <col min="7182" max="7424" width="12.42578125" style="197"/>
    <col min="7425" max="7425" width="186.7109375" style="197" customWidth="1"/>
    <col min="7426" max="7426" width="56.42578125" style="197" customWidth="1"/>
    <col min="7427" max="7431" width="45.5703125" style="197" customWidth="1"/>
    <col min="7432" max="7432" width="54.7109375" style="197" customWidth="1"/>
    <col min="7433" max="7437" width="45.5703125" style="197" customWidth="1"/>
    <col min="7438" max="7680" width="12.42578125" style="197"/>
    <col min="7681" max="7681" width="186.7109375" style="197" customWidth="1"/>
    <col min="7682" max="7682" width="56.42578125" style="197" customWidth="1"/>
    <col min="7683" max="7687" width="45.5703125" style="197" customWidth="1"/>
    <col min="7688" max="7688" width="54.7109375" style="197" customWidth="1"/>
    <col min="7689" max="7693" width="45.5703125" style="197" customWidth="1"/>
    <col min="7694" max="7936" width="12.42578125" style="197"/>
    <col min="7937" max="7937" width="186.7109375" style="197" customWidth="1"/>
    <col min="7938" max="7938" width="56.42578125" style="197" customWidth="1"/>
    <col min="7939" max="7943" width="45.5703125" style="197" customWidth="1"/>
    <col min="7944" max="7944" width="54.7109375" style="197" customWidth="1"/>
    <col min="7945" max="7949" width="45.5703125" style="197" customWidth="1"/>
    <col min="7950" max="8192" width="12.42578125" style="197"/>
    <col min="8193" max="8193" width="186.7109375" style="197" customWidth="1"/>
    <col min="8194" max="8194" width="56.42578125" style="197" customWidth="1"/>
    <col min="8195" max="8199" width="45.5703125" style="197" customWidth="1"/>
    <col min="8200" max="8200" width="54.7109375" style="197" customWidth="1"/>
    <col min="8201" max="8205" width="45.5703125" style="197" customWidth="1"/>
    <col min="8206" max="8448" width="12.42578125" style="197"/>
    <col min="8449" max="8449" width="186.7109375" style="197" customWidth="1"/>
    <col min="8450" max="8450" width="56.42578125" style="197" customWidth="1"/>
    <col min="8451" max="8455" width="45.5703125" style="197" customWidth="1"/>
    <col min="8456" max="8456" width="54.7109375" style="197" customWidth="1"/>
    <col min="8457" max="8461" width="45.5703125" style="197" customWidth="1"/>
    <col min="8462" max="8704" width="12.42578125" style="197"/>
    <col min="8705" max="8705" width="186.7109375" style="197" customWidth="1"/>
    <col min="8706" max="8706" width="56.42578125" style="197" customWidth="1"/>
    <col min="8707" max="8711" width="45.5703125" style="197" customWidth="1"/>
    <col min="8712" max="8712" width="54.7109375" style="197" customWidth="1"/>
    <col min="8713" max="8717" width="45.5703125" style="197" customWidth="1"/>
    <col min="8718" max="8960" width="12.42578125" style="197"/>
    <col min="8961" max="8961" width="186.7109375" style="197" customWidth="1"/>
    <col min="8962" max="8962" width="56.42578125" style="197" customWidth="1"/>
    <col min="8963" max="8967" width="45.5703125" style="197" customWidth="1"/>
    <col min="8968" max="8968" width="54.7109375" style="197" customWidth="1"/>
    <col min="8969" max="8973" width="45.5703125" style="197" customWidth="1"/>
    <col min="8974" max="9216" width="12.42578125" style="197"/>
    <col min="9217" max="9217" width="186.7109375" style="197" customWidth="1"/>
    <col min="9218" max="9218" width="56.42578125" style="197" customWidth="1"/>
    <col min="9219" max="9223" width="45.5703125" style="197" customWidth="1"/>
    <col min="9224" max="9224" width="54.7109375" style="197" customWidth="1"/>
    <col min="9225" max="9229" width="45.5703125" style="197" customWidth="1"/>
    <col min="9230" max="9472" width="12.42578125" style="197"/>
    <col min="9473" max="9473" width="186.7109375" style="197" customWidth="1"/>
    <col min="9474" max="9474" width="56.42578125" style="197" customWidth="1"/>
    <col min="9475" max="9479" width="45.5703125" style="197" customWidth="1"/>
    <col min="9480" max="9480" width="54.7109375" style="197" customWidth="1"/>
    <col min="9481" max="9485" width="45.5703125" style="197" customWidth="1"/>
    <col min="9486" max="9728" width="12.42578125" style="197"/>
    <col min="9729" max="9729" width="186.7109375" style="197" customWidth="1"/>
    <col min="9730" max="9730" width="56.42578125" style="197" customWidth="1"/>
    <col min="9731" max="9735" width="45.5703125" style="197" customWidth="1"/>
    <col min="9736" max="9736" width="54.7109375" style="197" customWidth="1"/>
    <col min="9737" max="9741" width="45.5703125" style="197" customWidth="1"/>
    <col min="9742" max="9984" width="12.42578125" style="197"/>
    <col min="9985" max="9985" width="186.7109375" style="197" customWidth="1"/>
    <col min="9986" max="9986" width="56.42578125" style="197" customWidth="1"/>
    <col min="9987" max="9991" width="45.5703125" style="197" customWidth="1"/>
    <col min="9992" max="9992" width="54.7109375" style="197" customWidth="1"/>
    <col min="9993" max="9997" width="45.5703125" style="197" customWidth="1"/>
    <col min="9998" max="10240" width="12.42578125" style="197"/>
    <col min="10241" max="10241" width="186.7109375" style="197" customWidth="1"/>
    <col min="10242" max="10242" width="56.42578125" style="197" customWidth="1"/>
    <col min="10243" max="10247" width="45.5703125" style="197" customWidth="1"/>
    <col min="10248" max="10248" width="54.7109375" style="197" customWidth="1"/>
    <col min="10249" max="10253" width="45.5703125" style="197" customWidth="1"/>
    <col min="10254" max="10496" width="12.42578125" style="197"/>
    <col min="10497" max="10497" width="186.7109375" style="197" customWidth="1"/>
    <col min="10498" max="10498" width="56.42578125" style="197" customWidth="1"/>
    <col min="10499" max="10503" width="45.5703125" style="197" customWidth="1"/>
    <col min="10504" max="10504" width="54.7109375" style="197" customWidth="1"/>
    <col min="10505" max="10509" width="45.5703125" style="197" customWidth="1"/>
    <col min="10510" max="10752" width="12.42578125" style="197"/>
    <col min="10753" max="10753" width="186.7109375" style="197" customWidth="1"/>
    <col min="10754" max="10754" width="56.42578125" style="197" customWidth="1"/>
    <col min="10755" max="10759" width="45.5703125" style="197" customWidth="1"/>
    <col min="10760" max="10760" width="54.7109375" style="197" customWidth="1"/>
    <col min="10761" max="10765" width="45.5703125" style="197" customWidth="1"/>
    <col min="10766" max="11008" width="12.42578125" style="197"/>
    <col min="11009" max="11009" width="186.7109375" style="197" customWidth="1"/>
    <col min="11010" max="11010" width="56.42578125" style="197" customWidth="1"/>
    <col min="11011" max="11015" width="45.5703125" style="197" customWidth="1"/>
    <col min="11016" max="11016" width="54.7109375" style="197" customWidth="1"/>
    <col min="11017" max="11021" width="45.5703125" style="197" customWidth="1"/>
    <col min="11022" max="11264" width="12.42578125" style="197"/>
    <col min="11265" max="11265" width="186.7109375" style="197" customWidth="1"/>
    <col min="11266" max="11266" width="56.42578125" style="197" customWidth="1"/>
    <col min="11267" max="11271" width="45.5703125" style="197" customWidth="1"/>
    <col min="11272" max="11272" width="54.7109375" style="197" customWidth="1"/>
    <col min="11273" max="11277" width="45.5703125" style="197" customWidth="1"/>
    <col min="11278" max="11520" width="12.42578125" style="197"/>
    <col min="11521" max="11521" width="186.7109375" style="197" customWidth="1"/>
    <col min="11522" max="11522" width="56.42578125" style="197" customWidth="1"/>
    <col min="11523" max="11527" width="45.5703125" style="197" customWidth="1"/>
    <col min="11528" max="11528" width="54.7109375" style="197" customWidth="1"/>
    <col min="11529" max="11533" width="45.5703125" style="197" customWidth="1"/>
    <col min="11534" max="11776" width="12.42578125" style="197"/>
    <col min="11777" max="11777" width="186.7109375" style="197" customWidth="1"/>
    <col min="11778" max="11778" width="56.42578125" style="197" customWidth="1"/>
    <col min="11779" max="11783" width="45.5703125" style="197" customWidth="1"/>
    <col min="11784" max="11784" width="54.7109375" style="197" customWidth="1"/>
    <col min="11785" max="11789" width="45.5703125" style="197" customWidth="1"/>
    <col min="11790" max="12032" width="12.42578125" style="197"/>
    <col min="12033" max="12033" width="186.7109375" style="197" customWidth="1"/>
    <col min="12034" max="12034" width="56.42578125" style="197" customWidth="1"/>
    <col min="12035" max="12039" width="45.5703125" style="197" customWidth="1"/>
    <col min="12040" max="12040" width="54.7109375" style="197" customWidth="1"/>
    <col min="12041" max="12045" width="45.5703125" style="197" customWidth="1"/>
    <col min="12046" max="12288" width="12.42578125" style="197"/>
    <col min="12289" max="12289" width="186.7109375" style="197" customWidth="1"/>
    <col min="12290" max="12290" width="56.42578125" style="197" customWidth="1"/>
    <col min="12291" max="12295" width="45.5703125" style="197" customWidth="1"/>
    <col min="12296" max="12296" width="54.7109375" style="197" customWidth="1"/>
    <col min="12297" max="12301" width="45.5703125" style="197" customWidth="1"/>
    <col min="12302" max="12544" width="12.42578125" style="197"/>
    <col min="12545" max="12545" width="186.7109375" style="197" customWidth="1"/>
    <col min="12546" max="12546" width="56.42578125" style="197" customWidth="1"/>
    <col min="12547" max="12551" width="45.5703125" style="197" customWidth="1"/>
    <col min="12552" max="12552" width="54.7109375" style="197" customWidth="1"/>
    <col min="12553" max="12557" width="45.5703125" style="197" customWidth="1"/>
    <col min="12558" max="12800" width="12.42578125" style="197"/>
    <col min="12801" max="12801" width="186.7109375" style="197" customWidth="1"/>
    <col min="12802" max="12802" width="56.42578125" style="197" customWidth="1"/>
    <col min="12803" max="12807" width="45.5703125" style="197" customWidth="1"/>
    <col min="12808" max="12808" width="54.7109375" style="197" customWidth="1"/>
    <col min="12809" max="12813" width="45.5703125" style="197" customWidth="1"/>
    <col min="12814" max="13056" width="12.42578125" style="197"/>
    <col min="13057" max="13057" width="186.7109375" style="197" customWidth="1"/>
    <col min="13058" max="13058" width="56.42578125" style="197" customWidth="1"/>
    <col min="13059" max="13063" width="45.5703125" style="197" customWidth="1"/>
    <col min="13064" max="13064" width="54.7109375" style="197" customWidth="1"/>
    <col min="13065" max="13069" width="45.5703125" style="197" customWidth="1"/>
    <col min="13070" max="13312" width="12.42578125" style="197"/>
    <col min="13313" max="13313" width="186.7109375" style="197" customWidth="1"/>
    <col min="13314" max="13314" width="56.42578125" style="197" customWidth="1"/>
    <col min="13315" max="13319" width="45.5703125" style="197" customWidth="1"/>
    <col min="13320" max="13320" width="54.7109375" style="197" customWidth="1"/>
    <col min="13321" max="13325" width="45.5703125" style="197" customWidth="1"/>
    <col min="13326" max="13568" width="12.42578125" style="197"/>
    <col min="13569" max="13569" width="186.7109375" style="197" customWidth="1"/>
    <col min="13570" max="13570" width="56.42578125" style="197" customWidth="1"/>
    <col min="13571" max="13575" width="45.5703125" style="197" customWidth="1"/>
    <col min="13576" max="13576" width="54.7109375" style="197" customWidth="1"/>
    <col min="13577" max="13581" width="45.5703125" style="197" customWidth="1"/>
    <col min="13582" max="13824" width="12.42578125" style="197"/>
    <col min="13825" max="13825" width="186.7109375" style="197" customWidth="1"/>
    <col min="13826" max="13826" width="56.42578125" style="197" customWidth="1"/>
    <col min="13827" max="13831" width="45.5703125" style="197" customWidth="1"/>
    <col min="13832" max="13832" width="54.7109375" style="197" customWidth="1"/>
    <col min="13833" max="13837" width="45.5703125" style="197" customWidth="1"/>
    <col min="13838" max="14080" width="12.42578125" style="197"/>
    <col min="14081" max="14081" width="186.7109375" style="197" customWidth="1"/>
    <col min="14082" max="14082" width="56.42578125" style="197" customWidth="1"/>
    <col min="14083" max="14087" width="45.5703125" style="197" customWidth="1"/>
    <col min="14088" max="14088" width="54.7109375" style="197" customWidth="1"/>
    <col min="14089" max="14093" width="45.5703125" style="197" customWidth="1"/>
    <col min="14094" max="14336" width="12.42578125" style="197"/>
    <col min="14337" max="14337" width="186.7109375" style="197" customWidth="1"/>
    <col min="14338" max="14338" width="56.42578125" style="197" customWidth="1"/>
    <col min="14339" max="14343" width="45.5703125" style="197" customWidth="1"/>
    <col min="14344" max="14344" width="54.7109375" style="197" customWidth="1"/>
    <col min="14345" max="14349" width="45.5703125" style="197" customWidth="1"/>
    <col min="14350" max="14592" width="12.42578125" style="197"/>
    <col min="14593" max="14593" width="186.7109375" style="197" customWidth="1"/>
    <col min="14594" max="14594" width="56.42578125" style="197" customWidth="1"/>
    <col min="14595" max="14599" width="45.5703125" style="197" customWidth="1"/>
    <col min="14600" max="14600" width="54.7109375" style="197" customWidth="1"/>
    <col min="14601" max="14605" width="45.5703125" style="197" customWidth="1"/>
    <col min="14606" max="14848" width="12.42578125" style="197"/>
    <col min="14849" max="14849" width="186.7109375" style="197" customWidth="1"/>
    <col min="14850" max="14850" width="56.42578125" style="197" customWidth="1"/>
    <col min="14851" max="14855" width="45.5703125" style="197" customWidth="1"/>
    <col min="14856" max="14856" width="54.7109375" style="197" customWidth="1"/>
    <col min="14857" max="14861" width="45.5703125" style="197" customWidth="1"/>
    <col min="14862" max="15104" width="12.42578125" style="197"/>
    <col min="15105" max="15105" width="186.7109375" style="197" customWidth="1"/>
    <col min="15106" max="15106" width="56.42578125" style="197" customWidth="1"/>
    <col min="15107" max="15111" width="45.5703125" style="197" customWidth="1"/>
    <col min="15112" max="15112" width="54.7109375" style="197" customWidth="1"/>
    <col min="15113" max="15117" width="45.5703125" style="197" customWidth="1"/>
    <col min="15118" max="15360" width="12.42578125" style="197"/>
    <col min="15361" max="15361" width="186.7109375" style="197" customWidth="1"/>
    <col min="15362" max="15362" width="56.42578125" style="197" customWidth="1"/>
    <col min="15363" max="15367" width="45.5703125" style="197" customWidth="1"/>
    <col min="15368" max="15368" width="54.7109375" style="197" customWidth="1"/>
    <col min="15369" max="15373" width="45.5703125" style="197" customWidth="1"/>
    <col min="15374" max="15616" width="12.42578125" style="197"/>
    <col min="15617" max="15617" width="186.7109375" style="197" customWidth="1"/>
    <col min="15618" max="15618" width="56.42578125" style="197" customWidth="1"/>
    <col min="15619" max="15623" width="45.5703125" style="197" customWidth="1"/>
    <col min="15624" max="15624" width="54.7109375" style="197" customWidth="1"/>
    <col min="15625" max="15629" width="45.5703125" style="197" customWidth="1"/>
    <col min="15630" max="15872" width="12.42578125" style="197"/>
    <col min="15873" max="15873" width="186.7109375" style="197" customWidth="1"/>
    <col min="15874" max="15874" width="56.42578125" style="197" customWidth="1"/>
    <col min="15875" max="15879" width="45.5703125" style="197" customWidth="1"/>
    <col min="15880" max="15880" width="54.7109375" style="197" customWidth="1"/>
    <col min="15881" max="15885" width="45.5703125" style="197" customWidth="1"/>
    <col min="15886" max="16128" width="12.42578125" style="197"/>
    <col min="16129" max="16129" width="186.7109375" style="197" customWidth="1"/>
    <col min="16130" max="16130" width="56.42578125" style="197" customWidth="1"/>
    <col min="16131" max="16135" width="45.5703125" style="197" customWidth="1"/>
    <col min="16136" max="16136" width="54.7109375" style="197" customWidth="1"/>
    <col min="16137" max="16141" width="45.5703125" style="197" customWidth="1"/>
    <col min="16142" max="16384" width="12.42578125" style="197"/>
  </cols>
  <sheetData>
    <row r="1" spans="1:17" s="202" customFormat="1" ht="45" x14ac:dyDescent="0.6">
      <c r="A1" s="204" t="s">
        <v>0</v>
      </c>
      <c r="B1" s="176"/>
      <c r="C1" s="204"/>
      <c r="D1" s="176"/>
      <c r="E1" s="177"/>
      <c r="F1" s="208"/>
      <c r="G1" s="177"/>
      <c r="H1" s="208"/>
      <c r="I1" s="145"/>
      <c r="J1" s="208" t="s">
        <v>1</v>
      </c>
      <c r="K1" s="178" t="s">
        <v>95</v>
      </c>
      <c r="L1" s="133"/>
      <c r="M1" s="178"/>
      <c r="N1" s="179"/>
      <c r="O1" s="179"/>
      <c r="P1" s="179"/>
      <c r="Q1" s="179"/>
    </row>
    <row r="2" spans="1:17" s="202" customFormat="1" ht="45" x14ac:dyDescent="0.6">
      <c r="A2" s="204" t="s">
        <v>2</v>
      </c>
      <c r="B2" s="176"/>
      <c r="C2" s="204"/>
      <c r="D2" s="176"/>
      <c r="E2" s="204"/>
      <c r="F2" s="176"/>
      <c r="G2" s="204"/>
      <c r="H2" s="176"/>
      <c r="I2" s="204"/>
      <c r="J2" s="176"/>
      <c r="K2" s="204"/>
      <c r="L2" s="176"/>
      <c r="M2" s="177"/>
    </row>
    <row r="3" spans="1:17" s="202" customFormat="1" ht="45.75" thickBot="1" x14ac:dyDescent="0.65">
      <c r="A3" s="210" t="s">
        <v>3</v>
      </c>
      <c r="B3" s="180"/>
      <c r="C3" s="210"/>
      <c r="D3" s="180"/>
      <c r="E3" s="210"/>
      <c r="F3" s="180"/>
      <c r="G3" s="210"/>
      <c r="H3" s="180"/>
      <c r="I3" s="210"/>
      <c r="J3" s="180"/>
      <c r="K3" s="210"/>
      <c r="L3" s="180"/>
      <c r="M3" s="181"/>
      <c r="N3" s="182"/>
      <c r="O3" s="182"/>
      <c r="P3" s="182"/>
      <c r="Q3" s="182"/>
    </row>
    <row r="4" spans="1:17" s="202" customFormat="1" ht="19.5" customHeight="1" thickTop="1" x14ac:dyDescent="0.6">
      <c r="A4" s="18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2" customFormat="1" ht="19.5" customHeight="1" x14ac:dyDescent="0.6">
      <c r="A5" s="216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2" customFormat="1" ht="18.75" customHeight="1" x14ac:dyDescent="0.6">
      <c r="A7" s="216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2" customFormat="1" ht="18.75" customHeight="1" x14ac:dyDescent="0.6">
      <c r="A8" s="216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2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03"/>
    </row>
    <row r="10" spans="1:17" s="202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03"/>
    </row>
    <row r="11" spans="1:17" s="202" customFormat="1" ht="45" x14ac:dyDescent="0.6">
      <c r="A11" s="230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03"/>
    </row>
    <row r="12" spans="1:17" s="202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03"/>
    </row>
    <row r="13" spans="1:17" s="179" customFormat="1" ht="45" x14ac:dyDescent="0.6">
      <c r="A13" s="184" t="s">
        <v>12</v>
      </c>
      <c r="B13" s="9">
        <v>24753314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24753314</v>
      </c>
      <c r="G13" s="56">
        <f>IF(ISBLANK(F13),"  ",IF(F76&gt;0,F13/F76,IF(F13&gt;0,1,0)))</f>
        <v>0.18323013815242739</v>
      </c>
      <c r="H13" s="9">
        <v>25533593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25533593</v>
      </c>
      <c r="M13" s="56">
        <f>IF(ISBLANK(L13),"  ",IF(L76&gt;0,L13/L76,IF(L13&gt;0,1,0)))</f>
        <v>0.19013618030326362</v>
      </c>
      <c r="N13" s="185"/>
    </row>
    <row r="14" spans="1:17" s="202" customFormat="1" ht="45" x14ac:dyDescent="0.6">
      <c r="A14" s="216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03"/>
    </row>
    <row r="15" spans="1:17" s="202" customFormat="1" ht="45" x14ac:dyDescent="0.6">
      <c r="A15" s="230" t="s">
        <v>14</v>
      </c>
      <c r="B15" s="226">
        <v>1489438.02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1489438.02</v>
      </c>
      <c r="G15" s="65">
        <f>IF(ISBLANK(F15),"  ",IF(F76&gt;0,F15/F76,IF(F15&gt;0,1,0)))</f>
        <v>1.1025187745530877E-2</v>
      </c>
      <c r="H15" s="226">
        <v>1606965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1606965</v>
      </c>
      <c r="M15" s="65">
        <f>IF(ISBLANK(L15),"  ",IF(L76&gt;0,L15/L76,IF(L15&gt;0,1,0)))</f>
        <v>1.1966282496201535E-2</v>
      </c>
      <c r="N15" s="203"/>
    </row>
    <row r="16" spans="1:17" s="202" customFormat="1" ht="45" x14ac:dyDescent="0.6">
      <c r="A16" s="18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03"/>
    </row>
    <row r="17" spans="1:14" s="202" customFormat="1" ht="45" x14ac:dyDescent="0.6">
      <c r="A17" s="227" t="s">
        <v>16</v>
      </c>
      <c r="B17" s="224">
        <v>1169538.02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1169538.02</v>
      </c>
      <c r="G17" s="62">
        <f>IF(ISBLANK(F17),"  ",IF(F76&gt;0,F17/F76,IF(F17&gt;0,1,0)))</f>
        <v>8.6572090096346845E-3</v>
      </c>
      <c r="H17" s="224">
        <v>1308685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1308685</v>
      </c>
      <c r="M17" s="62">
        <f>IF(ISBLANK(L17),"  ",IF(L76&gt;0,L17/L76,IF(L17&gt;0,1,0)))</f>
        <v>9.7451372049431727E-3</v>
      </c>
      <c r="N17" s="203"/>
    </row>
    <row r="18" spans="1:14" s="202" customFormat="1" ht="45" x14ac:dyDescent="0.6">
      <c r="A18" s="227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03"/>
    </row>
    <row r="19" spans="1:14" s="202" customFormat="1" ht="45" x14ac:dyDescent="0.6">
      <c r="A19" s="227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03"/>
    </row>
    <row r="20" spans="1:14" s="202" customFormat="1" ht="45" x14ac:dyDescent="0.6">
      <c r="A20" s="227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03"/>
    </row>
    <row r="21" spans="1:14" s="202" customFormat="1" ht="45" x14ac:dyDescent="0.6">
      <c r="A21" s="227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03"/>
    </row>
    <row r="22" spans="1:14" s="202" customFormat="1" ht="45" x14ac:dyDescent="0.6">
      <c r="A22" s="227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03"/>
    </row>
    <row r="23" spans="1:14" s="202" customFormat="1" ht="45" x14ac:dyDescent="0.6">
      <c r="A23" s="227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03"/>
    </row>
    <row r="24" spans="1:14" s="202" customFormat="1" ht="45" x14ac:dyDescent="0.6">
      <c r="A24" s="227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03"/>
    </row>
    <row r="25" spans="1:14" s="202" customFormat="1" ht="45" x14ac:dyDescent="0.6">
      <c r="A25" s="227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03"/>
    </row>
    <row r="26" spans="1:14" s="202" customFormat="1" ht="45" x14ac:dyDescent="0.6">
      <c r="A26" s="227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03"/>
    </row>
    <row r="27" spans="1:14" s="202" customFormat="1" ht="45" x14ac:dyDescent="0.6">
      <c r="A27" s="227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03"/>
    </row>
    <row r="28" spans="1:14" s="202" customFormat="1" ht="45" x14ac:dyDescent="0.6">
      <c r="A28" s="187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03"/>
    </row>
    <row r="29" spans="1:14" s="202" customFormat="1" ht="45" x14ac:dyDescent="0.6">
      <c r="A29" s="187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03"/>
    </row>
    <row r="30" spans="1:14" s="202" customFormat="1" ht="45" x14ac:dyDescent="0.6">
      <c r="A30" s="187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03"/>
    </row>
    <row r="31" spans="1:14" s="202" customFormat="1" ht="45" x14ac:dyDescent="0.6">
      <c r="A31" s="187" t="s">
        <v>30</v>
      </c>
      <c r="B31" s="224">
        <v>319900</v>
      </c>
      <c r="C31" s="58">
        <f t="shared" si="0"/>
        <v>1</v>
      </c>
      <c r="D31" s="69">
        <v>0</v>
      </c>
      <c r="E31" s="54">
        <f>IF(ISBLANK(D31),"  ",IF(F31&gt;0,D31/F31,IF(D31&gt;0,1,0)))</f>
        <v>0</v>
      </c>
      <c r="F31" s="44">
        <f t="shared" si="2"/>
        <v>319900</v>
      </c>
      <c r="G31" s="62">
        <f>IF(ISBLANK(F31),"  ",IF(F76&gt;0,F31/F76,IF(F31&gt;0,1,0)))</f>
        <v>2.3679787358961923E-3</v>
      </c>
      <c r="H31" s="224">
        <v>298280</v>
      </c>
      <c r="I31" s="58">
        <f t="shared" si="3"/>
        <v>1</v>
      </c>
      <c r="J31" s="69">
        <v>0</v>
      </c>
      <c r="K31" s="60">
        <f>IF(ISBLANK(J31),"  ",IF(L31&gt;0,J31/L31,IF(J31&gt;0,1,0)))</f>
        <v>0</v>
      </c>
      <c r="L31" s="44">
        <f t="shared" si="1"/>
        <v>298280</v>
      </c>
      <c r="M31" s="62">
        <f>IF(ISBLANK(L31),"  ",IF(L76&gt;0,L31/L76,IF(L31&gt;0,1,0)))</f>
        <v>2.2211452912583619E-3</v>
      </c>
      <c r="N31" s="203"/>
    </row>
    <row r="32" spans="1:14" s="202" customFormat="1" ht="45" x14ac:dyDescent="0.6">
      <c r="A32" s="187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03"/>
    </row>
    <row r="33" spans="1:14" s="202" customFormat="1" ht="45" x14ac:dyDescent="0.6">
      <c r="A33" s="188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03"/>
    </row>
    <row r="34" spans="1:14" s="202" customFormat="1" ht="45" x14ac:dyDescent="0.6">
      <c r="A34" s="187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03"/>
    </row>
    <row r="35" spans="1:14" s="202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03"/>
    </row>
    <row r="36" spans="1:14" s="202" customFormat="1" ht="45" x14ac:dyDescent="0.6">
      <c r="A36" s="18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03"/>
    </row>
    <row r="37" spans="1:14" s="202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03"/>
    </row>
    <row r="38" spans="1:14" s="202" customFormat="1" ht="45" x14ac:dyDescent="0.6">
      <c r="A38" s="227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03"/>
    </row>
    <row r="39" spans="1:14" s="202" customFormat="1" ht="45" x14ac:dyDescent="0.6">
      <c r="A39" s="227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03"/>
    </row>
    <row r="40" spans="1:14" s="202" customFormat="1" ht="45" x14ac:dyDescent="0.6">
      <c r="A40" s="227" t="s">
        <v>37</v>
      </c>
      <c r="B40" s="229">
        <v>26242752.02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26242752.02</v>
      </c>
      <c r="G40" s="82">
        <f>IF(ISBLANK(F40),"  ",IF(F76&gt;0,F40/F76,IF(F40&gt;0,1,0)))</f>
        <v>0.19425532589795824</v>
      </c>
      <c r="H40" s="229">
        <v>27140558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27140558</v>
      </c>
      <c r="M40" s="82">
        <f>IF(ISBLANK(L40),"  ",IF(L76&gt;0,L40/L76,IF(L40&gt;0,1,0)))</f>
        <v>0.20210246279946517</v>
      </c>
      <c r="N40" s="203"/>
    </row>
    <row r="41" spans="1:14" s="202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03"/>
    </row>
    <row r="42" spans="1:14" s="202" customFormat="1" ht="45" x14ac:dyDescent="0.6">
      <c r="A42" s="216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03"/>
    </row>
    <row r="43" spans="1:14" s="202" customFormat="1" ht="45" x14ac:dyDescent="0.6">
      <c r="A43" s="233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03"/>
    </row>
    <row r="44" spans="1:14" s="202" customFormat="1" ht="45" x14ac:dyDescent="0.6">
      <c r="A44" s="1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03"/>
    </row>
    <row r="45" spans="1:14" s="202" customFormat="1" ht="45" x14ac:dyDescent="0.6">
      <c r="A45" s="230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03"/>
    </row>
    <row r="46" spans="1:14" s="202" customFormat="1" ht="45" x14ac:dyDescent="0.6">
      <c r="A46" s="233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03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2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03"/>
    </row>
    <row r="50" spans="1:14" s="202" customFormat="1" ht="45" x14ac:dyDescent="0.6">
      <c r="A50" s="216" t="s">
        <v>47</v>
      </c>
      <c r="B50" s="97">
        <v>43437194.32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43437194.32</v>
      </c>
      <c r="G50" s="56">
        <f>IF(ISBLANK(F50),"  ",IF(F76&gt;0,F50/F76,IF(F50&gt;0,1,0)))</f>
        <v>0.32153283056189702</v>
      </c>
      <c r="H50" s="97">
        <v>46206793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46206793</v>
      </c>
      <c r="M50" s="56">
        <f>IF(ISBLANK(L50),"  ",IF(L76&gt;0,L50/L76,IF(L50&gt;0,1,0)))</f>
        <v>0.34407939082774525</v>
      </c>
      <c r="N50" s="203"/>
    </row>
    <row r="51" spans="1:14" s="202" customFormat="1" ht="45" x14ac:dyDescent="0.6">
      <c r="A51" s="230" t="s">
        <v>48</v>
      </c>
      <c r="B51" s="226">
        <v>1446452.18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1446452.18</v>
      </c>
      <c r="G51" s="62">
        <f>IF(ISBLANK(F51),"  ",IF(F76&gt;0,F51/F76,IF(F51&gt;0,1,0)))</f>
        <v>1.0706995951018103E-2</v>
      </c>
      <c r="H51" s="226">
        <v>1538730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1538730</v>
      </c>
      <c r="M51" s="62">
        <f>IF(ISBLANK(L51),"  ",IF(L76&gt;0,L51/L76,IF(L51&gt;0,1,0)))</f>
        <v>1.1458169820363347E-2</v>
      </c>
      <c r="N51" s="203"/>
    </row>
    <row r="52" spans="1:14" s="202" customFormat="1" ht="45" x14ac:dyDescent="0.6">
      <c r="A52" s="190" t="s">
        <v>49</v>
      </c>
      <c r="B52" s="104">
        <v>0</v>
      </c>
      <c r="C52" s="58">
        <f t="shared" si="0"/>
        <v>0</v>
      </c>
      <c r="D52" s="105">
        <v>2096604.52</v>
      </c>
      <c r="E52" s="60">
        <f t="shared" si="9"/>
        <v>1</v>
      </c>
      <c r="F52" s="106">
        <f t="shared" si="10"/>
        <v>2096604.52</v>
      </c>
      <c r="G52" s="62">
        <f>IF(ISBLANK(F52),"  ",IF(F76&gt;0,F52/F76,IF(F52&gt;0,1,0)))</f>
        <v>1.5519583997948868E-2</v>
      </c>
      <c r="H52" s="104">
        <v>0</v>
      </c>
      <c r="I52" s="58">
        <f t="shared" si="11"/>
        <v>0</v>
      </c>
      <c r="J52" s="105">
        <v>2100000</v>
      </c>
      <c r="K52" s="60">
        <f t="shared" si="12"/>
        <v>1</v>
      </c>
      <c r="L52" s="106">
        <f t="shared" si="13"/>
        <v>2100000</v>
      </c>
      <c r="M52" s="62">
        <f>IF(ISBLANK(L52),"  ",IF(L76&gt;0,L52/L76,IF(L52&gt;0,1,0)))</f>
        <v>1.5637673030852086E-2</v>
      </c>
      <c r="N52" s="203"/>
    </row>
    <row r="53" spans="1:14" s="202" customFormat="1" ht="45" x14ac:dyDescent="0.6">
      <c r="A53" s="190" t="s">
        <v>50</v>
      </c>
      <c r="B53" s="104">
        <v>848068.19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848068.19</v>
      </c>
      <c r="G53" s="62">
        <f>IF(ISBLANK(F53),"  ",IF(F76&gt;0,F53/F76,IF(F53&gt;0,1,0)))</f>
        <v>6.277610004720136E-3</v>
      </c>
      <c r="H53" s="104">
        <v>902175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902175</v>
      </c>
      <c r="M53" s="62">
        <f>IF(ISBLANK(L53),"  ",IF(L76&gt;0,L53/L76,IF(L53&gt;0,1,0)))</f>
        <v>6.7180560317185627E-3</v>
      </c>
      <c r="N53" s="203"/>
    </row>
    <row r="54" spans="1:14" s="202" customFormat="1" ht="45" x14ac:dyDescent="0.6">
      <c r="A54" s="190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03"/>
    </row>
    <row r="55" spans="1:14" s="202" customFormat="1" ht="45" x14ac:dyDescent="0.6">
      <c r="A55" s="230" t="s">
        <v>52</v>
      </c>
      <c r="B55" s="226">
        <v>3473270.2299999995</v>
      </c>
      <c r="C55" s="58">
        <f t="shared" si="0"/>
        <v>0.43428878201117305</v>
      </c>
      <c r="D55" s="69">
        <v>4524334.99</v>
      </c>
      <c r="E55" s="60">
        <f t="shared" si="9"/>
        <v>0.56571121798882695</v>
      </c>
      <c r="F55" s="102">
        <f t="shared" si="10"/>
        <v>7997605.2199999997</v>
      </c>
      <c r="G55" s="62">
        <f>IF(ISBLANK(F55),"  ",IF(F76&gt;0,F55/F76,IF(F55&gt;0,1,0)))</f>
        <v>5.9200247261808024E-2</v>
      </c>
      <c r="H55" s="226">
        <v>3697300</v>
      </c>
      <c r="I55" s="58">
        <f t="shared" si="11"/>
        <v>0.44830429352636619</v>
      </c>
      <c r="J55" s="69">
        <v>4550000</v>
      </c>
      <c r="K55" s="60">
        <f t="shared" si="12"/>
        <v>0.55169570647363375</v>
      </c>
      <c r="L55" s="102">
        <f t="shared" si="13"/>
        <v>8247300</v>
      </c>
      <c r="M55" s="62">
        <f>IF(ISBLANK(L55),"  ",IF(L76&gt;0,L55/L76,IF(L55&gt;0,1,0)))</f>
        <v>6.1413609898736385E-2</v>
      </c>
      <c r="N55" s="203"/>
    </row>
    <row r="56" spans="1:14" s="202" customFormat="1" ht="45" x14ac:dyDescent="0.6">
      <c r="A56" s="233" t="s">
        <v>53</v>
      </c>
      <c r="B56" s="234">
        <v>49204984.920000002</v>
      </c>
      <c r="C56" s="80">
        <f t="shared" si="0"/>
        <v>0.88140027097442908</v>
      </c>
      <c r="D56" s="91">
        <v>6620939.5099999998</v>
      </c>
      <c r="E56" s="83">
        <f t="shared" si="9"/>
        <v>0.11859972902557092</v>
      </c>
      <c r="F56" s="107">
        <f>F55+F53+F52+F51+F50+F54</f>
        <v>55825924.43</v>
      </c>
      <c r="G56" s="82">
        <f>IF(ISBLANK(F56),"  ",IF(F76&gt;0,F56/F76,IF(F56&gt;0,1,0)))</f>
        <v>0.41323726777739217</v>
      </c>
      <c r="H56" s="234">
        <v>52344998</v>
      </c>
      <c r="I56" s="80">
        <f t="shared" si="11"/>
        <v>0.88727857910936792</v>
      </c>
      <c r="J56" s="91">
        <v>6650000</v>
      </c>
      <c r="K56" s="83">
        <f t="shared" si="12"/>
        <v>0.11272142089063211</v>
      </c>
      <c r="L56" s="102">
        <f t="shared" si="13"/>
        <v>58994998</v>
      </c>
      <c r="M56" s="82">
        <f>IF(ISBLANK(L56),"  ",IF(L76&gt;0,L56/L76,IF(L56&gt;0,1,0)))</f>
        <v>0.4393068996094156</v>
      </c>
      <c r="N56" s="203"/>
    </row>
    <row r="57" spans="1:14" s="202" customFormat="1" ht="45" x14ac:dyDescent="0.6">
      <c r="A57" s="184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03"/>
    </row>
    <row r="58" spans="1:14" s="202" customFormat="1" ht="45" x14ac:dyDescent="0.6">
      <c r="A58" s="19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03"/>
    </row>
    <row r="59" spans="1:14" s="202" customFormat="1" ht="45" x14ac:dyDescent="0.6">
      <c r="A59" s="1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03"/>
    </row>
    <row r="60" spans="1:14" s="202" customFormat="1" ht="45" x14ac:dyDescent="0.6">
      <c r="A60" s="233" t="s">
        <v>57</v>
      </c>
      <c r="B60" s="228">
        <v>0</v>
      </c>
      <c r="C60" s="58">
        <f t="shared" si="0"/>
        <v>0</v>
      </c>
      <c r="D60" s="77">
        <v>1631987</v>
      </c>
      <c r="E60" s="60">
        <f t="shared" si="9"/>
        <v>1</v>
      </c>
      <c r="F60" s="78">
        <f t="shared" si="14"/>
        <v>1631987</v>
      </c>
      <c r="G60" s="62">
        <f>IF(ISBLANK(F60),"  ",IF(F76&gt;0,F60/F76,IF(F60&gt;0,1,0)))</f>
        <v>1.2080370469706218E-2</v>
      </c>
      <c r="H60" s="228">
        <v>0</v>
      </c>
      <c r="I60" s="58">
        <f t="shared" si="11"/>
        <v>0</v>
      </c>
      <c r="J60" s="77">
        <v>1969638</v>
      </c>
      <c r="K60" s="60">
        <f t="shared" si="12"/>
        <v>1</v>
      </c>
      <c r="L60" s="78">
        <f t="shared" si="13"/>
        <v>1969638</v>
      </c>
      <c r="M60" s="62">
        <f>IF(ISBLANK(L60),"  ",IF(L76&gt;0,L60/L76,IF(L60&gt;0,1,0)))</f>
        <v>1.4666930968162592E-2</v>
      </c>
      <c r="N60" s="203"/>
    </row>
    <row r="61" spans="1:14" s="202" customFormat="1" ht="45" x14ac:dyDescent="0.6">
      <c r="A61" s="235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03"/>
    </row>
    <row r="62" spans="1:14" s="202" customFormat="1" ht="45" x14ac:dyDescent="0.6">
      <c r="A62" s="235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03"/>
    </row>
    <row r="63" spans="1:14" s="202" customFormat="1" ht="45" x14ac:dyDescent="0.6">
      <c r="A63" s="192" t="s">
        <v>60</v>
      </c>
      <c r="B63" s="224">
        <v>0</v>
      </c>
      <c r="C63" s="58">
        <f t="shared" si="0"/>
        <v>0</v>
      </c>
      <c r="D63" s="69">
        <v>1242796.3600000001</v>
      </c>
      <c r="E63" s="60">
        <f t="shared" si="9"/>
        <v>1</v>
      </c>
      <c r="F63" s="44">
        <f t="shared" si="14"/>
        <v>1242796.3600000001</v>
      </c>
      <c r="G63" s="62">
        <f>IF(ISBLANK(F63),"  ",IF(F76&gt;0,F63/F76,IF(F63&gt;0,1,0)))</f>
        <v>9.1994853189408862E-3</v>
      </c>
      <c r="H63" s="224">
        <v>0</v>
      </c>
      <c r="I63" s="58">
        <f t="shared" si="11"/>
        <v>0</v>
      </c>
      <c r="J63" s="69">
        <v>1300000</v>
      </c>
      <c r="K63" s="60">
        <f t="shared" si="12"/>
        <v>1</v>
      </c>
      <c r="L63" s="44">
        <f t="shared" si="13"/>
        <v>1300000</v>
      </c>
      <c r="M63" s="62">
        <f>IF(ISBLANK(L63),"  ",IF(L76&gt;0,L63/L76,IF(L63&gt;0,1,0)))</f>
        <v>9.6804642571941494E-3</v>
      </c>
      <c r="N63" s="203"/>
    </row>
    <row r="64" spans="1:14" s="202" customFormat="1" ht="45" x14ac:dyDescent="0.6">
      <c r="A64" s="192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03"/>
    </row>
    <row r="65" spans="1:14" s="202" customFormat="1" ht="45" x14ac:dyDescent="0.6">
      <c r="A65" s="189" t="s">
        <v>62</v>
      </c>
      <c r="B65" s="224">
        <v>0</v>
      </c>
      <c r="C65" s="58">
        <f t="shared" si="0"/>
        <v>0</v>
      </c>
      <c r="D65" s="69">
        <v>1991796</v>
      </c>
      <c r="E65" s="60">
        <f t="shared" si="9"/>
        <v>1</v>
      </c>
      <c r="F65" s="44">
        <f t="shared" si="14"/>
        <v>1991796</v>
      </c>
      <c r="G65" s="62">
        <f>IF(ISBLANK(F65),"  ",IF(F76&gt;0,F65/F76,IF(F65&gt;0,1,0)))</f>
        <v>1.4743765471219418E-2</v>
      </c>
      <c r="H65" s="224">
        <v>0</v>
      </c>
      <c r="I65" s="58">
        <f t="shared" si="11"/>
        <v>0</v>
      </c>
      <c r="J65" s="69">
        <v>2356700</v>
      </c>
      <c r="K65" s="60">
        <f t="shared" si="12"/>
        <v>1</v>
      </c>
      <c r="L65" s="44">
        <f t="shared" si="13"/>
        <v>2356700</v>
      </c>
      <c r="M65" s="62">
        <f>IF(ISBLANK(L65),"  ",IF(L76&gt;0,L65/L76,IF(L65&gt;0,1,0)))</f>
        <v>1.7549192396099578E-2</v>
      </c>
      <c r="N65" s="203"/>
    </row>
    <row r="66" spans="1:14" s="202" customFormat="1" ht="45" x14ac:dyDescent="0.6">
      <c r="A66" s="233" t="s">
        <v>63</v>
      </c>
      <c r="B66" s="224">
        <v>962856.72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962856.72</v>
      </c>
      <c r="G66" s="62">
        <f>IF(ISBLANK(F66),"  ",IF(F76&gt;0,F66/F76,IF(F66&gt;0,1,0)))</f>
        <v>7.1273030280548733E-3</v>
      </c>
      <c r="H66" s="224">
        <v>1024200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1024200</v>
      </c>
      <c r="M66" s="62">
        <f>IF(ISBLANK(L66),"  ",IF(L76&gt;0,L66/L76,IF(L66&gt;0,1,0)))</f>
        <v>7.6267165324755744E-3</v>
      </c>
      <c r="N66" s="203"/>
    </row>
    <row r="67" spans="1:14" s="202" customFormat="1" ht="45" x14ac:dyDescent="0.6">
      <c r="A67" s="235" t="s">
        <v>64</v>
      </c>
      <c r="B67" s="232">
        <v>50167841.640000001</v>
      </c>
      <c r="C67" s="80">
        <f t="shared" si="0"/>
        <v>0.81368175005420951</v>
      </c>
      <c r="D67" s="91">
        <v>11487518.870000001</v>
      </c>
      <c r="E67" s="83">
        <f t="shared" si="9"/>
        <v>0.18631824994579049</v>
      </c>
      <c r="F67" s="232">
        <f>F66+F65+F64+F63+F62+F61+F60+F59+F58+F57+F56</f>
        <v>61655360.509999998</v>
      </c>
      <c r="G67" s="82">
        <f>IF(ISBLANK(F67),"  ",IF(F76&gt;0,F67/F76,IF(F67&gt;0,1,0)))</f>
        <v>0.45638819206531356</v>
      </c>
      <c r="H67" s="232">
        <v>53369198</v>
      </c>
      <c r="I67" s="80">
        <f t="shared" si="11"/>
        <v>0.81299051317061377</v>
      </c>
      <c r="J67" s="91">
        <v>12276338</v>
      </c>
      <c r="K67" s="83">
        <f t="shared" si="12"/>
        <v>0.18700948682938623</v>
      </c>
      <c r="L67" s="232">
        <f>L66+L65+L64+L63+L62+L61+L60+L59+L58+L57+L56</f>
        <v>65645536</v>
      </c>
      <c r="M67" s="82">
        <f>IF(ISBLANK(L67),"  ",IF(L76&gt;0,L67/L76,IF(L67&gt;0,1,0)))</f>
        <v>0.48883020376334752</v>
      </c>
      <c r="N67" s="203"/>
    </row>
    <row r="68" spans="1:14" s="202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2" customFormat="1" ht="45" x14ac:dyDescent="0.6">
      <c r="A69" s="193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2" customFormat="1" ht="45" x14ac:dyDescent="0.6">
      <c r="A70" s="230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2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2" customFormat="1" ht="45" x14ac:dyDescent="0.6">
      <c r="A72" s="189" t="s">
        <v>69</v>
      </c>
      <c r="B72" s="207">
        <v>0</v>
      </c>
      <c r="C72" s="52">
        <f t="shared" si="0"/>
        <v>0</v>
      </c>
      <c r="D72" s="59">
        <v>35780723.509999998</v>
      </c>
      <c r="E72" s="54">
        <f>IF(ISBLANK(D72),"  ",IF(F72&gt;0,D72/F72,IF(D72&gt;0,1,0)))</f>
        <v>1</v>
      </c>
      <c r="F72" s="67">
        <f>D72+B72</f>
        <v>35780723.509999998</v>
      </c>
      <c r="G72" s="56">
        <f>IF(ISBLANK(F72),"  ",IF(F76&gt;0,F72/F76,IF(F72&gt;0,1,0)))</f>
        <v>0.26485774437843379</v>
      </c>
      <c r="H72" s="207">
        <v>0</v>
      </c>
      <c r="I72" s="52">
        <f>IF(ISBLANK(H72),"  ",IF(L72&gt;0,H72/L72,IF(H72&gt;0,1,0)))</f>
        <v>0</v>
      </c>
      <c r="J72" s="59">
        <v>35900000</v>
      </c>
      <c r="K72" s="54">
        <f>IF(ISBLANK(J72),"  ",IF(L72&gt;0,J72/L72,IF(J72&gt;0,1,0)))</f>
        <v>1</v>
      </c>
      <c r="L72" s="67">
        <f>J72+H72</f>
        <v>35900000</v>
      </c>
      <c r="M72" s="56">
        <f>IF(ISBLANK(L72),"  ",IF(L76&gt;0,L72/L76,IF(L72&gt;0,1,0)))</f>
        <v>0.26732974371789997</v>
      </c>
    </row>
    <row r="73" spans="1:14" s="202" customFormat="1" ht="45" x14ac:dyDescent="0.6">
      <c r="A73" s="230" t="s">
        <v>70</v>
      </c>
      <c r="B73" s="224">
        <v>0</v>
      </c>
      <c r="C73" s="58">
        <f t="shared" si="0"/>
        <v>0</v>
      </c>
      <c r="D73" s="69">
        <v>11415282.48</v>
      </c>
      <c r="E73" s="60">
        <f>IF(ISBLANK(D73),"  ",IF(F73&gt;0,D73/F73,IF(D73&gt;0,1,0)))</f>
        <v>1</v>
      </c>
      <c r="F73" s="44">
        <f>D73+B73</f>
        <v>11415282.48</v>
      </c>
      <c r="G73" s="62">
        <f>IF(ISBLANK(F73),"  ",IF(F76&gt;0,F73/F76,IF(F73&gt;0,1,0)))</f>
        <v>8.4498737658294312E-2</v>
      </c>
      <c r="H73" s="224">
        <v>0</v>
      </c>
      <c r="I73" s="58">
        <f>IF(ISBLANK(H73),"  ",IF(L73&gt;0,H73/L73,IF(H73&gt;0,1,0)))</f>
        <v>0</v>
      </c>
      <c r="J73" s="69">
        <v>5604986</v>
      </c>
      <c r="K73" s="60">
        <f>IF(ISBLANK(J73),"  ",IF(L73&gt;0,J73/L73,IF(J73&gt;0,1,0)))</f>
        <v>1</v>
      </c>
      <c r="L73" s="44">
        <f>J73+H73</f>
        <v>5604986</v>
      </c>
      <c r="M73" s="62">
        <f>IF(ISBLANK(L73),"  ",IF(L76&gt;0,L73/L76,IF(L73&gt;0,1,0)))</f>
        <v>4.1737589719287385E-2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47196005.989999995</v>
      </c>
      <c r="E74" s="83">
        <f>IF(ISBLANK(D74),"  ",IF(F74&gt;0,D74/F74,IF(D74&gt;0,1,0)))</f>
        <v>1</v>
      </c>
      <c r="F74" s="118">
        <f>F73+F72+F71+F70+F69</f>
        <v>47196005.989999995</v>
      </c>
      <c r="G74" s="82">
        <f>IF(ISBLANK(F74),"  ",IF(F76&gt;0,F74/F76,IF(F74&gt;0,1,0)))</f>
        <v>0.34935648203672803</v>
      </c>
      <c r="H74" s="117">
        <v>0</v>
      </c>
      <c r="I74" s="80">
        <f>IF(ISBLANK(H74),"  ",IF(L74&gt;0,H74/L74,IF(H74&gt;0,1,0)))</f>
        <v>0</v>
      </c>
      <c r="J74" s="95">
        <v>41504986</v>
      </c>
      <c r="K74" s="83">
        <f>IF(ISBLANK(J74),"  ",IF(L74&gt;0,J74/L74,IF(J74&gt;0,1,0)))</f>
        <v>1</v>
      </c>
      <c r="L74" s="118">
        <f>L73+L72+L71+L70+L69</f>
        <v>41504986</v>
      </c>
      <c r="M74" s="82">
        <f>IF(ISBLANK(L74),"  ",IF(L76&gt;0,L74/L76,IF(L74&gt;0,1,0)))</f>
        <v>0.30906733343718734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76410593.659999996</v>
      </c>
      <c r="C76" s="122">
        <f t="shared" si="0"/>
        <v>0.56561006872173925</v>
      </c>
      <c r="D76" s="121">
        <v>58683524.859999999</v>
      </c>
      <c r="E76" s="123">
        <f>IF(ISBLANK(D76),"  ",IF(F76&gt;0,D76/F76,IF(D76&gt;0,1,0)))</f>
        <v>0.43438993127826064</v>
      </c>
      <c r="F76" s="121">
        <f>F74+F67+F47+F40+F48+F75</f>
        <v>135094118.52000001</v>
      </c>
      <c r="G76" s="124">
        <f>IF(ISBLANK(F76),"  ",IF(F76&gt;0,F76/F76,IF(F76&gt;0,1,0)))</f>
        <v>1</v>
      </c>
      <c r="H76" s="121">
        <v>80509756</v>
      </c>
      <c r="I76" s="122">
        <f>IF(ISBLANK(H76),"  ",IF(L76&gt;0,H76/L76,IF(H76&gt;0,1,0)))</f>
        <v>0.59951678101032468</v>
      </c>
      <c r="J76" s="121">
        <v>53781324</v>
      </c>
      <c r="K76" s="123">
        <f>IF(ISBLANK(J76),"  ",IF(L76&gt;0,J76/L76,IF(J76&gt;0,1,0)))</f>
        <v>0.40048321898967526</v>
      </c>
      <c r="L76" s="121">
        <f>L74+L67+L47+L40+L48+L75</f>
        <v>134291080</v>
      </c>
      <c r="M76" s="124">
        <f>IF(ISBLANK(L76),"  ",IF(L76&gt;0,L76/L76,IF(L76&gt;0,1,0)))</f>
        <v>1</v>
      </c>
    </row>
    <row r="77" spans="1:14" ht="21" thickTop="1" x14ac:dyDescent="0.3">
      <c r="A77" s="194"/>
      <c r="B77" s="195"/>
      <c r="C77" s="196"/>
      <c r="D77" s="195"/>
      <c r="E77" s="196"/>
      <c r="F77" s="195"/>
      <c r="G77" s="196"/>
      <c r="H77" s="195"/>
      <c r="I77" s="196"/>
      <c r="J77" s="195"/>
      <c r="K77" s="196"/>
      <c r="L77" s="195"/>
      <c r="M77" s="196"/>
    </row>
    <row r="78" spans="1:14" s="202" customFormat="1" ht="16.5" customHeight="1" x14ac:dyDescent="0.6">
      <c r="A78" s="177" t="s">
        <v>4</v>
      </c>
      <c r="B78" s="176"/>
      <c r="C78" s="177"/>
      <c r="D78" s="176"/>
      <c r="E78" s="177"/>
      <c r="F78" s="176"/>
      <c r="G78" s="177"/>
      <c r="H78" s="176"/>
      <c r="I78" s="177"/>
      <c r="J78" s="176"/>
      <c r="K78" s="177"/>
      <c r="L78" s="176"/>
      <c r="M78" s="177"/>
    </row>
    <row r="79" spans="1:14" s="202" customFormat="1" ht="45" x14ac:dyDescent="0.6">
      <c r="A79" s="177" t="s">
        <v>74</v>
      </c>
      <c r="B79" s="176"/>
      <c r="C79" s="177"/>
      <c r="D79" s="176"/>
      <c r="E79" s="177"/>
      <c r="F79" s="176"/>
      <c r="G79" s="177"/>
      <c r="H79" s="176"/>
      <c r="I79" s="177"/>
      <c r="J79" s="176"/>
      <c r="K79" s="177"/>
      <c r="L79" s="176"/>
      <c r="M79" s="177"/>
    </row>
  </sheetData>
  <pageMargins left="0.25" right="0.25" top="0.75" bottom="0.75" header="0.3" footer="0.3"/>
  <pageSetup scale="1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94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5103149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5103149</v>
      </c>
      <c r="G13" s="56">
        <f>IF(ISBLANK(F13),"  ",IF(F76&gt;0,F13/F76,IF(F13&gt;0,1,0)))</f>
        <v>0.32179374387538545</v>
      </c>
      <c r="H13" s="9">
        <v>6056373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6056373</v>
      </c>
      <c r="M13" s="56">
        <f>IF(ISBLANK(L13),"  ",IF(L76&gt;0,L13/L76,IF(L13&gt;0,1,0)))</f>
        <v>0.34280444608118826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248393.88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248393.88</v>
      </c>
      <c r="G15" s="65">
        <f>IF(ISBLANK(F15),"  ",IF(F76&gt;0,F15/F76,IF(F15&gt;0,1,0)))</f>
        <v>1.5663190826082724E-2</v>
      </c>
      <c r="H15" s="226">
        <v>347497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347497</v>
      </c>
      <c r="M15" s="65">
        <f>IF(ISBLANK(L15),"  ",IF(L76&gt;0,L15/L76,IF(L15&gt;0,1,0)))</f>
        <v>1.9669118232954721E-2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248393.88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248393.88</v>
      </c>
      <c r="G17" s="62">
        <f>IF(ISBLANK(F17),"  ",IF(F76&gt;0,F17/F76,IF(F17&gt;0,1,0)))</f>
        <v>1.5663190826082724E-2</v>
      </c>
      <c r="H17" s="224">
        <v>347497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347497</v>
      </c>
      <c r="M17" s="62">
        <f>IF(ISBLANK(L17),"  ",IF(L76&gt;0,L17/L76,IF(L17&gt;0,1,0)))</f>
        <v>1.9669118232954721E-2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5351542.88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5351542.88</v>
      </c>
      <c r="G40" s="82">
        <f>IF(ISBLANK(F40),"  ",IF(F76&gt;0,F40/F76,IF(F40&gt;0,1,0)))</f>
        <v>0.33745693470146815</v>
      </c>
      <c r="H40" s="229">
        <v>6403870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6403870</v>
      </c>
      <c r="M40" s="82">
        <f>IF(ISBLANK(L40),"  ",IF(L76&gt;0,L40/L76,IF(L40&gt;0,1,0)))</f>
        <v>0.36247356431414302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3495709.02</v>
      </c>
      <c r="C50" s="52">
        <f t="shared" si="0"/>
        <v>0.96187747939673218</v>
      </c>
      <c r="D50" s="59">
        <v>138547</v>
      </c>
      <c r="E50" s="54">
        <f t="shared" ref="E50:E67" si="9">IF(ISBLANK(D50),"  ",IF(F50&gt;0,D50/F50,IF(D50&gt;0,1,0)))</f>
        <v>3.812252060326779E-2</v>
      </c>
      <c r="F50" s="101">
        <f t="shared" ref="F50:F55" si="10">D50+B50</f>
        <v>3634256.02</v>
      </c>
      <c r="G50" s="56">
        <f>IF(ISBLANK(F50),"  ",IF(F76&gt;0,F50/F76,IF(F50&gt;0,1,0)))</f>
        <v>0.22916847046352315</v>
      </c>
      <c r="H50" s="97">
        <v>3886535.7</v>
      </c>
      <c r="I50" s="52">
        <f t="shared" ref="I50:I67" si="11">IF(ISBLANK(H50),"  ",IF(L50&gt;0,H50/L50,IF(H50&gt;0,1,0)))</f>
        <v>0.96640862603965061</v>
      </c>
      <c r="J50" s="59">
        <v>135092</v>
      </c>
      <c r="K50" s="54">
        <f t="shared" ref="K50:K67" si="12">IF(ISBLANK(J50),"  ",IF(L50&gt;0,J50/L50,IF(J50&gt;0,1,0)))</f>
        <v>3.3591373960349433E-2</v>
      </c>
      <c r="L50" s="101">
        <f t="shared" ref="L50:L66" si="13">J50+H50</f>
        <v>4021627.7</v>
      </c>
      <c r="M50" s="56">
        <f>IF(ISBLANK(L50),"  ",IF(L76&gt;0,L50/L76,IF(L50&gt;0,1,0)))</f>
        <v>0.22763324782724964</v>
      </c>
      <c r="N50" s="220"/>
    </row>
    <row r="51" spans="1:14" s="200" customFormat="1" ht="44.25" x14ac:dyDescent="0.55000000000000004">
      <c r="A51" s="223" t="s">
        <v>48</v>
      </c>
      <c r="B51" s="226">
        <v>75000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75000</v>
      </c>
      <c r="G51" s="62">
        <f>IF(ISBLANK(F51),"  ",IF(F76&gt;0,F51/F76,IF(F51&gt;0,1,0)))</f>
        <v>4.7293408032283418E-3</v>
      </c>
      <c r="H51" s="226">
        <v>80492.73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80492.73</v>
      </c>
      <c r="M51" s="62">
        <f>IF(ISBLANK(L51),"  ",IF(L76&gt;0,L51/L76,IF(L51&gt;0,1,0)))</f>
        <v>4.5560710546085331E-3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268546</v>
      </c>
      <c r="K52" s="60">
        <f t="shared" si="12"/>
        <v>1</v>
      </c>
      <c r="L52" s="106">
        <f t="shared" si="13"/>
        <v>268546</v>
      </c>
      <c r="M52" s="62">
        <f>IF(ISBLANK(L52),"  ",IF(L76&gt;0,L52/L76,IF(L52&gt;0,1,0)))</f>
        <v>1.5200312592589457E-2</v>
      </c>
      <c r="N52" s="220"/>
    </row>
    <row r="53" spans="1:14" s="200" customFormat="1" ht="44.25" x14ac:dyDescent="0.55000000000000004">
      <c r="A53" s="103" t="s">
        <v>50</v>
      </c>
      <c r="B53" s="104">
        <v>150000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150000</v>
      </c>
      <c r="G53" s="62">
        <f>IF(ISBLANK(F53),"  ",IF(F76&gt;0,F53/F76,IF(F53&gt;0,1,0)))</f>
        <v>9.4586816064566835E-3</v>
      </c>
      <c r="H53" s="104">
        <v>160985.46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160985.46</v>
      </c>
      <c r="M53" s="62">
        <f>IF(ISBLANK(L53),"  ",IF(L76&gt;0,L53/L76,IF(L53&gt;0,1,0)))</f>
        <v>9.1121421092170661E-3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250000</v>
      </c>
      <c r="C55" s="58">
        <f t="shared" si="0"/>
        <v>0.29692516179452066</v>
      </c>
      <c r="D55" s="69">
        <v>591963</v>
      </c>
      <c r="E55" s="60">
        <f t="shared" si="9"/>
        <v>0.70307483820547934</v>
      </c>
      <c r="F55" s="102">
        <f t="shared" si="10"/>
        <v>841963</v>
      </c>
      <c r="G55" s="62">
        <f>IF(ISBLANK(F55),"  ",IF(F76&gt;0,F55/F76,IF(F55&gt;0,1,0)))</f>
        <v>5.3092399609447255E-2</v>
      </c>
      <c r="H55" s="226">
        <v>268309.09999999998</v>
      </c>
      <c r="I55" s="58">
        <f t="shared" si="11"/>
        <v>0.27122775474604671</v>
      </c>
      <c r="J55" s="69">
        <v>720930</v>
      </c>
      <c r="K55" s="60">
        <f t="shared" si="12"/>
        <v>0.72877224525395323</v>
      </c>
      <c r="L55" s="102">
        <f t="shared" si="13"/>
        <v>989239.1</v>
      </c>
      <c r="M55" s="62">
        <f>IF(ISBLANK(L55),"  ",IF(L76&gt;0,L55/L76,IF(L55&gt;0,1,0)))</f>
        <v>5.5993176397383916E-2</v>
      </c>
      <c r="N55" s="220"/>
    </row>
    <row r="56" spans="1:14" s="202" customFormat="1" ht="45" x14ac:dyDescent="0.6">
      <c r="A56" s="233" t="s">
        <v>53</v>
      </c>
      <c r="B56" s="234">
        <v>3970709.02</v>
      </c>
      <c r="C56" s="80">
        <f t="shared" si="0"/>
        <v>0.84461264261625502</v>
      </c>
      <c r="D56" s="91">
        <v>730510</v>
      </c>
      <c r="E56" s="83">
        <f t="shared" si="9"/>
        <v>0.15538735738374512</v>
      </c>
      <c r="F56" s="107">
        <f>F55+F53+F52+F51+F50+F54</f>
        <v>4701219.0199999996</v>
      </c>
      <c r="G56" s="82">
        <f>IF(ISBLANK(F56),"  ",IF(F76&gt;0,F56/F76,IF(F56&gt;0,1,0)))</f>
        <v>0.29644889248265544</v>
      </c>
      <c r="H56" s="234">
        <v>4396322.99</v>
      </c>
      <c r="I56" s="80">
        <f t="shared" si="11"/>
        <v>0.79630679141520233</v>
      </c>
      <c r="J56" s="91">
        <v>1124568</v>
      </c>
      <c r="K56" s="83">
        <f t="shared" si="12"/>
        <v>0.20369320858479764</v>
      </c>
      <c r="L56" s="280">
        <f t="shared" si="13"/>
        <v>5520890.9900000002</v>
      </c>
      <c r="M56" s="82">
        <f>IF(ISBLANK(L56),"  ",IF(L76&gt;0,L56/L76,IF(L56&gt;0,1,0)))</f>
        <v>0.3124949499810486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407099</v>
      </c>
      <c r="E60" s="60">
        <f t="shared" si="9"/>
        <v>1</v>
      </c>
      <c r="F60" s="78">
        <f t="shared" si="14"/>
        <v>407099</v>
      </c>
      <c r="G60" s="62">
        <f>IF(ISBLANK(F60),"  ",IF(F76&gt;0,F60/F76,IF(F60&gt;0,1,0)))</f>
        <v>2.5670798822046061E-2</v>
      </c>
      <c r="H60" s="228">
        <v>0</v>
      </c>
      <c r="I60" s="58">
        <f t="shared" si="11"/>
        <v>0</v>
      </c>
      <c r="J60" s="77">
        <v>789269</v>
      </c>
      <c r="K60" s="60">
        <f t="shared" si="12"/>
        <v>1</v>
      </c>
      <c r="L60" s="78">
        <f t="shared" si="13"/>
        <v>789269</v>
      </c>
      <c r="M60" s="62">
        <f>IF(ISBLANK(L60),"  ",IF(L76&gt;0,L60/L76,IF(L60&gt;0,1,0)))</f>
        <v>4.4674415257127224E-2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69613</v>
      </c>
      <c r="E63" s="60">
        <f t="shared" si="9"/>
        <v>1</v>
      </c>
      <c r="F63" s="44">
        <f t="shared" si="14"/>
        <v>69613</v>
      </c>
      <c r="G63" s="62">
        <f>IF(ISBLANK(F63),"  ",IF(F76&gt;0,F63/F76,IF(F63&gt;0,1,0)))</f>
        <v>4.3896480178017942E-3</v>
      </c>
      <c r="H63" s="224">
        <v>0</v>
      </c>
      <c r="I63" s="58">
        <f t="shared" si="11"/>
        <v>0</v>
      </c>
      <c r="J63" s="69">
        <v>38576.410000000003</v>
      </c>
      <c r="K63" s="60">
        <f t="shared" si="12"/>
        <v>1</v>
      </c>
      <c r="L63" s="44">
        <f t="shared" si="13"/>
        <v>38576.410000000003</v>
      </c>
      <c r="M63" s="62">
        <f>IF(ISBLANK(L63),"  ",IF(L76&gt;0,L63/L76,IF(L63&gt;0,1,0)))</f>
        <v>2.1835122872799965E-3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3230010</v>
      </c>
      <c r="E65" s="60">
        <f t="shared" si="9"/>
        <v>1</v>
      </c>
      <c r="F65" s="44">
        <f t="shared" si="14"/>
        <v>3230010</v>
      </c>
      <c r="G65" s="62">
        <f>IF(ISBLANK(F65),"  ",IF(F76&gt;0,F65/F76,IF(F65&gt;0,1,0)))</f>
        <v>0.20367757450447435</v>
      </c>
      <c r="H65" s="224">
        <v>0</v>
      </c>
      <c r="I65" s="58">
        <f t="shared" si="11"/>
        <v>0</v>
      </c>
      <c r="J65" s="69">
        <v>13780</v>
      </c>
      <c r="K65" s="60">
        <f t="shared" si="12"/>
        <v>1</v>
      </c>
      <c r="L65" s="44">
        <f t="shared" si="13"/>
        <v>13780</v>
      </c>
      <c r="M65" s="62">
        <f>IF(ISBLANK(L65),"  ",IF(L76&gt;0,L65/L76,IF(L65&gt;0,1,0)))</f>
        <v>7.7997924946148042E-4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14765.59</v>
      </c>
      <c r="K66" s="60">
        <f t="shared" si="12"/>
        <v>1</v>
      </c>
      <c r="L66" s="44">
        <f t="shared" si="13"/>
        <v>14765.59</v>
      </c>
      <c r="M66" s="62">
        <f>IF(ISBLANK(L66),"  ",IF(L76&gt;0,L66/L76,IF(L66&gt;0,1,0)))</f>
        <v>8.3576587852365316E-4</v>
      </c>
      <c r="N66" s="220"/>
    </row>
    <row r="67" spans="1:14" s="202" customFormat="1" ht="45" x14ac:dyDescent="0.6">
      <c r="A67" s="235" t="s">
        <v>64</v>
      </c>
      <c r="B67" s="232">
        <v>3970709.02</v>
      </c>
      <c r="C67" s="80">
        <f t="shared" si="0"/>
        <v>0.47225700210727695</v>
      </c>
      <c r="D67" s="91">
        <v>4437232</v>
      </c>
      <c r="E67" s="83">
        <f t="shared" si="9"/>
        <v>0.52774299789272316</v>
      </c>
      <c r="F67" s="232">
        <f>F66+F65+F64+F63+F62+F61+F60+F59+F58+F57+F56</f>
        <v>8407941.0199999996</v>
      </c>
      <c r="G67" s="82">
        <f>IF(ISBLANK(F67),"  ",IF(F76&gt;0,F67/F76,IF(F67&gt;0,1,0)))</f>
        <v>0.53018691382697758</v>
      </c>
      <c r="H67" s="232">
        <v>4396322.99</v>
      </c>
      <c r="I67" s="80">
        <f t="shared" si="11"/>
        <v>0.68937252530054738</v>
      </c>
      <c r="J67" s="91">
        <v>1980959</v>
      </c>
      <c r="K67" s="83">
        <f t="shared" si="12"/>
        <v>0.31062747469945262</v>
      </c>
      <c r="L67" s="232">
        <f>L66+L65+L64+L63+L62+L61+L60+L59+L58+L57+L56</f>
        <v>6377281.9900000002</v>
      </c>
      <c r="M67" s="82">
        <f>IF(ISBLANK(L67),"  ",IF(L76&gt;0,L67/L76,IF(L67&gt;0,1,0)))</f>
        <v>0.36096862265344098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4480.76</v>
      </c>
      <c r="K69" s="54">
        <f>IF(ISBLANK(J69),"  ",IF(L69&gt;0,J69/L69,IF(J69&gt;0,1,0)))</f>
        <v>1</v>
      </c>
      <c r="L69" s="67">
        <f>J69+H69</f>
        <v>4480.76</v>
      </c>
      <c r="M69" s="56">
        <f>IF(ISBLANK(L69),"  ",IF(L76&gt;0,L69/L76,IF(L69&gt;0,1,0)))</f>
        <v>2.5362117720007427E-4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3389056.28</v>
      </c>
      <c r="K72" s="54">
        <f>IF(ISBLANK(J72),"  ",IF(L72&gt;0,J72/L72,IF(J72&gt;0,1,0)))</f>
        <v>1</v>
      </c>
      <c r="L72" s="67">
        <f>J72+H72</f>
        <v>3389056.28</v>
      </c>
      <c r="M72" s="56">
        <f>IF(ISBLANK(L72),"  ",IF(L76&gt;0,L72/L76,IF(L72&gt;0,1,0)))</f>
        <v>0.19182827094754112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2098963</v>
      </c>
      <c r="E73" s="60">
        <f>IF(ISBLANK(D73),"  ",IF(F73&gt;0,D73/F73,IF(D73&gt;0,1,0)))</f>
        <v>1</v>
      </c>
      <c r="F73" s="44">
        <f>D73+B73</f>
        <v>2098963</v>
      </c>
      <c r="G73" s="62">
        <f>IF(ISBLANK(F73),"  ",IF(F76&gt;0,F73/F76,IF(F73&gt;0,1,0)))</f>
        <v>0.13235615147155427</v>
      </c>
      <c r="H73" s="224">
        <v>0</v>
      </c>
      <c r="I73" s="58">
        <f>IF(ISBLANK(H73),"  ",IF(L73&gt;0,H73/L73,IF(H73&gt;0,1,0)))</f>
        <v>0</v>
      </c>
      <c r="J73" s="69">
        <v>1492447.64</v>
      </c>
      <c r="K73" s="60">
        <f>IF(ISBLANK(J73),"  ",IF(L73&gt;0,J73/L73,IF(J73&gt;0,1,0)))</f>
        <v>1</v>
      </c>
      <c r="L73" s="44">
        <f>J73+H73</f>
        <v>1492447.64</v>
      </c>
      <c r="M73" s="62">
        <f>IF(ISBLANK(L73),"  ",IF(L76&gt;0,L73/L76,IF(L73&gt;0,1,0)))</f>
        <v>8.4475920907674723E-2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2098963</v>
      </c>
      <c r="E74" s="83">
        <f>IF(ISBLANK(D74),"  ",IF(F74&gt;0,D74/F74,IF(D74&gt;0,1,0)))</f>
        <v>1</v>
      </c>
      <c r="F74" s="118">
        <f>F73+F72+F71+F70+F69</f>
        <v>2098963</v>
      </c>
      <c r="G74" s="82">
        <f>IF(ISBLANK(F74),"  ",IF(F76&gt;0,F74/F76,IF(F74&gt;0,1,0)))</f>
        <v>0.13235615147155427</v>
      </c>
      <c r="H74" s="117">
        <v>0</v>
      </c>
      <c r="I74" s="80">
        <f>IF(ISBLANK(H74),"  ",IF(L74&gt;0,H74/L74,IF(H74&gt;0,1,0)))</f>
        <v>0</v>
      </c>
      <c r="J74" s="95">
        <v>4885984.68</v>
      </c>
      <c r="K74" s="83">
        <f>IF(ISBLANK(J74),"  ",IF(L74&gt;0,J74/L74,IF(J74&gt;0,1,0)))</f>
        <v>1</v>
      </c>
      <c r="L74" s="118">
        <f>L73+L72+L71+L70+L69</f>
        <v>4885984.68</v>
      </c>
      <c r="M74" s="82">
        <f>IF(ISBLANK(L74),"  ",IF(L76&gt;0,L74/L76,IF(L74&gt;0,1,0)))</f>
        <v>0.27655781303241594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9322251.9000000004</v>
      </c>
      <c r="C76" s="122">
        <f t="shared" si="0"/>
        <v>0.58784141718190586</v>
      </c>
      <c r="D76" s="121">
        <v>6536195</v>
      </c>
      <c r="E76" s="123">
        <f>IF(ISBLANK(D76),"  ",IF(F76&gt;0,D76/F76,IF(D76&gt;0,1,0)))</f>
        <v>0.41215858281809431</v>
      </c>
      <c r="F76" s="121">
        <f>F74+F67+F47+F40+F48+F75</f>
        <v>15858446.899999999</v>
      </c>
      <c r="G76" s="124">
        <f>IF(ISBLANK(F76),"  ",IF(F76&gt;0,F76/F76,IF(F76&gt;0,1,0)))</f>
        <v>1</v>
      </c>
      <c r="H76" s="121">
        <v>10800192.99</v>
      </c>
      <c r="I76" s="122">
        <f>IF(ISBLANK(H76),"  ",IF(L76&gt;0,H76/L76,IF(H76&gt;0,1,0)))</f>
        <v>0.61131541526700595</v>
      </c>
      <c r="J76" s="121">
        <v>6866943.6799999997</v>
      </c>
      <c r="K76" s="123">
        <f>IF(ISBLANK(J76),"  ",IF(L76&gt;0,J76/L76,IF(J76&gt;0,1,0)))</f>
        <v>0.38868458473299394</v>
      </c>
      <c r="L76" s="121">
        <f>L74+L67+L47+L40+L48+L75</f>
        <v>17667136.670000002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112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3115637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3115637</v>
      </c>
      <c r="G13" s="56">
        <f>IF(ISBLANK(F13),"  ",IF(F76&gt;0,F13/F76,IF(F13&gt;0,1,0)))</f>
        <v>0.21374439147167537</v>
      </c>
      <c r="H13" s="9">
        <v>3406738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3406738</v>
      </c>
      <c r="M13" s="56">
        <f>IF(ISBLANK(L13),"  ",IF(L76&gt;0,L13/L76,IF(L13&gt;0,1,0)))</f>
        <v>0.22012873125733023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120178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120178</v>
      </c>
      <c r="G15" s="65">
        <f>IF(ISBLANK(F15),"  ",IF(F76&gt;0,F15/F76,IF(F15&gt;0,1,0)))</f>
        <v>8.2446618390662977E-3</v>
      </c>
      <c r="H15" s="226">
        <v>134477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134477</v>
      </c>
      <c r="M15" s="65">
        <f>IF(ISBLANK(L15),"  ",IF(L76&gt;0,L15/L76,IF(L15&gt;0,1,0)))</f>
        <v>8.6893243311613622E-3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120178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120178</v>
      </c>
      <c r="G17" s="62">
        <f>IF(ISBLANK(F17),"  ",IF(F76&gt;0,F17/F76,IF(F17&gt;0,1,0)))</f>
        <v>8.2446618390662977E-3</v>
      </c>
      <c r="H17" s="224">
        <v>134477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134477</v>
      </c>
      <c r="M17" s="62">
        <f>IF(ISBLANK(L17),"  ",IF(L76&gt;0,L17/L76,IF(L17&gt;0,1,0)))</f>
        <v>8.6893243311613622E-3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3235815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3235815</v>
      </c>
      <c r="G40" s="82">
        <f>IF(ISBLANK(F40),"  ",IF(F76&gt;0,F40/F76,IF(F40&gt;0,1,0)))</f>
        <v>0.22198905331074165</v>
      </c>
      <c r="H40" s="229">
        <v>3541215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3541215</v>
      </c>
      <c r="M40" s="82">
        <f>IF(ISBLANK(L40),"  ",IF(L76&gt;0,L40/L76,IF(L40&gt;0,1,0)))</f>
        <v>0.22881805558849161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5325686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5325686</v>
      </c>
      <c r="G50" s="56">
        <f>IF(ISBLANK(F50),"  ",IF(F76&gt;0,F50/F76,IF(F50&gt;0,1,0)))</f>
        <v>0.36536204738845407</v>
      </c>
      <c r="H50" s="97">
        <v>5414025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5414025</v>
      </c>
      <c r="M50" s="56">
        <f>IF(ISBLANK(L50),"  ",IF(L76&gt;0,L50/L76,IF(L50&gt;0,1,0)))</f>
        <v>0.34983096858210622</v>
      </c>
      <c r="N50" s="220"/>
    </row>
    <row r="51" spans="1:14" s="200" customFormat="1" ht="44.25" x14ac:dyDescent="0.55000000000000004">
      <c r="A51" s="223" t="s">
        <v>48</v>
      </c>
      <c r="B51" s="226">
        <v>36063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36063</v>
      </c>
      <c r="G51" s="62">
        <f>IF(ISBLANK(F51),"  ",IF(F76&gt;0,F51/F76,IF(F51&gt;0,1,0)))</f>
        <v>2.4740571477495704E-3</v>
      </c>
      <c r="H51" s="226">
        <v>40000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40000</v>
      </c>
      <c r="M51" s="62">
        <f>IF(ISBLANK(L51),"  ",IF(L76&gt;0,L51/L76,IF(L51&gt;0,1,0)))</f>
        <v>2.5846276556322234E-3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268630</v>
      </c>
      <c r="E52" s="60">
        <f t="shared" si="9"/>
        <v>1</v>
      </c>
      <c r="F52" s="106">
        <f t="shared" si="10"/>
        <v>268630</v>
      </c>
      <c r="G52" s="62">
        <f>IF(ISBLANK(F52),"  ",IF(F76&gt;0,F52/F76,IF(F52&gt;0,1,0)))</f>
        <v>1.842902619305014E-2</v>
      </c>
      <c r="H52" s="104">
        <v>0</v>
      </c>
      <c r="I52" s="58">
        <f t="shared" si="11"/>
        <v>0</v>
      </c>
      <c r="J52" s="105">
        <v>303919</v>
      </c>
      <c r="K52" s="60">
        <f t="shared" si="12"/>
        <v>1</v>
      </c>
      <c r="L52" s="106">
        <f t="shared" si="13"/>
        <v>303919</v>
      </c>
      <c r="M52" s="62">
        <f>IF(ISBLANK(L52),"  ",IF(L76&gt;0,L52/L76,IF(L52&gt;0,1,0)))</f>
        <v>1.9637936311802242E-2</v>
      </c>
      <c r="N52" s="220"/>
    </row>
    <row r="53" spans="1:14" s="200" customFormat="1" ht="44.25" x14ac:dyDescent="0.55000000000000004">
      <c r="A53" s="103" t="s">
        <v>50</v>
      </c>
      <c r="B53" s="104">
        <v>117595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117595</v>
      </c>
      <c r="G53" s="62">
        <f>IF(ISBLANK(F53),"  ",IF(F76&gt;0,F53/F76,IF(F53&gt;0,1,0)))</f>
        <v>8.0674583448301796E-3</v>
      </c>
      <c r="H53" s="104">
        <v>130251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130251</v>
      </c>
      <c r="M53" s="62">
        <f>IF(ISBLANK(L53),"  ",IF(L76&gt;0,L53/L76,IF(L53&gt;0,1,0)))</f>
        <v>8.4162584193438195E-3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393251</v>
      </c>
      <c r="C55" s="58">
        <f t="shared" si="0"/>
        <v>0.39874288576565031</v>
      </c>
      <c r="D55" s="69">
        <v>592976</v>
      </c>
      <c r="E55" s="60">
        <f t="shared" si="9"/>
        <v>0.60125711423434969</v>
      </c>
      <c r="F55" s="102">
        <f t="shared" si="10"/>
        <v>986227</v>
      </c>
      <c r="G55" s="62">
        <f>IF(ISBLANK(F55),"  ",IF(F76&gt;0,F55/F76,IF(F55&gt;0,1,0)))</f>
        <v>6.7658873600466282E-2</v>
      </c>
      <c r="H55" s="226">
        <v>428919</v>
      </c>
      <c r="I55" s="58">
        <f t="shared" si="11"/>
        <v>0.35841605338650145</v>
      </c>
      <c r="J55" s="69">
        <v>767788</v>
      </c>
      <c r="K55" s="60">
        <f t="shared" si="12"/>
        <v>0.64158394661349849</v>
      </c>
      <c r="L55" s="102">
        <f t="shared" si="13"/>
        <v>1196707</v>
      </c>
      <c r="M55" s="62">
        <f>IF(ISBLANK(L55),"  ",IF(L76&gt;0,L55/L76,IF(L55&gt;0,1,0)))</f>
        <v>7.7326050197216778E-2</v>
      </c>
      <c r="N55" s="220"/>
    </row>
    <row r="56" spans="1:14" s="202" customFormat="1" ht="45" x14ac:dyDescent="0.6">
      <c r="A56" s="233" t="s">
        <v>53</v>
      </c>
      <c r="B56" s="234">
        <v>5872595</v>
      </c>
      <c r="C56" s="80">
        <f t="shared" si="0"/>
        <v>0.87205520001556236</v>
      </c>
      <c r="D56" s="91">
        <v>861606</v>
      </c>
      <c r="E56" s="83">
        <f t="shared" si="9"/>
        <v>0.12794479998443764</v>
      </c>
      <c r="F56" s="107">
        <f>F55+F53+F52+F51+F50+F54</f>
        <v>6734201</v>
      </c>
      <c r="G56" s="82">
        <f>IF(ISBLANK(F56),"  ",IF(F76&gt;0,F56/F76,IF(F56&gt;0,1,0)))</f>
        <v>0.46199146267455027</v>
      </c>
      <c r="H56" s="234">
        <v>6013195</v>
      </c>
      <c r="I56" s="80">
        <f t="shared" si="11"/>
        <v>0.84873368749490108</v>
      </c>
      <c r="J56" s="91">
        <v>1071707</v>
      </c>
      <c r="K56" s="83">
        <f t="shared" si="12"/>
        <v>0.15126631250509887</v>
      </c>
      <c r="L56" s="102">
        <f t="shared" si="13"/>
        <v>7084902</v>
      </c>
      <c r="M56" s="82">
        <f>IF(ISBLANK(L56),"  ",IF(L76&gt;0,L56/L76,IF(L56&gt;0,1,0)))</f>
        <v>0.45779584116610128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605879</v>
      </c>
      <c r="E60" s="60">
        <f t="shared" si="9"/>
        <v>1</v>
      </c>
      <c r="F60" s="78">
        <f t="shared" si="14"/>
        <v>605879</v>
      </c>
      <c r="G60" s="62">
        <f>IF(ISBLANK(F60),"  ",IF(F76&gt;0,F60/F76,IF(F60&gt;0,1,0)))</f>
        <v>4.1565573319506478E-2</v>
      </c>
      <c r="H60" s="228">
        <v>0</v>
      </c>
      <c r="I60" s="58">
        <f t="shared" si="11"/>
        <v>0</v>
      </c>
      <c r="J60" s="77">
        <v>750000</v>
      </c>
      <c r="K60" s="60">
        <f t="shared" si="12"/>
        <v>1</v>
      </c>
      <c r="L60" s="78">
        <f t="shared" si="13"/>
        <v>750000</v>
      </c>
      <c r="M60" s="62">
        <f>IF(ISBLANK(L60),"  ",IF(L76&gt;0,L60/L76,IF(L60&gt;0,1,0)))</f>
        <v>4.8461768543104189E-2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43789</v>
      </c>
      <c r="E63" s="60">
        <f t="shared" si="9"/>
        <v>1</v>
      </c>
      <c r="F63" s="44">
        <f t="shared" si="14"/>
        <v>43789</v>
      </c>
      <c r="G63" s="62">
        <f>IF(ISBLANK(F63),"  ",IF(F76&gt;0,F63/F76,IF(F63&gt;0,1,0)))</f>
        <v>3.0040897441368144E-3</v>
      </c>
      <c r="H63" s="224">
        <v>0</v>
      </c>
      <c r="I63" s="58">
        <f t="shared" si="11"/>
        <v>0</v>
      </c>
      <c r="J63" s="69">
        <v>45000</v>
      </c>
      <c r="K63" s="60">
        <f t="shared" si="12"/>
        <v>1</v>
      </c>
      <c r="L63" s="44">
        <f t="shared" si="13"/>
        <v>45000</v>
      </c>
      <c r="M63" s="62">
        <f>IF(ISBLANK(L63),"  ",IF(L76&gt;0,L63/L76,IF(L63&gt;0,1,0)))</f>
        <v>2.9077061125862514E-3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42296</v>
      </c>
      <c r="E65" s="60">
        <f t="shared" si="9"/>
        <v>1</v>
      </c>
      <c r="F65" s="44">
        <f t="shared" si="14"/>
        <v>42296</v>
      </c>
      <c r="G65" s="62">
        <f>IF(ISBLANK(F65),"  ",IF(F76&gt;0,F65/F76,IF(F65&gt;0,1,0)))</f>
        <v>2.9016643407707575E-3</v>
      </c>
      <c r="H65" s="224">
        <v>0</v>
      </c>
      <c r="I65" s="58">
        <f t="shared" si="11"/>
        <v>0</v>
      </c>
      <c r="J65" s="69">
        <v>50000</v>
      </c>
      <c r="K65" s="60">
        <f t="shared" si="12"/>
        <v>1</v>
      </c>
      <c r="L65" s="44">
        <f t="shared" si="13"/>
        <v>50000</v>
      </c>
      <c r="M65" s="62">
        <f>IF(ISBLANK(L65),"  ",IF(L76&gt;0,L65/L76,IF(L65&gt;0,1,0)))</f>
        <v>3.2307845695402795E-3</v>
      </c>
      <c r="N65" s="220"/>
    </row>
    <row r="66" spans="1:14" s="200" customFormat="1" ht="44.25" x14ac:dyDescent="0.55000000000000004">
      <c r="A66" s="231" t="s">
        <v>63</v>
      </c>
      <c r="B66" s="224">
        <v>42502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42502</v>
      </c>
      <c r="G66" s="62">
        <f>IF(ISBLANK(F66),"  ",IF(F76&gt;0,F66/F76,IF(F66&gt;0,1,0)))</f>
        <v>2.9157967139076682E-3</v>
      </c>
      <c r="H66" s="224">
        <v>20000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20000</v>
      </c>
      <c r="M66" s="62">
        <f>IF(ISBLANK(L66),"  ",IF(L76&gt;0,L66/L76,IF(L66&gt;0,1,0)))</f>
        <v>1.2923138278161117E-3</v>
      </c>
      <c r="N66" s="220"/>
    </row>
    <row r="67" spans="1:14" s="202" customFormat="1" ht="45" x14ac:dyDescent="0.6">
      <c r="A67" s="235" t="s">
        <v>64</v>
      </c>
      <c r="B67" s="232">
        <v>5915097</v>
      </c>
      <c r="C67" s="80">
        <f t="shared" si="0"/>
        <v>0.79198831598731068</v>
      </c>
      <c r="D67" s="91">
        <v>1553570</v>
      </c>
      <c r="E67" s="83">
        <f t="shared" si="9"/>
        <v>0.20801168401268927</v>
      </c>
      <c r="F67" s="232">
        <f>F66+F65+F64+F63+F62+F61+F60+F59+F58+F57+F56</f>
        <v>7468667</v>
      </c>
      <c r="G67" s="82">
        <f>IF(ISBLANK(F67),"  ",IF(F76&gt;0,F67/F76,IF(F67&gt;0,1,0)))</f>
        <v>0.51237858679287196</v>
      </c>
      <c r="H67" s="232">
        <v>6033195</v>
      </c>
      <c r="I67" s="80">
        <f t="shared" si="11"/>
        <v>0.75890180784618477</v>
      </c>
      <c r="J67" s="91">
        <v>1916707</v>
      </c>
      <c r="K67" s="83">
        <f t="shared" si="12"/>
        <v>0.24109819215381523</v>
      </c>
      <c r="L67" s="232">
        <f>L66+L65+L64+L63+L62+L61+L60+L59+L58+L57+L56</f>
        <v>7949902</v>
      </c>
      <c r="M67" s="82">
        <f>IF(ISBLANK(L67),"  ",IF(L76&gt;0,L67/L76,IF(L67&gt;0,1,0)))</f>
        <v>0.51368841421914813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3371415</v>
      </c>
      <c r="E72" s="54">
        <f>IF(ISBLANK(D72),"  ",IF(F72&gt;0,D72/F72,IF(D72&gt;0,1,0)))</f>
        <v>1</v>
      </c>
      <c r="F72" s="67">
        <f>D72+B72</f>
        <v>3371415</v>
      </c>
      <c r="G72" s="56">
        <f>IF(ISBLANK(F72),"  ",IF(F76&gt;0,F72/F76,IF(F72&gt;0,1,0)))</f>
        <v>0.2312917222299897</v>
      </c>
      <c r="H72" s="207">
        <v>0</v>
      </c>
      <c r="I72" s="52">
        <f>IF(ISBLANK(H72),"  ",IF(L72&gt;0,H72/L72,IF(H72&gt;0,1,0)))</f>
        <v>0</v>
      </c>
      <c r="J72" s="59">
        <v>3400000</v>
      </c>
      <c r="K72" s="54">
        <f>IF(ISBLANK(J72),"  ",IF(L72&gt;0,J72/L72,IF(J72&gt;0,1,0)))</f>
        <v>1</v>
      </c>
      <c r="L72" s="67">
        <f>J72+H72</f>
        <v>3400000</v>
      </c>
      <c r="M72" s="56">
        <f>IF(ISBLANK(L72),"  ",IF(L76&gt;0,L72/L76,IF(L72&gt;0,1,0)))</f>
        <v>0.219693350728739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500565</v>
      </c>
      <c r="E73" s="60">
        <f>IF(ISBLANK(D73),"  ",IF(F73&gt;0,D73/F73,IF(D73&gt;0,1,0)))</f>
        <v>1</v>
      </c>
      <c r="F73" s="44">
        <f>D73+B73</f>
        <v>500565</v>
      </c>
      <c r="G73" s="62">
        <f>IF(ISBLANK(F73),"  ",IF(F76&gt;0,F73/F76,IF(F73&gt;0,1,0)))</f>
        <v>3.4340637666396688E-2</v>
      </c>
      <c r="H73" s="224">
        <v>0</v>
      </c>
      <c r="I73" s="58">
        <f>IF(ISBLANK(H73),"  ",IF(L73&gt;0,H73/L73,IF(H73&gt;0,1,0)))</f>
        <v>0</v>
      </c>
      <c r="J73" s="69">
        <v>585000</v>
      </c>
      <c r="K73" s="60">
        <f>IF(ISBLANK(J73),"  ",IF(L73&gt;0,J73/L73,IF(J73&gt;0,1,0)))</f>
        <v>1</v>
      </c>
      <c r="L73" s="44">
        <f>J73+H73</f>
        <v>585000</v>
      </c>
      <c r="M73" s="62">
        <f>IF(ISBLANK(L73),"  ",IF(L76&gt;0,L73/L76,IF(L73&gt;0,1,0)))</f>
        <v>3.780017946362127E-2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3871980</v>
      </c>
      <c r="E74" s="83">
        <f>IF(ISBLANK(D74),"  ",IF(F74&gt;0,D74/F74,IF(D74&gt;0,1,0)))</f>
        <v>1</v>
      </c>
      <c r="F74" s="118">
        <f>F73+F72+F71+F70+F69</f>
        <v>3871980</v>
      </c>
      <c r="G74" s="82">
        <f>IF(ISBLANK(F74),"  ",IF(F76&gt;0,F74/F76,IF(F74&gt;0,1,0)))</f>
        <v>0.26563235989638639</v>
      </c>
      <c r="H74" s="117">
        <v>0</v>
      </c>
      <c r="I74" s="80">
        <f>IF(ISBLANK(H74),"  ",IF(L74&gt;0,H74/L74,IF(H74&gt;0,1,0)))</f>
        <v>0</v>
      </c>
      <c r="J74" s="95">
        <v>3985000</v>
      </c>
      <c r="K74" s="83">
        <f>IF(ISBLANK(J74),"  ",IF(L74&gt;0,J74/L74,IF(J74&gt;0,1,0)))</f>
        <v>1</v>
      </c>
      <c r="L74" s="118">
        <f>L73+L72+L71+L70+L69</f>
        <v>3985000</v>
      </c>
      <c r="M74" s="82">
        <f>IF(ISBLANK(L74),"  ",IF(L76&gt;0,L74/L76,IF(L74&gt;0,1,0)))</f>
        <v>0.25749353019236026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9150912</v>
      </c>
      <c r="C76" s="122">
        <f t="shared" si="0"/>
        <v>0.62778690741278642</v>
      </c>
      <c r="D76" s="121">
        <v>5425550</v>
      </c>
      <c r="E76" s="123">
        <f>IF(ISBLANK(D76),"  ",IF(F76&gt;0,D76/F76,IF(D76&gt;0,1,0)))</f>
        <v>0.37221309258721352</v>
      </c>
      <c r="F76" s="121">
        <f>F74+F67+F47+F40+F48+F75</f>
        <v>14576462</v>
      </c>
      <c r="G76" s="124">
        <f>IF(ISBLANK(F76),"  ",IF(F76&gt;0,F76/F76,IF(F76&gt;0,1,0)))</f>
        <v>1</v>
      </c>
      <c r="H76" s="121">
        <v>9574410</v>
      </c>
      <c r="I76" s="122">
        <f>IF(ISBLANK(H76),"  ",IF(L76&gt;0,H76/L76,IF(H76&gt;0,1,0)))</f>
        <v>0.61865712180904298</v>
      </c>
      <c r="J76" s="121">
        <v>5901707</v>
      </c>
      <c r="K76" s="123">
        <f>IF(ISBLANK(J76),"  ",IF(L76&gt;0,J76/L76,IF(J76&gt;0,1,0)))</f>
        <v>0.38134287819095708</v>
      </c>
      <c r="L76" s="121">
        <f>L74+L67+L47+L40+L48+L75</f>
        <v>15476117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9"/>
  <sheetViews>
    <sheetView zoomScale="30" zoomScaleNormal="30" workbookViewId="0">
      <selection activeCell="B7" sqref="B7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8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97</v>
      </c>
      <c r="L1" s="9"/>
      <c r="M1" s="8"/>
      <c r="N1" s="130"/>
      <c r="O1" s="130"/>
      <c r="P1" s="130"/>
      <c r="Q1" s="130"/>
      <c r="R1" s="130"/>
    </row>
    <row r="2" spans="1:18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  <c r="N2" s="130"/>
      <c r="O2" s="130"/>
      <c r="P2" s="130"/>
      <c r="Q2" s="130"/>
      <c r="R2" s="130"/>
    </row>
    <row r="3" spans="1:18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130"/>
      <c r="O3" s="130"/>
      <c r="P3" s="130"/>
      <c r="Q3" s="130"/>
      <c r="R3" s="130"/>
    </row>
    <row r="4" spans="1:18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8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8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8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8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8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8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8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8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8" s="209" customFormat="1" ht="44.25" x14ac:dyDescent="0.55000000000000004">
      <c r="A13" s="51" t="s">
        <v>12</v>
      </c>
      <c r="B13" s="9">
        <v>7514939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7514939</v>
      </c>
      <c r="G13" s="56">
        <f>IF(ISBLANK(F13),"  ",IF(F76&gt;0,F13/F76,IF(F13&gt;0,1,0)))</f>
        <v>0.18445286577404499</v>
      </c>
      <c r="H13" s="9">
        <v>7344573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7344573</v>
      </c>
      <c r="M13" s="56">
        <f>IF(ISBLANK(L13),"  ",IF(L76&gt;0,L13/L76,IF(L13&gt;0,1,0)))</f>
        <v>0.2167178970939406</v>
      </c>
      <c r="N13" s="57"/>
    </row>
    <row r="14" spans="1:18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8" s="200" customFormat="1" ht="44.25" x14ac:dyDescent="0.55000000000000004">
      <c r="A15" s="223" t="s">
        <v>14</v>
      </c>
      <c r="B15" s="226">
        <v>369706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369706</v>
      </c>
      <c r="G15" s="65">
        <f>IF(ISBLANK(F15),"  ",IF(F76&gt;0,F15/F76,IF(F15&gt;0,1,0)))</f>
        <v>9.0743692255997131E-3</v>
      </c>
      <c r="H15" s="226">
        <v>413692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413692</v>
      </c>
      <c r="M15" s="65">
        <f>IF(ISBLANK(L15),"  ",IF(L76&gt;0,L15/L76,IF(L15&gt;0,1,0)))</f>
        <v>1.2206898928581207E-2</v>
      </c>
      <c r="N15" s="220"/>
    </row>
    <row r="16" spans="1:18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369706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369706</v>
      </c>
      <c r="G17" s="62">
        <f>IF(ISBLANK(F17),"  ",IF(F76&gt;0,F17/F76,IF(F17&gt;0,1,0)))</f>
        <v>9.0743692255997131E-3</v>
      </c>
      <c r="H17" s="224">
        <v>413692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413692</v>
      </c>
      <c r="M17" s="62">
        <f>IF(ISBLANK(L17),"  ",IF(L76&gt;0,L17/L76,IF(L17&gt;0,1,0)))</f>
        <v>1.2206898928581207E-2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7884645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7884645</v>
      </c>
      <c r="G40" s="82">
        <f>IF(ISBLANK(F40),"  ",IF(F76&gt;0,F40/F76,IF(F40&gt;0,1,0)))</f>
        <v>0.19352723499964472</v>
      </c>
      <c r="H40" s="229">
        <v>7758265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7758265</v>
      </c>
      <c r="M40" s="82">
        <f>IF(ISBLANK(L40),"  ",IF(L76&gt;0,L40/L76,IF(L40&gt;0,1,0)))</f>
        <v>0.2289247960225218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6169</v>
      </c>
      <c r="E46" s="60">
        <f t="shared" si="6"/>
        <v>1</v>
      </c>
      <c r="F46" s="78">
        <f>D46+B46</f>
        <v>6169</v>
      </c>
      <c r="G46" s="62">
        <f>IF(ISBLANK(F46),"  ",IF(F76&gt;0,F46/F76,IF(F46&gt;0,1,0)))</f>
        <v>1.5141702799717784E-4</v>
      </c>
      <c r="H46" s="224">
        <v>0</v>
      </c>
      <c r="I46" s="58">
        <f t="shared" si="7"/>
        <v>0</v>
      </c>
      <c r="J46" s="69">
        <v>6000</v>
      </c>
      <c r="K46" s="60">
        <f t="shared" si="8"/>
        <v>1</v>
      </c>
      <c r="L46" s="78">
        <f>J46+H46</f>
        <v>6000</v>
      </c>
      <c r="M46" s="62">
        <f>IF(ISBLANK(L46),"  ",IF(L76&gt;0,L46/L76,IF(L46&gt;0,1,0)))</f>
        <v>1.7704329204211647E-4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6169</v>
      </c>
      <c r="E47" s="83">
        <f t="shared" si="6"/>
        <v>1</v>
      </c>
      <c r="F47" s="92">
        <f>F46+F45+F44+F43+F42</f>
        <v>6169</v>
      </c>
      <c r="G47" s="82">
        <f>IF(ISBLANK(F47),"  ",IF(F76&gt;0,F47/F76,IF(F47&gt;0,1,0)))</f>
        <v>1.5141702799717784E-4</v>
      </c>
      <c r="H47" s="232">
        <v>0</v>
      </c>
      <c r="I47" s="80">
        <f t="shared" si="7"/>
        <v>0</v>
      </c>
      <c r="J47" s="91">
        <v>6000</v>
      </c>
      <c r="K47" s="83">
        <f t="shared" si="8"/>
        <v>1</v>
      </c>
      <c r="L47" s="92">
        <f>L46+L45+L44+L43+L42</f>
        <v>6000</v>
      </c>
      <c r="M47" s="82">
        <f>IF(ISBLANK(L47),"  ",IF(L76&gt;0,L47/L76,IF(L47&gt;0,1,0)))</f>
        <v>1.7704329204211647E-4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8311183</v>
      </c>
      <c r="C50" s="52">
        <f t="shared" si="0"/>
        <v>0.99795059010589382</v>
      </c>
      <c r="D50" s="59">
        <v>17068</v>
      </c>
      <c r="E50" s="54">
        <f t="shared" ref="E50:E67" si="9">IF(ISBLANK(D50),"  ",IF(F50&gt;0,D50/F50,IF(D50&gt;0,1,0)))</f>
        <v>2.0494098941062173E-3</v>
      </c>
      <c r="F50" s="101">
        <f t="shared" ref="F50:F55" si="10">D50+B50</f>
        <v>8328251</v>
      </c>
      <c r="G50" s="56">
        <f>IF(ISBLANK(F50),"  ",IF(F76&gt;0,F50/F76,IF(F50&gt;0,1,0)))</f>
        <v>0.20441546682355718</v>
      </c>
      <c r="H50" s="97">
        <v>8581466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8581466</v>
      </c>
      <c r="M50" s="56">
        <f>IF(ISBLANK(L50),"  ",IF(L76&gt;0,L50/L76,IF(L50&gt;0,1,0)))</f>
        <v>0.25321516519791554</v>
      </c>
      <c r="N50" s="220"/>
    </row>
    <row r="51" spans="1:14" s="200" customFormat="1" ht="44.25" x14ac:dyDescent="0.55000000000000004">
      <c r="A51" s="223" t="s">
        <v>48</v>
      </c>
      <c r="B51" s="226">
        <v>98484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98484</v>
      </c>
      <c r="G51" s="62">
        <f>IF(ISBLANK(F51),"  ",IF(F76&gt;0,F51/F76,IF(F51&gt;0,1,0)))</f>
        <v>2.4172725863631159E-3</v>
      </c>
      <c r="H51" s="226">
        <v>99000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99000</v>
      </c>
      <c r="M51" s="62">
        <f>IF(ISBLANK(L51),"  ",IF(L76&gt;0,L51/L76,IF(L51&gt;0,1,0)))</f>
        <v>2.9212143186949217E-3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460500</v>
      </c>
      <c r="E52" s="60">
        <f t="shared" si="9"/>
        <v>1</v>
      </c>
      <c r="F52" s="106">
        <f t="shared" si="10"/>
        <v>460500</v>
      </c>
      <c r="G52" s="62">
        <f>IF(ISBLANK(F52),"  ",IF(F76&gt;0,F52/F76,IF(F52&gt;0,1,0)))</f>
        <v>1.1302892104506466E-2</v>
      </c>
      <c r="H52" s="104">
        <v>0</v>
      </c>
      <c r="I52" s="58">
        <f t="shared" si="11"/>
        <v>0</v>
      </c>
      <c r="J52" s="105">
        <v>461000</v>
      </c>
      <c r="K52" s="60">
        <f t="shared" si="12"/>
        <v>1</v>
      </c>
      <c r="L52" s="106">
        <f t="shared" si="13"/>
        <v>461000</v>
      </c>
      <c r="M52" s="62">
        <f>IF(ISBLANK(L52),"  ",IF(L76&gt;0,L52/L76,IF(L52&gt;0,1,0)))</f>
        <v>1.3602826271902615E-2</v>
      </c>
      <c r="N52" s="220"/>
    </row>
    <row r="53" spans="1:14" s="200" customFormat="1" ht="44.25" x14ac:dyDescent="0.55000000000000004">
      <c r="A53" s="103" t="s">
        <v>50</v>
      </c>
      <c r="B53" s="104">
        <v>197204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197204</v>
      </c>
      <c r="G53" s="62">
        <f>IF(ISBLANK(F53),"  ",IF(F76&gt;0,F53/F76,IF(F53&gt;0,1,0)))</f>
        <v>4.8403377515246326E-3</v>
      </c>
      <c r="H53" s="104">
        <v>198000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198000</v>
      </c>
      <c r="M53" s="62">
        <f>IF(ISBLANK(L53),"  ",IF(L76&gt;0,L53/L76,IF(L53&gt;0,1,0)))</f>
        <v>5.8424286373898434E-3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741710</v>
      </c>
      <c r="C55" s="58">
        <f t="shared" si="0"/>
        <v>0.30441717025953707</v>
      </c>
      <c r="D55" s="69">
        <v>1694782</v>
      </c>
      <c r="E55" s="60">
        <f t="shared" si="9"/>
        <v>0.69558282974046293</v>
      </c>
      <c r="F55" s="102">
        <f t="shared" si="10"/>
        <v>2436492</v>
      </c>
      <c r="G55" s="62">
        <f>IF(ISBLANK(F55),"  ",IF(F76&gt;0,F55/F76,IF(F55&gt;0,1,0)))</f>
        <v>5.980327076980059E-2</v>
      </c>
      <c r="H55" s="226">
        <v>742000</v>
      </c>
      <c r="I55" s="58">
        <f t="shared" si="11"/>
        <v>0.30434782608695654</v>
      </c>
      <c r="J55" s="69">
        <v>1696000</v>
      </c>
      <c r="K55" s="60">
        <f t="shared" si="12"/>
        <v>0.69565217391304346</v>
      </c>
      <c r="L55" s="102">
        <f t="shared" si="13"/>
        <v>2438000</v>
      </c>
      <c r="M55" s="62">
        <f>IF(ISBLANK(L55),"  ",IF(L76&gt;0,L55/L76,IF(L55&gt;0,1,0)))</f>
        <v>7.1938590999779992E-2</v>
      </c>
      <c r="N55" s="220"/>
    </row>
    <row r="56" spans="1:14" s="202" customFormat="1" ht="45" x14ac:dyDescent="0.6">
      <c r="A56" s="233" t="s">
        <v>53</v>
      </c>
      <c r="B56" s="234">
        <v>9348581</v>
      </c>
      <c r="C56" s="80">
        <f t="shared" si="0"/>
        <v>0.81144318979082508</v>
      </c>
      <c r="D56" s="91">
        <v>2172350</v>
      </c>
      <c r="E56" s="83">
        <f t="shared" si="9"/>
        <v>0.18855681020917495</v>
      </c>
      <c r="F56" s="107">
        <f>F55+F53+F52+F51+F50+F54</f>
        <v>11520931</v>
      </c>
      <c r="G56" s="82">
        <f>IF(ISBLANK(F56),"  ",IF(F76&gt;0,F56/F76,IF(F56&gt;0,1,0)))</f>
        <v>0.282779240035752</v>
      </c>
      <c r="H56" s="234">
        <v>9620466</v>
      </c>
      <c r="I56" s="80">
        <f t="shared" si="11"/>
        <v>0.81685364237094804</v>
      </c>
      <c r="J56" s="91">
        <v>2157000</v>
      </c>
      <c r="K56" s="83">
        <f t="shared" si="12"/>
        <v>0.18314635762905196</v>
      </c>
      <c r="L56" s="102">
        <f t="shared" si="13"/>
        <v>11777466</v>
      </c>
      <c r="M56" s="82">
        <f>IF(ISBLANK(L56),"  ",IF(L76&gt;0,L56/L76,IF(L56&gt;0,1,0)))</f>
        <v>0.34752022542568289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4245504</v>
      </c>
      <c r="E60" s="60">
        <f t="shared" si="9"/>
        <v>1</v>
      </c>
      <c r="F60" s="78">
        <f t="shared" si="14"/>
        <v>4245504</v>
      </c>
      <c r="G60" s="62">
        <f>IF(ISBLANK(F60),"  ",IF(F76&gt;0,F60/F76,IF(F60&gt;0,1,0)))</f>
        <v>0.10420515448697204</v>
      </c>
      <c r="H60" s="228">
        <v>0</v>
      </c>
      <c r="I60" s="58">
        <f t="shared" si="11"/>
        <v>0</v>
      </c>
      <c r="J60" s="77">
        <v>4250000</v>
      </c>
      <c r="K60" s="60">
        <f t="shared" si="12"/>
        <v>1</v>
      </c>
      <c r="L60" s="78">
        <f t="shared" si="13"/>
        <v>4250000</v>
      </c>
      <c r="M60" s="62">
        <f>IF(ISBLANK(L60),"  ",IF(L76&gt;0,L60/L76,IF(L60&gt;0,1,0)))</f>
        <v>0.12540566519649918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94012</v>
      </c>
      <c r="E63" s="60">
        <f t="shared" si="9"/>
        <v>1</v>
      </c>
      <c r="F63" s="44">
        <f t="shared" si="14"/>
        <v>94012</v>
      </c>
      <c r="G63" s="62">
        <f>IF(ISBLANK(F63),"  ",IF(F76&gt;0,F63/F76,IF(F63&gt;0,1,0)))</f>
        <v>2.307508127098506E-3</v>
      </c>
      <c r="H63" s="224">
        <v>0</v>
      </c>
      <c r="I63" s="58">
        <f t="shared" si="11"/>
        <v>0</v>
      </c>
      <c r="J63" s="69">
        <v>95000</v>
      </c>
      <c r="K63" s="60">
        <f t="shared" si="12"/>
        <v>1</v>
      </c>
      <c r="L63" s="44">
        <f t="shared" si="13"/>
        <v>95000</v>
      </c>
      <c r="M63" s="62">
        <f>IF(ISBLANK(L63),"  ",IF(L76&gt;0,L63/L76,IF(L63&gt;0,1,0)))</f>
        <v>2.803185457333511E-3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48872</v>
      </c>
      <c r="E64" s="60">
        <f t="shared" si="9"/>
        <v>1</v>
      </c>
      <c r="F64" s="44">
        <f t="shared" si="14"/>
        <v>48872</v>
      </c>
      <c r="G64" s="62">
        <f>IF(ISBLANK(F64),"  ",IF(F76&gt;0,F64/F76,IF(F64&gt;0,1,0)))</f>
        <v>1.1995547077772856E-3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84328</v>
      </c>
      <c r="E65" s="60">
        <f t="shared" si="9"/>
        <v>1</v>
      </c>
      <c r="F65" s="44">
        <f t="shared" si="14"/>
        <v>84328</v>
      </c>
      <c r="G65" s="62">
        <f>IF(ISBLANK(F65),"  ",IF(F76&gt;0,F65/F76,IF(F65&gt;0,1,0)))</f>
        <v>2.0698160377607411E-3</v>
      </c>
      <c r="H65" s="224">
        <v>0</v>
      </c>
      <c r="I65" s="58">
        <f t="shared" si="11"/>
        <v>0</v>
      </c>
      <c r="J65" s="69">
        <v>75000</v>
      </c>
      <c r="K65" s="60">
        <f t="shared" si="12"/>
        <v>1</v>
      </c>
      <c r="L65" s="44">
        <f t="shared" si="13"/>
        <v>75000</v>
      </c>
      <c r="M65" s="62">
        <f>IF(ISBLANK(L65),"  ",IF(L76&gt;0,L65/L76,IF(L65&gt;0,1,0)))</f>
        <v>2.2130411505264561E-3</v>
      </c>
      <c r="N65" s="220"/>
    </row>
    <row r="66" spans="1:14" s="200" customFormat="1" ht="44.25" x14ac:dyDescent="0.55000000000000004">
      <c r="A66" s="231" t="s">
        <v>63</v>
      </c>
      <c r="B66" s="224">
        <v>284</v>
      </c>
      <c r="C66" s="58">
        <f t="shared" si="0"/>
        <v>1.9888094454442958E-3</v>
      </c>
      <c r="D66" s="69">
        <v>142515</v>
      </c>
      <c r="E66" s="60">
        <f t="shared" si="9"/>
        <v>0.99801119055455567</v>
      </c>
      <c r="F66" s="44">
        <f t="shared" si="14"/>
        <v>142799</v>
      </c>
      <c r="G66" s="62">
        <f>IF(ISBLANK(F66),"  ",IF(F76&gt;0,F66/F76,IF(F66&gt;0,1,0)))</f>
        <v>3.5049765247153505E-3</v>
      </c>
      <c r="H66" s="224">
        <v>285</v>
      </c>
      <c r="I66" s="58">
        <f t="shared" si="11"/>
        <v>1.9890428167637923E-3</v>
      </c>
      <c r="J66" s="69">
        <v>143000</v>
      </c>
      <c r="K66" s="60">
        <f t="shared" si="12"/>
        <v>0.99801095718323618</v>
      </c>
      <c r="L66" s="44">
        <f t="shared" si="13"/>
        <v>143285</v>
      </c>
      <c r="M66" s="62">
        <f>IF(ISBLANK(L66),"  ",IF(L76&gt;0,L66/L76,IF(L66&gt;0,1,0)))</f>
        <v>4.2279413500424428E-3</v>
      </c>
      <c r="N66" s="220"/>
    </row>
    <row r="67" spans="1:14" s="202" customFormat="1" ht="45" x14ac:dyDescent="0.6">
      <c r="A67" s="235" t="s">
        <v>64</v>
      </c>
      <c r="B67" s="232">
        <v>9348865</v>
      </c>
      <c r="C67" s="80">
        <f t="shared" si="0"/>
        <v>0.57936332448917194</v>
      </c>
      <c r="D67" s="91">
        <v>6787581</v>
      </c>
      <c r="E67" s="83">
        <f t="shared" si="9"/>
        <v>0.42063667551082812</v>
      </c>
      <c r="F67" s="232">
        <f>F66+F65+F64+F63+F62+F61+F60+F59+F58+F57+F56</f>
        <v>16136446</v>
      </c>
      <c r="G67" s="82">
        <f>IF(ISBLANK(F67),"  ",IF(F76&gt;0,F67/F76,IF(F67&gt;0,1,0)))</f>
        <v>0.39606624992007589</v>
      </c>
      <c r="H67" s="232">
        <v>9620751</v>
      </c>
      <c r="I67" s="80">
        <f t="shared" si="11"/>
        <v>0.5887581911014983</v>
      </c>
      <c r="J67" s="91">
        <v>6720000</v>
      </c>
      <c r="K67" s="83">
        <f t="shared" si="12"/>
        <v>0.41124180889850165</v>
      </c>
      <c r="L67" s="232">
        <f>L66+L65+L64+L63+L62+L61+L60+L59+L58+L57+L56</f>
        <v>16340751</v>
      </c>
      <c r="M67" s="82">
        <f>IF(ISBLANK(L67),"  ",IF(L76&gt;0,L67/L76,IF(L67&gt;0,1,0)))</f>
        <v>0.48217005858008449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6970369</v>
      </c>
      <c r="E72" s="54">
        <f>IF(ISBLANK(D72),"  ",IF(F72&gt;0,D72/F72,IF(D72&gt;0,1,0)))</f>
        <v>1</v>
      </c>
      <c r="F72" s="67">
        <f>D72+B72</f>
        <v>6970369</v>
      </c>
      <c r="G72" s="56">
        <f>IF(ISBLANK(F72),"  ",IF(F76&gt;0,F72/F76,IF(F72&gt;0,1,0)))</f>
        <v>0.17108649019673536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9744156</v>
      </c>
      <c r="E73" s="60">
        <f>IF(ISBLANK(D73),"  ",IF(F73&gt;0,D73/F73,IF(D73&gt;0,1,0)))</f>
        <v>1</v>
      </c>
      <c r="F73" s="44">
        <f>D73+B73</f>
        <v>9744156</v>
      </c>
      <c r="G73" s="62">
        <f>IF(ISBLANK(F73),"  ",IF(F76&gt;0,F73/F76,IF(F73&gt;0,1,0)))</f>
        <v>0.23916860785554683</v>
      </c>
      <c r="H73" s="224">
        <v>0</v>
      </c>
      <c r="I73" s="58">
        <f>IF(ISBLANK(H73),"  ",IF(L73&gt;0,H73/L73,IF(H73&gt;0,1,0)))</f>
        <v>0</v>
      </c>
      <c r="J73" s="69">
        <v>9785000</v>
      </c>
      <c r="K73" s="60">
        <f>IF(ISBLANK(J73),"  ",IF(L73&gt;0,J73/L73,IF(J73&gt;0,1,0)))</f>
        <v>1</v>
      </c>
      <c r="L73" s="44">
        <f>J73+H73</f>
        <v>9785000</v>
      </c>
      <c r="M73" s="62">
        <f>IF(ISBLANK(L73),"  ",IF(L76&gt;0,L73/L76,IF(L73&gt;0,1,0)))</f>
        <v>0.2887281021053516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16714525</v>
      </c>
      <c r="E74" s="83">
        <f>IF(ISBLANK(D74),"  ",IF(F74&gt;0,D74/F74,IF(D74&gt;0,1,0)))</f>
        <v>1</v>
      </c>
      <c r="F74" s="118">
        <f>F73+F72+F71+F70+F69</f>
        <v>16714525</v>
      </c>
      <c r="G74" s="82">
        <f>IF(ISBLANK(F74),"  ",IF(F76&gt;0,F74/F76,IF(F74&gt;0,1,0)))</f>
        <v>0.41025509805228222</v>
      </c>
      <c r="H74" s="117">
        <v>0</v>
      </c>
      <c r="I74" s="80">
        <f>IF(ISBLANK(H74),"  ",IF(L74&gt;0,H74/L74,IF(H74&gt;0,1,0)))</f>
        <v>0</v>
      </c>
      <c r="J74" s="95">
        <v>9785000</v>
      </c>
      <c r="K74" s="83">
        <f>IF(ISBLANK(J74),"  ",IF(L74&gt;0,J74/L74,IF(J74&gt;0,1,0)))</f>
        <v>1</v>
      </c>
      <c r="L74" s="118">
        <f>L73+L72+L71+L70+L69</f>
        <v>9785000</v>
      </c>
      <c r="M74" s="82">
        <f>IF(ISBLANK(L74),"  ",IF(L76&gt;0,L74/L76,IF(L74&gt;0,1,0)))</f>
        <v>0.2887281021053516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17233510</v>
      </c>
      <c r="C76" s="122">
        <f t="shared" si="0"/>
        <v>0.42299349427129912</v>
      </c>
      <c r="D76" s="121">
        <v>23508275</v>
      </c>
      <c r="E76" s="123">
        <f>IF(ISBLANK(D76),"  ",IF(F76&gt;0,D76/F76,IF(D76&gt;0,1,0)))</f>
        <v>0.57700650572870094</v>
      </c>
      <c r="F76" s="121">
        <f>F74+F67+F47+F40+F48+F75</f>
        <v>40741785</v>
      </c>
      <c r="G76" s="124">
        <f>IF(ISBLANK(F76),"  ",IF(F76&gt;0,F76/F76,IF(F76&gt;0,1,0)))</f>
        <v>1</v>
      </c>
      <c r="H76" s="121">
        <v>17379016</v>
      </c>
      <c r="I76" s="122">
        <f>IF(ISBLANK(H76),"  ",IF(L76&gt;0,H76/L76,IF(H76&gt;0,1,0)))</f>
        <v>0.51280636751543585</v>
      </c>
      <c r="J76" s="121">
        <v>16511000</v>
      </c>
      <c r="K76" s="123">
        <f>IF(ISBLANK(J76),"  ",IF(L76&gt;0,J76/L76,IF(J76&gt;0,1,0)))</f>
        <v>0.48719363248456421</v>
      </c>
      <c r="L76" s="121">
        <f>L74+L67+L47+L40+L48+L75</f>
        <v>33890016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98</v>
      </c>
      <c r="L1" s="9"/>
      <c r="M1" s="8"/>
      <c r="N1" s="130"/>
      <c r="O1" s="130"/>
      <c r="P1" s="130"/>
      <c r="Q1" s="130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130"/>
      <c r="O3" s="130"/>
      <c r="P3" s="130"/>
      <c r="Q3" s="130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130" customFormat="1" ht="44.25" x14ac:dyDescent="0.55000000000000004">
      <c r="A13" s="51" t="s">
        <v>12</v>
      </c>
      <c r="B13" s="9">
        <v>4957881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4957881</v>
      </c>
      <c r="G13" s="56">
        <f>IF(ISBLANK(F13),"  ",IF(F76&gt;0,F13/F76,IF(F13&gt;0,1,0)))</f>
        <v>0.22605871129124708</v>
      </c>
      <c r="H13" s="9">
        <v>5398002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5398002</v>
      </c>
      <c r="M13" s="56">
        <f>IF(ISBLANK(L13),"  ",IF(L76&gt;0,L13/L76,IF(L13&gt;0,1,0)))</f>
        <v>0.22545866809109044</v>
      </c>
      <c r="N13" s="220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205756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205756</v>
      </c>
      <c r="G15" s="65">
        <f>IF(ISBLANK(F15),"  ",IF(F76&gt;0,F15/F76,IF(F15&gt;0,1,0)))</f>
        <v>9.3816160977727853E-3</v>
      </c>
      <c r="H15" s="226">
        <v>230236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230236</v>
      </c>
      <c r="M15" s="65">
        <f>IF(ISBLANK(L15),"  ",IF(L76&gt;0,L15/L76,IF(L15&gt;0,1,0)))</f>
        <v>9.616280599121731E-3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205756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205756</v>
      </c>
      <c r="G17" s="62">
        <f>IF(ISBLANK(F17),"  ",IF(F76&gt;0,F17/F76,IF(F17&gt;0,1,0)))</f>
        <v>9.3816160977727853E-3</v>
      </c>
      <c r="H17" s="224">
        <v>230236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230236</v>
      </c>
      <c r="M17" s="62">
        <f>IF(ISBLANK(L17),"  ",IF(L76&gt;0,L17/L76,IF(L17&gt;0,1,0)))</f>
        <v>9.616280599121731E-3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5163637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5163637</v>
      </c>
      <c r="G40" s="82">
        <f>IF(ISBLANK(F40),"  ",IF(F76&gt;0,F40/F76,IF(F40&gt;0,1,0)))</f>
        <v>0.23544032738901985</v>
      </c>
      <c r="H40" s="229">
        <v>5628238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5628238</v>
      </c>
      <c r="M40" s="82">
        <f>IF(ISBLANK(L40),"  ",IF(L76&gt;0,L40/L76,IF(L40&gt;0,1,0)))</f>
        <v>0.23507494869021217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5920086</v>
      </c>
      <c r="C50" s="52">
        <f t="shared" si="0"/>
        <v>0.99627797973243259</v>
      </c>
      <c r="D50" s="59">
        <v>22117</v>
      </c>
      <c r="E50" s="54">
        <f t="shared" ref="E50:E67" si="9">IF(ISBLANK(D50),"  ",IF(F50&gt;0,D50/F50,IF(D50&gt;0,1,0)))</f>
        <v>3.7220202675674325E-3</v>
      </c>
      <c r="F50" s="101">
        <f t="shared" ref="F50:F55" si="10">D50+B50</f>
        <v>5942203</v>
      </c>
      <c r="G50" s="56">
        <f>IF(ISBLANK(F50),"  ",IF(F76&gt;0,F50/F76,IF(F50&gt;0,1,0)))</f>
        <v>0.27093969226187198</v>
      </c>
      <c r="H50" s="97">
        <v>6691557</v>
      </c>
      <c r="I50" s="52">
        <f t="shared" ref="I50:I67" si="11">IF(ISBLANK(H50),"  ",IF(L50&gt;0,H50/L50,IF(H50&gt;0,1,0)))</f>
        <v>0.99642620857808217</v>
      </c>
      <c r="J50" s="59">
        <v>24000</v>
      </c>
      <c r="K50" s="54">
        <f t="shared" ref="K50:K67" si="12">IF(ISBLANK(J50),"  ",IF(L50&gt;0,J50/L50,IF(J50&gt;0,1,0)))</f>
        <v>3.5737914219177947E-3</v>
      </c>
      <c r="L50" s="101">
        <f t="shared" ref="L50:L66" si="13">J50+H50</f>
        <v>6715557</v>
      </c>
      <c r="M50" s="56">
        <f>IF(ISBLANK(L50),"  ",IF(L76&gt;0,L50/L76,IF(L50&gt;0,1,0)))</f>
        <v>0.28048906553013486</v>
      </c>
      <c r="N50" s="220"/>
    </row>
    <row r="51" spans="1:14" s="200" customFormat="1" ht="44.25" x14ac:dyDescent="0.55000000000000004">
      <c r="A51" s="223" t="s">
        <v>48</v>
      </c>
      <c r="B51" s="226">
        <v>59859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59859</v>
      </c>
      <c r="G51" s="62">
        <f>IF(ISBLANK(F51),"  ",IF(F76&gt;0,F51/F76,IF(F51&gt;0,1,0)))</f>
        <v>2.7293209335163063E-3</v>
      </c>
      <c r="H51" s="226">
        <v>64588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64588</v>
      </c>
      <c r="M51" s="62">
        <f>IF(ISBLANK(L51),"  ",IF(L76&gt;0,L51/L76,IF(L51&gt;0,1,0)))</f>
        <v>2.6976508075890579E-3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397288</v>
      </c>
      <c r="E52" s="60">
        <f t="shared" si="9"/>
        <v>1</v>
      </c>
      <c r="F52" s="106">
        <f t="shared" si="10"/>
        <v>397288</v>
      </c>
      <c r="G52" s="62">
        <f>IF(ISBLANK(F52),"  ",IF(F76&gt;0,F52/F76,IF(F52&gt;0,1,0)))</f>
        <v>1.8114677075040116E-2</v>
      </c>
      <c r="H52" s="104">
        <v>0</v>
      </c>
      <c r="I52" s="58">
        <f t="shared" si="11"/>
        <v>0</v>
      </c>
      <c r="J52" s="105">
        <v>430000</v>
      </c>
      <c r="K52" s="60">
        <f t="shared" si="12"/>
        <v>1</v>
      </c>
      <c r="L52" s="106">
        <f t="shared" si="13"/>
        <v>430000</v>
      </c>
      <c r="M52" s="62">
        <f>IF(ISBLANK(L52),"  ",IF(L76&gt;0,L52/L76,IF(L52&gt;0,1,0)))</f>
        <v>1.7959835375972236E-2</v>
      </c>
      <c r="N52" s="220"/>
    </row>
    <row r="53" spans="1:14" s="200" customFormat="1" ht="44.25" x14ac:dyDescent="0.55000000000000004">
      <c r="A53" s="103" t="s">
        <v>50</v>
      </c>
      <c r="B53" s="104">
        <v>170456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170456</v>
      </c>
      <c r="G53" s="62">
        <f>IF(ISBLANK(F53),"  ",IF(F76&gt;0,F53/F76,IF(F53&gt;0,1,0)))</f>
        <v>7.7720832129413372E-3</v>
      </c>
      <c r="H53" s="104">
        <v>183922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183922</v>
      </c>
      <c r="M53" s="62">
        <f>IF(ISBLANK(L53),"  ",IF(L76&gt;0,L53/L76,IF(L53&gt;0,1,0)))</f>
        <v>7.6818810279524787E-3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172" t="s">
        <v>52</v>
      </c>
      <c r="B55" s="226">
        <v>609575</v>
      </c>
      <c r="C55" s="58">
        <f t="shared" si="0"/>
        <v>0.29750923409704977</v>
      </c>
      <c r="D55" s="69">
        <v>1439353</v>
      </c>
      <c r="E55" s="60">
        <f t="shared" si="9"/>
        <v>0.70249076590295023</v>
      </c>
      <c r="F55" s="102">
        <f t="shared" si="10"/>
        <v>2048928</v>
      </c>
      <c r="G55" s="62">
        <f>IF(ISBLANK(F55),"  ",IF(F76&gt;0,F55/F76,IF(F55&gt;0,1,0)))</f>
        <v>9.342257775217927E-2</v>
      </c>
      <c r="H55" s="226">
        <v>657732</v>
      </c>
      <c r="I55" s="58">
        <f t="shared" si="11"/>
        <v>0.30258191902221615</v>
      </c>
      <c r="J55" s="69">
        <v>1516000</v>
      </c>
      <c r="K55" s="60">
        <f t="shared" si="12"/>
        <v>0.69741808097778379</v>
      </c>
      <c r="L55" s="102">
        <f t="shared" si="13"/>
        <v>2173732</v>
      </c>
      <c r="M55" s="62">
        <f>IF(ISBLANK(L55),"  ",IF(L76&gt;0,L55/L76,IF(L55&gt;0,1,0)))</f>
        <v>9.0790392724378804E-2</v>
      </c>
      <c r="N55" s="220"/>
    </row>
    <row r="56" spans="1:14" s="202" customFormat="1" ht="45" x14ac:dyDescent="0.6">
      <c r="A56" s="233" t="s">
        <v>53</v>
      </c>
      <c r="B56" s="234">
        <v>6759976</v>
      </c>
      <c r="C56" s="80">
        <f t="shared" si="0"/>
        <v>0.78433514713413821</v>
      </c>
      <c r="D56" s="91">
        <v>1858758</v>
      </c>
      <c r="E56" s="83">
        <f t="shared" si="9"/>
        <v>0.21566485286586173</v>
      </c>
      <c r="F56" s="107">
        <f>F55+F53+F52+F51+F50+F54</f>
        <v>8618734</v>
      </c>
      <c r="G56" s="82">
        <f>IF(ISBLANK(F56),"  ",IF(F76&gt;0,F56/F76,IF(F56&gt;0,1,0)))</f>
        <v>0.39297835123554903</v>
      </c>
      <c r="H56" s="234">
        <v>7597799</v>
      </c>
      <c r="I56" s="80">
        <f t="shared" si="11"/>
        <v>0.79410102574270214</v>
      </c>
      <c r="J56" s="91">
        <v>1970000</v>
      </c>
      <c r="K56" s="83">
        <f t="shared" si="12"/>
        <v>0.20589897425729783</v>
      </c>
      <c r="L56" s="102">
        <f t="shared" si="13"/>
        <v>9567799</v>
      </c>
      <c r="M56" s="82">
        <f>IF(ISBLANK(L56),"  ",IF(L76&gt;0,L56/L76,IF(L56&gt;0,1,0)))</f>
        <v>0.39961882546602745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2040</v>
      </c>
      <c r="C59" s="58">
        <f t="shared" si="0"/>
        <v>3.3003300330033E-2</v>
      </c>
      <c r="D59" s="69">
        <v>59772</v>
      </c>
      <c r="E59" s="60">
        <f t="shared" si="9"/>
        <v>0.96699669966996704</v>
      </c>
      <c r="F59" s="44">
        <f t="shared" si="14"/>
        <v>61812</v>
      </c>
      <c r="G59" s="62">
        <f>IF(ISBLANK(F59),"  ",IF(F76&gt;0,F59/F76,IF(F59&gt;0,1,0)))</f>
        <v>2.8183695942549979E-3</v>
      </c>
      <c r="H59" s="224">
        <v>2201</v>
      </c>
      <c r="I59" s="58">
        <f t="shared" si="11"/>
        <v>3.3247231914925755E-2</v>
      </c>
      <c r="J59" s="69">
        <v>64000</v>
      </c>
      <c r="K59" s="60">
        <f t="shared" si="12"/>
        <v>0.96675276808507427</v>
      </c>
      <c r="L59" s="44">
        <f t="shared" si="13"/>
        <v>66201</v>
      </c>
      <c r="M59" s="62">
        <f>IF(ISBLANK(L59),"  ",IF(L76&gt;0,L59/L76,IF(L59&gt;0,1,0)))</f>
        <v>2.7650210737784607E-3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1223843</v>
      </c>
      <c r="E60" s="60">
        <f t="shared" si="9"/>
        <v>1</v>
      </c>
      <c r="F60" s="78">
        <f t="shared" si="14"/>
        <v>1223843</v>
      </c>
      <c r="G60" s="62">
        <f>IF(ISBLANK(F60),"  ",IF(F76&gt;0,F60/F76,IF(F60&gt;0,1,0)))</f>
        <v>5.5802140350446831E-2</v>
      </c>
      <c r="H60" s="228">
        <v>0</v>
      </c>
      <c r="I60" s="58">
        <f t="shared" si="11"/>
        <v>0</v>
      </c>
      <c r="J60" s="77">
        <v>1365000</v>
      </c>
      <c r="K60" s="60">
        <f t="shared" si="12"/>
        <v>1</v>
      </c>
      <c r="L60" s="78">
        <f t="shared" si="13"/>
        <v>1365000</v>
      </c>
      <c r="M60" s="62">
        <f>IF(ISBLANK(L60),"  ",IF(L76&gt;0,L60/L76,IF(L60&gt;0,1,0)))</f>
        <v>5.7012035553958382E-2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38952</v>
      </c>
      <c r="E63" s="60">
        <f t="shared" si="9"/>
        <v>1</v>
      </c>
      <c r="F63" s="44">
        <f t="shared" si="14"/>
        <v>38952</v>
      </c>
      <c r="G63" s="62">
        <f>IF(ISBLANK(F63),"  ",IF(F76&gt;0,F63/F76,IF(F63&gt;0,1,0)))</f>
        <v>1.7760488648712336E-3</v>
      </c>
      <c r="H63" s="224">
        <v>0</v>
      </c>
      <c r="I63" s="58">
        <f t="shared" si="11"/>
        <v>0</v>
      </c>
      <c r="J63" s="69">
        <v>45000</v>
      </c>
      <c r="K63" s="60">
        <f t="shared" si="12"/>
        <v>1</v>
      </c>
      <c r="L63" s="44">
        <f t="shared" si="13"/>
        <v>45000</v>
      </c>
      <c r="M63" s="62">
        <f>IF(ISBLANK(L63),"  ",IF(L76&gt;0,L63/L76,IF(L63&gt;0,1,0)))</f>
        <v>1.8795176556250016E-3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40000</v>
      </c>
      <c r="E64" s="60">
        <f t="shared" si="9"/>
        <v>1</v>
      </c>
      <c r="F64" s="44">
        <f t="shared" si="14"/>
        <v>40000</v>
      </c>
      <c r="G64" s="62">
        <f>IF(ISBLANK(F64),"  ",IF(F76&gt;0,F64/F76,IF(F64&gt;0,1,0)))</f>
        <v>1.8238332972594306E-3</v>
      </c>
      <c r="H64" s="224">
        <v>0</v>
      </c>
      <c r="I64" s="58">
        <f t="shared" si="11"/>
        <v>0</v>
      </c>
      <c r="J64" s="69">
        <v>40000</v>
      </c>
      <c r="K64" s="60">
        <f t="shared" si="12"/>
        <v>1</v>
      </c>
      <c r="L64" s="44">
        <f t="shared" si="13"/>
        <v>40000</v>
      </c>
      <c r="M64" s="62">
        <f>IF(ISBLANK(L64),"  ",IF(L76&gt;0,L64/L76,IF(L64&gt;0,1,0)))</f>
        <v>1.6706823605555569E-3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29848</v>
      </c>
      <c r="E65" s="60">
        <f t="shared" si="9"/>
        <v>1</v>
      </c>
      <c r="F65" s="44">
        <f t="shared" si="14"/>
        <v>29848</v>
      </c>
      <c r="G65" s="62">
        <f>IF(ISBLANK(F65),"  ",IF(F76&gt;0,F65/F76,IF(F65&gt;0,1,0)))</f>
        <v>1.3609444064149872E-3</v>
      </c>
      <c r="H65" s="224">
        <v>0</v>
      </c>
      <c r="I65" s="58">
        <f t="shared" si="11"/>
        <v>0</v>
      </c>
      <c r="J65" s="69">
        <v>36300</v>
      </c>
      <c r="K65" s="60">
        <f t="shared" si="12"/>
        <v>1</v>
      </c>
      <c r="L65" s="44">
        <f t="shared" si="13"/>
        <v>36300</v>
      </c>
      <c r="M65" s="62">
        <f>IF(ISBLANK(L65),"  ",IF(L76&gt;0,L65/L76,IF(L65&gt;0,1,0)))</f>
        <v>1.516144242204168E-3</v>
      </c>
      <c r="N65" s="220"/>
    </row>
    <row r="66" spans="1:14" s="200" customFormat="1" ht="44.25" x14ac:dyDescent="0.55000000000000004">
      <c r="A66" s="175" t="s">
        <v>63</v>
      </c>
      <c r="B66" s="224">
        <v>0</v>
      </c>
      <c r="C66" s="58">
        <f t="shared" si="0"/>
        <v>0</v>
      </c>
      <c r="D66" s="69">
        <v>33044</v>
      </c>
      <c r="E66" s="60">
        <f t="shared" si="9"/>
        <v>1</v>
      </c>
      <c r="F66" s="44">
        <f t="shared" si="14"/>
        <v>33044</v>
      </c>
      <c r="G66" s="62">
        <f>IF(ISBLANK(F66),"  ",IF(F76&gt;0,F66/F76,IF(F66&gt;0,1,0)))</f>
        <v>1.5066686868660155E-3</v>
      </c>
      <c r="H66" s="224">
        <v>0</v>
      </c>
      <c r="I66" s="58">
        <f t="shared" si="11"/>
        <v>0</v>
      </c>
      <c r="J66" s="69">
        <v>43775</v>
      </c>
      <c r="K66" s="60">
        <f t="shared" si="12"/>
        <v>1</v>
      </c>
      <c r="L66" s="44">
        <f t="shared" si="13"/>
        <v>43775</v>
      </c>
      <c r="M66" s="62">
        <f>IF(ISBLANK(L66),"  ",IF(L76&gt;0,L66/L76,IF(L66&gt;0,1,0)))</f>
        <v>1.8283530083329877E-3</v>
      </c>
      <c r="N66" s="220"/>
    </row>
    <row r="67" spans="1:14" s="202" customFormat="1" ht="45" x14ac:dyDescent="0.6">
      <c r="A67" s="235" t="s">
        <v>64</v>
      </c>
      <c r="B67" s="232">
        <v>6762016</v>
      </c>
      <c r="C67" s="80">
        <f t="shared" si="0"/>
        <v>0.67308970436978721</v>
      </c>
      <c r="D67" s="91">
        <v>3284217</v>
      </c>
      <c r="E67" s="83">
        <f t="shared" si="9"/>
        <v>0.32691029563021284</v>
      </c>
      <c r="F67" s="232">
        <f>F66+F65+F64+F63+F62+F61+F60+F59+F58+F57+F56</f>
        <v>10046233</v>
      </c>
      <c r="G67" s="82">
        <f>IF(ISBLANK(F67),"  ",IF(F76&gt;0,F67/F76,IF(F67&gt;0,1,0)))</f>
        <v>0.45806635643566251</v>
      </c>
      <c r="H67" s="232">
        <v>7600000</v>
      </c>
      <c r="I67" s="80">
        <f t="shared" si="11"/>
        <v>0.68075501105107228</v>
      </c>
      <c r="J67" s="91">
        <v>3564075</v>
      </c>
      <c r="K67" s="83">
        <f t="shared" si="12"/>
        <v>0.31924498894892772</v>
      </c>
      <c r="L67" s="232">
        <f>L66+L65+L64+L63+L62+L61+L60+L59+L58+L57+L56</f>
        <v>11164075</v>
      </c>
      <c r="M67" s="82">
        <f>IF(ISBLANK(L67),"  ",IF(L76&gt;0,L67/L76,IF(L67&gt;0,1,0)))</f>
        <v>0.46629057936048202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11762</v>
      </c>
      <c r="E69" s="54">
        <f>IF(ISBLANK(D69),"  ",IF(F69&gt;0,D69/F69,IF(D69&gt;0,1,0)))</f>
        <v>1</v>
      </c>
      <c r="F69" s="67">
        <f>D69+B69</f>
        <v>11762</v>
      </c>
      <c r="G69" s="56">
        <f>IF(ISBLANK(F69),"  ",IF(F76&gt;0,F69/F76,IF(F69&gt;0,1,0)))</f>
        <v>5.3629818105913561E-4</v>
      </c>
      <c r="H69" s="207">
        <v>0</v>
      </c>
      <c r="I69" s="52">
        <f>IF(ISBLANK(H69),"  ",IF(L69&gt;0,H69/L69,IF(H69&gt;0,1,0)))</f>
        <v>0</v>
      </c>
      <c r="J69" s="59">
        <v>14000</v>
      </c>
      <c r="K69" s="54">
        <f>IF(ISBLANK(J69),"  ",IF(L69&gt;0,J69/L69,IF(J69&gt;0,1,0)))</f>
        <v>1</v>
      </c>
      <c r="L69" s="67">
        <f>J69+H69</f>
        <v>14000</v>
      </c>
      <c r="M69" s="56">
        <f>IF(ISBLANK(L69),"  ",IF(L76&gt;0,L69/L76,IF(L69&gt;0,1,0)))</f>
        <v>5.8473882619444501E-4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5280189</v>
      </c>
      <c r="E72" s="54">
        <f>IF(ISBLANK(D72),"  ",IF(F72&gt;0,D72/F72,IF(D72&gt;0,1,0)))</f>
        <v>1</v>
      </c>
      <c r="F72" s="67">
        <f>D72+B72</f>
        <v>5280189</v>
      </c>
      <c r="G72" s="56">
        <f>IF(ISBLANK(F72),"  ",IF(F76&gt;0,F72/F76,IF(F72&gt;0,1,0)))</f>
        <v>0.2407546128505744</v>
      </c>
      <c r="H72" s="207">
        <v>0</v>
      </c>
      <c r="I72" s="52">
        <f>IF(ISBLANK(H72),"  ",IF(L72&gt;0,H72/L72,IF(H72&gt;0,1,0)))</f>
        <v>0</v>
      </c>
      <c r="J72" s="59">
        <v>5500000</v>
      </c>
      <c r="K72" s="54">
        <f>IF(ISBLANK(J72),"  ",IF(L72&gt;0,J72/L72,IF(J72&gt;0,1,0)))</f>
        <v>1</v>
      </c>
      <c r="L72" s="67">
        <f>J72+H72</f>
        <v>5500000</v>
      </c>
      <c r="M72" s="56">
        <f>IF(ISBLANK(L72),"  ",IF(L76&gt;0,L72/L76,IF(L72&gt;0,1,0)))</f>
        <v>0.22971882457638909</v>
      </c>
    </row>
    <row r="73" spans="1:14" s="200" customFormat="1" ht="44.25" x14ac:dyDescent="0.55000000000000004">
      <c r="A73" s="172" t="s">
        <v>70</v>
      </c>
      <c r="B73" s="224">
        <v>0</v>
      </c>
      <c r="C73" s="58">
        <f t="shared" si="0"/>
        <v>0</v>
      </c>
      <c r="D73" s="69">
        <v>1430008</v>
      </c>
      <c r="E73" s="60">
        <f>IF(ISBLANK(D73),"  ",IF(F73&gt;0,D73/F73,IF(D73&gt;0,1,0)))</f>
        <v>1</v>
      </c>
      <c r="F73" s="44">
        <f>D73+B73</f>
        <v>1430008</v>
      </c>
      <c r="G73" s="62">
        <f>IF(ISBLANK(F73),"  ",IF(F76&gt;0,F73/F76,IF(F73&gt;0,1,0)))</f>
        <v>6.5202405143684097E-2</v>
      </c>
      <c r="H73" s="224">
        <v>0</v>
      </c>
      <c r="I73" s="58">
        <f>IF(ISBLANK(H73),"  ",IF(L73&gt;0,H73/L73,IF(H73&gt;0,1,0)))</f>
        <v>0</v>
      </c>
      <c r="J73" s="69">
        <v>1636000</v>
      </c>
      <c r="K73" s="60">
        <f>IF(ISBLANK(J73),"  ",IF(L73&gt;0,J73/L73,IF(J73&gt;0,1,0)))</f>
        <v>1</v>
      </c>
      <c r="L73" s="44">
        <f>J73+H73</f>
        <v>1636000</v>
      </c>
      <c r="M73" s="62">
        <f>IF(ISBLANK(L73),"  ",IF(L76&gt;0,L73/L76,IF(L73&gt;0,1,0)))</f>
        <v>6.8330908546722288E-2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6721959</v>
      </c>
      <c r="E74" s="83">
        <f>IF(ISBLANK(D74),"  ",IF(F74&gt;0,D74/F74,IF(D74&gt;0,1,0)))</f>
        <v>1</v>
      </c>
      <c r="F74" s="118">
        <f>F73+F72+F71+F70+F69</f>
        <v>6721959</v>
      </c>
      <c r="G74" s="82">
        <f>IF(ISBLANK(F74),"  ",IF(F76&gt;0,F74/F76,IF(F74&gt;0,1,0)))</f>
        <v>0.30649331617531761</v>
      </c>
      <c r="H74" s="117">
        <v>0</v>
      </c>
      <c r="I74" s="80">
        <f>IF(ISBLANK(H74),"  ",IF(L74&gt;0,H74/L74,IF(H74&gt;0,1,0)))</f>
        <v>0</v>
      </c>
      <c r="J74" s="95">
        <v>7150000</v>
      </c>
      <c r="K74" s="83">
        <f>IF(ISBLANK(J74),"  ",IF(L74&gt;0,J74/L74,IF(J74&gt;0,1,0)))</f>
        <v>1</v>
      </c>
      <c r="L74" s="118">
        <f>L73+L72+L71+L70+L69</f>
        <v>7150000</v>
      </c>
      <c r="M74" s="82">
        <f>IF(ISBLANK(L74),"  ",IF(L76&gt;0,L74/L76,IF(L74&gt;0,1,0)))</f>
        <v>0.29863447194930581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11925653</v>
      </c>
      <c r="C76" s="122">
        <f t="shared" si="0"/>
        <v>0.54376007582404551</v>
      </c>
      <c r="D76" s="121">
        <v>10006176</v>
      </c>
      <c r="E76" s="123">
        <f>IF(ISBLANK(D76),"  ",IF(F76&gt;0,D76/F76,IF(D76&gt;0,1,0)))</f>
        <v>0.45623992417595449</v>
      </c>
      <c r="F76" s="121">
        <f>F74+F67+F47+F40+F48+F75</f>
        <v>21931829</v>
      </c>
      <c r="G76" s="124">
        <f>IF(ISBLANK(F76),"  ",IF(F76&gt;0,F76/F76,IF(F76&gt;0,1,0)))</f>
        <v>1</v>
      </c>
      <c r="H76" s="121">
        <v>13228238</v>
      </c>
      <c r="I76" s="122">
        <f>IF(ISBLANK(H76),"  ",IF(L76&gt;0,H76/L76,IF(H76&gt;0,1,0)))</f>
        <v>0.55250459719576805</v>
      </c>
      <c r="J76" s="121">
        <v>10714075</v>
      </c>
      <c r="K76" s="123">
        <f>IF(ISBLANK(J76),"  ",IF(L76&gt;0,J76/L76,IF(J76&gt;0,1,0)))</f>
        <v>0.447495402804232</v>
      </c>
      <c r="L76" s="121">
        <f>L74+L67+L47+L40+L48+L75</f>
        <v>23942313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7" sqref="B7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tr">
        <f>[5]Revenue!B2</f>
        <v>Nunez Community College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3390207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3390207</v>
      </c>
      <c r="G13" s="56">
        <f>IF(ISBLANK(F13),"  ",IF(F76&gt;0,F13/F76,IF(F13&gt;0,1,0)))</f>
        <v>0.16860242593633284</v>
      </c>
      <c r="H13" s="9">
        <v>3618662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3618662</v>
      </c>
      <c r="M13" s="56">
        <f>IF(ISBLANK(L13),"  ",IF(L76&gt;0,L13/L76,IF(L13&gt;0,1,0)))</f>
        <v>0.17188040813036545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134188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134188</v>
      </c>
      <c r="G15" s="65">
        <f>IF(ISBLANK(F15),"  ",IF(F76&gt;0,F15/F76,IF(F15&gt;0,1,0)))</f>
        <v>6.6734633995931903E-3</v>
      </c>
      <c r="H15" s="226">
        <v>150153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150153</v>
      </c>
      <c r="M15" s="65">
        <f>IF(ISBLANK(L15),"  ",IF(L76&gt;0,L15/L76,IF(L15&gt;0,1,0)))</f>
        <v>7.1320170057327164E-3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134188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134188</v>
      </c>
      <c r="G17" s="62">
        <f>IF(ISBLANK(F17),"  ",IF(F76&gt;0,F17/F76,IF(F17&gt;0,1,0)))</f>
        <v>6.6734633995931903E-3</v>
      </c>
      <c r="H17" s="224">
        <v>150153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150153</v>
      </c>
      <c r="M17" s="62">
        <f>IF(ISBLANK(L17),"  ",IF(L76&gt;0,L17/L76,IF(L17&gt;0,1,0)))</f>
        <v>7.1320170057327164E-3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3524395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3524395</v>
      </c>
      <c r="G40" s="82">
        <f>IF(ISBLANK(F40),"  ",IF(F76&gt;0,F40/F76,IF(F40&gt;0,1,0)))</f>
        <v>0.17527588933592603</v>
      </c>
      <c r="H40" s="229">
        <v>3768815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3768815</v>
      </c>
      <c r="M40" s="82">
        <f>IF(ISBLANK(L40),"  ",IF(L76&gt;0,L40/L76,IF(L40&gt;0,1,0)))</f>
        <v>0.17901242513609816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4740527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4740527</v>
      </c>
      <c r="G50" s="56">
        <f>IF(ISBLANK(F50),"  ",IF(F76&gt;0,F50/F76,IF(F50&gt;0,1,0)))</f>
        <v>0.23575679963397106</v>
      </c>
      <c r="H50" s="97">
        <v>4952350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4952350</v>
      </c>
      <c r="M50" s="56">
        <f>IF(ISBLANK(L50),"  ",IF(L76&gt;0,L50/L76,IF(L50&gt;0,1,0)))</f>
        <v>0.23522836319181378</v>
      </c>
      <c r="N50" s="220"/>
    </row>
    <row r="51" spans="1:14" s="200" customFormat="1" ht="44.25" x14ac:dyDescent="0.55000000000000004">
      <c r="A51" s="223" t="s">
        <v>48</v>
      </c>
      <c r="B51" s="226">
        <v>30357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30357</v>
      </c>
      <c r="G51" s="62">
        <f>IF(ISBLANK(F51),"  ",IF(F76&gt;0,F51/F76,IF(F51&gt;0,1,0)))</f>
        <v>1.5097201569547983E-3</v>
      </c>
      <c r="H51" s="226">
        <v>31875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31875</v>
      </c>
      <c r="M51" s="62">
        <f>IF(ISBLANK(L51),"  ",IF(L76&gt;0,L51/L76,IF(L51&gt;0,1,0)))</f>
        <v>1.5140093242075104E-3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297719</v>
      </c>
      <c r="E52" s="60">
        <f t="shared" si="9"/>
        <v>1</v>
      </c>
      <c r="F52" s="106">
        <f t="shared" si="10"/>
        <v>297719</v>
      </c>
      <c r="G52" s="62">
        <f>IF(ISBLANK(F52),"  ",IF(F76&gt;0,F52/F76,IF(F52&gt;0,1,0)))</f>
        <v>1.4806218513305849E-2</v>
      </c>
      <c r="H52" s="104">
        <v>0</v>
      </c>
      <c r="I52" s="58">
        <f t="shared" si="11"/>
        <v>0</v>
      </c>
      <c r="J52" s="105">
        <v>315000</v>
      </c>
      <c r="K52" s="60">
        <f t="shared" si="12"/>
        <v>1</v>
      </c>
      <c r="L52" s="106">
        <f t="shared" si="13"/>
        <v>315000</v>
      </c>
      <c r="M52" s="62">
        <f>IF(ISBLANK(L52),"  ",IF(L76&gt;0,L52/L76,IF(L52&gt;0,1,0)))</f>
        <v>1.4961974498050692E-2</v>
      </c>
      <c r="N52" s="220"/>
    </row>
    <row r="53" spans="1:14" s="200" customFormat="1" ht="44.25" x14ac:dyDescent="0.55000000000000004">
      <c r="A53" s="103" t="s">
        <v>50</v>
      </c>
      <c r="B53" s="104">
        <v>127594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127594</v>
      </c>
      <c r="G53" s="62">
        <f>IF(ISBLANK(F53),"  ",IF(F76&gt;0,F53/F76,IF(F53&gt;0,1,0)))</f>
        <v>6.3455293245870984E-3</v>
      </c>
      <c r="H53" s="104">
        <v>130800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130800</v>
      </c>
      <c r="M53" s="62">
        <f>IF(ISBLANK(L53),"  ",IF(L76&gt;0,L53/L76,IF(L53&gt;0,1,0)))</f>
        <v>6.2127817915715259E-3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667533</v>
      </c>
      <c r="C55" s="58">
        <f t="shared" si="0"/>
        <v>0.51948497653678238</v>
      </c>
      <c r="D55" s="69">
        <v>617457</v>
      </c>
      <c r="E55" s="60">
        <f t="shared" si="9"/>
        <v>0.48051502346321762</v>
      </c>
      <c r="F55" s="102">
        <f t="shared" si="10"/>
        <v>1284990</v>
      </c>
      <c r="G55" s="62">
        <f>IF(ISBLANK(F55),"  ",IF(F76&gt;0,F55/F76,IF(F55&gt;0,1,0)))</f>
        <v>6.3905369584785932E-2</v>
      </c>
      <c r="H55" s="226">
        <v>692643</v>
      </c>
      <c r="I55" s="58">
        <f t="shared" si="11"/>
        <v>0.50969696033131928</v>
      </c>
      <c r="J55" s="69">
        <v>666288</v>
      </c>
      <c r="K55" s="60">
        <f t="shared" si="12"/>
        <v>0.49030303966868077</v>
      </c>
      <c r="L55" s="102">
        <f t="shared" si="13"/>
        <v>1358931</v>
      </c>
      <c r="M55" s="62">
        <f>IF(ISBLANK(L55),"  ",IF(L76&gt;0,L55/L76,IF(L55&gt;0,1,0)))</f>
        <v>6.4546955449557228E-2</v>
      </c>
      <c r="N55" s="220"/>
    </row>
    <row r="56" spans="1:14" s="202" customFormat="1" ht="45" x14ac:dyDescent="0.6">
      <c r="A56" s="233" t="s">
        <v>53</v>
      </c>
      <c r="B56" s="234">
        <v>5566011</v>
      </c>
      <c r="C56" s="80">
        <f t="shared" si="0"/>
        <v>0.8587950015946153</v>
      </c>
      <c r="D56" s="91">
        <v>915176</v>
      </c>
      <c r="E56" s="83">
        <f t="shared" si="9"/>
        <v>0.1412049984053847</v>
      </c>
      <c r="F56" s="107">
        <f>F55+F53+F52+F51+F50+F54</f>
        <v>6481187</v>
      </c>
      <c r="G56" s="82">
        <f>IF(ISBLANK(F56),"  ",IF(F76&gt;0,F56/F76,IF(F56&gt;0,1,0)))</f>
        <v>0.32232363721360474</v>
      </c>
      <c r="H56" s="234">
        <v>5807668</v>
      </c>
      <c r="I56" s="80">
        <f t="shared" si="11"/>
        <v>0.85545818826930087</v>
      </c>
      <c r="J56" s="91">
        <v>981288</v>
      </c>
      <c r="K56" s="83">
        <f t="shared" si="12"/>
        <v>0.1445418117306991</v>
      </c>
      <c r="L56" s="102">
        <f t="shared" si="13"/>
        <v>6788956</v>
      </c>
      <c r="M56" s="82">
        <f>IF(ISBLANK(L56),"  ",IF(L76&gt;0,L56/L76,IF(L56&gt;0,1,0)))</f>
        <v>0.32246408425520073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27491</v>
      </c>
      <c r="C59" s="58">
        <f t="shared" si="0"/>
        <v>0.86338368769825069</v>
      </c>
      <c r="D59" s="69">
        <v>4350</v>
      </c>
      <c r="E59" s="60">
        <f t="shared" si="9"/>
        <v>0.13661631230174931</v>
      </c>
      <c r="F59" s="44">
        <f t="shared" si="14"/>
        <v>31841</v>
      </c>
      <c r="G59" s="62">
        <f>IF(ISBLANK(F59),"  ",IF(F76&gt;0,F59/F76,IF(F59&gt;0,1,0)))</f>
        <v>1.5835227300984201E-3</v>
      </c>
      <c r="H59" s="224">
        <v>28900</v>
      </c>
      <c r="I59" s="58">
        <f t="shared" si="11"/>
        <v>0.79395604395604391</v>
      </c>
      <c r="J59" s="69">
        <v>7500</v>
      </c>
      <c r="K59" s="60">
        <f t="shared" si="12"/>
        <v>0.20604395604395603</v>
      </c>
      <c r="L59" s="44">
        <f t="shared" si="13"/>
        <v>36400</v>
      </c>
      <c r="M59" s="62">
        <f>IF(ISBLANK(L59),"  ",IF(L76&gt;0,L59/L76,IF(L59&gt;0,1,0)))</f>
        <v>1.7289392753303023E-3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413086</v>
      </c>
      <c r="E60" s="60">
        <f t="shared" si="9"/>
        <v>1</v>
      </c>
      <c r="F60" s="78">
        <f t="shared" si="14"/>
        <v>413086</v>
      </c>
      <c r="G60" s="62">
        <f>IF(ISBLANK(F60),"  ",IF(F76&gt;0,F60/F76,IF(F60&gt;0,1,0)))</f>
        <v>2.0543672324532393E-2</v>
      </c>
      <c r="H60" s="228">
        <v>0</v>
      </c>
      <c r="I60" s="58">
        <f t="shared" si="11"/>
        <v>0</v>
      </c>
      <c r="J60" s="77">
        <v>275000</v>
      </c>
      <c r="K60" s="60">
        <f t="shared" si="12"/>
        <v>1</v>
      </c>
      <c r="L60" s="78">
        <f t="shared" si="13"/>
        <v>275000</v>
      </c>
      <c r="M60" s="62">
        <f>IF(ISBLANK(L60),"  ",IF(L76&gt;0,L60/L76,IF(L60&gt;0,1,0)))</f>
        <v>1.3062041228456953E-2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74149</v>
      </c>
      <c r="E63" s="60">
        <f t="shared" si="9"/>
        <v>1</v>
      </c>
      <c r="F63" s="44">
        <f t="shared" si="14"/>
        <v>74149</v>
      </c>
      <c r="G63" s="62">
        <f>IF(ISBLANK(F63),"  ",IF(F76&gt;0,F63/F76,IF(F63&gt;0,1,0)))</f>
        <v>3.6875923153816695E-3</v>
      </c>
      <c r="H63" s="224">
        <v>0</v>
      </c>
      <c r="I63" s="58">
        <f t="shared" si="11"/>
        <v>0</v>
      </c>
      <c r="J63" s="69">
        <v>95000</v>
      </c>
      <c r="K63" s="60">
        <f t="shared" si="12"/>
        <v>1</v>
      </c>
      <c r="L63" s="44">
        <f t="shared" si="13"/>
        <v>95000</v>
      </c>
      <c r="M63" s="62">
        <f>IF(ISBLANK(L63),"  ",IF(L76&gt;0,L63/L76,IF(L63&gt;0,1,0)))</f>
        <v>4.5123415152851292E-3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18348</v>
      </c>
      <c r="E64" s="60">
        <f t="shared" si="9"/>
        <v>1</v>
      </c>
      <c r="F64" s="44">
        <f t="shared" si="14"/>
        <v>18348</v>
      </c>
      <c r="G64" s="62">
        <f>IF(ISBLANK(F64),"  ",IF(F76&gt;0,F64/F76,IF(F64&gt;0,1,0)))</f>
        <v>9.1248626148191989E-4</v>
      </c>
      <c r="H64" s="224">
        <v>0</v>
      </c>
      <c r="I64" s="58">
        <f t="shared" si="11"/>
        <v>0</v>
      </c>
      <c r="J64" s="69">
        <v>20200</v>
      </c>
      <c r="K64" s="60">
        <f t="shared" si="12"/>
        <v>1</v>
      </c>
      <c r="L64" s="44">
        <f t="shared" si="13"/>
        <v>20200</v>
      </c>
      <c r="M64" s="62">
        <f>IF(ISBLANK(L64),"  ",IF(L76&gt;0,L64/L76,IF(L64&gt;0,1,0)))</f>
        <v>9.5946630114483809E-4</v>
      </c>
      <c r="N64" s="220"/>
    </row>
    <row r="65" spans="1:14" s="200" customFormat="1" ht="44.25" x14ac:dyDescent="0.55000000000000004">
      <c r="A65" s="89" t="s">
        <v>62</v>
      </c>
      <c r="B65" s="224">
        <v>100</v>
      </c>
      <c r="C65" s="58">
        <f t="shared" si="0"/>
        <v>4.2368213671375185E-4</v>
      </c>
      <c r="D65" s="69">
        <v>235926</v>
      </c>
      <c r="E65" s="60">
        <f t="shared" si="9"/>
        <v>0.99957631786328627</v>
      </c>
      <c r="F65" s="44">
        <f t="shared" si="14"/>
        <v>236026</v>
      </c>
      <c r="G65" s="62">
        <f>IF(ISBLANK(F65),"  ",IF(F76&gt;0,F65/F76,IF(F65&gt;0,1,0)))</f>
        <v>1.1738090383286005E-2</v>
      </c>
      <c r="H65" s="224">
        <v>0</v>
      </c>
      <c r="I65" s="58">
        <f t="shared" si="11"/>
        <v>0</v>
      </c>
      <c r="J65" s="69">
        <v>240000</v>
      </c>
      <c r="K65" s="60">
        <f t="shared" si="12"/>
        <v>1</v>
      </c>
      <c r="L65" s="44">
        <f t="shared" si="13"/>
        <v>240000</v>
      </c>
      <c r="M65" s="62">
        <f>IF(ISBLANK(L65),"  ",IF(L76&gt;0,L65/L76,IF(L65&gt;0,1,0)))</f>
        <v>1.1399599617562432E-2</v>
      </c>
      <c r="N65" s="220"/>
    </row>
    <row r="66" spans="1:14" s="200" customFormat="1" ht="44.25" x14ac:dyDescent="0.55000000000000004">
      <c r="A66" s="231" t="s">
        <v>63</v>
      </c>
      <c r="B66" s="224">
        <v>34912</v>
      </c>
      <c r="C66" s="58">
        <f t="shared" si="0"/>
        <v>0.20241656810222872</v>
      </c>
      <c r="D66" s="69">
        <v>137564</v>
      </c>
      <c r="E66" s="60">
        <f t="shared" si="9"/>
        <v>0.79758343189777126</v>
      </c>
      <c r="F66" s="44">
        <f t="shared" si="14"/>
        <v>172476</v>
      </c>
      <c r="G66" s="62">
        <f>IF(ISBLANK(F66),"  ",IF(F76&gt;0,F66/F76,IF(F66&gt;0,1,0)))</f>
        <v>8.5776095724523441E-3</v>
      </c>
      <c r="H66" s="224">
        <v>34000</v>
      </c>
      <c r="I66" s="58">
        <f t="shared" si="11"/>
        <v>0.36170212765957449</v>
      </c>
      <c r="J66" s="69">
        <v>60000</v>
      </c>
      <c r="K66" s="60">
        <f t="shared" si="12"/>
        <v>0.63829787234042556</v>
      </c>
      <c r="L66" s="44">
        <f t="shared" si="13"/>
        <v>94000</v>
      </c>
      <c r="M66" s="62">
        <f>IF(ISBLANK(L66),"  ",IF(L76&gt;0,L66/L76,IF(L66&gt;0,1,0)))</f>
        <v>4.4648431835452862E-3</v>
      </c>
      <c r="N66" s="220"/>
    </row>
    <row r="67" spans="1:14" s="202" customFormat="1" ht="45" x14ac:dyDescent="0.6">
      <c r="A67" s="235" t="s">
        <v>64</v>
      </c>
      <c r="B67" s="232">
        <v>5628514</v>
      </c>
      <c r="C67" s="80">
        <f t="shared" si="0"/>
        <v>0.75783336001485369</v>
      </c>
      <c r="D67" s="91">
        <v>1798599</v>
      </c>
      <c r="E67" s="83">
        <f t="shared" si="9"/>
        <v>0.24216663998514631</v>
      </c>
      <c r="F67" s="232">
        <f>F66+F65+F64+F63+F62+F61+F60+F59+F58+F57+F56</f>
        <v>7427113</v>
      </c>
      <c r="G67" s="82">
        <f>IF(ISBLANK(F67),"  ",IF(F76&gt;0,F67/F76,IF(F67&gt;0,1,0)))</f>
        <v>0.36936661080083749</v>
      </c>
      <c r="H67" s="232">
        <v>5870568</v>
      </c>
      <c r="I67" s="80">
        <f t="shared" si="11"/>
        <v>0.77760440481532955</v>
      </c>
      <c r="J67" s="91">
        <v>1678988</v>
      </c>
      <c r="K67" s="83">
        <f t="shared" si="12"/>
        <v>0.22239559518467047</v>
      </c>
      <c r="L67" s="232">
        <f>L66+L65+L64+L63+L62+L61+L60+L59+L58+L57+L56</f>
        <v>7549556</v>
      </c>
      <c r="M67" s="82">
        <f>IF(ISBLANK(L67),"  ",IF(L76&gt;0,L67/L76,IF(L67&gt;0,1,0)))</f>
        <v>0.35859131537652567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4613922</v>
      </c>
      <c r="E72" s="54">
        <f>IF(ISBLANK(D72),"  ",IF(F72&gt;0,D72/F72,IF(D72&gt;0,1,0)))</f>
        <v>1</v>
      </c>
      <c r="F72" s="67">
        <f>D72+B72</f>
        <v>4613922</v>
      </c>
      <c r="G72" s="56">
        <f>IF(ISBLANK(F72),"  ",IF(F76&gt;0,F72/F76,IF(F72&gt;0,1,0)))</f>
        <v>0.22946045544741567</v>
      </c>
      <c r="H72" s="207">
        <v>0</v>
      </c>
      <c r="I72" s="52">
        <f>IF(ISBLANK(H72),"  ",IF(L72&gt;0,H72/L72,IF(H72&gt;0,1,0)))</f>
        <v>0</v>
      </c>
      <c r="J72" s="59">
        <v>5065000</v>
      </c>
      <c r="K72" s="54">
        <f>IF(ISBLANK(J72),"  ",IF(L72&gt;0,J72/L72,IF(J72&gt;0,1,0)))</f>
        <v>1</v>
      </c>
      <c r="L72" s="67">
        <f>J72+H72</f>
        <v>5065000</v>
      </c>
      <c r="M72" s="56">
        <f>IF(ISBLANK(L72),"  ",IF(L76&gt;0,L72/L76,IF(L72&gt;0,1,0)))</f>
        <v>0.24057905026230716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4542270</v>
      </c>
      <c r="E73" s="60">
        <f>IF(ISBLANK(D73),"  ",IF(F73&gt;0,D73/F73,IF(D73&gt;0,1,0)))</f>
        <v>1</v>
      </c>
      <c r="F73" s="44">
        <f>D73+B73</f>
        <v>4542270</v>
      </c>
      <c r="G73" s="62">
        <f>IF(ISBLANK(F73),"  ",IF(F76&gt;0,F73/F76,IF(F73&gt;0,1,0)))</f>
        <v>0.22589704441582081</v>
      </c>
      <c r="H73" s="224">
        <v>0</v>
      </c>
      <c r="I73" s="58">
        <f>IF(ISBLANK(H73),"  ",IF(L73&gt;0,H73/L73,IF(H73&gt;0,1,0)))</f>
        <v>0</v>
      </c>
      <c r="J73" s="69">
        <v>4670000</v>
      </c>
      <c r="K73" s="60">
        <f>IF(ISBLANK(J73),"  ",IF(L73&gt;0,J73/L73,IF(J73&gt;0,1,0)))</f>
        <v>1</v>
      </c>
      <c r="L73" s="44">
        <f>J73+H73</f>
        <v>4670000</v>
      </c>
      <c r="M73" s="62">
        <f>IF(ISBLANK(L73),"  ",IF(L76&gt;0,L73/L76,IF(L73&gt;0,1,0)))</f>
        <v>0.22181720922506898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9156192</v>
      </c>
      <c r="E74" s="83">
        <f>IF(ISBLANK(D74),"  ",IF(F74&gt;0,D74/F74,IF(D74&gt;0,1,0)))</f>
        <v>1</v>
      </c>
      <c r="F74" s="118">
        <f>F73+F72+F71+F70+F69</f>
        <v>9156192</v>
      </c>
      <c r="G74" s="82">
        <f>IF(ISBLANK(F74),"  ",IF(F76&gt;0,F74/F76,IF(F74&gt;0,1,0)))</f>
        <v>0.45535749986323648</v>
      </c>
      <c r="H74" s="117">
        <v>0</v>
      </c>
      <c r="I74" s="80">
        <f>IF(ISBLANK(H74),"  ",IF(L74&gt;0,H74/L74,IF(H74&gt;0,1,0)))</f>
        <v>0</v>
      </c>
      <c r="J74" s="95">
        <v>9735000</v>
      </c>
      <c r="K74" s="83">
        <f>IF(ISBLANK(J74),"  ",IF(L74&gt;0,J74/L74,IF(J74&gt;0,1,0)))</f>
        <v>1</v>
      </c>
      <c r="L74" s="118">
        <f>L73+L72+L71+L70+L69</f>
        <v>9735000</v>
      </c>
      <c r="M74" s="82">
        <f>IF(ISBLANK(L74),"  ",IF(L76&gt;0,L74/L76,IF(L74&gt;0,1,0)))</f>
        <v>0.46239625948737617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9152909</v>
      </c>
      <c r="C76" s="122">
        <f t="shared" si="0"/>
        <v>0.45519422907642348</v>
      </c>
      <c r="D76" s="121">
        <v>10954791</v>
      </c>
      <c r="E76" s="123">
        <f>IF(ISBLANK(D76),"  ",IF(F76&gt;0,D76/F76,IF(D76&gt;0,1,0)))</f>
        <v>0.54480577092357652</v>
      </c>
      <c r="F76" s="121">
        <f>F74+F67+F47+F40+F48+F75</f>
        <v>20107700</v>
      </c>
      <c r="G76" s="124">
        <f>IF(ISBLANK(F76),"  ",IF(F76&gt;0,F76/F76,IF(F76&gt;0,1,0)))</f>
        <v>1</v>
      </c>
      <c r="H76" s="121">
        <v>9639383</v>
      </c>
      <c r="I76" s="122">
        <f>IF(ISBLANK(H76),"  ",IF(L76&gt;0,H76/L76,IF(H76&gt;0,1,0)))</f>
        <v>0.45785461150140755</v>
      </c>
      <c r="J76" s="121">
        <v>11413988</v>
      </c>
      <c r="K76" s="123">
        <f>IF(ISBLANK(J76),"  ",IF(L76&gt;0,J76/L76,IF(J76&gt;0,1,0)))</f>
        <v>0.54214538849859251</v>
      </c>
      <c r="L76" s="121">
        <f>L74+L67+L47+L40+L48+L75</f>
        <v>21053371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99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3140591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3140591</v>
      </c>
      <c r="G13" s="56">
        <f>IF(ISBLANK(F13),"  ",IF(F76&gt;0,F13/F76,IF(F13&gt;0,1,0)))</f>
        <v>0.24613160202147305</v>
      </c>
      <c r="H13" s="9">
        <v>3331782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3331782</v>
      </c>
      <c r="M13" s="56">
        <f>IF(ISBLANK(L13),"  ",IF(L76&gt;0,L13/L76,IF(L13&gt;0,1,0)))</f>
        <v>0.28299082436492984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122124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122124</v>
      </c>
      <c r="G15" s="65">
        <f>IF(ISBLANK(F15),"  ",IF(F76&gt;0,F15/F76,IF(F15&gt;0,1,0)))</f>
        <v>9.5709934102436063E-3</v>
      </c>
      <c r="H15" s="226">
        <v>141681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141681</v>
      </c>
      <c r="M15" s="65">
        <f>IF(ISBLANK(L15),"  ",IF(L76&gt;0,L15/L76,IF(L15&gt;0,1,0)))</f>
        <v>1.2033927485906228E-2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122124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122124</v>
      </c>
      <c r="G17" s="62">
        <f>IF(ISBLANK(F17),"  ",IF(F76&gt;0,F17/F76,IF(F17&gt;0,1,0)))</f>
        <v>9.5709934102436063E-3</v>
      </c>
      <c r="H17" s="224">
        <v>141681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141681</v>
      </c>
      <c r="M17" s="62">
        <f>IF(ISBLANK(L17),"  ",IF(L76&gt;0,L17/L76,IF(L17&gt;0,1,0)))</f>
        <v>1.2033927485906228E-2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3262715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3262715</v>
      </c>
      <c r="G40" s="82">
        <f>IF(ISBLANK(F40),"  ",IF(F76&gt;0,F40/F76,IF(F40&gt;0,1,0)))</f>
        <v>0.25570259543171664</v>
      </c>
      <c r="H40" s="229">
        <v>3473463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3473463</v>
      </c>
      <c r="M40" s="82">
        <f>IF(ISBLANK(L40),"  ",IF(L76&gt;0,L40/L76,IF(L40&gt;0,1,0)))</f>
        <v>0.2950247518508361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5847714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5847714</v>
      </c>
      <c r="G50" s="56">
        <f>IF(ISBLANK(F50),"  ",IF(F76&gt;0,F50/F76,IF(F50&gt;0,1,0)))</f>
        <v>0.45829183583070709</v>
      </c>
      <c r="H50" s="97">
        <v>5000000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5000000</v>
      </c>
      <c r="M50" s="56">
        <f>IF(ISBLANK(L50),"  ",IF(L76&gt;0,L50/L76,IF(L50&gt;0,1,0)))</f>
        <v>0.42468388442720717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255252</v>
      </c>
      <c r="E52" s="60">
        <f t="shared" si="9"/>
        <v>1</v>
      </c>
      <c r="F52" s="106">
        <f t="shared" si="10"/>
        <v>255252</v>
      </c>
      <c r="G52" s="62">
        <f>IF(ISBLANK(F52),"  ",IF(F76&gt;0,F52/F76,IF(F52&gt;0,1,0)))</f>
        <v>2.0004382512458656E-2</v>
      </c>
      <c r="H52" s="104">
        <v>0</v>
      </c>
      <c r="I52" s="58">
        <f t="shared" si="11"/>
        <v>0</v>
      </c>
      <c r="J52" s="105">
        <v>250000</v>
      </c>
      <c r="K52" s="60">
        <f t="shared" si="12"/>
        <v>1</v>
      </c>
      <c r="L52" s="106">
        <f t="shared" si="13"/>
        <v>250000</v>
      </c>
      <c r="M52" s="62">
        <f>IF(ISBLANK(L52),"  ",IF(L76&gt;0,L52/L76,IF(L52&gt;0,1,0)))</f>
        <v>2.1234194221360359E-2</v>
      </c>
      <c r="N52" s="220"/>
    </row>
    <row r="53" spans="1:14" s="200" customFormat="1" ht="44.25" x14ac:dyDescent="0.55000000000000004">
      <c r="A53" s="103" t="s">
        <v>50</v>
      </c>
      <c r="B53" s="104">
        <v>109382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109382</v>
      </c>
      <c r="G53" s="62">
        <f>IF(ISBLANK(F53),"  ",IF(F76&gt;0,F53/F76,IF(F53&gt;0,1,0)))</f>
        <v>8.5723887294820514E-3</v>
      </c>
      <c r="H53" s="104">
        <v>75000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75000</v>
      </c>
      <c r="M53" s="62">
        <f>IF(ISBLANK(L53),"  ",IF(L76&gt;0,L53/L76,IF(L53&gt;0,1,0)))</f>
        <v>6.3702582664081076E-3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626574</v>
      </c>
      <c r="C55" s="58">
        <f t="shared" si="0"/>
        <v>0.65606339347322817</v>
      </c>
      <c r="D55" s="69">
        <v>328477</v>
      </c>
      <c r="E55" s="60">
        <f t="shared" si="9"/>
        <v>0.34393660652677188</v>
      </c>
      <c r="F55" s="102">
        <f t="shared" si="10"/>
        <v>955051</v>
      </c>
      <c r="G55" s="62">
        <f>IF(ISBLANK(F55),"  ",IF(F76&gt;0,F55/F76,IF(F55&gt;0,1,0)))</f>
        <v>7.4848406762360931E-2</v>
      </c>
      <c r="H55" s="226">
        <v>350000</v>
      </c>
      <c r="I55" s="58">
        <f t="shared" si="11"/>
        <v>0.5</v>
      </c>
      <c r="J55" s="69">
        <v>350000</v>
      </c>
      <c r="K55" s="60">
        <f t="shared" si="12"/>
        <v>0.5</v>
      </c>
      <c r="L55" s="102">
        <f t="shared" si="13"/>
        <v>700000</v>
      </c>
      <c r="M55" s="62">
        <f>IF(ISBLANK(L55),"  ",IF(L76&gt;0,L55/L76,IF(L55&gt;0,1,0)))</f>
        <v>5.9455743819809004E-2</v>
      </c>
      <c r="N55" s="220"/>
    </row>
    <row r="56" spans="1:14" s="202" customFormat="1" ht="45" x14ac:dyDescent="0.6">
      <c r="A56" s="233" t="s">
        <v>53</v>
      </c>
      <c r="B56" s="234">
        <v>6583670</v>
      </c>
      <c r="C56" s="80">
        <f t="shared" si="0"/>
        <v>0.91855776412056866</v>
      </c>
      <c r="D56" s="91">
        <v>583729</v>
      </c>
      <c r="E56" s="83">
        <f t="shared" si="9"/>
        <v>8.1442235879431293E-2</v>
      </c>
      <c r="F56" s="107">
        <f>F55+F53+F52+F51+F50+F54</f>
        <v>7167399</v>
      </c>
      <c r="G56" s="82">
        <f>IF(ISBLANK(F56),"  ",IF(F76&gt;0,F56/F76,IF(F56&gt;0,1,0)))</f>
        <v>0.56171701383500872</v>
      </c>
      <c r="H56" s="234">
        <v>5425000</v>
      </c>
      <c r="I56" s="80">
        <f t="shared" si="11"/>
        <v>0.90041493775933612</v>
      </c>
      <c r="J56" s="91">
        <v>600000</v>
      </c>
      <c r="K56" s="83">
        <f t="shared" si="12"/>
        <v>9.9585062240663894E-2</v>
      </c>
      <c r="L56" s="102">
        <f t="shared" si="13"/>
        <v>6025000</v>
      </c>
      <c r="M56" s="82">
        <f>IF(ISBLANK(L56),"  ",IF(L76&gt;0,L56/L76,IF(L56&gt;0,1,0)))</f>
        <v>0.51174408073478461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119038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119038</v>
      </c>
      <c r="G66" s="62">
        <f>IF(ISBLANK(F66),"  ",IF(F76&gt;0,F66/F76,IF(F66&gt;0,1,0)))</f>
        <v>9.3291401654758965E-3</v>
      </c>
      <c r="H66" s="224">
        <v>75000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75000</v>
      </c>
      <c r="M66" s="62">
        <f>IF(ISBLANK(L66),"  ",IF(L76&gt;0,L66/L76,IF(L66&gt;0,1,0)))</f>
        <v>6.3702582664081076E-3</v>
      </c>
      <c r="N66" s="220"/>
    </row>
    <row r="67" spans="1:14" s="202" customFormat="1" ht="45" x14ac:dyDescent="0.6">
      <c r="A67" s="235" t="s">
        <v>64</v>
      </c>
      <c r="B67" s="232">
        <v>6702708</v>
      </c>
      <c r="C67" s="80">
        <f t="shared" si="0"/>
        <v>0.91988828010178358</v>
      </c>
      <c r="D67" s="91">
        <v>583729</v>
      </c>
      <c r="E67" s="83">
        <f t="shared" si="9"/>
        <v>8.0111719898216374E-2</v>
      </c>
      <c r="F67" s="232">
        <f>F66+F65+F64+F63+F62+F61+F60+F59+F58+F57+F56</f>
        <v>7286437</v>
      </c>
      <c r="G67" s="82">
        <f>IF(ISBLANK(F67),"  ",IF(F76&gt;0,F67/F76,IF(F67&gt;0,1,0)))</f>
        <v>0.57104615400048464</v>
      </c>
      <c r="H67" s="232">
        <v>5500000</v>
      </c>
      <c r="I67" s="80">
        <f t="shared" si="11"/>
        <v>0.90163934426229508</v>
      </c>
      <c r="J67" s="91">
        <v>600000</v>
      </c>
      <c r="K67" s="83">
        <f t="shared" si="12"/>
        <v>9.8360655737704916E-2</v>
      </c>
      <c r="L67" s="232">
        <f>L66+L65+L64+L63+L62+L61+L60+L59+L58+L57+L56</f>
        <v>6100000</v>
      </c>
      <c r="M67" s="82">
        <f>IF(ISBLANK(L67),"  ",IF(L76&gt;0,L67/L76,IF(L67&gt;0,1,0)))</f>
        <v>0.51811433900119275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2210652</v>
      </c>
      <c r="E72" s="54">
        <f>IF(ISBLANK(D72),"  ",IF(F72&gt;0,D72/F72,IF(D72&gt;0,1,0)))</f>
        <v>1</v>
      </c>
      <c r="F72" s="67">
        <f>D72+B72</f>
        <v>2210652</v>
      </c>
      <c r="G72" s="56">
        <f>IF(ISBLANK(F72),"  ",IF(F76&gt;0,F72/F76,IF(F72&gt;0,1,0)))</f>
        <v>0.17325125056779869</v>
      </c>
      <c r="H72" s="207">
        <v>0</v>
      </c>
      <c r="I72" s="52">
        <f>IF(ISBLANK(H72),"  ",IF(L72&gt;0,H72/L72,IF(H72&gt;0,1,0)))</f>
        <v>0</v>
      </c>
      <c r="J72" s="59">
        <v>2200000</v>
      </c>
      <c r="K72" s="54">
        <f>IF(ISBLANK(J72),"  ",IF(L72&gt;0,J72/L72,IF(J72&gt;0,1,0)))</f>
        <v>1</v>
      </c>
      <c r="L72" s="67">
        <f>J72+H72</f>
        <v>2200000</v>
      </c>
      <c r="M72" s="56">
        <f>IF(ISBLANK(L72),"  ",IF(L76&gt;0,L72/L76,IF(L72&gt;0,1,0)))</f>
        <v>0.18686090914797115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2210652</v>
      </c>
      <c r="E74" s="83">
        <f>IF(ISBLANK(D74),"  ",IF(F74&gt;0,D74/F74,IF(D74&gt;0,1,0)))</f>
        <v>1</v>
      </c>
      <c r="F74" s="118">
        <f>F73+F72+F71+F70+F69</f>
        <v>2210652</v>
      </c>
      <c r="G74" s="82">
        <f>IF(ISBLANK(F74),"  ",IF(F76&gt;0,F74/F76,IF(F74&gt;0,1,0)))</f>
        <v>0.17325125056779869</v>
      </c>
      <c r="H74" s="117">
        <v>0</v>
      </c>
      <c r="I74" s="80">
        <f>IF(ISBLANK(H74),"  ",IF(L74&gt;0,H74/L74,IF(H74&gt;0,1,0)))</f>
        <v>0</v>
      </c>
      <c r="J74" s="95">
        <v>2200000</v>
      </c>
      <c r="K74" s="83">
        <f>IF(ISBLANK(J74),"  ",IF(L74&gt;0,J74/L74,IF(J74&gt;0,1,0)))</f>
        <v>1</v>
      </c>
      <c r="L74" s="118">
        <f>L73+L72+L71+L70+L69</f>
        <v>2200000</v>
      </c>
      <c r="M74" s="82">
        <f>IF(ISBLANK(L74),"  ",IF(L76&gt;0,L74/L76,IF(L74&gt;0,1,0)))</f>
        <v>0.18686090914797115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9965423</v>
      </c>
      <c r="C76" s="122">
        <f t="shared" si="0"/>
        <v>0.78100125989396074</v>
      </c>
      <c r="D76" s="121">
        <v>2794381</v>
      </c>
      <c r="E76" s="123">
        <f>IF(ISBLANK(D76),"  ",IF(F76&gt;0,D76/F76,IF(D76&gt;0,1,0)))</f>
        <v>0.21899874010603926</v>
      </c>
      <c r="F76" s="121">
        <f>F74+F67+F47+F40+F48+F75</f>
        <v>12759804</v>
      </c>
      <c r="G76" s="124">
        <f>IF(ISBLANK(F76),"  ",IF(F76&gt;0,F76/F76,IF(F76&gt;0,1,0)))</f>
        <v>1</v>
      </c>
      <c r="H76" s="121">
        <v>8973463</v>
      </c>
      <c r="I76" s="122">
        <f>IF(ISBLANK(H76),"  ",IF(L76&gt;0,H76/L76,IF(H76&gt;0,1,0)))</f>
        <v>0.76217702472076398</v>
      </c>
      <c r="J76" s="121">
        <v>2800000</v>
      </c>
      <c r="K76" s="123">
        <f>IF(ISBLANK(J76),"  ",IF(L76&gt;0,J76/L76,IF(J76&gt;0,1,0)))</f>
        <v>0.23782297527923602</v>
      </c>
      <c r="L76" s="121">
        <f>L74+L67+L47+L40+L48+L75</f>
        <v>11773463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52.140625" style="240" customWidth="1"/>
    <col min="5" max="5" width="45.5703125" style="201" customWidth="1"/>
    <col min="6" max="6" width="50.285156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50.28515625" style="240" customWidth="1"/>
    <col min="11" max="11" width="45.5703125" style="201" customWidth="1"/>
    <col min="12" max="12" width="50.285156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124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f>BOR!B13+ULSBoard!B13+SUBoard!B13+LCTCBoard!B13+Online!B13</f>
        <v>25843209.259999998</v>
      </c>
      <c r="C13" s="52">
        <f t="shared" ref="C13:C76" si="0">IF(ISBLANK(B13),"  ",IF(F13&gt;0,B13/F13,IF(B13&gt;0,1,0)))</f>
        <v>1</v>
      </c>
      <c r="D13" s="53">
        <f>BOR!D13+ULSBoard!D13+SUBoard!D13+LCTCBoard!D13+Online!D13</f>
        <v>0</v>
      </c>
      <c r="E13" s="54">
        <f>IF(ISBLANK(D13),"  ",IF(F13&gt;0,D13/F13,IF(D13&gt;0,1,0)))</f>
        <v>0</v>
      </c>
      <c r="F13" s="55">
        <f>D13+B13</f>
        <v>25843209.259999998</v>
      </c>
      <c r="G13" s="56">
        <f>IF(ISBLANK(F13),"  ",IF(F76&gt;0,F13/F76,IF(F13&gt;0,1,0)))</f>
        <v>0.16844779699899379</v>
      </c>
      <c r="H13" s="268">
        <f>BOR!H13+ULSBoard!H13+SUBoard!H13+LCTCBoard!H13+Online!H13</f>
        <v>25141986</v>
      </c>
      <c r="I13" s="52">
        <f>IF(ISBLANK(H13),"  ",IF(L13&gt;0,H13/L13,IF(H13&gt;0,1,0)))</f>
        <v>1</v>
      </c>
      <c r="J13" s="53">
        <f>BOR!J13+ULSBoard!J13+SUBoard!J13+LCTCBoard!J13+Online!J13</f>
        <v>0</v>
      </c>
      <c r="K13" s="54">
        <f>IF(ISBLANK(J13),"  ",IF(L13&gt;0,J13/L13,IF(J13&gt;0,1,0)))</f>
        <v>0</v>
      </c>
      <c r="L13" s="55">
        <f t="shared" ref="L13:L34" si="1">J13+H13</f>
        <v>25141986</v>
      </c>
      <c r="M13" s="56">
        <f>IF(ISBLANK(L13),"  ",IF(L76&gt;0,L13/L76,IF(L13&gt;0,1,0)))</f>
        <v>0.19326740304288942</v>
      </c>
      <c r="N13" s="57"/>
    </row>
    <row r="14" spans="1:17" s="200" customFormat="1" ht="44.25" x14ac:dyDescent="0.55000000000000004">
      <c r="A14" s="215" t="s">
        <v>13</v>
      </c>
      <c r="B14" s="9">
        <f>BOR!B14+ULSBoard!B14+SUBoard!B14+LCTCBoard!B14+Online!B14</f>
        <v>0</v>
      </c>
      <c r="C14" s="58">
        <f t="shared" si="0"/>
        <v>0</v>
      </c>
      <c r="D14" s="53">
        <f>BOR!D14+ULSBoard!D14+SUBoard!D14+LCTCBoard!D14+Online!D14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68">
        <f>BOR!H14+ULSBoard!H14+SUBoard!H14+LCTCBoard!H14+Online!H14</f>
        <v>0</v>
      </c>
      <c r="I14" s="58">
        <f>IF(ISBLANK(H14),"  ",IF(L14&gt;0,H14/L14,IF(H14&gt;0,1,0)))</f>
        <v>0</v>
      </c>
      <c r="J14" s="53">
        <f>BOR!J14+ULSBoard!J14+SUBoard!J14+LCTCBoard!J14+Online!J14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9">
        <f>BOR!B15+ULSBoard!B15+SUBoard!B15+LCTCBoard!B15+Online!B15</f>
        <v>29992390.090000004</v>
      </c>
      <c r="C15" s="137">
        <f t="shared" si="0"/>
        <v>1</v>
      </c>
      <c r="D15" s="53">
        <f>BOR!D15+ULSBoard!D15+SUBoard!D15+LCTCBoard!D15+Online!D15</f>
        <v>0</v>
      </c>
      <c r="E15" s="64">
        <f>IF(ISBLANK(D15),"  ",IF(F15&gt;0,D15/F15,IF(D15&gt;0,1,0)))</f>
        <v>0</v>
      </c>
      <c r="F15" s="48">
        <f>D15+B15</f>
        <v>29992390.090000004</v>
      </c>
      <c r="G15" s="65">
        <f>IF(ISBLANK(F15),"  ",IF(F76&gt;0,F15/F76,IF(F15&gt;0,1,0)))</f>
        <v>0.19549244006682451</v>
      </c>
      <c r="H15" s="268">
        <f>BOR!H15+ULSBoard!H15+SUBoard!H15+LCTCBoard!H15+Online!H15</f>
        <v>34630000</v>
      </c>
      <c r="I15" s="137">
        <f>IF(ISBLANK(H15),"  ",IF(L15&gt;0,H15/L15,IF(H15&gt;0,1,0)))</f>
        <v>1</v>
      </c>
      <c r="J15" s="53">
        <f>BOR!J15+ULSBoard!J15+SUBoard!J15+LCTCBoard!J15+Online!J15</f>
        <v>0</v>
      </c>
      <c r="K15" s="64">
        <f>IF(ISBLANK(J15),"  ",IF(L15&gt;0,J15/L15,IF(J15&gt;0,1,0)))</f>
        <v>0</v>
      </c>
      <c r="L15" s="48">
        <f t="shared" si="1"/>
        <v>34630000</v>
      </c>
      <c r="M15" s="65">
        <f>IF(ISBLANK(L15),"  ",IF(L76&gt;0,L15/L76,IF(L15&gt;0,1,0)))</f>
        <v>0.2662021276829627</v>
      </c>
      <c r="N15" s="220"/>
    </row>
    <row r="16" spans="1:17" s="200" customFormat="1" ht="44.25" x14ac:dyDescent="0.55000000000000004">
      <c r="A16" s="66" t="s">
        <v>15</v>
      </c>
      <c r="B16" s="9">
        <f>BOR!B16+ULSBoard!B16+SUBoard!B16+LCTCBoard!B16+Online!B16</f>
        <v>92232.62</v>
      </c>
      <c r="C16" s="52">
        <f t="shared" si="0"/>
        <v>1</v>
      </c>
      <c r="D16" s="53">
        <f>BOR!D16+ULSBoard!D16+SUBoard!D16+LCTCBoard!D16+Online!D16</f>
        <v>0</v>
      </c>
      <c r="E16" s="54">
        <f>IF(ISBLANK(D16),"  ",IF(F16&gt;0,D16/F16,IF(D16&gt;0,1,0)))</f>
        <v>0</v>
      </c>
      <c r="F16" s="67">
        <f t="shared" ref="F16:F39" si="2">D16+B16</f>
        <v>92232.62</v>
      </c>
      <c r="G16" s="56">
        <f>IF(ISBLANK(F16),"  ",IF(F76&gt;0,F16/F76,IF(F16&gt;0,1,0)))</f>
        <v>6.0117849505991793E-4</v>
      </c>
      <c r="H16" s="268">
        <f>BOR!H16+ULSBoard!H16+SUBoard!H16+LCTCBoard!H16+Online!H16</f>
        <v>0</v>
      </c>
      <c r="I16" s="52">
        <f t="shared" ref="I16:I34" si="3">IF(ISBLANK(H16),"  ",IF(L16&gt;0,H16/L16,IF(H16&gt;0,1,0)))</f>
        <v>0</v>
      </c>
      <c r="J16" s="53">
        <f>BOR!J16+ULSBoard!J16+SUBoard!J16+LCTCBoard!J16+Online!J16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9">
        <f>BOR!B17+ULSBoard!B17+SUBoard!B17+LCTCBoard!B17+Online!B17</f>
        <v>0</v>
      </c>
      <c r="C17" s="58">
        <f t="shared" si="0"/>
        <v>0</v>
      </c>
      <c r="D17" s="53">
        <f>BOR!D17+ULSBoard!D17+SUBoard!D17+LCTCBoard!D17+Online!D17</f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68">
        <f>BOR!H17+ULSBoard!H17+SUBoard!H17+LCTCBoard!H17+Online!H17</f>
        <v>0</v>
      </c>
      <c r="I17" s="58">
        <f t="shared" si="3"/>
        <v>0</v>
      </c>
      <c r="J17" s="53">
        <f>BOR!J17+ULSBoard!J17+SUBoard!J17+LCTCBoard!J17+Online!J17</f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9">
        <f>BOR!B18+ULSBoard!B18+SUBoard!B18+LCTCBoard!B18+Online!B18</f>
        <v>0</v>
      </c>
      <c r="C18" s="58">
        <f t="shared" si="0"/>
        <v>0</v>
      </c>
      <c r="D18" s="53">
        <f>BOR!D18+ULSBoard!D18+SUBoard!D18+LCTCBoard!D18+Online!D18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68">
        <f>BOR!H18+ULSBoard!H18+SUBoard!H18+LCTCBoard!H18+Online!H18</f>
        <v>0</v>
      </c>
      <c r="I18" s="58">
        <f t="shared" si="3"/>
        <v>0</v>
      </c>
      <c r="J18" s="53">
        <f>BOR!J18+ULSBoard!J18+SUBoard!J18+LCTCBoard!J18+Online!J18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9">
        <f>BOR!B19+ULSBoard!B19+SUBoard!B19+LCTCBoard!B19+Online!B19</f>
        <v>0</v>
      </c>
      <c r="C19" s="58">
        <f t="shared" si="0"/>
        <v>0</v>
      </c>
      <c r="D19" s="53">
        <f>BOR!D19+ULSBoard!D19+SUBoard!D19+LCTCBoard!D19+Online!D19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68">
        <f>BOR!H19+ULSBoard!H19+SUBoard!H19+LCTCBoard!H19+Online!H19</f>
        <v>0</v>
      </c>
      <c r="I19" s="58">
        <f t="shared" si="3"/>
        <v>0</v>
      </c>
      <c r="J19" s="53">
        <f>BOR!J19+ULSBoard!J19+SUBoard!J19+LCTCBoard!J19+Online!J19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9">
        <f>BOR!B20+ULSBoard!B20+SUBoard!B20+LCTCBoard!B20+Online!B20</f>
        <v>0</v>
      </c>
      <c r="C20" s="58">
        <f t="shared" si="0"/>
        <v>0</v>
      </c>
      <c r="D20" s="53">
        <f>BOR!D20+ULSBoard!D20+SUBoard!D20+LCTCBoard!D20+Online!D20</f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68">
        <f>BOR!H20+ULSBoard!H20+SUBoard!H20+LCTCBoard!H20+Online!H20</f>
        <v>0</v>
      </c>
      <c r="I20" s="58">
        <f t="shared" si="3"/>
        <v>0</v>
      </c>
      <c r="J20" s="53">
        <f>BOR!J20+ULSBoard!J20+SUBoard!J20+LCTCBoard!J20+Online!J20</f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9">
        <f>BOR!B21+ULSBoard!B21+SUBoard!B21+LCTCBoard!B21+Online!B21</f>
        <v>0</v>
      </c>
      <c r="C21" s="58">
        <f t="shared" si="0"/>
        <v>0</v>
      </c>
      <c r="D21" s="53">
        <f>BOR!D21+ULSBoard!D21+SUBoard!D21+LCTCBoard!D21+Online!D21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68">
        <f>BOR!H21+ULSBoard!H21+SUBoard!H21+LCTCBoard!H21+Online!H21</f>
        <v>0</v>
      </c>
      <c r="I21" s="58">
        <f t="shared" si="3"/>
        <v>0</v>
      </c>
      <c r="J21" s="53">
        <f>BOR!J21+ULSBoard!J21+SUBoard!J21+LCTCBoard!J21+Online!J21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9">
        <f>BOR!B22+ULSBoard!B22+SUBoard!B22+LCTCBoard!B22+Online!B22</f>
        <v>0</v>
      </c>
      <c r="C22" s="58">
        <f t="shared" si="0"/>
        <v>0</v>
      </c>
      <c r="D22" s="53">
        <f>BOR!D22+ULSBoard!D22+SUBoard!D22+LCTCBoard!D22+Online!D22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68">
        <f>BOR!H22+ULSBoard!H22+SUBoard!H22+LCTCBoard!H22+Online!H22</f>
        <v>0</v>
      </c>
      <c r="I22" s="58">
        <f t="shared" si="3"/>
        <v>0</v>
      </c>
      <c r="J22" s="53">
        <f>BOR!J22+ULSBoard!J22+SUBoard!J22+LCTCBoard!J22+Online!J22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9">
        <f>BOR!B23+ULSBoard!B23+SUBoard!B23+LCTCBoard!B23+Online!B23</f>
        <v>0</v>
      </c>
      <c r="C23" s="58">
        <f t="shared" si="0"/>
        <v>0</v>
      </c>
      <c r="D23" s="53">
        <f>BOR!D23+ULSBoard!D23+SUBoard!D23+LCTCBoard!D23+Online!D23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68">
        <f>BOR!H23+ULSBoard!H23+SUBoard!H23+LCTCBoard!H23+Online!H23</f>
        <v>0</v>
      </c>
      <c r="I23" s="58">
        <f t="shared" si="3"/>
        <v>0</v>
      </c>
      <c r="J23" s="53">
        <f>BOR!J23+ULSBoard!J23+SUBoard!J23+LCTCBoard!J23+Online!J23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9">
        <f>BOR!B24+ULSBoard!B24+SUBoard!B24+LCTCBoard!B24+Online!B24</f>
        <v>0</v>
      </c>
      <c r="C24" s="58">
        <f t="shared" si="0"/>
        <v>0</v>
      </c>
      <c r="D24" s="53">
        <f>BOR!D24+ULSBoard!D24+SUBoard!D24+LCTCBoard!D24+Online!D24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68">
        <f>BOR!H24+ULSBoard!H24+SUBoard!H24+LCTCBoard!H24+Online!H24</f>
        <v>0</v>
      </c>
      <c r="I24" s="58">
        <f t="shared" si="3"/>
        <v>0</v>
      </c>
      <c r="J24" s="53">
        <f>BOR!J24+ULSBoard!J24+SUBoard!J24+LCTCBoard!J24+Online!J24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9">
        <f>BOR!B25+ULSBoard!B25+SUBoard!B25+LCTCBoard!B25+Online!B25</f>
        <v>0</v>
      </c>
      <c r="C25" s="58">
        <f t="shared" si="0"/>
        <v>0</v>
      </c>
      <c r="D25" s="53">
        <f>BOR!D25+ULSBoard!D25+SUBoard!D25+LCTCBoard!D25+Online!D25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68">
        <f>BOR!H25+ULSBoard!H25+SUBoard!H25+LCTCBoard!H25+Online!H25</f>
        <v>0</v>
      </c>
      <c r="I25" s="58">
        <f t="shared" si="3"/>
        <v>0</v>
      </c>
      <c r="J25" s="53">
        <f>BOR!J25+ULSBoard!J25+SUBoard!J25+LCTCBoard!J25+Online!J25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9">
        <f>BOR!B26+ULSBoard!B26+SUBoard!B26+LCTCBoard!B26+Online!B26</f>
        <v>0</v>
      </c>
      <c r="C26" s="58">
        <f t="shared" si="0"/>
        <v>0</v>
      </c>
      <c r="D26" s="53">
        <f>BOR!D26+ULSBoard!D26+SUBoard!D26+LCTCBoard!D26+Online!D26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68">
        <f>BOR!H26+ULSBoard!H26+SUBoard!H26+LCTCBoard!H26+Online!H26</f>
        <v>0</v>
      </c>
      <c r="I26" s="58">
        <f t="shared" si="3"/>
        <v>0</v>
      </c>
      <c r="J26" s="53">
        <f>BOR!J26+ULSBoard!J26+SUBoard!J26+LCTCBoard!J26+Online!J26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9">
        <f>BOR!B27+ULSBoard!B27+SUBoard!B27+LCTCBoard!B27+Online!B27</f>
        <v>19695535.120000001</v>
      </c>
      <c r="C27" s="58">
        <f t="shared" si="0"/>
        <v>1</v>
      </c>
      <c r="D27" s="53">
        <f>BOR!D27+ULSBoard!D27+SUBoard!D27+LCTCBoard!D27+Online!D27</f>
        <v>0</v>
      </c>
      <c r="E27" s="54">
        <f t="shared" si="5"/>
        <v>0</v>
      </c>
      <c r="F27" s="44">
        <f t="shared" si="2"/>
        <v>19695535.120000001</v>
      </c>
      <c r="G27" s="62">
        <f>IF(ISBLANK(F27),"  ",IF(F76&gt;0,F27/F76,IF(F27&gt;0,1,0)))</f>
        <v>0.12837683850725873</v>
      </c>
      <c r="H27" s="268">
        <f>BOR!H27+ULSBoard!H27+SUBoard!H27+LCTCBoard!H27+Online!H27</f>
        <v>24230000</v>
      </c>
      <c r="I27" s="58">
        <f t="shared" si="3"/>
        <v>1</v>
      </c>
      <c r="J27" s="53">
        <f>BOR!J27+ULSBoard!J27+SUBoard!J27+LCTCBoard!J27+Online!J27</f>
        <v>0</v>
      </c>
      <c r="K27" s="60">
        <f t="shared" si="4"/>
        <v>0</v>
      </c>
      <c r="L27" s="44">
        <f t="shared" si="1"/>
        <v>24230000</v>
      </c>
      <c r="M27" s="62">
        <f>IF(ISBLANK(L27),"  ",IF(L76&gt;0,L27/L76,IF(L27&gt;0,1,0)))</f>
        <v>0.18625693195952026</v>
      </c>
      <c r="N27" s="220"/>
    </row>
    <row r="28" spans="1:14" s="200" customFormat="1" ht="44.25" x14ac:dyDescent="0.55000000000000004">
      <c r="A28" s="70" t="s">
        <v>27</v>
      </c>
      <c r="B28" s="9">
        <f>BOR!B28+ULSBoard!B28+SUBoard!B28+LCTCBoard!B28+Online!B28</f>
        <v>4622.3500000000004</v>
      </c>
      <c r="C28" s="58">
        <f t="shared" si="0"/>
        <v>1</v>
      </c>
      <c r="D28" s="53">
        <f>BOR!D28+ULSBoard!D28+SUBoard!D28+LCTCBoard!D28+Online!D28</f>
        <v>0</v>
      </c>
      <c r="E28" s="54">
        <f t="shared" si="5"/>
        <v>0</v>
      </c>
      <c r="F28" s="44">
        <f t="shared" si="2"/>
        <v>4622.3500000000004</v>
      </c>
      <c r="G28" s="62">
        <f>IF(ISBLANK(F28),"  ",IF(F76&gt;0,F28/F76,IF(F28&gt;0,1,0)))</f>
        <v>3.0128791924594701E-5</v>
      </c>
      <c r="H28" s="268">
        <f>BOR!H28+ULSBoard!H28+SUBoard!H28+LCTCBoard!H28+Online!H28</f>
        <v>200000</v>
      </c>
      <c r="I28" s="58">
        <f t="shared" si="3"/>
        <v>1</v>
      </c>
      <c r="J28" s="53">
        <f>BOR!J28+ULSBoard!J28+SUBoard!J28+LCTCBoard!J28+Online!J28</f>
        <v>0</v>
      </c>
      <c r="K28" s="60">
        <f t="shared" si="4"/>
        <v>0</v>
      </c>
      <c r="L28" s="44">
        <f t="shared" si="1"/>
        <v>200000</v>
      </c>
      <c r="M28" s="62">
        <f>IF(ISBLANK(L28),"  ",IF(L76&gt;0,L28/L76,IF(L28&gt;0,1,0)))</f>
        <v>1.5374076100662009E-3</v>
      </c>
      <c r="N28" s="220"/>
    </row>
    <row r="29" spans="1:14" s="200" customFormat="1" ht="44.25" x14ac:dyDescent="0.55000000000000004">
      <c r="A29" s="70" t="s">
        <v>28</v>
      </c>
      <c r="B29" s="9">
        <f>BOR!B29+ULSBoard!B29+SUBoard!B29+LCTCBoard!B29+Online!B29</f>
        <v>10000000</v>
      </c>
      <c r="C29" s="58">
        <f t="shared" si="0"/>
        <v>1</v>
      </c>
      <c r="D29" s="53">
        <f>BOR!D29+ULSBoard!D29+SUBoard!D29+LCTCBoard!D29+Online!D29</f>
        <v>0</v>
      </c>
      <c r="E29" s="54">
        <f t="shared" si="5"/>
        <v>0</v>
      </c>
      <c r="F29" s="44">
        <f t="shared" si="2"/>
        <v>10000000</v>
      </c>
      <c r="G29" s="62">
        <f>IF(ISBLANK(F29),"  ",IF(F76&gt;0,F29/F76,IF(F29&gt;0,1,0)))</f>
        <v>6.5180680659393378E-2</v>
      </c>
      <c r="H29" s="268">
        <f>BOR!H29+ULSBoard!H29+SUBoard!H29+LCTCBoard!H29+Online!H29</f>
        <v>10000000</v>
      </c>
      <c r="I29" s="58">
        <f t="shared" si="3"/>
        <v>1</v>
      </c>
      <c r="J29" s="53">
        <f>BOR!J29+ULSBoard!J29+SUBoard!J29+LCTCBoard!J29+Online!J29</f>
        <v>0</v>
      </c>
      <c r="K29" s="60">
        <f t="shared" si="4"/>
        <v>0</v>
      </c>
      <c r="L29" s="44">
        <f t="shared" si="1"/>
        <v>10000000</v>
      </c>
      <c r="M29" s="62">
        <f>IF(ISBLANK(L29),"  ",IF(L76&gt;0,L29/L76,IF(L29&gt;0,1,0)))</f>
        <v>7.6870380503310048E-2</v>
      </c>
      <c r="N29" s="220"/>
    </row>
    <row r="30" spans="1:14" s="200" customFormat="1" ht="44.25" x14ac:dyDescent="0.55000000000000004">
      <c r="A30" s="70" t="s">
        <v>29</v>
      </c>
      <c r="B30" s="9">
        <f>BOR!B30+ULSBoard!B30+SUBoard!B30+LCTCBoard!B30+Online!B30</f>
        <v>0</v>
      </c>
      <c r="C30" s="58">
        <f t="shared" si="0"/>
        <v>0</v>
      </c>
      <c r="D30" s="53">
        <f>BOR!D30+ULSBoard!D30+SUBoard!D30+LCTCBoard!D30+Online!D30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68">
        <f>BOR!H30+ULSBoard!H30+SUBoard!H30+LCTCBoard!H30+Online!H30</f>
        <v>0</v>
      </c>
      <c r="I30" s="58">
        <f t="shared" si="3"/>
        <v>0</v>
      </c>
      <c r="J30" s="53">
        <f>BOR!J30+ULSBoard!J30+SUBoard!J30+LCTCBoard!J30+Online!J30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9">
        <f>BOR!B31+ULSBoard!B31+SUBoard!B31+LCTCBoard!B31+Online!B31</f>
        <v>0</v>
      </c>
      <c r="C31" s="58">
        <f t="shared" si="0"/>
        <v>0</v>
      </c>
      <c r="D31" s="53">
        <f>BOR!D31+ULSBoard!D31+SUBoard!D31+LCTCBoard!D31+Online!D31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68">
        <f>BOR!H31+ULSBoard!H31+SUBoard!H31+LCTCBoard!H31+Online!H31</f>
        <v>0</v>
      </c>
      <c r="I31" s="58">
        <f t="shared" si="3"/>
        <v>0</v>
      </c>
      <c r="J31" s="53">
        <f>BOR!J31+ULSBoard!J31+SUBoard!J31+LCTCBoard!J31+Online!J31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9">
        <f>BOR!B32+ULSBoard!B32+SUBoard!B32+LCTCBoard!B32+Online!B32</f>
        <v>0</v>
      </c>
      <c r="C32" s="58">
        <f t="shared" si="0"/>
        <v>0</v>
      </c>
      <c r="D32" s="53">
        <f>BOR!D32+ULSBoard!D32+SUBoard!D32+LCTCBoard!D32+Online!D32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68">
        <f>BOR!H32+ULSBoard!H32+SUBoard!H32+LCTCBoard!H32+Online!H32</f>
        <v>0</v>
      </c>
      <c r="I32" s="58">
        <f t="shared" si="3"/>
        <v>0</v>
      </c>
      <c r="J32" s="53">
        <f>BOR!J32+ULSBoard!J32+SUBoard!J32+LCTCBoard!J32+Online!J32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9">
        <f>BOR!B33+ULSBoard!B33+SUBoard!B33+LCTCBoard!B33+Online!B33</f>
        <v>200000</v>
      </c>
      <c r="C33" s="58">
        <f>IF(ISBLANK(B33),"  ",IF(F33&gt;0,B33/F33,IF(B33&gt;0,1,0)))</f>
        <v>1</v>
      </c>
      <c r="D33" s="53">
        <f>BOR!D33+ULSBoard!D33+SUBoard!D33+LCTCBoard!D33+Online!D33</f>
        <v>0</v>
      </c>
      <c r="E33" s="54">
        <f>IF(ISBLANK(D33),"  ",IF(F33&gt;0,D33/F33,IF(D33&gt;0,1,0)))</f>
        <v>0</v>
      </c>
      <c r="F33" s="44">
        <f t="shared" si="2"/>
        <v>200000</v>
      </c>
      <c r="G33" s="62">
        <f>IF(ISBLANK(F33),"  ",IF(F76&gt;0,F33/F76,IF(F33&gt;0,1,0)))</f>
        <v>1.3036136131878676E-3</v>
      </c>
      <c r="H33" s="268">
        <f>BOR!H33+ULSBoard!H33+SUBoard!H33+LCTCBoard!H33+Online!H33</f>
        <v>200000</v>
      </c>
      <c r="I33" s="58">
        <f>IF(ISBLANK(H33),"  ",IF(L33&gt;0,H33/L33,IF(H33&gt;0,1,0)))</f>
        <v>1</v>
      </c>
      <c r="J33" s="53">
        <f>BOR!J33+ULSBoard!J33+SUBoard!J33+LCTCBoard!J33+Online!J33</f>
        <v>0</v>
      </c>
      <c r="K33" s="60">
        <f>IF(ISBLANK(J33),"  ",IF(L33&gt;0,J33/L33,IF(J33&gt;0,1,0)))</f>
        <v>0</v>
      </c>
      <c r="L33" s="44">
        <f t="shared" si="1"/>
        <v>200000</v>
      </c>
      <c r="M33" s="62">
        <f>IF(ISBLANK(L33),"  ",IF(L76&gt;0,L33/L76,IF(L33&gt;0,1,0)))</f>
        <v>1.5374076100662009E-3</v>
      </c>
      <c r="N33" s="220"/>
    </row>
    <row r="34" spans="1:14" s="200" customFormat="1" ht="44.25" x14ac:dyDescent="0.55000000000000004">
      <c r="A34" s="70" t="s">
        <v>32</v>
      </c>
      <c r="B34" s="9">
        <f>BOR!B34+ULSBoard!B34+SUBoard!B34+LCTCBoard!B34+Online!B34</f>
        <v>0</v>
      </c>
      <c r="C34" s="58">
        <f t="shared" si="0"/>
        <v>0</v>
      </c>
      <c r="D34" s="53">
        <f>BOR!D34+ULSBoard!D34+SUBoard!D34+LCTCBoard!D34+Online!D34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68">
        <f>BOR!H34+ULSBoard!H34+SUBoard!H34+LCTCBoard!H34+Online!H34</f>
        <v>0</v>
      </c>
      <c r="I34" s="58">
        <f t="shared" si="3"/>
        <v>0</v>
      </c>
      <c r="J34" s="53">
        <f>BOR!J34+ULSBoard!J34+SUBoard!J34+LCTCBoard!J34+Online!J34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9"/>
      <c r="C35" s="73" t="s">
        <v>4</v>
      </c>
      <c r="D35" s="53"/>
      <c r="E35" s="74" t="s">
        <v>4</v>
      </c>
      <c r="F35" s="44"/>
      <c r="G35" s="75" t="s">
        <v>4</v>
      </c>
      <c r="H35" s="268"/>
      <c r="I35" s="73" t="s">
        <v>4</v>
      </c>
      <c r="J35" s="53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9">
        <f>BOR!B36+ULSBoard!B36+SUBoard!B36+LCTCBoard!B36+Online!B36</f>
        <v>0</v>
      </c>
      <c r="C36" s="58">
        <f t="shared" si="0"/>
        <v>0</v>
      </c>
      <c r="D36" s="53">
        <f>BOR!D36+ULSBoard!D36+SUBoard!D36+LCTCBoard!D36+Online!D36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68">
        <f>BOR!H36+ULSBoard!H36+SUBoard!H36+LCTCBoard!H36+Online!H36</f>
        <v>0</v>
      </c>
      <c r="I36" s="58">
        <f>IF(ISBLANK(H36),"  ",IF(L36&gt;0,H36/L36,IF(H36&gt;0,1,0)))</f>
        <v>0</v>
      </c>
      <c r="J36" s="53">
        <f>BOR!J36+ULSBoard!J36+SUBoard!J36+LCTCBoard!J36+Online!J36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269"/>
      <c r="I37" s="73" t="s">
        <v>4</v>
      </c>
      <c r="J37" s="13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9">
        <f>BOR!B38+ULSBoard!B38+SUBoard!B38+LCTCBoard!B38+Online!B38</f>
        <v>0</v>
      </c>
      <c r="C38" s="58">
        <f t="shared" si="0"/>
        <v>0</v>
      </c>
      <c r="D38" s="53">
        <f>BOR!D38+ULSBoard!D38+SUBoard!D38+LCTCBoard!D38+Online!D38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68">
        <f>BOR!H38+ULSBoard!H38+SUBoard!H38+LCTCBoard!H38+Online!H38</f>
        <v>0</v>
      </c>
      <c r="I38" s="58">
        <f>IF(ISBLANK(H38),"  ",IF(L38&gt;0,H38/L38,IF(H38&gt;0,1,0)))</f>
        <v>0</v>
      </c>
      <c r="J38" s="53">
        <f>BOR!J38+ULSBoard!J38+SUBoard!J38+LCTCBoard!J38+Online!J38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70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f>B39+B38+B36+B34+B29+B28+B26+B27+B25+B24+B23+B22+B21+B20+B19+B18+B17+B16+B14+B13+B30+B31+B32</f>
        <v>55635599.349999994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</f>
        <v>55635599.349999994</v>
      </c>
      <c r="G40" s="82">
        <f>IF(ISBLANK(F40),"  ",IF(F76&gt;0,F40/F76,IF(F40&gt;0,1,0)))</f>
        <v>0.36263662345263037</v>
      </c>
      <c r="H40" s="271">
        <f>H39+H38+H36+H34+H29+H28+H26+H27+H25+H24+H23+H22+H21+H20+H19+H18+H17+H16+H14+H13+H30+H31+H32</f>
        <v>59571986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</f>
        <v>59571986</v>
      </c>
      <c r="M40" s="82">
        <f>IF(ISBLANK(L40),"  ",IF(L76&gt;0,L40/L76,IF(L40&gt;0,1,0)))</f>
        <v>0.45793212311578591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72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9">
        <f>BOR!B42+ULSBoard!B42+SUBoard!B42+LCTCBoard!B42+Online!B42</f>
        <v>0</v>
      </c>
      <c r="C42" s="52">
        <f t="shared" si="0"/>
        <v>0</v>
      </c>
      <c r="D42" s="53">
        <f>BOR!D42+ULSBoard!D42+SUBoard!D42+LCTCBoard!D42+Online!D42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68">
        <f>BOR!H42+ULSBoard!H42+SUBoard!H42+LCTCBoard!H42+Online!H42</f>
        <v>0</v>
      </c>
      <c r="I42" s="52">
        <f t="shared" ref="I42:I48" si="7">IF(ISBLANK(H42),"  ",IF(L42&gt;0,H42/L42,IF(H42&gt;0,1,0)))</f>
        <v>0</v>
      </c>
      <c r="J42" s="53">
        <f>BOR!J42+ULSBoard!J42+SUBoard!J42+LCTCBoard!J42+Online!J42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9">
        <f>BOR!B43+ULSBoard!B43+SUBoard!B43+LCTCBoard!B43+Online!B43</f>
        <v>0</v>
      </c>
      <c r="C43" s="58">
        <f t="shared" si="0"/>
        <v>0</v>
      </c>
      <c r="D43" s="53">
        <f>BOR!D43+ULSBoard!D43+SUBoard!D43+LCTCBoard!D43+Online!D43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68">
        <f>BOR!H43+ULSBoard!H43+SUBoard!H43+LCTCBoard!H43+Online!H43</f>
        <v>0</v>
      </c>
      <c r="I43" s="58">
        <f t="shared" si="7"/>
        <v>0</v>
      </c>
      <c r="J43" s="53">
        <f>BOR!J43+ULSBoard!J43+SUBoard!J43+LCTCBoard!J43+Online!J43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9">
        <f>BOR!B44+ULSBoard!B44+SUBoard!B44+LCTCBoard!B44+Online!B44</f>
        <v>0</v>
      </c>
      <c r="C44" s="58">
        <f t="shared" si="0"/>
        <v>0</v>
      </c>
      <c r="D44" s="53">
        <f>BOR!D44+ULSBoard!D44+SUBoard!D44+LCTCBoard!D44+Online!D44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68">
        <f>BOR!H44+ULSBoard!H44+SUBoard!H44+LCTCBoard!H44+Online!H44</f>
        <v>0</v>
      </c>
      <c r="I44" s="58">
        <f t="shared" si="7"/>
        <v>0</v>
      </c>
      <c r="J44" s="53">
        <f>BOR!J44+ULSBoard!J44+SUBoard!J44+LCTCBoard!J44+Online!J44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9">
        <f>BOR!B45+ULSBoard!B45+SUBoard!B45+LCTCBoard!B45+Online!B45</f>
        <v>0</v>
      </c>
      <c r="C45" s="58">
        <f t="shared" si="0"/>
        <v>0</v>
      </c>
      <c r="D45" s="53">
        <f>BOR!D45+ULSBoard!D45+SUBoard!D45+LCTCBoard!D45+Online!D45</f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68">
        <f>BOR!H45+ULSBoard!H45+SUBoard!H45+LCTCBoard!H45+Online!H45</f>
        <v>0</v>
      </c>
      <c r="I45" s="58">
        <f t="shared" si="7"/>
        <v>0</v>
      </c>
      <c r="J45" s="53">
        <f>BOR!J45+ULSBoard!J45+SUBoard!J45+LCTCBoard!J45+Online!J45</f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9">
        <f>BOR!B46+ULSBoard!B46+SUBoard!B46+LCTCBoard!B46+Online!B46</f>
        <v>1615100.82</v>
      </c>
      <c r="C46" s="58">
        <f t="shared" si="0"/>
        <v>1</v>
      </c>
      <c r="D46" s="53">
        <f>BOR!D46+ULSBoard!D46+SUBoard!D46+LCTCBoard!D46+Online!D46</f>
        <v>0</v>
      </c>
      <c r="E46" s="60">
        <f t="shared" si="6"/>
        <v>0</v>
      </c>
      <c r="F46" s="78">
        <f>D46+B46</f>
        <v>1615100.82</v>
      </c>
      <c r="G46" s="62">
        <f>IF(ISBLANK(F46),"  ",IF(F76&gt;0,F46/F76,IF(F46&gt;0,1,0)))</f>
        <v>1.052733707811444E-2</v>
      </c>
      <c r="H46" s="268">
        <f>BOR!H46+ULSBoard!H46+SUBoard!H46+LCTCBoard!H46+Online!H46</f>
        <v>11500000</v>
      </c>
      <c r="I46" s="58">
        <f t="shared" si="7"/>
        <v>1</v>
      </c>
      <c r="J46" s="53">
        <f>BOR!J46+ULSBoard!J46+SUBoard!J46+LCTCBoard!J46+Online!J46</f>
        <v>0</v>
      </c>
      <c r="K46" s="60">
        <f t="shared" si="8"/>
        <v>0</v>
      </c>
      <c r="L46" s="78">
        <f>J46+H46</f>
        <v>11500000</v>
      </c>
      <c r="M46" s="62">
        <f>IF(ISBLANK(L46),"  ",IF(L76&gt;0,L46/L76,IF(L46&gt;0,1,0)))</f>
        <v>8.8400937578806557E-2</v>
      </c>
      <c r="N46" s="220"/>
    </row>
    <row r="47" spans="1:14" s="202" customFormat="1" ht="45" x14ac:dyDescent="0.6">
      <c r="A47" s="230" t="s">
        <v>44</v>
      </c>
      <c r="B47" s="143">
        <f>B46+B45+B44+B43+B42</f>
        <v>1615100.82</v>
      </c>
      <c r="C47" s="80">
        <f t="shared" si="0"/>
        <v>1</v>
      </c>
      <c r="D47" s="144">
        <f>D46+D45+D44+D43+D42</f>
        <v>0</v>
      </c>
      <c r="E47" s="83">
        <f t="shared" si="6"/>
        <v>0</v>
      </c>
      <c r="F47" s="92">
        <f>F46+F45+F44+F43+F42</f>
        <v>1615100.82</v>
      </c>
      <c r="G47" s="82">
        <f>IF(ISBLANK(F47),"  ",IF(F76&gt;0,F47/F76,IF(F47&gt;0,1,0)))</f>
        <v>1.052733707811444E-2</v>
      </c>
      <c r="H47" s="143">
        <f>H46+H45+H44+H43+H42</f>
        <v>11500000</v>
      </c>
      <c r="I47" s="80">
        <f t="shared" si="7"/>
        <v>1</v>
      </c>
      <c r="J47" s="144">
        <f>J46+J45+J44+J43+J42</f>
        <v>0</v>
      </c>
      <c r="K47" s="83">
        <f t="shared" si="8"/>
        <v>0</v>
      </c>
      <c r="L47" s="92">
        <f>L46+L45+L44+L43+L42</f>
        <v>11500000</v>
      </c>
      <c r="M47" s="82">
        <f>IF(ISBLANK(L47),"  ",IF(L76&gt;0,L47/L76,IF(L47&gt;0,1,0)))</f>
        <v>8.8400937578806557E-2</v>
      </c>
      <c r="N47" s="203"/>
    </row>
    <row r="48" spans="1:14" s="202" customFormat="1" ht="45" x14ac:dyDescent="0.6">
      <c r="A48" s="233" t="s">
        <v>45</v>
      </c>
      <c r="B48" s="133">
        <f>BOR!B48+ULSBoard!B48+SUBoard!B48+LCTCBoard!B48+Online!B48</f>
        <v>0</v>
      </c>
      <c r="C48" s="80">
        <f t="shared" si="0"/>
        <v>0</v>
      </c>
      <c r="D48" s="142">
        <f>BOR!D48+ULSBoard!D48+SUBoard!D48+LCTCBoard!D48+Online!D48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273">
        <f>BOR!H48+ULSBoard!H48+SUBoard!H48+LCTCBoard!H48+Online!H48</f>
        <v>0</v>
      </c>
      <c r="I48" s="80">
        <f t="shared" si="7"/>
        <v>0</v>
      </c>
      <c r="J48" s="142">
        <f>BOR!J48+ULSBoard!J48+SUBoard!J48+LCTCBoard!J48+Online!J48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274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">
        <f>BOR!B50+ULSBoard!B50+SUBoard!B50+LCTCBoard!B50+Online!B50</f>
        <v>0</v>
      </c>
      <c r="C50" s="52">
        <f t="shared" si="0"/>
        <v>0</v>
      </c>
      <c r="D50" s="53">
        <f>BOR!D50+ULSBoard!D50+SUBoard!D50+LCTCBoard!D50+Online!D50</f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268">
        <f>BOR!H50+ULSBoard!H50+SUBoard!H50+LCTCBoard!H50+Online!H50</f>
        <v>0</v>
      </c>
      <c r="I50" s="52">
        <f t="shared" ref="I50:I67" si="11">IF(ISBLANK(H50),"  ",IF(L50&gt;0,H50/L50,IF(H50&gt;0,1,0)))</f>
        <v>0</v>
      </c>
      <c r="J50" s="53">
        <f>BOR!J50+ULSBoard!J50+SUBoard!J50+LCTCBoard!J50+Online!J50</f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9">
        <f>BOR!B51+ULSBoard!B51+SUBoard!B51+LCTCBoard!B51+Online!B51</f>
        <v>0</v>
      </c>
      <c r="C51" s="58">
        <f t="shared" si="0"/>
        <v>0</v>
      </c>
      <c r="D51" s="53">
        <f>BOR!D51+ULSBoard!D51+SUBoard!D51+LCTCBoard!D51+Online!D51</f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68">
        <f>BOR!H51+ULSBoard!H51+SUBoard!H51+LCTCBoard!H51+Online!H51</f>
        <v>0</v>
      </c>
      <c r="I51" s="58">
        <f t="shared" si="11"/>
        <v>0</v>
      </c>
      <c r="J51" s="53">
        <f>BOR!J51+ULSBoard!J51+SUBoard!J51+LCTCBoard!J51+Online!J51</f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9">
        <f>BOR!B52+ULSBoard!B52+SUBoard!B52+LCTCBoard!B52+Online!B52</f>
        <v>0</v>
      </c>
      <c r="C52" s="58">
        <f t="shared" si="0"/>
        <v>0</v>
      </c>
      <c r="D52" s="53">
        <f>BOR!D52+ULSBoard!D52+SUBoard!D52+LCTCBoard!D52+Online!D52</f>
        <v>0</v>
      </c>
      <c r="E52" s="60">
        <f t="shared" si="9"/>
        <v>0</v>
      </c>
      <c r="F52" s="278">
        <f t="shared" si="10"/>
        <v>0</v>
      </c>
      <c r="G52" s="62">
        <f>IF(ISBLANK(F52),"  ",IF(F76&gt;0,F52/F76,IF(F52&gt;0,1,0)))</f>
        <v>0</v>
      </c>
      <c r="H52" s="268">
        <f>BOR!H52+ULSBoard!H52+SUBoard!H52+LCTCBoard!H52+Online!H52</f>
        <v>0</v>
      </c>
      <c r="I52" s="58">
        <f t="shared" si="11"/>
        <v>0</v>
      </c>
      <c r="J52" s="53">
        <f>BOR!J52+ULSBoard!J52+SUBoard!J52+LCTCBoard!J52+Online!J52</f>
        <v>0</v>
      </c>
      <c r="K52" s="60">
        <f t="shared" si="12"/>
        <v>0</v>
      </c>
      <c r="L52" s="278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9">
        <f>BOR!B53+ULSBoard!B53+SUBoard!B53+LCTCBoard!B53+Online!B53</f>
        <v>0</v>
      </c>
      <c r="C53" s="58">
        <f t="shared" si="0"/>
        <v>0</v>
      </c>
      <c r="D53" s="53">
        <f>BOR!D53+ULSBoard!D53+SUBoard!D53+LCTCBoard!D53+Online!D53</f>
        <v>0</v>
      </c>
      <c r="E53" s="60">
        <f t="shared" si="9"/>
        <v>0</v>
      </c>
      <c r="F53" s="278">
        <f t="shared" si="10"/>
        <v>0</v>
      </c>
      <c r="G53" s="62">
        <f>IF(ISBLANK(F53),"  ",IF(F76&gt;0,F53/F76,IF(F53&gt;0,1,0)))</f>
        <v>0</v>
      </c>
      <c r="H53" s="268">
        <f>BOR!H53+ULSBoard!H53+SUBoard!H53+LCTCBoard!H53+Online!H53</f>
        <v>0</v>
      </c>
      <c r="I53" s="58">
        <f t="shared" si="11"/>
        <v>0</v>
      </c>
      <c r="J53" s="53">
        <f>BOR!J53+ULSBoard!J53+SUBoard!J53+LCTCBoard!J53+Online!J53</f>
        <v>0</v>
      </c>
      <c r="K53" s="60">
        <f t="shared" si="12"/>
        <v>0</v>
      </c>
      <c r="L53" s="278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9">
        <f>BOR!B54+ULSBoard!B54+SUBoard!B54+LCTCBoard!B54+Online!B54</f>
        <v>0</v>
      </c>
      <c r="C54" s="58">
        <f>IF(ISBLANK(B54),"  ",IF(F54&gt;0,B54/F54,IF(B54&gt;0,1,0)))</f>
        <v>0</v>
      </c>
      <c r="D54" s="53">
        <f>BOR!D54+ULSBoard!D54+SUBoard!D54+LCTCBoard!D54+Online!D54</f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268">
        <f>BOR!H54+ULSBoard!H54+SUBoard!H54+LCTCBoard!H54+Online!H54</f>
        <v>0</v>
      </c>
      <c r="I54" s="58">
        <f>IF(ISBLANK(H54),"  ",IF(L54&gt;0,H54/L54,IF(H54&gt;0,1,0)))</f>
        <v>0</v>
      </c>
      <c r="J54" s="53">
        <f>BOR!J54+ULSBoard!J54+SUBoard!J54+LCTCBoard!J54+Online!J54</f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9">
        <f>BOR!B55+ULSBoard!B55+SUBoard!B55+LCTCBoard!B55+Online!B55</f>
        <v>0</v>
      </c>
      <c r="C55" s="58">
        <f t="shared" si="0"/>
        <v>0</v>
      </c>
      <c r="D55" s="53">
        <f>BOR!D55+ULSBoard!D55+SUBoard!D55+LCTCBoard!D55+Online!D55</f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68">
        <f>BOR!H55+ULSBoard!H55+SUBoard!H55+LCTCBoard!H55+Online!H55</f>
        <v>0</v>
      </c>
      <c r="I55" s="58">
        <f t="shared" si="11"/>
        <v>0</v>
      </c>
      <c r="J55" s="53">
        <f>BOR!J55+ULSBoard!J55+SUBoard!J55+LCTCBoard!J55+Online!J55</f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143">
        <f>B55+B53+B52+B51+B50</f>
        <v>0</v>
      </c>
      <c r="C56" s="80">
        <f t="shared" si="0"/>
        <v>0</v>
      </c>
      <c r="D56" s="144">
        <f>D55+D53+D52+D51+D50+D54</f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143">
        <f>H55+H53+H52+H51+H50</f>
        <v>0</v>
      </c>
      <c r="I56" s="80">
        <f t="shared" si="11"/>
        <v>0</v>
      </c>
      <c r="J56" s="144">
        <f>J55+J53+J52+J51+J50+J54</f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9">
        <f>BOR!B57+ULSBoard!B57+SUBoard!B57+LCTCBoard!B57+Online!B57</f>
        <v>0</v>
      </c>
      <c r="C57" s="58">
        <f t="shared" si="0"/>
        <v>0</v>
      </c>
      <c r="D57" s="53">
        <f>BOR!D57+ULSBoard!D57+SUBoard!D57+LCTCBoard!D57+Online!D57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268">
        <f>BOR!H57+ULSBoard!H57+SUBoard!H57+LCTCBoard!H57+Online!H57</f>
        <v>0</v>
      </c>
      <c r="I57" s="58">
        <f t="shared" si="11"/>
        <v>0</v>
      </c>
      <c r="J57" s="53">
        <f>BOR!J57+ULSBoard!J57+SUBoard!J57+LCTCBoard!J57+Online!J57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9">
        <f>BOR!B58+ULSBoard!B58+SUBoard!B58+LCTCBoard!B58+Online!B58</f>
        <v>0</v>
      </c>
      <c r="C58" s="58">
        <f t="shared" si="0"/>
        <v>0</v>
      </c>
      <c r="D58" s="53">
        <f>BOR!D58+ULSBoard!D58+SUBoard!D58+LCTCBoard!D58+Online!D58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68">
        <f>BOR!H58+ULSBoard!H58+SUBoard!H58+LCTCBoard!H58+Online!H58</f>
        <v>0</v>
      </c>
      <c r="I58" s="58">
        <f t="shared" si="11"/>
        <v>0</v>
      </c>
      <c r="J58" s="53">
        <f>BOR!J58+ULSBoard!J58+SUBoard!J58+LCTCBoard!J58+Online!J58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9">
        <f>BOR!B59+ULSBoard!B59+SUBoard!B59+LCTCBoard!B59+Online!B59</f>
        <v>0</v>
      </c>
      <c r="C59" s="58">
        <f t="shared" si="0"/>
        <v>0</v>
      </c>
      <c r="D59" s="53">
        <f>BOR!D59+ULSBoard!D59+SUBoard!D59+LCTCBoard!D59+Online!D59</f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68">
        <f>BOR!H59+ULSBoard!H59+SUBoard!H59+LCTCBoard!H59+Online!H59</f>
        <v>0</v>
      </c>
      <c r="I59" s="58">
        <f t="shared" si="11"/>
        <v>0</v>
      </c>
      <c r="J59" s="53">
        <f>BOR!J59+ULSBoard!J59+SUBoard!J59+LCTCBoard!J59+Online!J59</f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9">
        <f>BOR!B60+ULSBoard!B60+SUBoard!B60+LCTCBoard!B60+Online!B60</f>
        <v>0</v>
      </c>
      <c r="C60" s="58">
        <f t="shared" si="0"/>
        <v>0</v>
      </c>
      <c r="D60" s="53">
        <f>BOR!D60+ULSBoard!D60+SUBoard!D60+LCTCBoard!D60+Online!D60</f>
        <v>23803744</v>
      </c>
      <c r="E60" s="60">
        <f t="shared" si="9"/>
        <v>1</v>
      </c>
      <c r="F60" s="78">
        <f t="shared" si="14"/>
        <v>23803744</v>
      </c>
      <c r="G60" s="62">
        <f>IF(ISBLANK(F60),"  ",IF(F76&gt;0,F60/F76,IF(F60&gt;0,1,0)))</f>
        <v>0.15515442361619514</v>
      </c>
      <c r="H60" s="268">
        <f>BOR!H60+ULSBoard!H60+SUBoard!H60+LCTCBoard!H60+Online!H60</f>
        <v>0</v>
      </c>
      <c r="I60" s="58">
        <f t="shared" si="11"/>
        <v>0</v>
      </c>
      <c r="J60" s="53">
        <f>BOR!J60+ULSBoard!J60+SUBoard!J60+LCTCBoard!J60+Online!J60</f>
        <v>11901872</v>
      </c>
      <c r="K60" s="60">
        <f t="shared" si="12"/>
        <v>1</v>
      </c>
      <c r="L60" s="78">
        <f t="shared" si="13"/>
        <v>11901872</v>
      </c>
      <c r="M60" s="62">
        <f>IF(ISBLANK(L60),"  ",IF(L76&gt;0,L60/L76,IF(L60&gt;0,1,0)))</f>
        <v>9.1490142934169169E-2</v>
      </c>
      <c r="N60" s="220"/>
    </row>
    <row r="61" spans="1:14" s="200" customFormat="1" ht="44.25" x14ac:dyDescent="0.55000000000000004">
      <c r="A61" s="112" t="s">
        <v>58</v>
      </c>
      <c r="B61" s="9">
        <f>BOR!B61+ULSBoard!B61+SUBoard!B61+LCTCBoard!B61+Online!B61</f>
        <v>0</v>
      </c>
      <c r="C61" s="58">
        <f t="shared" si="0"/>
        <v>0</v>
      </c>
      <c r="D61" s="53">
        <f>BOR!D61+ULSBoard!D61+SUBoard!D61+LCTCBoard!D61+Online!D61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68">
        <f>BOR!H61+ULSBoard!H61+SUBoard!H61+LCTCBoard!H61+Online!H61</f>
        <v>0</v>
      </c>
      <c r="I61" s="58">
        <f t="shared" si="11"/>
        <v>0</v>
      </c>
      <c r="J61" s="53">
        <f>BOR!J61+ULSBoard!J61+SUBoard!J61+LCTCBoard!J61+Online!J61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9">
        <f>BOR!B62+ULSBoard!B62+SUBoard!B62+LCTCBoard!B62+Online!B62</f>
        <v>0</v>
      </c>
      <c r="C62" s="58">
        <f t="shared" si="0"/>
        <v>0</v>
      </c>
      <c r="D62" s="53">
        <f>BOR!D62+ULSBoard!D62+SUBoard!D62+LCTCBoard!D62+Online!D62</f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68">
        <f>BOR!H62+ULSBoard!H62+SUBoard!H62+LCTCBoard!H62+Online!H62</f>
        <v>0</v>
      </c>
      <c r="I62" s="58">
        <f t="shared" si="11"/>
        <v>0</v>
      </c>
      <c r="J62" s="53">
        <f>BOR!J62+ULSBoard!J62+SUBoard!J62+LCTCBoard!J62+Online!J62</f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9">
        <f>BOR!B63+ULSBoard!B63+SUBoard!B63+LCTCBoard!B63+Online!B63</f>
        <v>0</v>
      </c>
      <c r="C63" s="58">
        <f t="shared" si="0"/>
        <v>0</v>
      </c>
      <c r="D63" s="53">
        <f>BOR!D63+ULSBoard!D63+SUBoard!D63+LCTCBoard!D63+Online!D63</f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68">
        <f>BOR!H63+ULSBoard!H63+SUBoard!H63+LCTCBoard!H63+Online!H63</f>
        <v>0</v>
      </c>
      <c r="I63" s="58">
        <f t="shared" si="11"/>
        <v>0</v>
      </c>
      <c r="J63" s="53">
        <f>BOR!J63+ULSBoard!J63+SUBoard!J63+LCTCBoard!J63+Online!J63</f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9">
        <f>BOR!B64+ULSBoard!B64+SUBoard!B64+LCTCBoard!B64+Online!B64</f>
        <v>0</v>
      </c>
      <c r="C64" s="58">
        <f t="shared" si="0"/>
        <v>0</v>
      </c>
      <c r="D64" s="53">
        <f>BOR!D64+ULSBoard!D64+SUBoard!D64+LCTCBoard!D64+Online!D64</f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68">
        <f>BOR!H64+ULSBoard!H64+SUBoard!H64+LCTCBoard!H64+Online!H64</f>
        <v>0</v>
      </c>
      <c r="I64" s="58">
        <f t="shared" si="11"/>
        <v>0</v>
      </c>
      <c r="J64" s="53">
        <f>BOR!J64+ULSBoard!J64+SUBoard!J64+LCTCBoard!J64+Online!J64</f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9">
        <f>BOR!B65+ULSBoard!B65+SUBoard!B65+LCTCBoard!B65+Online!B65</f>
        <v>0</v>
      </c>
      <c r="C65" s="58">
        <f t="shared" si="0"/>
        <v>0</v>
      </c>
      <c r="D65" s="53">
        <f>BOR!D65+ULSBoard!D65+SUBoard!D65+LCTCBoard!D65+Online!D65</f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68">
        <f>BOR!H65+ULSBoard!H65+SUBoard!H65+LCTCBoard!H65+Online!H65</f>
        <v>0</v>
      </c>
      <c r="I65" s="58">
        <f t="shared" si="11"/>
        <v>0</v>
      </c>
      <c r="J65" s="53">
        <f>BOR!J65+ULSBoard!J65+SUBoard!J65+LCTCBoard!J65+Online!J65</f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9">
        <f>BOR!B66+ULSBoard!B66+SUBoard!B66+LCTCBoard!B66+Online!B66</f>
        <v>2779879.58</v>
      </c>
      <c r="C66" s="58">
        <f t="shared" si="0"/>
        <v>1</v>
      </c>
      <c r="D66" s="53">
        <f>BOR!D66+ULSBoard!D66+SUBoard!D66+LCTCBoard!D66+Online!D66</f>
        <v>0</v>
      </c>
      <c r="E66" s="60">
        <f t="shared" si="9"/>
        <v>0</v>
      </c>
      <c r="F66" s="44">
        <f t="shared" si="14"/>
        <v>2779879.58</v>
      </c>
      <c r="G66" s="62">
        <f>IF(ISBLANK(F66),"  ",IF(F76&gt;0,F66/F76,IF(F66&gt;0,1,0)))</f>
        <v>1.8119444317554859E-2</v>
      </c>
      <c r="H66" s="268">
        <f>BOR!H66+ULSBoard!H66+SUBoard!H66+LCTCBoard!H66+Online!H66</f>
        <v>5144299</v>
      </c>
      <c r="I66" s="58">
        <f t="shared" si="11"/>
        <v>1</v>
      </c>
      <c r="J66" s="53">
        <f>BOR!J66+ULSBoard!J66+SUBoard!J66+LCTCBoard!J66+Online!J66</f>
        <v>0</v>
      </c>
      <c r="K66" s="60">
        <f t="shared" si="12"/>
        <v>0</v>
      </c>
      <c r="L66" s="44">
        <f t="shared" si="13"/>
        <v>5144299</v>
      </c>
      <c r="M66" s="62">
        <f>IF(ISBLANK(L66),"  ",IF(L76&gt;0,L66/L76,IF(L66&gt;0,1,0)))</f>
        <v>3.9544422155279736E-2</v>
      </c>
      <c r="N66" s="220"/>
    </row>
    <row r="67" spans="1:14" s="202" customFormat="1" ht="45" x14ac:dyDescent="0.6">
      <c r="A67" s="235" t="s">
        <v>64</v>
      </c>
      <c r="B67" s="232">
        <f>B66+B65+B64+B63+B62+B61+B60+B59+B58+B57+B56</f>
        <v>2779879.58</v>
      </c>
      <c r="C67" s="80">
        <f t="shared" si="0"/>
        <v>0.10457113085559272</v>
      </c>
      <c r="D67" s="91">
        <f>D66+D65+D64+D63+D62+D61+D60+D59+D58+D57+D56</f>
        <v>23803744</v>
      </c>
      <c r="E67" s="83">
        <f t="shared" si="9"/>
        <v>0.89542886914440734</v>
      </c>
      <c r="F67" s="232">
        <f>F66+F65+F64+F63+F62+F61+F60+F59+F58+F57+F56</f>
        <v>26583623.579999998</v>
      </c>
      <c r="G67" s="82">
        <f>IF(ISBLANK(F67),"  ",IF(F76&gt;0,F67/F76,IF(F67&gt;0,1,0)))</f>
        <v>0.17327386793374996</v>
      </c>
      <c r="H67" s="275">
        <f>H66+H65+H64+H63+H62+H61+H60+H59+H58+H57+H56</f>
        <v>5144299</v>
      </c>
      <c r="I67" s="80">
        <f t="shared" si="11"/>
        <v>0.30178618998952905</v>
      </c>
      <c r="J67" s="91">
        <f>J66+J65+J64+J63+J62+J61+J60+J59+J58+J57+J56</f>
        <v>11901872</v>
      </c>
      <c r="K67" s="83">
        <f t="shared" si="12"/>
        <v>0.698213810010471</v>
      </c>
      <c r="L67" s="232">
        <f>L66+L65+L64+L63+L62+L61+L60+L59+L58+L57+L56</f>
        <v>17046171</v>
      </c>
      <c r="M67" s="82">
        <f>IF(ISBLANK(L67),"  ",IF(L76&gt;0,L67/L76,IF(L67&gt;0,1,0)))</f>
        <v>0.13103456508944891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72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9">
        <f>BOR!B69+ULSBoard!B69+SUBoard!B69+LCTCBoard!B69+Online!B69</f>
        <v>9988075</v>
      </c>
      <c r="C69" s="52">
        <f t="shared" si="0"/>
        <v>1</v>
      </c>
      <c r="D69" s="53">
        <f>BOR!D69+ULSBoard!D69+SUBoard!D69+LCTCBoard!D69+Online!D69</f>
        <v>0</v>
      </c>
      <c r="E69" s="54">
        <f>IF(ISBLANK(D69),"  ",IF(F69&gt;0,D69/F69,IF(D69&gt;0,1,0)))</f>
        <v>0</v>
      </c>
      <c r="F69" s="67">
        <f>D69+B69</f>
        <v>9988075</v>
      </c>
      <c r="G69" s="56">
        <f>IF(ISBLANK(F69),"  ",IF(F76&gt;0,F69/F76,IF(F69&gt;0,1,0)))</f>
        <v>6.5102952697707051E-2</v>
      </c>
      <c r="H69" s="268">
        <f>BOR!H69+ULSBoard!H69+SUBoard!H69+LCTCBoard!H69+Online!H69</f>
        <v>12172314</v>
      </c>
      <c r="I69" s="52">
        <f>IF(ISBLANK(H69),"  ",IF(L69&gt;0,H69/L69,IF(H69&gt;0,1,0)))</f>
        <v>1</v>
      </c>
      <c r="J69" s="53">
        <f>BOR!J69+ULSBoard!J69+SUBoard!J69+LCTCBoard!J69+Online!J69</f>
        <v>0</v>
      </c>
      <c r="K69" s="54">
        <f>IF(ISBLANK(J69),"  ",IF(L69&gt;0,J69/L69,IF(J69&gt;0,1,0)))</f>
        <v>0</v>
      </c>
      <c r="L69" s="67">
        <f>J69+H69</f>
        <v>12172314</v>
      </c>
      <c r="M69" s="56">
        <f>IF(ISBLANK(L69),"  ",IF(L76&gt;0,L69/L76,IF(L69&gt;0,1,0)))</f>
        <v>9.3569040878576787E-2</v>
      </c>
    </row>
    <row r="70" spans="1:14" s="200" customFormat="1" ht="44.25" x14ac:dyDescent="0.55000000000000004">
      <c r="A70" s="223" t="s">
        <v>67</v>
      </c>
      <c r="B70" s="9">
        <f>BOR!B70+ULSBoard!B70+SUBoard!B70+LCTCBoard!B70+Online!B70</f>
        <v>0</v>
      </c>
      <c r="C70" s="58">
        <f t="shared" si="0"/>
        <v>0</v>
      </c>
      <c r="D70" s="53">
        <f>BOR!D70+ULSBoard!D70+SUBoard!D70+LCTCBoard!D70+Online!D70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68">
        <f>BOR!H70+ULSBoard!H70+SUBoard!H70+LCTCBoard!H70+Online!H70</f>
        <v>0</v>
      </c>
      <c r="I70" s="58">
        <f>IF(ISBLANK(H70),"  ",IF(L70&gt;0,H70/L70,IF(H70&gt;0,1,0)))</f>
        <v>0</v>
      </c>
      <c r="J70" s="53">
        <f>BOR!J70+ULSBoard!J70+SUBoard!J70+LCTCBoard!J70+Online!J70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72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9">
        <f>BOR!B72+ULSBoard!B72+SUBoard!B72+LCTCBoard!B72+Online!B72</f>
        <v>0</v>
      </c>
      <c r="C72" s="52">
        <f t="shared" si="0"/>
        <v>0</v>
      </c>
      <c r="D72" s="53">
        <f>BOR!D72+ULSBoard!D72+SUBoard!D72+LCTCBoard!D72+Online!D72</f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68">
        <f>BOR!H72+ULSBoard!H72+SUBoard!H72+LCTCBoard!H72+Online!H72</f>
        <v>0</v>
      </c>
      <c r="I72" s="52">
        <f>IF(ISBLANK(H72),"  ",IF(L72&gt;0,H72/L72,IF(H72&gt;0,1,0)))</f>
        <v>0</v>
      </c>
      <c r="J72" s="53">
        <f>BOR!J72+ULSBoard!J72+SUBoard!J72+LCTCBoard!J72+Online!J72</f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9">
        <f>BOR!B73+ULSBoard!B73+SUBoard!B73+LCTCBoard!B73+Online!B73</f>
        <v>0</v>
      </c>
      <c r="C73" s="58">
        <f t="shared" si="0"/>
        <v>0</v>
      </c>
      <c r="D73" s="53">
        <f>BOR!D73+ULSBoard!D73+SUBoard!D73+LCTCBoard!D73+Online!D73</f>
        <v>59597294</v>
      </c>
      <c r="E73" s="60">
        <f>IF(ISBLANK(D73),"  ",IF(F73&gt;0,D73/F73,IF(D73&gt;0,1,0)))</f>
        <v>1</v>
      </c>
      <c r="F73" s="44">
        <f>D73+B73</f>
        <v>59597294</v>
      </c>
      <c r="G73" s="62">
        <f>IF(ISBLANK(F73),"  ",IF(F76&gt;0,F73/F76,IF(F73&gt;0,1,0)))</f>
        <v>0.3884592188377981</v>
      </c>
      <c r="H73" s="268">
        <f>BOR!H73+ULSBoard!H73+SUBoard!H73+LCTCBoard!H73+Online!H73</f>
        <v>0</v>
      </c>
      <c r="I73" s="58">
        <f>IF(ISBLANK(H73),"  ",IF(L73&gt;0,H73/L73,IF(H73&gt;0,1,0)))</f>
        <v>0</v>
      </c>
      <c r="J73" s="53">
        <f>BOR!J73+ULSBoard!J73+SUBoard!J73+LCTCBoard!J73+Online!J73</f>
        <v>29798647</v>
      </c>
      <c r="K73" s="60">
        <f>IF(ISBLANK(J73),"  ",IF(L73&gt;0,J73/L73,IF(J73&gt;0,1,0)))</f>
        <v>1</v>
      </c>
      <c r="L73" s="44">
        <f>J73+H73</f>
        <v>29798647</v>
      </c>
      <c r="M73" s="62">
        <f>IF(ISBLANK(L73),"  ",IF(L76&gt;0,L73/L76,IF(L73&gt;0,1,0)))</f>
        <v>0.22906333333738185</v>
      </c>
    </row>
    <row r="74" spans="1:14" s="202" customFormat="1" ht="45" x14ac:dyDescent="0.6">
      <c r="A74" s="230" t="s">
        <v>71</v>
      </c>
      <c r="B74" s="117">
        <f>B73+B72+B70+B69</f>
        <v>9988075</v>
      </c>
      <c r="C74" s="80">
        <f t="shared" si="0"/>
        <v>0.14353699841700918</v>
      </c>
      <c r="D74" s="95">
        <f>D73+D72+D70+D69</f>
        <v>59597294</v>
      </c>
      <c r="E74" s="83">
        <f>IF(ISBLANK(D74),"  ",IF(F74&gt;0,D74/F74,IF(D74&gt;0,1,0)))</f>
        <v>0.85646300158299082</v>
      </c>
      <c r="F74" s="118">
        <f>F73+F72+F71+F70+F69</f>
        <v>69585369</v>
      </c>
      <c r="G74" s="82">
        <f>IF(ISBLANK(F74),"  ",IF(F76&gt;0,F74/F76,IF(F74&gt;0,1,0)))</f>
        <v>0.45356217153550515</v>
      </c>
      <c r="H74" s="276">
        <f>H73+H72+H70+H69</f>
        <v>12172314</v>
      </c>
      <c r="I74" s="80">
        <f>IF(ISBLANK(H74),"  ",IF(L74&gt;0,H74/L74,IF(H74&gt;0,1,0)))</f>
        <v>0.29001751949401394</v>
      </c>
      <c r="J74" s="95">
        <f>J73+J72+J70+J69</f>
        <v>29798647</v>
      </c>
      <c r="K74" s="83">
        <f>IF(ISBLANK(J74),"  ",IF(L74&gt;0,J74/L74,IF(J74&gt;0,1,0)))</f>
        <v>0.709982480505986</v>
      </c>
      <c r="L74" s="118">
        <f>L73+L72+L71+L70+L69</f>
        <v>41970961</v>
      </c>
      <c r="M74" s="82">
        <f>IF(ISBLANK(L74),"  ",IF(L76&gt;0,L74/L76,IF(L74&gt;0,1,0)))</f>
        <v>0.32263237421595864</v>
      </c>
    </row>
    <row r="75" spans="1:14" s="202" customFormat="1" ht="45" x14ac:dyDescent="0.6">
      <c r="A75" s="230" t="s">
        <v>72</v>
      </c>
      <c r="B75" s="133">
        <f>BOR!B75+ULSBoard!B75+SUBoard!B75+LCTCBoard!B75+Online!B75</f>
        <v>0</v>
      </c>
      <c r="C75" s="80">
        <f>IF(ISBLANK(B75),"  ",IF(F75&gt;0,B75/F75,IF(B75&gt;0,1,0)))</f>
        <v>0</v>
      </c>
      <c r="D75" s="142">
        <f>BOR!D75+ULSBoard!D75+SUBoard!D75+LCTCBoard!D75+Online!D75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273">
        <f>BOR!H75+ULSBoard!H75+SUBoard!H75+LCTCBoard!H75+Online!H75</f>
        <v>0</v>
      </c>
      <c r="I75" s="80">
        <f>IF(ISBLANK(H75),"  ",IF(L75&gt;0,H75/L75,IF(H75&gt;0,1,0)))</f>
        <v>0</v>
      </c>
      <c r="J75" s="142">
        <f>BOR!J75+ULSBoard!J75+SUBoard!J75+LCTCBoard!J75+Online!J75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f>B74+B67+B47+B40+B48+B75</f>
        <v>70018654.75</v>
      </c>
      <c r="C76" s="122">
        <f t="shared" si="0"/>
        <v>0.45638635754600676</v>
      </c>
      <c r="D76" s="121">
        <f>D74+D67+D47+D40+D48+D75</f>
        <v>83401038</v>
      </c>
      <c r="E76" s="123">
        <f>IF(ISBLANK(D76),"  ",IF(F76&gt;0,D76/F76,IF(D76&gt;0,1,0)))</f>
        <v>0.54361364245399324</v>
      </c>
      <c r="F76" s="121">
        <f>F74+F67+F47+F40+F48+F75</f>
        <v>153419692.75</v>
      </c>
      <c r="G76" s="124">
        <f>IF(ISBLANK(F76),"  ",IF(F76&gt;0,F76/F76,IF(F76&gt;0,1,0)))</f>
        <v>1</v>
      </c>
      <c r="H76" s="277">
        <f>H74+H67+H47+H40+H48+H75</f>
        <v>88388599</v>
      </c>
      <c r="I76" s="122">
        <f>IF(ISBLANK(H76),"  ",IF(L76&gt;0,H76/L76,IF(H76&gt;0,1,0)))</f>
        <v>0.67944652372844894</v>
      </c>
      <c r="J76" s="121">
        <f>J74+J67+J47+J40+J48+J75</f>
        <v>41700519</v>
      </c>
      <c r="K76" s="123">
        <f>IF(ISBLANK(J76),"  ",IF(L76&gt;0,J76/L76,IF(J76&gt;0,1,0)))</f>
        <v>0.32055347627155101</v>
      </c>
      <c r="L76" s="121">
        <f>L74+L67+L47+L40+L48+L75</f>
        <v>130089118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6" sqref="B6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100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12044134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12044134</v>
      </c>
      <c r="G13" s="56">
        <f>IF(ISBLANK(F13),"  ",IF(F76&gt;0,F13/F76,IF(F13&gt;0,1,0)))</f>
        <v>0.25253690989051147</v>
      </c>
      <c r="H13" s="9">
        <v>12329806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12329806</v>
      </c>
      <c r="M13" s="56">
        <f>IF(ISBLANK(L13),"  ",IF(L76&gt;0,L13/L76,IF(L13&gt;0,1,0)))</f>
        <v>0.25275187161298451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598985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598985</v>
      </c>
      <c r="G15" s="65">
        <f>IF(ISBLANK(F15),"  ",IF(F76&gt;0,F15/F76,IF(F15&gt;0,1,0)))</f>
        <v>1.2559294090448347E-2</v>
      </c>
      <c r="H15" s="226">
        <v>670250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670250</v>
      </c>
      <c r="M15" s="65">
        <f>IF(ISBLANK(L15),"  ",IF(L76&gt;0,L15/L76,IF(L15&gt;0,1,0)))</f>
        <v>1.3739627529306046E-2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598985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598985</v>
      </c>
      <c r="G17" s="62">
        <f>IF(ISBLANK(F17),"  ",IF(F76&gt;0,F17/F76,IF(F17&gt;0,1,0)))</f>
        <v>1.2559294090448347E-2</v>
      </c>
      <c r="H17" s="224">
        <v>670250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670250</v>
      </c>
      <c r="M17" s="62">
        <f>IF(ISBLANK(L17),"  ",IF(L76&gt;0,L17/L76,IF(L17&gt;0,1,0)))</f>
        <v>1.3739627529306046E-2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12643119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12643119</v>
      </c>
      <c r="G40" s="82">
        <f>IF(ISBLANK(F40),"  ",IF(F76&gt;0,F40/F76,IF(F40&gt;0,1,0)))</f>
        <v>0.26509620398095979</v>
      </c>
      <c r="H40" s="229">
        <v>13000056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13000056</v>
      </c>
      <c r="M40" s="82">
        <f>IF(ISBLANK(L40),"  ",IF(L76&gt;0,L40/L76,IF(L40&gt;0,1,0)))</f>
        <v>0.26649149914229053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14370683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14370683</v>
      </c>
      <c r="G50" s="56">
        <f>IF(ISBLANK(F50),"  ",IF(F76&gt;0,F50/F76,IF(F50&gt;0,1,0)))</f>
        <v>0.3013191216434577</v>
      </c>
      <c r="H50" s="97">
        <v>13574846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13574846</v>
      </c>
      <c r="M50" s="56">
        <f>IF(ISBLANK(L50),"  ",IF(L76&gt;0,L50/L76,IF(L50&gt;0,1,0)))</f>
        <v>0.2782742675235958</v>
      </c>
      <c r="N50" s="220"/>
    </row>
    <row r="51" spans="1:14" s="200" customFormat="1" ht="44.25" x14ac:dyDescent="0.55000000000000004">
      <c r="A51" s="223" t="s">
        <v>48</v>
      </c>
      <c r="B51" s="226">
        <v>690018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690018</v>
      </c>
      <c r="G51" s="62">
        <f>IF(ISBLANK(F51),"  ",IF(F76&gt;0,F51/F76,IF(F51&gt;0,1,0)))</f>
        <v>1.4468040083980378E-2</v>
      </c>
      <c r="H51" s="226">
        <v>650000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650000</v>
      </c>
      <c r="M51" s="62">
        <f>IF(ISBLANK(L51),"  ",IF(L76&gt;0,L51/L76,IF(L51&gt;0,1,0)))</f>
        <v>1.3324517559192735E-2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867699</v>
      </c>
      <c r="E52" s="60">
        <f t="shared" si="9"/>
        <v>1</v>
      </c>
      <c r="F52" s="106">
        <f t="shared" si="10"/>
        <v>867699</v>
      </c>
      <c r="G52" s="62">
        <f>IF(ISBLANK(F52),"  ",IF(F76&gt;0,F52/F76,IF(F52&gt;0,1,0)))</f>
        <v>1.8193589026416254E-2</v>
      </c>
      <c r="H52" s="104">
        <v>0</v>
      </c>
      <c r="I52" s="58">
        <f t="shared" si="11"/>
        <v>0</v>
      </c>
      <c r="J52" s="105">
        <v>867699</v>
      </c>
      <c r="K52" s="60">
        <f t="shared" si="12"/>
        <v>1</v>
      </c>
      <c r="L52" s="106">
        <f t="shared" si="13"/>
        <v>867699</v>
      </c>
      <c r="M52" s="62">
        <f>IF(ISBLANK(L52),"  ",IF(L76&gt;0,L52/L76,IF(L52&gt;0,1,0)))</f>
        <v>1.7787185479375349E-2</v>
      </c>
      <c r="N52" s="220"/>
    </row>
    <row r="53" spans="1:14" s="200" customFormat="1" ht="44.25" x14ac:dyDescent="0.55000000000000004">
      <c r="A53" s="103" t="s">
        <v>50</v>
      </c>
      <c r="B53" s="104">
        <v>44959</v>
      </c>
      <c r="C53" s="58">
        <f t="shared" si="0"/>
        <v>0.12089945169158121</v>
      </c>
      <c r="D53" s="105">
        <v>326912</v>
      </c>
      <c r="E53" s="60">
        <f t="shared" si="9"/>
        <v>0.87910054830841877</v>
      </c>
      <c r="F53" s="106">
        <f t="shared" si="10"/>
        <v>371871</v>
      </c>
      <c r="G53" s="62">
        <f>IF(ISBLANK(F53),"  ",IF(F76&gt;0,F53/F76,IF(F53&gt;0,1,0)))</f>
        <v>7.7972524398926797E-3</v>
      </c>
      <c r="H53" s="104">
        <v>350000</v>
      </c>
      <c r="I53" s="58">
        <f t="shared" si="11"/>
        <v>0.51705391542770696</v>
      </c>
      <c r="J53" s="105">
        <v>326912</v>
      </c>
      <c r="K53" s="60">
        <f t="shared" si="12"/>
        <v>0.48294608457229299</v>
      </c>
      <c r="L53" s="106">
        <f t="shared" si="13"/>
        <v>676912</v>
      </c>
      <c r="M53" s="62">
        <f>IF(ISBLANK(L53),"  ",IF(L76&gt;0,L53/L76,IF(L53&gt;0,1,0)))</f>
        <v>1.3876193584658881E-2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1269186</v>
      </c>
      <c r="C55" s="58">
        <f t="shared" si="0"/>
        <v>0.41206748994494885</v>
      </c>
      <c r="D55" s="69">
        <v>1810858</v>
      </c>
      <c r="E55" s="60">
        <f t="shared" si="9"/>
        <v>0.58793251005505121</v>
      </c>
      <c r="F55" s="102">
        <f t="shared" si="10"/>
        <v>3080044</v>
      </c>
      <c r="G55" s="62">
        <f>IF(ISBLANK(F55),"  ",IF(F76&gt;0,F55/F76,IF(F55&gt;0,1,0)))</f>
        <v>6.4581213899381262E-2</v>
      </c>
      <c r="H55" s="226">
        <v>1200000</v>
      </c>
      <c r="I55" s="58">
        <f t="shared" si="11"/>
        <v>0.40164123998700019</v>
      </c>
      <c r="J55" s="69">
        <v>1787741</v>
      </c>
      <c r="K55" s="60">
        <f t="shared" si="12"/>
        <v>0.59835876001299981</v>
      </c>
      <c r="L55" s="102">
        <f t="shared" si="13"/>
        <v>2987741</v>
      </c>
      <c r="M55" s="62">
        <f>IF(ISBLANK(L55),"  ",IF(L76&gt;0,L55/L76,IF(L55&gt;0,1,0)))</f>
        <v>6.1246472948953939E-2</v>
      </c>
      <c r="N55" s="220"/>
    </row>
    <row r="56" spans="1:14" s="202" customFormat="1" ht="45" x14ac:dyDescent="0.6">
      <c r="A56" s="233" t="s">
        <v>53</v>
      </c>
      <c r="B56" s="234">
        <v>16374846</v>
      </c>
      <c r="C56" s="80">
        <f t="shared" si="0"/>
        <v>0.84492156087246262</v>
      </c>
      <c r="D56" s="91">
        <v>3005469</v>
      </c>
      <c r="E56" s="83">
        <f t="shared" si="9"/>
        <v>0.15507843912753741</v>
      </c>
      <c r="F56" s="107">
        <f>F55+F53+F52+F51+F50+F54</f>
        <v>19380315</v>
      </c>
      <c r="G56" s="82">
        <f>IF(ISBLANK(F56),"  ",IF(F76&gt;0,F56/F76,IF(F56&gt;0,1,0)))</f>
        <v>0.40635921709312828</v>
      </c>
      <c r="H56" s="234">
        <v>15774846</v>
      </c>
      <c r="I56" s="80">
        <f t="shared" si="11"/>
        <v>0.84100226483721074</v>
      </c>
      <c r="J56" s="91">
        <v>2982352</v>
      </c>
      <c r="K56" s="83">
        <f t="shared" si="12"/>
        <v>0.15899773516278923</v>
      </c>
      <c r="L56" s="102">
        <f t="shared" si="13"/>
        <v>18757198</v>
      </c>
      <c r="M56" s="82">
        <f>IF(ISBLANK(L56),"  ",IF(L76&gt;0,L56/L76,IF(L56&gt;0,1,0)))</f>
        <v>0.38450863709577665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1410235</v>
      </c>
      <c r="E60" s="60">
        <f t="shared" si="9"/>
        <v>1</v>
      </c>
      <c r="F60" s="78">
        <f t="shared" si="14"/>
        <v>1410235</v>
      </c>
      <c r="G60" s="62">
        <f>IF(ISBLANK(F60),"  ",IF(F76&gt;0,F60/F76,IF(F60&gt;0,1,0)))</f>
        <v>2.9569281537339707E-2</v>
      </c>
      <c r="H60" s="228">
        <v>0</v>
      </c>
      <c r="I60" s="58">
        <f t="shared" si="11"/>
        <v>0</v>
      </c>
      <c r="J60" s="77">
        <v>1500000</v>
      </c>
      <c r="K60" s="60">
        <f t="shared" si="12"/>
        <v>1</v>
      </c>
      <c r="L60" s="78">
        <f t="shared" si="13"/>
        <v>1500000</v>
      </c>
      <c r="M60" s="62">
        <f>IF(ISBLANK(L60),"  ",IF(L76&gt;0,L60/L76,IF(L60&gt;0,1,0)))</f>
        <v>3.0748886675060157E-2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19818</v>
      </c>
      <c r="E64" s="60">
        <f t="shared" si="9"/>
        <v>1</v>
      </c>
      <c r="F64" s="44">
        <f t="shared" si="14"/>
        <v>19818</v>
      </c>
      <c r="G64" s="62">
        <f>IF(ISBLANK(F64),"  ",IF(F76&gt;0,F64/F76,IF(F64&gt;0,1,0)))</f>
        <v>4.1553643293989887E-4</v>
      </c>
      <c r="H64" s="224">
        <v>0</v>
      </c>
      <c r="I64" s="58">
        <f t="shared" si="11"/>
        <v>0</v>
      </c>
      <c r="J64" s="69">
        <v>25000</v>
      </c>
      <c r="K64" s="60">
        <f t="shared" si="12"/>
        <v>1</v>
      </c>
      <c r="L64" s="44">
        <f t="shared" si="13"/>
        <v>25000</v>
      </c>
      <c r="M64" s="62">
        <f>IF(ISBLANK(L64),"  ",IF(L76&gt;0,L64/L76,IF(L64&gt;0,1,0)))</f>
        <v>5.1248144458433589E-4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62775</v>
      </c>
      <c r="E65" s="60">
        <f t="shared" si="9"/>
        <v>1</v>
      </c>
      <c r="F65" s="44">
        <f t="shared" si="14"/>
        <v>62775</v>
      </c>
      <c r="G65" s="62">
        <f>IF(ISBLANK(F65),"  ",IF(F76&gt;0,F65/F76,IF(F65&gt;0,1,0)))</f>
        <v>1.3162427882633036E-3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0</v>
      </c>
      <c r="C66" s="58">
        <f t="shared" si="0"/>
        <v>0</v>
      </c>
      <c r="D66" s="69">
        <v>0</v>
      </c>
      <c r="E66" s="60">
        <f t="shared" si="9"/>
        <v>0</v>
      </c>
      <c r="F66" s="44">
        <f t="shared" si="14"/>
        <v>0</v>
      </c>
      <c r="G66" s="62">
        <f>IF(ISBLANK(F66),"  ",IF(F76&gt;0,F66/F76,IF(F66&gt;0,1,0)))</f>
        <v>0</v>
      </c>
      <c r="H66" s="224">
        <v>0</v>
      </c>
      <c r="I66" s="58">
        <f t="shared" si="11"/>
        <v>0</v>
      </c>
      <c r="J66" s="69">
        <v>0</v>
      </c>
      <c r="K66" s="60">
        <f t="shared" si="12"/>
        <v>0</v>
      </c>
      <c r="L66" s="44">
        <f t="shared" si="13"/>
        <v>0</v>
      </c>
      <c r="M66" s="62">
        <f>IF(ISBLANK(L66),"  ",IF(L76&gt;0,L66/L76,IF(L66&gt;0,1,0)))</f>
        <v>0</v>
      </c>
      <c r="N66" s="220"/>
    </row>
    <row r="67" spans="1:14" s="202" customFormat="1" ht="45" x14ac:dyDescent="0.6">
      <c r="A67" s="235" t="s">
        <v>64</v>
      </c>
      <c r="B67" s="232">
        <v>16374846</v>
      </c>
      <c r="C67" s="80">
        <f t="shared" si="0"/>
        <v>0.78449354752180833</v>
      </c>
      <c r="D67" s="91">
        <v>4498297</v>
      </c>
      <c r="E67" s="83">
        <f t="shared" si="9"/>
        <v>0.21550645247819172</v>
      </c>
      <c r="F67" s="232">
        <f>F66+F65+F64+F63+F62+F61+F60+F59+F58+F57+F56</f>
        <v>20873143</v>
      </c>
      <c r="G67" s="82">
        <f>IF(ISBLANK(F67),"  ",IF(F76&gt;0,F67/F76,IF(F67&gt;0,1,0)))</f>
        <v>0.43766027785167116</v>
      </c>
      <c r="H67" s="232">
        <v>15774846</v>
      </c>
      <c r="I67" s="80">
        <f t="shared" si="11"/>
        <v>0.77776807030480621</v>
      </c>
      <c r="J67" s="91">
        <v>4507352</v>
      </c>
      <c r="K67" s="83">
        <f t="shared" si="12"/>
        <v>0.22223192969519379</v>
      </c>
      <c r="L67" s="232">
        <f>L66+L65+L64+L63+L62+L61+L60+L59+L58+L57+L56</f>
        <v>20282198</v>
      </c>
      <c r="M67" s="82">
        <f>IF(ISBLANK(L67),"  ",IF(L76&gt;0,L67/L76,IF(L67&gt;0,1,0)))</f>
        <v>0.41577000521542118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12382768</v>
      </c>
      <c r="E72" s="54">
        <f>IF(ISBLANK(D72),"  ",IF(F72&gt;0,D72/F72,IF(D72&gt;0,1,0)))</f>
        <v>1</v>
      </c>
      <c r="F72" s="67">
        <f>D72+B72</f>
        <v>12382768</v>
      </c>
      <c r="G72" s="56">
        <f>IF(ISBLANK(F72),"  ",IF(F76&gt;0,F72/F76,IF(F72&gt;0,1,0)))</f>
        <v>0.25963726131003761</v>
      </c>
      <c r="H72" s="207">
        <v>0</v>
      </c>
      <c r="I72" s="52">
        <f>IF(ISBLANK(H72),"  ",IF(L72&gt;0,H72/L72,IF(H72&gt;0,1,0)))</f>
        <v>0</v>
      </c>
      <c r="J72" s="59">
        <v>12000000</v>
      </c>
      <c r="K72" s="54">
        <f>IF(ISBLANK(J72),"  ",IF(L72&gt;0,J72/L72,IF(J72&gt;0,1,0)))</f>
        <v>1</v>
      </c>
      <c r="L72" s="67">
        <f>J72+H72</f>
        <v>12000000</v>
      </c>
      <c r="M72" s="56">
        <f>IF(ISBLANK(L72),"  ",IF(L76&gt;0,L72/L76,IF(L72&gt;0,1,0)))</f>
        <v>0.24599109340048125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1793539</v>
      </c>
      <c r="E73" s="60">
        <f>IF(ISBLANK(D73),"  ",IF(F73&gt;0,D73/F73,IF(D73&gt;0,1,0)))</f>
        <v>1</v>
      </c>
      <c r="F73" s="44">
        <f>D73+B73</f>
        <v>1793539</v>
      </c>
      <c r="G73" s="62">
        <f>IF(ISBLANK(F73),"  ",IF(F76&gt;0,F73/F76,IF(F73&gt;0,1,0)))</f>
        <v>3.7606256857331377E-2</v>
      </c>
      <c r="H73" s="224">
        <v>0</v>
      </c>
      <c r="I73" s="58">
        <f>IF(ISBLANK(H73),"  ",IF(L73&gt;0,H73/L73,IF(H73&gt;0,1,0)))</f>
        <v>0</v>
      </c>
      <c r="J73" s="69">
        <v>3500000</v>
      </c>
      <c r="K73" s="60">
        <f>IF(ISBLANK(J73),"  ",IF(L73&gt;0,J73/L73,IF(J73&gt;0,1,0)))</f>
        <v>1</v>
      </c>
      <c r="L73" s="44">
        <f>J73+H73</f>
        <v>3500000</v>
      </c>
      <c r="M73" s="62">
        <f>IF(ISBLANK(L73),"  ",IF(L76&gt;0,L73/L76,IF(L73&gt;0,1,0)))</f>
        <v>7.1747402241807035E-2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14176307</v>
      </c>
      <c r="E74" s="83">
        <f>IF(ISBLANK(D74),"  ",IF(F74&gt;0,D74/F74,IF(D74&gt;0,1,0)))</f>
        <v>1</v>
      </c>
      <c r="F74" s="118">
        <f>F73+F72+F71+F70+F69</f>
        <v>14176307</v>
      </c>
      <c r="G74" s="82">
        <f>IF(ISBLANK(F74),"  ",IF(F76&gt;0,F74/F76,IF(F74&gt;0,1,0)))</f>
        <v>0.29724351816736899</v>
      </c>
      <c r="H74" s="117">
        <v>0</v>
      </c>
      <c r="I74" s="80">
        <f>IF(ISBLANK(H74),"  ",IF(L74&gt;0,H74/L74,IF(H74&gt;0,1,0)))</f>
        <v>0</v>
      </c>
      <c r="J74" s="95">
        <v>15500000</v>
      </c>
      <c r="K74" s="83">
        <f>IF(ISBLANK(J74),"  ",IF(L74&gt;0,J74/L74,IF(J74&gt;0,1,0)))</f>
        <v>1</v>
      </c>
      <c r="L74" s="118">
        <f>L73+L72+L71+L70+L69</f>
        <v>15500000</v>
      </c>
      <c r="M74" s="82">
        <f>IF(ISBLANK(L74),"  ",IF(L76&gt;0,L74/L76,IF(L74&gt;0,1,0)))</f>
        <v>0.31773849564228829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29017965</v>
      </c>
      <c r="C76" s="122">
        <f t="shared" si="0"/>
        <v>0.60843786796219768</v>
      </c>
      <c r="D76" s="121">
        <v>18674604</v>
      </c>
      <c r="E76" s="123">
        <f>IF(ISBLANK(D76),"  ",IF(F76&gt;0,D76/F76,IF(D76&gt;0,1,0)))</f>
        <v>0.39156213203780238</v>
      </c>
      <c r="F76" s="121">
        <f>F74+F67+F47+F40+F48+F75</f>
        <v>47692569</v>
      </c>
      <c r="G76" s="124">
        <f>IF(ISBLANK(F76),"  ",IF(F76&gt;0,F76/F76,IF(F76&gt;0,1,0)))</f>
        <v>1</v>
      </c>
      <c r="H76" s="121">
        <v>28774902</v>
      </c>
      <c r="I76" s="122">
        <f>IF(ISBLANK(H76),"  ",IF(L76&gt;0,H76/L76,IF(H76&gt;0,1,0)))</f>
        <v>0.58986413378930791</v>
      </c>
      <c r="J76" s="121">
        <v>20007352</v>
      </c>
      <c r="K76" s="123">
        <f>IF(ISBLANK(J76),"  ",IF(L76&gt;0,J76/L76,IF(J76&gt;0,1,0)))</f>
        <v>0.41013586621069209</v>
      </c>
      <c r="L76" s="121">
        <f>L74+L67+L47+L40+L48+L75</f>
        <v>48782254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101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6684434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6684434</v>
      </c>
      <c r="G13" s="56">
        <f>IF(ISBLANK(F13),"  ",IF(F76&gt;0,F13/F76,IF(F13&gt;0,1,0)))</f>
        <v>0.12349395286569212</v>
      </c>
      <c r="H13" s="9">
        <v>7746573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7746573</v>
      </c>
      <c r="M13" s="56">
        <f>IF(ISBLANK(L13),"  ",IF(L76&gt;0,L13/L76,IF(L13&gt;0,1,0)))</f>
        <v>0.26492562146043863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799455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799455</v>
      </c>
      <c r="G15" s="65">
        <f>IF(ISBLANK(F15),"  ",IF(F76&gt;0,F15/F76,IF(F15&gt;0,1,0)))</f>
        <v>1.4769815677474247E-2</v>
      </c>
      <c r="H15" s="226">
        <v>747985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747985</v>
      </c>
      <c r="M15" s="65">
        <f>IF(ISBLANK(L15),"  ",IF(L76&gt;0,L15/L76,IF(L15&gt;0,1,0)))</f>
        <v>2.5580394190835892E-2</v>
      </c>
      <c r="N15" s="220"/>
    </row>
    <row r="16" spans="1:17" s="200" customFormat="1" ht="44.25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231819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231819</v>
      </c>
      <c r="G17" s="62">
        <f>IF(ISBLANK(F17),"  ",IF(F76&gt;0,F17/F76,IF(F17&gt;0,1,0)))</f>
        <v>4.2828225485316909E-3</v>
      </c>
      <c r="H17" s="224">
        <v>259401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259401</v>
      </c>
      <c r="M17" s="62">
        <f>IF(ISBLANK(L17),"  ",IF(L76&gt;0,L17/L76,IF(L17&gt;0,1,0)))</f>
        <v>8.8712739339652825E-3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132411</v>
      </c>
      <c r="C19" s="58">
        <f t="shared" si="0"/>
        <v>1</v>
      </c>
      <c r="D19" s="69">
        <v>0</v>
      </c>
      <c r="E19" s="54">
        <f t="shared" si="5"/>
        <v>0</v>
      </c>
      <c r="F19" s="44">
        <f t="shared" si="2"/>
        <v>132411</v>
      </c>
      <c r="G19" s="62">
        <f>IF(ISBLANK(F19),"  ",IF(F76&gt;0,F19/F76,IF(F19&gt;0,1,0)))</f>
        <v>2.446274103820781E-3</v>
      </c>
      <c r="H19" s="224">
        <v>130811</v>
      </c>
      <c r="I19" s="58">
        <f t="shared" si="3"/>
        <v>1</v>
      </c>
      <c r="J19" s="69">
        <v>0</v>
      </c>
      <c r="K19" s="60">
        <f t="shared" si="4"/>
        <v>0</v>
      </c>
      <c r="L19" s="44">
        <f t="shared" si="1"/>
        <v>130811</v>
      </c>
      <c r="M19" s="62">
        <f>IF(ISBLANK(L19),"  ",IF(L76&gt;0,L19/L76,IF(L19&gt;0,1,0)))</f>
        <v>4.4736150383997463E-3</v>
      </c>
      <c r="N19" s="220"/>
    </row>
    <row r="20" spans="1:14" s="200" customFormat="1" ht="44.25" x14ac:dyDescent="0.55000000000000004">
      <c r="A20" s="68" t="s">
        <v>19</v>
      </c>
      <c r="B20" s="224">
        <v>435225</v>
      </c>
      <c r="C20" s="58">
        <f t="shared" si="0"/>
        <v>1</v>
      </c>
      <c r="D20" s="69">
        <v>0</v>
      </c>
      <c r="E20" s="54">
        <f t="shared" si="5"/>
        <v>0</v>
      </c>
      <c r="F20" s="44">
        <f>D20+B20</f>
        <v>435225</v>
      </c>
      <c r="G20" s="62">
        <f>IF(ISBLANK(F20),"  ",IF(F76&gt;0,F20/F76,IF(F20&gt;0,1,0)))</f>
        <v>8.0407190251217762E-3</v>
      </c>
      <c r="H20" s="224">
        <v>357773</v>
      </c>
      <c r="I20" s="58">
        <f t="shared" si="3"/>
        <v>1</v>
      </c>
      <c r="J20" s="69">
        <v>0</v>
      </c>
      <c r="K20" s="60">
        <f t="shared" si="4"/>
        <v>0</v>
      </c>
      <c r="L20" s="44">
        <f t="shared" si="1"/>
        <v>357773</v>
      </c>
      <c r="M20" s="62">
        <f>IF(ISBLANK(L20),"  ",IF(L76&gt;0,L20/L76,IF(L20&gt;0,1,0)))</f>
        <v>1.2235505218470865E-2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7483889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7483889</v>
      </c>
      <c r="G40" s="82">
        <f>IF(ISBLANK(F40),"  ",IF(F76&gt;0,F40/F76,IF(F40&gt;0,1,0)))</f>
        <v>0.13826376854316638</v>
      </c>
      <c r="H40" s="229">
        <v>8494558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8494558</v>
      </c>
      <c r="M40" s="82">
        <f>IF(ISBLANK(L40),"  ",IF(L76&gt;0,L40/L76,IF(L40&gt;0,1,0)))</f>
        <v>0.29050601565127449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0</v>
      </c>
      <c r="C46" s="58">
        <f t="shared" si="0"/>
        <v>0</v>
      </c>
      <c r="D46" s="69"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7653418</v>
      </c>
      <c r="C50" s="52">
        <f t="shared" si="0"/>
        <v>1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7653418</v>
      </c>
      <c r="G50" s="56">
        <f>IF(ISBLANK(F50),"  ",IF(F76&gt;0,F50/F76,IF(F50&gt;0,1,0)))</f>
        <v>0.14139579233685898</v>
      </c>
      <c r="H50" s="97">
        <v>7800000</v>
      </c>
      <c r="I50" s="52">
        <f t="shared" ref="I50:I67" si="11">IF(ISBLANK(H50),"  ",IF(L50&gt;0,H50/L50,IF(H50&gt;0,1,0)))</f>
        <v>1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7800000</v>
      </c>
      <c r="M50" s="56">
        <f>IF(ISBLANK(L50),"  ",IF(L76&gt;0,L50/L76,IF(L50&gt;0,1,0)))</f>
        <v>0.26675277537453285</v>
      </c>
      <c r="N50" s="220"/>
    </row>
    <row r="51" spans="1:14" s="200" customFormat="1" ht="44.25" x14ac:dyDescent="0.55000000000000004">
      <c r="A51" s="223" t="s">
        <v>48</v>
      </c>
      <c r="B51" s="226">
        <v>59545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59545</v>
      </c>
      <c r="G51" s="62">
        <f>IF(ISBLANK(F51),"  ",IF(F76&gt;0,F51/F76,IF(F51&gt;0,1,0)))</f>
        <v>1.1000852762384425E-3</v>
      </c>
      <c r="H51" s="226">
        <v>60000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60000</v>
      </c>
      <c r="M51" s="62">
        <f>IF(ISBLANK(L51),"  ",IF(L76&gt;0,L51/L76,IF(L51&gt;0,1,0)))</f>
        <v>2.0519444259579451E-3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402689</v>
      </c>
      <c r="E52" s="60">
        <f t="shared" si="9"/>
        <v>1</v>
      </c>
      <c r="F52" s="106">
        <f t="shared" si="10"/>
        <v>402689</v>
      </c>
      <c r="G52" s="62">
        <f>IF(ISBLANK(F52),"  ",IF(F76&gt;0,F52/F76,IF(F52&gt;0,1,0)))</f>
        <v>7.4396211235734687E-3</v>
      </c>
      <c r="H52" s="104">
        <v>0</v>
      </c>
      <c r="I52" s="58">
        <f t="shared" si="11"/>
        <v>0</v>
      </c>
      <c r="J52" s="105">
        <v>405000</v>
      </c>
      <c r="K52" s="60">
        <f t="shared" si="12"/>
        <v>1</v>
      </c>
      <c r="L52" s="106">
        <f t="shared" si="13"/>
        <v>405000</v>
      </c>
      <c r="M52" s="62">
        <f>IF(ISBLANK(L52),"  ",IF(L76&gt;0,L52/L76,IF(L52&gt;0,1,0)))</f>
        <v>1.3850624875216129E-2</v>
      </c>
      <c r="N52" s="220"/>
    </row>
    <row r="53" spans="1:14" s="200" customFormat="1" ht="44.25" x14ac:dyDescent="0.55000000000000004">
      <c r="A53" s="103" t="s">
        <v>50</v>
      </c>
      <c r="B53" s="104">
        <v>191009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191009</v>
      </c>
      <c r="G53" s="62">
        <f>IF(ISBLANK(F53),"  ",IF(F76&gt;0,F53/F76,IF(F53&gt;0,1,0)))</f>
        <v>3.5288636918133962E-3</v>
      </c>
      <c r="H53" s="104">
        <v>192000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192000</v>
      </c>
      <c r="M53" s="62">
        <f>IF(ISBLANK(L53),"  ",IF(L76&gt;0,L53/L76,IF(L53&gt;0,1,0)))</f>
        <v>6.566222163065424E-3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1068926</v>
      </c>
      <c r="C55" s="58">
        <f t="shared" si="0"/>
        <v>0.44558374678086182</v>
      </c>
      <c r="D55" s="69">
        <v>1330008</v>
      </c>
      <c r="E55" s="60">
        <f t="shared" si="9"/>
        <v>0.55441625321913812</v>
      </c>
      <c r="F55" s="102">
        <f t="shared" si="10"/>
        <v>2398934</v>
      </c>
      <c r="G55" s="62">
        <f>IF(ISBLANK(F55),"  ",IF(F76&gt;0,F55/F76,IF(F55&gt;0,1,0)))</f>
        <v>4.4319959225254717E-2</v>
      </c>
      <c r="H55" s="226">
        <v>1074000</v>
      </c>
      <c r="I55" s="58">
        <f t="shared" si="11"/>
        <v>0.44582814445828145</v>
      </c>
      <c r="J55" s="69">
        <v>1335000</v>
      </c>
      <c r="K55" s="60">
        <f t="shared" si="12"/>
        <v>0.55417185554171855</v>
      </c>
      <c r="L55" s="102">
        <f t="shared" si="13"/>
        <v>2409000</v>
      </c>
      <c r="M55" s="62">
        <f>IF(ISBLANK(L55),"  ",IF(L76&gt;0,L55/L76,IF(L55&gt;0,1,0)))</f>
        <v>8.2385568702211504E-2</v>
      </c>
      <c r="N55" s="220"/>
    </row>
    <row r="56" spans="1:14" s="202" customFormat="1" ht="45" x14ac:dyDescent="0.6">
      <c r="A56" s="233" t="s">
        <v>53</v>
      </c>
      <c r="B56" s="234">
        <v>8972898</v>
      </c>
      <c r="C56" s="80">
        <f t="shared" si="0"/>
        <v>0.83815033167236386</v>
      </c>
      <c r="D56" s="91">
        <v>1732697</v>
      </c>
      <c r="E56" s="83">
        <f t="shared" si="9"/>
        <v>0.16184966832763617</v>
      </c>
      <c r="F56" s="107">
        <f>F55+F53+F52+F51+F50+F54</f>
        <v>10705595</v>
      </c>
      <c r="G56" s="82">
        <f>IF(ISBLANK(F56),"  ",IF(F76&gt;0,F56/F76,IF(F56&gt;0,1,0)))</f>
        <v>0.19778432165373902</v>
      </c>
      <c r="H56" s="234">
        <v>9126000</v>
      </c>
      <c r="I56" s="80">
        <f t="shared" si="11"/>
        <v>0.83986747653230265</v>
      </c>
      <c r="J56" s="91">
        <v>1740000</v>
      </c>
      <c r="K56" s="83">
        <f t="shared" si="12"/>
        <v>0.16013252346769741</v>
      </c>
      <c r="L56" s="102">
        <f t="shared" si="13"/>
        <v>10866000</v>
      </c>
      <c r="M56" s="82">
        <f>IF(ISBLANK(L56),"  ",IF(L76&gt;0,L56/L76,IF(L56&gt;0,1,0)))</f>
        <v>0.37160713554098385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11218</v>
      </c>
      <c r="C59" s="58">
        <f t="shared" si="0"/>
        <v>1</v>
      </c>
      <c r="D59" s="69">
        <v>0</v>
      </c>
      <c r="E59" s="60">
        <f t="shared" si="9"/>
        <v>0</v>
      </c>
      <c r="F59" s="44">
        <f t="shared" si="14"/>
        <v>11218</v>
      </c>
      <c r="G59" s="62">
        <f>IF(ISBLANK(F59),"  ",IF(F76&gt;0,F59/F76,IF(F59&gt;0,1,0)))</f>
        <v>2.0725093003346793E-4</v>
      </c>
      <c r="H59" s="224">
        <v>12000</v>
      </c>
      <c r="I59" s="58">
        <f t="shared" si="11"/>
        <v>1</v>
      </c>
      <c r="J59" s="69">
        <v>0</v>
      </c>
      <c r="K59" s="60">
        <f t="shared" si="12"/>
        <v>0</v>
      </c>
      <c r="L59" s="44">
        <f t="shared" si="13"/>
        <v>12000</v>
      </c>
      <c r="M59" s="62">
        <f>IF(ISBLANK(L59),"  ",IF(L76&gt;0,L59/L76,IF(L59&gt;0,1,0)))</f>
        <v>4.10388885191589E-4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8753226</v>
      </c>
      <c r="E60" s="60">
        <f t="shared" si="9"/>
        <v>1</v>
      </c>
      <c r="F60" s="78">
        <f t="shared" si="14"/>
        <v>8753226</v>
      </c>
      <c r="G60" s="62">
        <f>IF(ISBLANK(F60),"  ",IF(F76&gt;0,F60/F76,IF(F60&gt;0,1,0)))</f>
        <v>0.16171458631602179</v>
      </c>
      <c r="H60" s="228">
        <v>0</v>
      </c>
      <c r="I60" s="58">
        <f t="shared" si="11"/>
        <v>0</v>
      </c>
      <c r="J60" s="77">
        <v>2500000</v>
      </c>
      <c r="K60" s="60">
        <f t="shared" si="12"/>
        <v>1</v>
      </c>
      <c r="L60" s="78">
        <f t="shared" si="13"/>
        <v>2500000</v>
      </c>
      <c r="M60" s="62">
        <f>IF(ISBLANK(L60),"  ",IF(L76&gt;0,L60/L76,IF(L60&gt;0,1,0)))</f>
        <v>8.5497684414914385E-2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20762</v>
      </c>
      <c r="E64" s="60">
        <f t="shared" si="9"/>
        <v>1</v>
      </c>
      <c r="F64" s="44">
        <f t="shared" si="14"/>
        <v>20762</v>
      </c>
      <c r="G64" s="62">
        <f>IF(ISBLANK(F64),"  ",IF(F76&gt;0,F64/F76,IF(F64&gt;0,1,0)))</f>
        <v>3.8357495180556798E-4</v>
      </c>
      <c r="H64" s="224">
        <v>0</v>
      </c>
      <c r="I64" s="58">
        <f t="shared" si="11"/>
        <v>0</v>
      </c>
      <c r="J64" s="69">
        <v>30000</v>
      </c>
      <c r="K64" s="60">
        <f t="shared" si="12"/>
        <v>1</v>
      </c>
      <c r="L64" s="44">
        <f t="shared" si="13"/>
        <v>30000</v>
      </c>
      <c r="M64" s="62">
        <f>IF(ISBLANK(L64),"  ",IF(L76&gt;0,L64/L76,IF(L64&gt;0,1,0)))</f>
        <v>1.0259722129789726E-3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882533</v>
      </c>
      <c r="E65" s="60">
        <f t="shared" si="9"/>
        <v>1</v>
      </c>
      <c r="F65" s="44">
        <f t="shared" si="14"/>
        <v>882533</v>
      </c>
      <c r="G65" s="62">
        <f>IF(ISBLANK(F65),"  ",IF(F76&gt;0,F65/F76,IF(F65&gt;0,1,0)))</f>
        <v>1.6304669730364287E-2</v>
      </c>
      <c r="H65" s="224">
        <v>0</v>
      </c>
      <c r="I65" s="58">
        <f t="shared" si="11"/>
        <v>0</v>
      </c>
      <c r="J65" s="69">
        <v>500000</v>
      </c>
      <c r="K65" s="60">
        <f t="shared" si="12"/>
        <v>1</v>
      </c>
      <c r="L65" s="44">
        <f t="shared" si="13"/>
        <v>500000</v>
      </c>
      <c r="M65" s="62">
        <f>IF(ISBLANK(L65),"  ",IF(L76&gt;0,L65/L76,IF(L65&gt;0,1,0)))</f>
        <v>1.7099536882982876E-2</v>
      </c>
      <c r="N65" s="220"/>
    </row>
    <row r="66" spans="1:14" s="200" customFormat="1" ht="44.25" x14ac:dyDescent="0.55000000000000004">
      <c r="A66" s="231" t="s">
        <v>63</v>
      </c>
      <c r="B66" s="224">
        <v>99131</v>
      </c>
      <c r="C66" s="58">
        <f t="shared" si="0"/>
        <v>0.14582999274755765</v>
      </c>
      <c r="D66" s="69">
        <v>580640</v>
      </c>
      <c r="E66" s="60">
        <f t="shared" si="9"/>
        <v>0.85417000725244241</v>
      </c>
      <c r="F66" s="44">
        <f t="shared" si="14"/>
        <v>679771</v>
      </c>
      <c r="G66" s="62">
        <f>IF(ISBLANK(F66),"  ",IF(F76&gt;0,F66/F76,IF(F66&gt;0,1,0)))</f>
        <v>1.2558671060775586E-2</v>
      </c>
      <c r="H66" s="224">
        <v>62000</v>
      </c>
      <c r="I66" s="58">
        <f t="shared" si="11"/>
        <v>9.5092024539877307E-2</v>
      </c>
      <c r="J66" s="69">
        <v>590000</v>
      </c>
      <c r="K66" s="60">
        <f t="shared" si="12"/>
        <v>0.90490797546012269</v>
      </c>
      <c r="L66" s="44">
        <f t="shared" si="13"/>
        <v>652000</v>
      </c>
      <c r="M66" s="62">
        <f>IF(ISBLANK(L66),"  ",IF(L76&gt;0,L66/L76,IF(L66&gt;0,1,0)))</f>
        <v>2.2297796095409671E-2</v>
      </c>
      <c r="N66" s="220"/>
    </row>
    <row r="67" spans="1:14" s="202" customFormat="1" ht="45" x14ac:dyDescent="0.6">
      <c r="A67" s="235" t="s">
        <v>64</v>
      </c>
      <c r="B67" s="232">
        <v>9083247</v>
      </c>
      <c r="C67" s="80">
        <f t="shared" si="0"/>
        <v>0.43144453039112285</v>
      </c>
      <c r="D67" s="91">
        <v>11969858</v>
      </c>
      <c r="E67" s="83">
        <f t="shared" si="9"/>
        <v>0.56855546960887715</v>
      </c>
      <c r="F67" s="232">
        <f>F66+F65+F64+F63+F62+F61+F60+F59+F58+F57+F56</f>
        <v>21053105</v>
      </c>
      <c r="G67" s="82">
        <f>IF(ISBLANK(F67),"  ",IF(F76&gt;0,F67/F76,IF(F67&gt;0,1,0)))</f>
        <v>0.3889530746427397</v>
      </c>
      <c r="H67" s="232">
        <v>9200000</v>
      </c>
      <c r="I67" s="80">
        <f t="shared" si="11"/>
        <v>0.63186813186813184</v>
      </c>
      <c r="J67" s="91">
        <v>5360000</v>
      </c>
      <c r="K67" s="83">
        <f t="shared" si="12"/>
        <v>0.36813186813186816</v>
      </c>
      <c r="L67" s="232">
        <f>L66+L65+L64+L63+L62+L61+L60+L59+L58+L57+L56</f>
        <v>14560000</v>
      </c>
      <c r="M67" s="82">
        <f>IF(ISBLANK(L67),"  ",IF(L76&gt;0,L67/L76,IF(L67&gt;0,1,0)))</f>
        <v>0.49793851403246137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5297601</v>
      </c>
      <c r="E72" s="54">
        <f>IF(ISBLANK(D72),"  ",IF(F72&gt;0,D72/F72,IF(D72&gt;0,1,0)))</f>
        <v>1</v>
      </c>
      <c r="F72" s="67">
        <f>D72+B72</f>
        <v>5297601</v>
      </c>
      <c r="G72" s="56">
        <f>IF(ISBLANK(F72),"  ",IF(F76&gt;0,F72/F76,IF(F72&gt;0,1,0)))</f>
        <v>9.7872413460173807E-2</v>
      </c>
      <c r="H72" s="207">
        <v>0</v>
      </c>
      <c r="I72" s="52">
        <f>IF(ISBLANK(H72),"  ",IF(L72&gt;0,H72/L72,IF(H72&gt;0,1,0)))</f>
        <v>0</v>
      </c>
      <c r="J72" s="59">
        <v>5400000</v>
      </c>
      <c r="K72" s="54">
        <f>IF(ISBLANK(J72),"  ",IF(L72&gt;0,J72/L72,IF(J72&gt;0,1,0)))</f>
        <v>1</v>
      </c>
      <c r="L72" s="67">
        <f>J72+H72</f>
        <v>5400000</v>
      </c>
      <c r="M72" s="56">
        <f>IF(ISBLANK(L72),"  ",IF(L76&gt;0,L72/L76,IF(L72&gt;0,1,0)))</f>
        <v>0.18467499833621506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20293027</v>
      </c>
      <c r="E73" s="60">
        <f>IF(ISBLANK(D73),"  ",IF(F73&gt;0,D73/F73,IF(D73&gt;0,1,0)))</f>
        <v>1</v>
      </c>
      <c r="F73" s="44">
        <f>D73+B73</f>
        <v>20293027</v>
      </c>
      <c r="G73" s="62">
        <f>IF(ISBLANK(F73),"  ",IF(F76&gt;0,F73/F76,IF(F73&gt;0,1,0)))</f>
        <v>0.37491074335392011</v>
      </c>
      <c r="H73" s="224">
        <v>0</v>
      </c>
      <c r="I73" s="58">
        <f>IF(ISBLANK(H73),"  ",IF(L73&gt;0,H73/L73,IF(H73&gt;0,1,0)))</f>
        <v>0</v>
      </c>
      <c r="J73" s="69">
        <v>786000</v>
      </c>
      <c r="K73" s="60">
        <f>IF(ISBLANK(J73),"  ",IF(L73&gt;0,J73/L73,IF(J73&gt;0,1,0)))</f>
        <v>1</v>
      </c>
      <c r="L73" s="44">
        <f>J73+H73</f>
        <v>786000</v>
      </c>
      <c r="M73" s="62">
        <f>IF(ISBLANK(L73),"  ",IF(L76&gt;0,L73/L76,IF(L73&gt;0,1,0)))</f>
        <v>2.688047198004908E-2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25590628</v>
      </c>
      <c r="E74" s="83">
        <f>IF(ISBLANK(D74),"  ",IF(F74&gt;0,D74/F74,IF(D74&gt;0,1,0)))</f>
        <v>1</v>
      </c>
      <c r="F74" s="118">
        <f>F73+F72+F71+F70+F69</f>
        <v>25590628</v>
      </c>
      <c r="G74" s="82">
        <f>IF(ISBLANK(F74),"  ",IF(F76&gt;0,F74/F76,IF(F74&gt;0,1,0)))</f>
        <v>0.47278315681409394</v>
      </c>
      <c r="H74" s="117">
        <v>0</v>
      </c>
      <c r="I74" s="80">
        <f>IF(ISBLANK(H74),"  ",IF(L74&gt;0,H74/L74,IF(H74&gt;0,1,0)))</f>
        <v>0</v>
      </c>
      <c r="J74" s="95">
        <v>6186000</v>
      </c>
      <c r="K74" s="83">
        <f>IF(ISBLANK(J74),"  ",IF(L74&gt;0,J74/L74,IF(J74&gt;0,1,0)))</f>
        <v>1</v>
      </c>
      <c r="L74" s="118">
        <f>L73+L72+L71+L70+L69</f>
        <v>6186000</v>
      </c>
      <c r="M74" s="82">
        <f>IF(ISBLANK(L74),"  ",IF(L76&gt;0,L74/L76,IF(L74&gt;0,1,0)))</f>
        <v>0.21155547031626415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16567136</v>
      </c>
      <c r="C76" s="122">
        <f t="shared" si="0"/>
        <v>0.30607544517658652</v>
      </c>
      <c r="D76" s="121">
        <v>37560486</v>
      </c>
      <c r="E76" s="123">
        <f>IF(ISBLANK(D76),"  ",IF(F76&gt;0,D76/F76,IF(D76&gt;0,1,0)))</f>
        <v>0.69392455482341342</v>
      </c>
      <c r="F76" s="121">
        <f>F74+F67+F47+F40+F48+F75</f>
        <v>54127622</v>
      </c>
      <c r="G76" s="124">
        <f>IF(ISBLANK(F76),"  ",IF(F76&gt;0,F76/F76,IF(F76&gt;0,1,0)))</f>
        <v>1</v>
      </c>
      <c r="H76" s="121">
        <v>17694558</v>
      </c>
      <c r="I76" s="122">
        <f>IF(ISBLANK(H76),"  ",IF(L76&gt;0,H76/L76,IF(H76&gt;0,1,0)))</f>
        <v>0.60513749429815944</v>
      </c>
      <c r="J76" s="121">
        <v>11546000</v>
      </c>
      <c r="K76" s="123">
        <f>IF(ISBLANK(J76),"  ",IF(L76&gt;0,J76/L76,IF(J76&gt;0,1,0)))</f>
        <v>0.39486250570184056</v>
      </c>
      <c r="L76" s="121">
        <f>L74+L67+L47+L40+L48+L75</f>
        <v>29240558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zoomScale="30" zoomScaleNormal="30" workbookViewId="0">
      <selection activeCell="B6" sqref="B6"/>
    </sheetView>
  </sheetViews>
  <sheetFormatPr defaultColWidth="186.7109375" defaultRowHeight="44.25" x14ac:dyDescent="0.55000000000000004"/>
  <cols>
    <col min="1" max="1" width="186.7109375" style="200"/>
    <col min="2" max="2" width="56.28515625" style="242" customWidth="1"/>
    <col min="3" max="3" width="56.28515625" style="200" customWidth="1"/>
    <col min="4" max="4" width="56.28515625" style="242" customWidth="1"/>
    <col min="5" max="5" width="56.28515625" style="200" customWidth="1"/>
    <col min="6" max="6" width="56.28515625" style="242" customWidth="1"/>
    <col min="7" max="7" width="56.28515625" style="200" customWidth="1"/>
    <col min="8" max="8" width="56.28515625" style="242" customWidth="1"/>
    <col min="9" max="9" width="56.28515625" style="200" customWidth="1"/>
    <col min="10" max="10" width="56.28515625" style="242" customWidth="1"/>
    <col min="11" max="11" width="56.28515625" style="200" customWidth="1"/>
    <col min="12" max="12" width="56.28515625" style="242" customWidth="1"/>
    <col min="13" max="13" width="56.42578125" style="200" customWidth="1"/>
    <col min="14" max="16384" width="186.7109375" style="200"/>
  </cols>
  <sheetData>
    <row r="1" spans="1:17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209" t="s">
        <v>105</v>
      </c>
      <c r="L1" s="9"/>
      <c r="M1" s="8"/>
      <c r="N1" s="209"/>
      <c r="O1" s="209"/>
      <c r="P1" s="209"/>
      <c r="Q1" s="209"/>
    </row>
    <row r="2" spans="1:17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x14ac:dyDescent="0.55000000000000004">
      <c r="A13" s="51" t="s">
        <v>12</v>
      </c>
      <c r="B13" s="9">
        <v>9860557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9860557</v>
      </c>
      <c r="G13" s="56">
        <f>IF(ISBLANK(F13),"  ",IF(F76&gt;0,F13/F76,IF(F13&gt;0,1,0)))</f>
        <v>0.31392239312732445</v>
      </c>
      <c r="H13" s="9">
        <v>8322697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8322697</v>
      </c>
      <c r="M13" s="56">
        <f>IF(ISBLANK(L13),"  ",IF(L76&gt;0,L13/L76,IF(L13&gt;0,1,0)))</f>
        <v>0.31988610818973634</v>
      </c>
      <c r="N13" s="57"/>
    </row>
    <row r="14" spans="1:17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x14ac:dyDescent="0.55000000000000004">
      <c r="A15" s="223" t="s">
        <v>14</v>
      </c>
      <c r="B15" s="226">
        <v>481478</v>
      </c>
      <c r="C15" s="137">
        <f t="shared" si="0"/>
        <v>1</v>
      </c>
      <c r="D15" s="69">
        <v>0</v>
      </c>
      <c r="E15" s="64">
        <f>IF(ISBLANK(D15),"  ",IF(F15&gt;0,D15/F15,IF(D15&gt;0,1,0)))</f>
        <v>0</v>
      </c>
      <c r="F15" s="48">
        <f>D15+B15</f>
        <v>481478</v>
      </c>
      <c r="G15" s="65">
        <f>IF(ISBLANK(F15),"  ",IF(F76&gt;0,F15/F76,IF(F15&gt;0,1,0)))</f>
        <v>1.5328416639968506E-2</v>
      </c>
      <c r="H15" s="226">
        <v>469212</v>
      </c>
      <c r="I15" s="137">
        <f>IF(ISBLANK(H15),"  ",IF(L15&gt;0,H15/L15,IF(H15&gt;0,1,0)))</f>
        <v>1</v>
      </c>
      <c r="J15" s="69">
        <v>0</v>
      </c>
      <c r="K15" s="64">
        <f>IF(ISBLANK(J15),"  ",IF(L15&gt;0,J15/L15,IF(J15&gt;0,1,0)))</f>
        <v>0</v>
      </c>
      <c r="L15" s="48">
        <f t="shared" si="1"/>
        <v>469212</v>
      </c>
      <c r="M15" s="65">
        <f>IF(ISBLANK(L15),"  ",IF(L76&gt;0,L15/L76,IF(L15&gt;0,1,0)))</f>
        <v>1.803434638986888E-2</v>
      </c>
      <c r="N15" s="220"/>
    </row>
    <row r="16" spans="1:17" x14ac:dyDescent="0.55000000000000004">
      <c r="A16" s="66" t="s">
        <v>15</v>
      </c>
      <c r="B16" s="207">
        <v>0</v>
      </c>
      <c r="C16" s="52">
        <f t="shared" si="0"/>
        <v>0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x14ac:dyDescent="0.55000000000000004">
      <c r="A17" s="68" t="s">
        <v>16</v>
      </c>
      <c r="B17" s="224">
        <v>481478</v>
      </c>
      <c r="C17" s="58">
        <f t="shared" si="0"/>
        <v>1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481478</v>
      </c>
      <c r="G17" s="62">
        <f>IF(ISBLANK(F17),"  ",IF(F76&gt;0,F17/F76,IF(F17&gt;0,1,0)))</f>
        <v>1.5328416639968506E-2</v>
      </c>
      <c r="H17" s="224">
        <v>469212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469212</v>
      </c>
      <c r="M17" s="62">
        <f>IF(ISBLANK(L17),"  ",IF(L76&gt;0,L17/L76,IF(L17&gt;0,1,0)))</f>
        <v>1.803434638986888E-2</v>
      </c>
      <c r="N17" s="220"/>
    </row>
    <row r="18" spans="1:14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x14ac:dyDescent="0.55000000000000004">
      <c r="A39" s="68" t="s">
        <v>108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10342035</v>
      </c>
      <c r="C40" s="80">
        <f t="shared" si="0"/>
        <v>1</v>
      </c>
      <c r="D40" s="141"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10342035</v>
      </c>
      <c r="G40" s="82">
        <f>IF(ISBLANK(F40),"  ",IF(F76&gt;0,F40/F76,IF(F40&gt;0,1,0)))</f>
        <v>0.32925080976729298</v>
      </c>
      <c r="H40" s="229">
        <v>8791909</v>
      </c>
      <c r="I40" s="80">
        <f>IF(ISBLANK(H40),"  ",IF(L40&gt;0,H40/L40,IF(H40&gt;0,1,0)))</f>
        <v>1</v>
      </c>
      <c r="J40" s="141"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8791909</v>
      </c>
      <c r="M40" s="82">
        <f>IF(ISBLANK(L40),"  ",IF(L76&gt;0,L40/L76,IF(L40&gt;0,1,0)))</f>
        <v>0.33792045457960523</v>
      </c>
      <c r="N40" s="203"/>
    </row>
    <row r="41" spans="1:14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x14ac:dyDescent="0.55000000000000004">
      <c r="A46" s="231" t="s">
        <v>43</v>
      </c>
      <c r="B46" s="224">
        <v>0</v>
      </c>
      <c r="C46" s="58">
        <f t="shared" si="0"/>
        <v>0</v>
      </c>
      <c r="D46" s="69">
        <v>4707</v>
      </c>
      <c r="E46" s="60">
        <f t="shared" si="6"/>
        <v>1</v>
      </c>
      <c r="F46" s="78">
        <f>D46+B46</f>
        <v>4707</v>
      </c>
      <c r="G46" s="62">
        <f>IF(ISBLANK(F46),"  ",IF(F76&gt;0,F46/F76,IF(F46&gt;0,1,0)))</f>
        <v>1.4985286373278065E-4</v>
      </c>
      <c r="H46" s="224">
        <v>0</v>
      </c>
      <c r="I46" s="58">
        <f t="shared" si="7"/>
        <v>0</v>
      </c>
      <c r="J46" s="69"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232">
        <v>0</v>
      </c>
      <c r="C47" s="80">
        <f t="shared" si="0"/>
        <v>0</v>
      </c>
      <c r="D47" s="91">
        <v>4707</v>
      </c>
      <c r="E47" s="83">
        <f t="shared" si="6"/>
        <v>1</v>
      </c>
      <c r="F47" s="92">
        <f>F46+F45+F44+F43+F42</f>
        <v>4707</v>
      </c>
      <c r="G47" s="82">
        <f>IF(ISBLANK(F47),"  ",IF(F76&gt;0,F47/F76,IF(F47&gt;0,1,0)))</f>
        <v>1.4985286373278065E-4</v>
      </c>
      <c r="H47" s="232">
        <v>0</v>
      </c>
      <c r="I47" s="80">
        <f t="shared" si="7"/>
        <v>0</v>
      </c>
      <c r="J47" s="91"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87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x14ac:dyDescent="0.55000000000000004">
      <c r="A50" s="215" t="s">
        <v>47</v>
      </c>
      <c r="B50" s="97">
        <v>6674975.6099999994</v>
      </c>
      <c r="C50" s="52">
        <f t="shared" si="0"/>
        <v>0.99643922820112274</v>
      </c>
      <c r="D50" s="59">
        <v>23853</v>
      </c>
      <c r="E50" s="54">
        <f t="shared" ref="E50:E67" si="9">IF(ISBLANK(D50),"  ",IF(F50&gt;0,D50/F50,IF(D50&gt;0,1,0)))</f>
        <v>3.5607717988772373E-3</v>
      </c>
      <c r="F50" s="101">
        <f t="shared" ref="F50:F55" si="10">D50+B50</f>
        <v>6698828.6099999994</v>
      </c>
      <c r="G50" s="56">
        <f>IF(ISBLANK(F50),"  ",IF(F76&gt;0,F50/F76,IF(F50&gt;0,1,0)))</f>
        <v>0.2132650628560829</v>
      </c>
      <c r="H50" s="97">
        <v>5002621.6099999994</v>
      </c>
      <c r="I50" s="52">
        <f t="shared" ref="I50:I67" si="11">IF(ISBLANK(H50),"  ",IF(L50&gt;0,H50/L50,IF(H50&gt;0,1,0)))</f>
        <v>0.95695939438891409</v>
      </c>
      <c r="J50" s="59">
        <v>225000</v>
      </c>
      <c r="K50" s="54">
        <f t="shared" ref="K50:K67" si="12">IF(ISBLANK(J50),"  ",IF(L50&gt;0,J50/L50,IF(J50&gt;0,1,0)))</f>
        <v>4.3040605611085921E-2</v>
      </c>
      <c r="L50" s="101">
        <f t="shared" ref="L50:L66" si="13">J50+H50</f>
        <v>5227621.6099999994</v>
      </c>
      <c r="M50" s="56">
        <f>IF(ISBLANK(L50),"  ",IF(L76&gt;0,L50/L76,IF(L50&gt;0,1,0)))</f>
        <v>0.20092567732688857</v>
      </c>
      <c r="N50" s="220"/>
    </row>
    <row r="51" spans="1:14" x14ac:dyDescent="0.55000000000000004">
      <c r="A51" s="223" t="s">
        <v>48</v>
      </c>
      <c r="B51" s="226">
        <v>51115</v>
      </c>
      <c r="C51" s="58">
        <f t="shared" si="0"/>
        <v>1</v>
      </c>
      <c r="D51" s="69">
        <v>0</v>
      </c>
      <c r="E51" s="60">
        <f t="shared" si="9"/>
        <v>0</v>
      </c>
      <c r="F51" s="102">
        <f t="shared" si="10"/>
        <v>51115</v>
      </c>
      <c r="G51" s="62">
        <f>IF(ISBLANK(F51),"  ",IF(F76&gt;0,F51/F76,IF(F51&gt;0,1,0)))</f>
        <v>1.627305954897192E-3</v>
      </c>
      <c r="H51" s="226">
        <v>41357</v>
      </c>
      <c r="I51" s="58">
        <f t="shared" si="11"/>
        <v>1</v>
      </c>
      <c r="J51" s="69">
        <v>0</v>
      </c>
      <c r="K51" s="60">
        <f t="shared" si="12"/>
        <v>0</v>
      </c>
      <c r="L51" s="102">
        <f t="shared" si="13"/>
        <v>41357</v>
      </c>
      <c r="M51" s="62">
        <f>IF(ISBLANK(L51),"  ",IF(L76&gt;0,L51/L76,IF(L51&gt;0,1,0)))</f>
        <v>1.589572439847675E-3</v>
      </c>
      <c r="N51" s="220"/>
    </row>
    <row r="52" spans="1:14" x14ac:dyDescent="0.55000000000000004">
      <c r="A52" s="103" t="s">
        <v>49</v>
      </c>
      <c r="B52" s="104">
        <v>0</v>
      </c>
      <c r="C52" s="58">
        <f t="shared" si="0"/>
        <v>0</v>
      </c>
      <c r="D52" s="105">
        <v>493377</v>
      </c>
      <c r="E52" s="60">
        <f t="shared" si="9"/>
        <v>1</v>
      </c>
      <c r="F52" s="106">
        <f t="shared" si="10"/>
        <v>493377</v>
      </c>
      <c r="G52" s="62">
        <f>IF(ISBLANK(F52),"  ",IF(F76&gt;0,F52/F76,IF(F52&gt;0,1,0)))</f>
        <v>1.570723525597793E-2</v>
      </c>
      <c r="H52" s="104">
        <v>0</v>
      </c>
      <c r="I52" s="58">
        <f t="shared" si="11"/>
        <v>0</v>
      </c>
      <c r="J52" s="105">
        <v>438904</v>
      </c>
      <c r="K52" s="60">
        <f t="shared" si="12"/>
        <v>1</v>
      </c>
      <c r="L52" s="106">
        <f t="shared" si="13"/>
        <v>438904</v>
      </c>
      <c r="M52" s="62">
        <f>IF(ISBLANK(L52),"  ",IF(L76&gt;0,L52/L76,IF(L52&gt;0,1,0)))</f>
        <v>1.6869446578303648E-2</v>
      </c>
      <c r="N52" s="220"/>
    </row>
    <row r="53" spans="1:14" x14ac:dyDescent="0.55000000000000004">
      <c r="A53" s="103" t="s">
        <v>50</v>
      </c>
      <c r="B53" s="104">
        <v>211438</v>
      </c>
      <c r="C53" s="58">
        <f t="shared" si="0"/>
        <v>1</v>
      </c>
      <c r="D53" s="105">
        <v>0</v>
      </c>
      <c r="E53" s="60">
        <f t="shared" si="9"/>
        <v>0</v>
      </c>
      <c r="F53" s="106">
        <f t="shared" si="10"/>
        <v>211438</v>
      </c>
      <c r="G53" s="62">
        <f>IF(ISBLANK(F53),"  ",IF(F76&gt;0,F53/F76,IF(F53&gt;0,1,0)))</f>
        <v>6.7313766309606273E-3</v>
      </c>
      <c r="H53" s="104">
        <v>154378</v>
      </c>
      <c r="I53" s="58">
        <f t="shared" si="11"/>
        <v>1</v>
      </c>
      <c r="J53" s="105">
        <v>0</v>
      </c>
      <c r="K53" s="60">
        <f t="shared" si="12"/>
        <v>0</v>
      </c>
      <c r="L53" s="106">
        <f t="shared" si="13"/>
        <v>154378</v>
      </c>
      <c r="M53" s="62">
        <f>IF(ISBLANK(L53),"  ",IF(L76&gt;0,L53/L76,IF(L53&gt;0,1,0)))</f>
        <v>5.933578695717881E-3</v>
      </c>
      <c r="N53" s="220"/>
    </row>
    <row r="54" spans="1:14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x14ac:dyDescent="0.55000000000000004">
      <c r="A55" s="223" t="s">
        <v>52</v>
      </c>
      <c r="B55" s="226">
        <v>794982</v>
      </c>
      <c r="C55" s="58">
        <f t="shared" si="0"/>
        <v>0.38866785111190855</v>
      </c>
      <c r="D55" s="69">
        <v>1250420</v>
      </c>
      <c r="E55" s="60">
        <f t="shared" si="9"/>
        <v>0.6113321488880914</v>
      </c>
      <c r="F55" s="102">
        <f t="shared" si="10"/>
        <v>2045402</v>
      </c>
      <c r="G55" s="62">
        <f>IF(ISBLANK(F55),"  ",IF(F76&gt;0,F55/F76,IF(F55&gt;0,1,0)))</f>
        <v>6.5117770806194394E-2</v>
      </c>
      <c r="H55" s="226">
        <v>649643</v>
      </c>
      <c r="I55" s="58">
        <f t="shared" si="11"/>
        <v>0.37983333109205963</v>
      </c>
      <c r="J55" s="69">
        <v>1060694</v>
      </c>
      <c r="K55" s="60">
        <f t="shared" si="12"/>
        <v>0.62016666890794037</v>
      </c>
      <c r="L55" s="102">
        <f t="shared" si="13"/>
        <v>1710337</v>
      </c>
      <c r="M55" s="62">
        <f>IF(ISBLANK(L55),"  ",IF(L76&gt;0,L55/L76,IF(L55&gt;0,1,0)))</f>
        <v>6.5737470272305851E-2</v>
      </c>
      <c r="N55" s="220"/>
    </row>
    <row r="56" spans="1:14" s="202" customFormat="1" ht="45" x14ac:dyDescent="0.6">
      <c r="A56" s="233" t="s">
        <v>53</v>
      </c>
      <c r="B56" s="234">
        <v>7732510.6099999994</v>
      </c>
      <c r="C56" s="80">
        <f t="shared" si="0"/>
        <v>0.81393472462567129</v>
      </c>
      <c r="D56" s="91">
        <v>1767650</v>
      </c>
      <c r="E56" s="83">
        <f t="shared" si="9"/>
        <v>0.18606527537432865</v>
      </c>
      <c r="F56" s="107">
        <f>F55+F53+F52+F51+F50+F54</f>
        <v>9500160.6099999994</v>
      </c>
      <c r="G56" s="82">
        <f>IF(ISBLANK(F56),"  ",IF(F76&gt;0,F56/F76,IF(F56&gt;0,1,0)))</f>
        <v>0.30244875150411304</v>
      </c>
      <c r="H56" s="234">
        <v>5847999.6099999994</v>
      </c>
      <c r="I56" s="80">
        <f t="shared" si="11"/>
        <v>0.7722580693152663</v>
      </c>
      <c r="J56" s="91">
        <v>1724598</v>
      </c>
      <c r="K56" s="83">
        <f t="shared" si="12"/>
        <v>0.2277419306847337</v>
      </c>
      <c r="L56" s="102">
        <f t="shared" si="13"/>
        <v>7572597.6099999994</v>
      </c>
      <c r="M56" s="82">
        <f>IF(ISBLANK(L56),"  ",IF(L76&gt;0,L56/L76,IF(L56&gt;0,1,0)))</f>
        <v>0.29105574531306361</v>
      </c>
      <c r="N56" s="203"/>
    </row>
    <row r="57" spans="1:14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x14ac:dyDescent="0.55000000000000004">
      <c r="A59" s="89" t="s">
        <v>56</v>
      </c>
      <c r="B59" s="224">
        <v>2095</v>
      </c>
      <c r="C59" s="58">
        <f t="shared" si="0"/>
        <v>1</v>
      </c>
      <c r="D59" s="69">
        <v>0</v>
      </c>
      <c r="E59" s="60">
        <f t="shared" si="9"/>
        <v>0</v>
      </c>
      <c r="F59" s="44">
        <f t="shared" si="14"/>
        <v>2095</v>
      </c>
      <c r="G59" s="62">
        <f>IF(ISBLANK(F59),"  ",IF(F76&gt;0,F59/F76,IF(F59&gt;0,1,0)))</f>
        <v>6.6696781287481501E-5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x14ac:dyDescent="0.55000000000000004">
      <c r="A60" s="231" t="s">
        <v>57</v>
      </c>
      <c r="B60" s="228">
        <v>0</v>
      </c>
      <c r="C60" s="58">
        <f t="shared" si="0"/>
        <v>0</v>
      </c>
      <c r="D60" s="77">
        <v>1062080</v>
      </c>
      <c r="E60" s="60">
        <f t="shared" si="9"/>
        <v>1</v>
      </c>
      <c r="F60" s="78">
        <f t="shared" si="14"/>
        <v>1062080</v>
      </c>
      <c r="G60" s="62">
        <f>IF(ISBLANK(F60),"  ",IF(F76&gt;0,F60/F76,IF(F60&gt;0,1,0)))</f>
        <v>3.3812562038094685E-2</v>
      </c>
      <c r="H60" s="228">
        <v>0</v>
      </c>
      <c r="I60" s="58">
        <f t="shared" si="11"/>
        <v>0</v>
      </c>
      <c r="J60" s="77">
        <v>412950</v>
      </c>
      <c r="K60" s="60">
        <f t="shared" si="12"/>
        <v>1</v>
      </c>
      <c r="L60" s="78">
        <f t="shared" si="13"/>
        <v>412950</v>
      </c>
      <c r="M60" s="62">
        <f>IF(ISBLANK(L60),"  ",IF(L76&gt;0,L60/L76,IF(L60&gt;0,1,0)))</f>
        <v>1.5871894456442621E-2</v>
      </c>
      <c r="N60" s="220"/>
    </row>
    <row r="61" spans="1:14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x14ac:dyDescent="0.55000000000000004">
      <c r="A65" s="89" t="s">
        <v>62</v>
      </c>
      <c r="B65" s="224">
        <v>0</v>
      </c>
      <c r="C65" s="58">
        <f t="shared" si="0"/>
        <v>0</v>
      </c>
      <c r="D65" s="69">
        <v>1505696.12</v>
      </c>
      <c r="E65" s="60">
        <f t="shared" si="9"/>
        <v>1</v>
      </c>
      <c r="F65" s="44">
        <f t="shared" si="14"/>
        <v>1505696.12</v>
      </c>
      <c r="G65" s="62">
        <f>IF(ISBLANK(F65),"  ",IF(F76&gt;0,F65/F76,IF(F65&gt;0,1,0)))</f>
        <v>4.7935601337016479E-2</v>
      </c>
      <c r="H65" s="224">
        <v>0</v>
      </c>
      <c r="I65" s="58">
        <f t="shared" si="11"/>
        <v>0</v>
      </c>
      <c r="J65" s="69">
        <v>1490716.12</v>
      </c>
      <c r="K65" s="60">
        <f t="shared" si="12"/>
        <v>1</v>
      </c>
      <c r="L65" s="44">
        <f t="shared" si="13"/>
        <v>1490716.12</v>
      </c>
      <c r="M65" s="62">
        <f>IF(ISBLANK(L65),"  ",IF(L76&gt;0,L65/L76,IF(L65&gt;0,1,0)))</f>
        <v>5.7296256014427061E-2</v>
      </c>
      <c r="N65" s="220"/>
    </row>
    <row r="66" spans="1:14" x14ac:dyDescent="0.55000000000000004">
      <c r="A66" s="231" t="s">
        <v>63</v>
      </c>
      <c r="B66" s="224">
        <v>0</v>
      </c>
      <c r="C66" s="58">
        <f t="shared" si="0"/>
        <v>0</v>
      </c>
      <c r="D66" s="69">
        <v>178334</v>
      </c>
      <c r="E66" s="60">
        <f t="shared" si="9"/>
        <v>1</v>
      </c>
      <c r="F66" s="44">
        <f t="shared" si="14"/>
        <v>178334</v>
      </c>
      <c r="G66" s="62">
        <f>IF(ISBLANK(F66),"  ",IF(F76&gt;0,F66/F76,IF(F66&gt;0,1,0)))</f>
        <v>5.6774719781010627E-3</v>
      </c>
      <c r="H66" s="224">
        <v>0</v>
      </c>
      <c r="I66" s="58">
        <f t="shared" si="11"/>
        <v>0</v>
      </c>
      <c r="J66" s="69">
        <v>23500</v>
      </c>
      <c r="K66" s="60">
        <f t="shared" si="12"/>
        <v>1</v>
      </c>
      <c r="L66" s="44">
        <f t="shared" si="13"/>
        <v>23500</v>
      </c>
      <c r="M66" s="62">
        <f>IF(ISBLANK(L66),"  ",IF(L76&gt;0,L66/L76,IF(L66&gt;0,1,0)))</f>
        <v>9.0323167387432277E-4</v>
      </c>
      <c r="N66" s="220"/>
    </row>
    <row r="67" spans="1:14" s="202" customFormat="1" ht="45" x14ac:dyDescent="0.6">
      <c r="A67" s="235" t="s">
        <v>64</v>
      </c>
      <c r="B67" s="232">
        <v>7734605.6099999994</v>
      </c>
      <c r="C67" s="80">
        <f t="shared" si="0"/>
        <v>0.6314806220274416</v>
      </c>
      <c r="D67" s="91">
        <v>4513760.12</v>
      </c>
      <c r="E67" s="83">
        <f t="shared" si="9"/>
        <v>0.36851937797255829</v>
      </c>
      <c r="F67" s="232">
        <f>F66+F65+F64+F63+F62+F61+F60+F59+F58+F57+F56</f>
        <v>12248365.73</v>
      </c>
      <c r="G67" s="82">
        <f>IF(ISBLANK(F67),"  ",IF(F76&gt;0,F67/F76,IF(F67&gt;0,1,0)))</f>
        <v>0.3899410836386128</v>
      </c>
      <c r="H67" s="232">
        <v>5847999.6099999994</v>
      </c>
      <c r="I67" s="80">
        <f t="shared" si="11"/>
        <v>0.61559421646794987</v>
      </c>
      <c r="J67" s="91">
        <v>3651764.12</v>
      </c>
      <c r="K67" s="83">
        <f t="shared" si="12"/>
        <v>0.38440578353205002</v>
      </c>
      <c r="L67" s="232">
        <f>L66+L65+L64+L63+L62+L61+L60+L59+L58+L57+L56</f>
        <v>9499763.7300000004</v>
      </c>
      <c r="M67" s="82">
        <f>IF(ISBLANK(L67),"  ",IF(L76&gt;0,L67/L76,IF(L67&gt;0,1,0)))</f>
        <v>0.36512712745780768</v>
      </c>
      <c r="N67" s="203"/>
    </row>
    <row r="68" spans="1:14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x14ac:dyDescent="0.55000000000000004">
      <c r="A72" s="89" t="s">
        <v>69</v>
      </c>
      <c r="B72" s="207">
        <v>0</v>
      </c>
      <c r="C72" s="52">
        <f t="shared" si="0"/>
        <v>0</v>
      </c>
      <c r="D72" s="59">
        <v>6610559</v>
      </c>
      <c r="E72" s="54">
        <f>IF(ISBLANK(D72),"  ",IF(F72&gt;0,D72/F72,IF(D72&gt;0,1,0)))</f>
        <v>1</v>
      </c>
      <c r="F72" s="67">
        <f>D72+B72</f>
        <v>6610559</v>
      </c>
      <c r="G72" s="56">
        <f>IF(ISBLANK(F72),"  ",IF(F76&gt;0,F72/F76,IF(F72&gt;0,1,0)))</f>
        <v>0.21045489632982933</v>
      </c>
      <c r="H72" s="207">
        <v>0</v>
      </c>
      <c r="I72" s="52">
        <f>IF(ISBLANK(H72),"  ",IF(L72&gt;0,H72/L72,IF(H72&gt;0,1,0)))</f>
        <v>0</v>
      </c>
      <c r="J72" s="59">
        <v>5742869</v>
      </c>
      <c r="K72" s="54">
        <f>IF(ISBLANK(J72),"  ",IF(L72&gt;0,J72/L72,IF(J72&gt;0,1,0)))</f>
        <v>1</v>
      </c>
      <c r="L72" s="67">
        <f>J72+H72</f>
        <v>5742869</v>
      </c>
      <c r="M72" s="56">
        <f>IF(ISBLANK(L72),"  ",IF(L76&gt;0,L72/L76,IF(L72&gt;0,1,0)))</f>
        <v>0.22072941190259396</v>
      </c>
    </row>
    <row r="73" spans="1:14" x14ac:dyDescent="0.55000000000000004">
      <c r="A73" s="223" t="s">
        <v>70</v>
      </c>
      <c r="B73" s="224">
        <v>0</v>
      </c>
      <c r="C73" s="58">
        <f t="shared" si="0"/>
        <v>0</v>
      </c>
      <c r="D73" s="69">
        <v>2205144.4</v>
      </c>
      <c r="E73" s="60">
        <f>IF(ISBLANK(D73),"  ",IF(F73&gt;0,D73/F73,IF(D73&gt;0,1,0)))</f>
        <v>1</v>
      </c>
      <c r="F73" s="44">
        <f>D73+B73</f>
        <v>2205144.4</v>
      </c>
      <c r="G73" s="62">
        <f>IF(ISBLANK(F73),"  ",IF(F76&gt;0,F73/F76,IF(F73&gt;0,1,0)))</f>
        <v>7.0203357400532046E-2</v>
      </c>
      <c r="H73" s="224">
        <v>0</v>
      </c>
      <c r="I73" s="58">
        <f>IF(ISBLANK(H73),"  ",IF(L73&gt;0,H73/L73,IF(H73&gt;0,1,0)))</f>
        <v>0</v>
      </c>
      <c r="J73" s="69">
        <v>1983146.4</v>
      </c>
      <c r="K73" s="60">
        <f>IF(ISBLANK(J73),"  ",IF(L73&gt;0,J73/L73,IF(J73&gt;0,1,0)))</f>
        <v>1</v>
      </c>
      <c r="L73" s="44">
        <f>J73+H73</f>
        <v>1983146.4</v>
      </c>
      <c r="M73" s="62">
        <f>IF(ISBLANK(L73),"  ",IF(L76&gt;0,L73/L76,IF(L73&gt;0,1,0)))</f>
        <v>7.6223006059993062E-2</v>
      </c>
    </row>
    <row r="74" spans="1:14" s="202" customFormat="1" ht="45" x14ac:dyDescent="0.6">
      <c r="A74" s="230" t="s">
        <v>71</v>
      </c>
      <c r="B74" s="117">
        <v>0</v>
      </c>
      <c r="C74" s="80">
        <f t="shared" si="0"/>
        <v>0</v>
      </c>
      <c r="D74" s="95">
        <v>8815703.4000000004</v>
      </c>
      <c r="E74" s="83">
        <f>IF(ISBLANK(D74),"  ",IF(F74&gt;0,D74/F74,IF(D74&gt;0,1,0)))</f>
        <v>1</v>
      </c>
      <c r="F74" s="118">
        <f>F73+F72+F71+F70+F69</f>
        <v>8815703.4000000004</v>
      </c>
      <c r="G74" s="82">
        <f>IF(ISBLANK(F74),"  ",IF(F76&gt;0,F74/F76,IF(F74&gt;0,1,0)))</f>
        <v>0.28065825373036141</v>
      </c>
      <c r="H74" s="117">
        <v>0</v>
      </c>
      <c r="I74" s="80">
        <f>IF(ISBLANK(H74),"  ",IF(L74&gt;0,H74/L74,IF(H74&gt;0,1,0)))</f>
        <v>0</v>
      </c>
      <c r="J74" s="95">
        <v>7726015.4000000004</v>
      </c>
      <c r="K74" s="83">
        <f>IF(ISBLANK(J74),"  ",IF(L74&gt;0,J74/L74,IF(J74&gt;0,1,0)))</f>
        <v>1</v>
      </c>
      <c r="L74" s="118">
        <f>L73+L72+L71+L70+L69</f>
        <v>7726015.4000000004</v>
      </c>
      <c r="M74" s="82">
        <f>IF(ISBLANK(L74),"  ",IF(L76&gt;0,L74/L76,IF(L74&gt;0,1,0)))</f>
        <v>0.29695241796258703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18076640.609999999</v>
      </c>
      <c r="C76" s="122">
        <f t="shared" si="0"/>
        <v>0.57549104781745886</v>
      </c>
      <c r="D76" s="121">
        <v>13334170.52</v>
      </c>
      <c r="E76" s="123">
        <f>IF(ISBLANK(D76),"  ",IF(F76&gt;0,D76/F76,IF(D76&gt;0,1,0)))</f>
        <v>0.42450895218254103</v>
      </c>
      <c r="F76" s="121">
        <f>F74+F67+F47+F40+F48+F75</f>
        <v>31410811.130000003</v>
      </c>
      <c r="G76" s="124">
        <f>IF(ISBLANK(F76),"  ",IF(F76&gt;0,F76/F76,IF(F76&gt;0,1,0)))</f>
        <v>1</v>
      </c>
      <c r="H76" s="121">
        <v>14639908.609999999</v>
      </c>
      <c r="I76" s="122">
        <f>IF(ISBLANK(H76),"  ",IF(L76&gt;0,H76/L76,IF(H76&gt;0,1,0)))</f>
        <v>0.56269060251818759</v>
      </c>
      <c r="J76" s="121">
        <v>11377779.52</v>
      </c>
      <c r="K76" s="123">
        <f>IF(ISBLANK(J76),"  ",IF(L76&gt;0,J76/L76,IF(J76&gt;0,1,0)))</f>
        <v>0.43730939748181225</v>
      </c>
      <c r="L76" s="121">
        <f>L74+L67+L47+L40+L48+L75</f>
        <v>26017688.130000003</v>
      </c>
      <c r="M76" s="124">
        <f>IF(ISBLANK(L76),"  ",IF(L76&gt;0,L76/L76,IF(L76&gt;0,1,0)))</f>
        <v>1</v>
      </c>
    </row>
    <row r="77" spans="1:14" ht="45" thickTop="1" x14ac:dyDescent="0.55000000000000004">
      <c r="A77" s="241"/>
      <c r="B77" s="205"/>
      <c r="C77" s="206"/>
      <c r="D77" s="205"/>
      <c r="E77" s="206"/>
      <c r="F77" s="205"/>
      <c r="G77" s="206"/>
      <c r="H77" s="205"/>
      <c r="I77" s="206"/>
      <c r="J77" s="205"/>
      <c r="K77" s="206"/>
      <c r="L77" s="205"/>
      <c r="M77" s="206"/>
    </row>
    <row r="78" spans="1:14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  <row r="80" spans="1:14" x14ac:dyDescent="0.55000000000000004">
      <c r="B80" s="200"/>
      <c r="D80" s="200"/>
      <c r="F80" s="200"/>
      <c r="H80" s="200"/>
      <c r="J80" s="200"/>
      <c r="L80" s="200"/>
    </row>
    <row r="81" spans="1:12" x14ac:dyDescent="0.55000000000000004">
      <c r="A81" s="200" t="s">
        <v>109</v>
      </c>
      <c r="B81" s="200"/>
      <c r="D81" s="200"/>
      <c r="F81" s="200"/>
      <c r="H81" s="200"/>
      <c r="J81" s="200"/>
      <c r="L81" s="200"/>
    </row>
    <row r="89" spans="1:12" x14ac:dyDescent="0.55000000000000004">
      <c r="A89" s="200" t="s">
        <v>4</v>
      </c>
    </row>
  </sheetData>
  <pageMargins left="0.25" right="0.25" top="0.75" bottom="0.75" header="0.3" footer="0.3"/>
  <pageSetup scale="1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"/>
  <sheetViews>
    <sheetView workbookViewId="0">
      <selection activeCell="B8" sqref="B8"/>
    </sheetView>
  </sheetViews>
  <sheetFormatPr defaultRowHeight="15" x14ac:dyDescent="0.25"/>
  <sheetData>
    <row r="6" spans="2:2" x14ac:dyDescent="0.25">
      <c r="B6" t="s">
        <v>131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52.140625" style="240" customWidth="1"/>
    <col min="5" max="5" width="45.5703125" style="201" customWidth="1"/>
    <col min="6" max="6" width="50.285156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50.28515625" style="240" customWidth="1"/>
    <col min="11" max="11" width="45.5703125" style="201" customWidth="1"/>
    <col min="12" max="12" width="50.285156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125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 t="s">
        <v>4</v>
      </c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f>HSCS!B13+HSCNO!B13+PBRC!B13+LSUAg!B13+SULaw!B13+SUAg!B13</f>
        <v>221561090.03000012</v>
      </c>
      <c r="C13" s="52">
        <f t="shared" ref="C13:C76" si="0">IF(ISBLANK(B13),"  ",IF(F13&gt;0,B13/F13,IF(B13&gt;0,1,0)))</f>
        <v>1</v>
      </c>
      <c r="D13" s="53">
        <f>HSCS!D13+HSCNO!D13+PBRC!D13+LSUAg!D13+SULaw!D13+SUAg!D13</f>
        <v>0</v>
      </c>
      <c r="E13" s="54">
        <f>IF(ISBLANK(D13),"  ",IF(F13&gt;0,D13/F13,IF(D13&gt;0,1,0)))</f>
        <v>0</v>
      </c>
      <c r="F13" s="55">
        <f>D13+B13</f>
        <v>221561090.03000012</v>
      </c>
      <c r="G13" s="56">
        <f>IF(ISBLANK(F13),"  ",IF(F76&gt;0,F13/F76,IF(F13&gt;0,1,0)))</f>
        <v>0.19519796853626592</v>
      </c>
      <c r="H13" s="9">
        <f>HSCS!H13+HSCNO!H13+PBRC!H13+LSUAg!H13+SULaw!H13+SUAg!H13</f>
        <v>225394622</v>
      </c>
      <c r="I13" s="52">
        <f>IF(ISBLANK(H13),"  ",IF(L13&gt;0,H13/L13,IF(H13&gt;0,1,0)))</f>
        <v>1</v>
      </c>
      <c r="J13" s="53">
        <f>HSCS!J13+HSCNO!J13+PBRC!J13+LSUAg!J13+SULaw!J13+SUAg!J13</f>
        <v>0</v>
      </c>
      <c r="K13" s="54">
        <f>IF(ISBLANK(J13),"  ",IF(L13&gt;0,J13/L13,IF(J13&gt;0,1,0)))</f>
        <v>0</v>
      </c>
      <c r="L13" s="55">
        <f t="shared" ref="L13:L34" si="1">J13+H13</f>
        <v>225394622</v>
      </c>
      <c r="M13" s="56">
        <f>IF(ISBLANK(L13),"  ",IF(L76&gt;0,L13/L76,IF(L13&gt;0,1,0)))</f>
        <v>0.20268859035698236</v>
      </c>
      <c r="N13" s="57"/>
    </row>
    <row r="14" spans="1:17" s="200" customFormat="1" ht="44.25" x14ac:dyDescent="0.55000000000000004">
      <c r="A14" s="215" t="s">
        <v>13</v>
      </c>
      <c r="B14" s="9">
        <f>HSCS!B14+HSCNO!B14+PBRC!B14+LSUAg!B14+SULaw!B14+SUAg!B14</f>
        <v>0</v>
      </c>
      <c r="C14" s="58">
        <f t="shared" si="0"/>
        <v>0</v>
      </c>
      <c r="D14" s="53">
        <f>HSCS!D14+HSCNO!D14+PBRC!D14+LSUAg!D14+SULaw!D14+SUAg!D14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HSCS!H14+HSCNO!H14+PBRC!H14+LSUAg!H14+SULaw!H14+SUAg!H14</f>
        <v>0</v>
      </c>
      <c r="I14" s="58">
        <f>IF(ISBLANK(H14),"  ",IF(L14&gt;0,H14/L14,IF(H14&gt;0,1,0)))</f>
        <v>0</v>
      </c>
      <c r="J14" s="53">
        <f>HSCS!J14+HSCNO!J14+PBRC!J14+LSUAg!J14+SULaw!J14+SUAg!J14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9">
        <f>HSCS!B15+HSCNO!B15+PBRC!B15+LSUAg!B15+SULaw!B15+SUAg!B15</f>
        <v>30880798.189999998</v>
      </c>
      <c r="C15" s="137">
        <f t="shared" si="0"/>
        <v>1</v>
      </c>
      <c r="D15" s="53">
        <f>HSCS!D15+HSCNO!D15+PBRC!D15+LSUAg!D15+SULaw!D15+SUAg!D15</f>
        <v>0</v>
      </c>
      <c r="E15" s="64">
        <f>IF(ISBLANK(D15),"  ",IF(F15&gt;0,D15/F15,IF(D15&gt;0,1,0)))</f>
        <v>0</v>
      </c>
      <c r="F15" s="48">
        <f>D15+B15</f>
        <v>30880798.189999998</v>
      </c>
      <c r="G15" s="65">
        <f>IF(ISBLANK(F15),"  ",IF(F76&gt;0,F15/F76,IF(F15&gt;0,1,0)))</f>
        <v>2.7206352309650596E-2</v>
      </c>
      <c r="H15" s="9">
        <f>HSCS!H15+HSCNO!H15+PBRC!H15+LSUAg!H15+SULaw!H15+SUAg!H15</f>
        <v>18098460</v>
      </c>
      <c r="I15" s="137">
        <f>IF(ISBLANK(H15),"  ",IF(L15&gt;0,H15/L15,IF(H15&gt;0,1,0)))</f>
        <v>1</v>
      </c>
      <c r="J15" s="53">
        <f>HSCS!J15+HSCNO!J15+PBRC!J15+LSUAg!J15+SULaw!J15+SUAg!J15</f>
        <v>0</v>
      </c>
      <c r="K15" s="64">
        <f>IF(ISBLANK(J15),"  ",IF(L15&gt;0,J15/L15,IF(J15&gt;0,1,0)))</f>
        <v>0</v>
      </c>
      <c r="L15" s="48">
        <f t="shared" si="1"/>
        <v>18098460</v>
      </c>
      <c r="M15" s="65">
        <f>IF(ISBLANK(L15),"  ",IF(L76&gt;0,L15/L76,IF(L15&gt;0,1,0)))</f>
        <v>1.627523901183512E-2</v>
      </c>
      <c r="N15" s="220"/>
    </row>
    <row r="16" spans="1:17" s="200" customFormat="1" ht="44.25" x14ac:dyDescent="0.55000000000000004">
      <c r="A16" s="66" t="s">
        <v>15</v>
      </c>
      <c r="B16" s="9">
        <f>HSCS!B16+HSCNO!B16+PBRC!B16+LSUAg!B16+SULaw!B16+SUAg!B16</f>
        <v>0</v>
      </c>
      <c r="C16" s="52">
        <f t="shared" si="0"/>
        <v>0</v>
      </c>
      <c r="D16" s="53">
        <f>HSCS!D16+HSCNO!D16+PBRC!D16+LSUAg!D16+SULaw!D16+SUAg!D16</f>
        <v>0</v>
      </c>
      <c r="E16" s="54">
        <f>IF(ISBLANK(D16),"  ",IF(F16&gt;0,D16/F16,IF(D16&gt;0,1,0)))</f>
        <v>0</v>
      </c>
      <c r="F16" s="67">
        <f t="shared" ref="F16:F39" si="2">D16+B16</f>
        <v>0</v>
      </c>
      <c r="G16" s="56">
        <f>IF(ISBLANK(F16),"  ",IF(F76&gt;0,F16/F76,IF(F16&gt;0,1,0)))</f>
        <v>0</v>
      </c>
      <c r="H16" s="9">
        <f>HSCS!H16+HSCNO!H16+PBRC!H16+LSUAg!H16+SULaw!H16+SUAg!H16</f>
        <v>0</v>
      </c>
      <c r="I16" s="52">
        <f t="shared" ref="I16:I34" si="3">IF(ISBLANK(H16),"  ",IF(L16&gt;0,H16/L16,IF(H16&gt;0,1,0)))</f>
        <v>0</v>
      </c>
      <c r="J16" s="53">
        <f>HSCS!J16+HSCNO!J16+PBRC!J16+LSUAg!J16+SULaw!J16+SUAg!J16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9">
        <f>HSCS!B17+HSCNO!B17+PBRC!B17+LSUAg!B17+SULaw!B17+SUAg!B17</f>
        <v>9232957.1799999997</v>
      </c>
      <c r="C17" s="58">
        <f t="shared" si="0"/>
        <v>1</v>
      </c>
      <c r="D17" s="53">
        <f>HSCS!D17+HSCNO!D17+PBRC!D17+LSUAg!D17+SULaw!D17+SUAg!D17</f>
        <v>0</v>
      </c>
      <c r="E17" s="54">
        <f t="shared" ref="E17:E34" si="5">IF(ISBLANK(D17),"  ",IF(F17&gt;0,D17/F17,IF(D17&gt;0,1,0)))</f>
        <v>0</v>
      </c>
      <c r="F17" s="44">
        <f t="shared" si="2"/>
        <v>9232957.1799999997</v>
      </c>
      <c r="G17" s="62">
        <f>IF(ISBLANK(F17),"  ",IF(F76&gt;0,F17/F76,IF(F17&gt;0,1,0)))</f>
        <v>8.1343456329552241E-3</v>
      </c>
      <c r="H17" s="9">
        <f>HSCS!H17+HSCNO!H17+PBRC!H17+LSUAg!H17+SULaw!H17+SUAg!H17</f>
        <v>10330618</v>
      </c>
      <c r="I17" s="58">
        <f t="shared" si="3"/>
        <v>1</v>
      </c>
      <c r="J17" s="53">
        <f>HSCS!J17+HSCNO!J17+PBRC!J17+LSUAg!J17+SULaw!J17+SUAg!J17</f>
        <v>0</v>
      </c>
      <c r="K17" s="60">
        <f t="shared" si="4"/>
        <v>0</v>
      </c>
      <c r="L17" s="44">
        <f t="shared" si="1"/>
        <v>10330618</v>
      </c>
      <c r="M17" s="62">
        <f>IF(ISBLANK(L17),"  ",IF(L76&gt;0,L17/L76,IF(L17&gt;0,1,0)))</f>
        <v>9.2899217441686274E-3</v>
      </c>
      <c r="N17" s="220"/>
    </row>
    <row r="18" spans="1:14" s="200" customFormat="1" ht="44.25" x14ac:dyDescent="0.55000000000000004">
      <c r="A18" s="68" t="s">
        <v>17</v>
      </c>
      <c r="B18" s="9">
        <f>HSCS!B18+HSCNO!B18+PBRC!B18+LSUAg!B18+SULaw!B18+SUAg!B18</f>
        <v>20727841.010000002</v>
      </c>
      <c r="C18" s="58">
        <f t="shared" si="0"/>
        <v>1</v>
      </c>
      <c r="D18" s="53">
        <f>HSCS!D18+HSCNO!D18+PBRC!D18+LSUAg!D18+SULaw!D18+SUAg!D18</f>
        <v>0</v>
      </c>
      <c r="E18" s="54">
        <f t="shared" si="5"/>
        <v>0</v>
      </c>
      <c r="F18" s="44">
        <f t="shared" si="2"/>
        <v>20727841.010000002</v>
      </c>
      <c r="G18" s="62">
        <f>IF(ISBLANK(F18),"  ",IF(F76&gt;0,F18/F76,IF(F18&gt;0,1,0)))</f>
        <v>1.8261475680350085E-2</v>
      </c>
      <c r="H18" s="9">
        <f>HSCS!H18+HSCNO!H18+PBRC!H18+LSUAg!H18+SULaw!H18+SUAg!H18</f>
        <v>7017842</v>
      </c>
      <c r="I18" s="58">
        <f t="shared" si="3"/>
        <v>1</v>
      </c>
      <c r="J18" s="53">
        <f>HSCS!J18+HSCNO!J18+PBRC!J18+LSUAg!J18+SULaw!J18+SUAg!J18</f>
        <v>0</v>
      </c>
      <c r="K18" s="60">
        <f t="shared" si="4"/>
        <v>0</v>
      </c>
      <c r="L18" s="44">
        <f t="shared" si="1"/>
        <v>7017842</v>
      </c>
      <c r="M18" s="62">
        <f>IF(ISBLANK(L18),"  ",IF(L76&gt;0,L18/L76,IF(L18&gt;0,1,0)))</f>
        <v>6.3108715270412518E-3</v>
      </c>
      <c r="N18" s="220"/>
    </row>
    <row r="19" spans="1:14" s="200" customFormat="1" ht="44.25" x14ac:dyDescent="0.55000000000000004">
      <c r="A19" s="68" t="s">
        <v>18</v>
      </c>
      <c r="B19" s="9">
        <f>HSCS!B19+HSCNO!B19+PBRC!B19+LSUAg!B19+SULaw!B19+SUAg!B19</f>
        <v>0</v>
      </c>
      <c r="C19" s="58">
        <f t="shared" si="0"/>
        <v>0</v>
      </c>
      <c r="D19" s="53">
        <f>HSCS!D19+HSCNO!D19+PBRC!D19+LSUAg!D19+SULaw!D19+SUAg!D19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9">
        <f>HSCS!H19+HSCNO!H19+PBRC!H19+LSUAg!H19+SULaw!H19+SUAg!H19</f>
        <v>0</v>
      </c>
      <c r="I19" s="58">
        <f t="shared" si="3"/>
        <v>0</v>
      </c>
      <c r="J19" s="53">
        <f>HSCS!J19+HSCNO!J19+PBRC!J19+LSUAg!J19+SULaw!J19+SUAg!J19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9">
        <f>HSCS!B20+HSCNO!B20+PBRC!B20+LSUAg!B20+SULaw!B20+SUAg!B20</f>
        <v>0</v>
      </c>
      <c r="C20" s="58">
        <f t="shared" si="0"/>
        <v>0</v>
      </c>
      <c r="D20" s="53">
        <f>HSCS!D20+HSCNO!D20+PBRC!D20+LSUAg!D20+SULaw!D20+SUAg!D20</f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9">
        <f>HSCS!H20+HSCNO!H20+PBRC!H20+LSUAg!H20+SULaw!H20+SUAg!H20</f>
        <v>0</v>
      </c>
      <c r="I20" s="58">
        <f t="shared" si="3"/>
        <v>0</v>
      </c>
      <c r="J20" s="53">
        <f>HSCS!J20+HSCNO!J20+PBRC!J20+LSUAg!J20+SULaw!J20+SUAg!J20</f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9">
        <f>HSCS!B21+HSCNO!B21+PBRC!B21+LSUAg!B21+SULaw!B21+SUAg!B21</f>
        <v>0</v>
      </c>
      <c r="C21" s="58">
        <f t="shared" si="0"/>
        <v>0</v>
      </c>
      <c r="D21" s="53">
        <f>HSCS!D21+HSCNO!D21+PBRC!D21+LSUAg!D21+SULaw!D21+SUAg!D21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HSCS!H21+HSCNO!H21+PBRC!H21+LSUAg!H21+SULaw!H21+SUAg!H21</f>
        <v>0</v>
      </c>
      <c r="I21" s="58">
        <f t="shared" si="3"/>
        <v>0</v>
      </c>
      <c r="J21" s="53">
        <f>HSCS!J21+HSCNO!J21+PBRC!J21+LSUAg!J21+SULaw!J21+SUAg!J21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9">
        <f>HSCS!B22+HSCNO!B22+PBRC!B22+LSUAg!B22+SULaw!B22+SUAg!B22</f>
        <v>920000</v>
      </c>
      <c r="C22" s="58">
        <f t="shared" si="0"/>
        <v>1</v>
      </c>
      <c r="D22" s="53">
        <f>HSCS!D22+HSCNO!D22+PBRC!D22+LSUAg!D22+SULaw!D22+SUAg!D22</f>
        <v>0</v>
      </c>
      <c r="E22" s="54">
        <f t="shared" si="5"/>
        <v>0</v>
      </c>
      <c r="F22" s="44">
        <f t="shared" si="2"/>
        <v>920000</v>
      </c>
      <c r="G22" s="62">
        <f>IF(ISBLANK(F22),"  ",IF(F76&gt;0,F22/F76,IF(F22&gt;0,1,0)))</f>
        <v>8.1053099634529073E-4</v>
      </c>
      <c r="H22" s="9">
        <f>HSCS!H22+HSCNO!H22+PBRC!H22+LSUAg!H22+SULaw!H22+SUAg!H22</f>
        <v>750000</v>
      </c>
      <c r="I22" s="58">
        <f t="shared" si="3"/>
        <v>1</v>
      </c>
      <c r="J22" s="53">
        <f>HSCS!J22+HSCNO!J22+PBRC!J22+LSUAg!J22+SULaw!J22+SUAg!J22</f>
        <v>0</v>
      </c>
      <c r="K22" s="60">
        <f t="shared" si="4"/>
        <v>0</v>
      </c>
      <c r="L22" s="44">
        <f t="shared" si="1"/>
        <v>750000</v>
      </c>
      <c r="M22" s="62">
        <f>IF(ISBLANK(L22),"  ",IF(L76&gt;0,L22/L76,IF(L22&gt;0,1,0)))</f>
        <v>6.7444574062524329E-4</v>
      </c>
      <c r="N22" s="220"/>
    </row>
    <row r="23" spans="1:14" s="200" customFormat="1" ht="44.25" x14ac:dyDescent="0.55000000000000004">
      <c r="A23" s="68" t="s">
        <v>22</v>
      </c>
      <c r="B23" s="9">
        <f>HSCS!B23+HSCNO!B23+PBRC!B23+LSUAg!B23+SULaw!B23+SUAg!B23</f>
        <v>0</v>
      </c>
      <c r="C23" s="58">
        <f t="shared" si="0"/>
        <v>0</v>
      </c>
      <c r="D23" s="53">
        <f>HSCS!D23+HSCNO!D23+PBRC!D23+LSUAg!D23+SULaw!D23+SUAg!D23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HSCS!H23+HSCNO!H23+PBRC!H23+LSUAg!H23+SULaw!H23+SUAg!H23</f>
        <v>0</v>
      </c>
      <c r="I23" s="58">
        <f t="shared" si="3"/>
        <v>0</v>
      </c>
      <c r="J23" s="53">
        <f>HSCS!J23+HSCNO!J23+PBRC!J23+LSUAg!J23+SULaw!J23+SUAg!J23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9">
        <f>HSCS!B24+HSCNO!B24+PBRC!B24+LSUAg!B24+SULaw!B24+SUAg!B24</f>
        <v>0</v>
      </c>
      <c r="C24" s="58">
        <f t="shared" si="0"/>
        <v>0</v>
      </c>
      <c r="D24" s="53">
        <f>HSCS!D24+HSCNO!D24+PBRC!D24+LSUAg!D24+SULaw!D24+SUAg!D24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HSCS!H24+HSCNO!H24+PBRC!H24+LSUAg!H24+SULaw!H24+SUAg!H24</f>
        <v>0</v>
      </c>
      <c r="I24" s="58">
        <f t="shared" si="3"/>
        <v>0</v>
      </c>
      <c r="J24" s="53">
        <f>HSCS!J24+HSCNO!J24+PBRC!J24+LSUAg!J24+SULaw!J24+SUAg!J24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9">
        <f>HSCS!B25+HSCNO!B25+PBRC!B25+LSUAg!B25+SULaw!B25+SUAg!B25</f>
        <v>0</v>
      </c>
      <c r="C25" s="58">
        <f t="shared" si="0"/>
        <v>0</v>
      </c>
      <c r="D25" s="53">
        <f>HSCS!D25+HSCNO!D25+PBRC!D25+LSUAg!D25+SULaw!D25+SUAg!D25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HSCS!H25+HSCNO!H25+PBRC!H25+LSUAg!H25+SULaw!H25+SUAg!H25</f>
        <v>0</v>
      </c>
      <c r="I25" s="58">
        <f t="shared" si="3"/>
        <v>0</v>
      </c>
      <c r="J25" s="53">
        <f>HSCS!J25+HSCNO!J25+PBRC!J25+LSUAg!J25+SULaw!J25+SUAg!J25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9">
        <f>HSCS!B26+HSCNO!B26+PBRC!B26+LSUAg!B26+SULaw!B26+SUAg!B26</f>
        <v>0</v>
      </c>
      <c r="C26" s="58">
        <f t="shared" si="0"/>
        <v>0</v>
      </c>
      <c r="D26" s="53">
        <f>HSCS!D26+HSCNO!D26+PBRC!D26+LSUAg!D26+SULaw!D26+SUAg!D26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HSCS!H26+HSCNO!H26+PBRC!H26+LSUAg!H26+SULaw!H26+SUAg!H26</f>
        <v>0</v>
      </c>
      <c r="I26" s="58">
        <f t="shared" si="3"/>
        <v>0</v>
      </c>
      <c r="J26" s="53">
        <f>HSCS!J26+HSCNO!J26+PBRC!J26+LSUAg!J26+SULaw!J26+SUAg!J26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9">
        <f>HSCS!B27+HSCNO!B27+PBRC!B27+LSUAg!B27+SULaw!B27+SUAg!B27</f>
        <v>0</v>
      </c>
      <c r="C27" s="58">
        <f t="shared" si="0"/>
        <v>0</v>
      </c>
      <c r="D27" s="53">
        <f>HSCS!D27+HSCNO!D27+PBRC!D27+LSUAg!D27+SULaw!D27+SUAg!D27</f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9">
        <f>HSCS!H27+HSCNO!H27+PBRC!H27+LSUAg!H27+SULaw!H27+SUAg!H27</f>
        <v>0</v>
      </c>
      <c r="I27" s="58">
        <f t="shared" si="3"/>
        <v>0</v>
      </c>
      <c r="J27" s="53">
        <f>HSCS!J27+HSCNO!J27+PBRC!J27+LSUAg!J27+SULaw!J27+SUAg!J27</f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9">
        <f>HSCS!B28+HSCNO!B28+PBRC!B28+LSUAg!B28+SULaw!B28+SUAg!B28</f>
        <v>0</v>
      </c>
      <c r="C28" s="58">
        <f t="shared" si="0"/>
        <v>0</v>
      </c>
      <c r="D28" s="53">
        <f>HSCS!D28+HSCNO!D28+PBRC!D28+LSUAg!D28+SULaw!D28+SUAg!D28</f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9">
        <f>HSCS!H28+HSCNO!H28+PBRC!H28+LSUAg!H28+SULaw!H28+SUAg!H28</f>
        <v>0</v>
      </c>
      <c r="I28" s="58">
        <f t="shared" si="3"/>
        <v>0</v>
      </c>
      <c r="J28" s="53">
        <f>HSCS!J28+HSCNO!J28+PBRC!J28+LSUAg!J28+SULaw!J28+SUAg!J28</f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9">
        <f>HSCS!B29+HSCNO!B29+PBRC!B29+LSUAg!B29+SULaw!B29+SUAg!B29</f>
        <v>0</v>
      </c>
      <c r="C29" s="58">
        <f t="shared" si="0"/>
        <v>0</v>
      </c>
      <c r="D29" s="53">
        <f>HSCS!D29+HSCNO!D29+PBRC!D29+LSUAg!D29+SULaw!D29+SUAg!D29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HSCS!H29+HSCNO!H29+PBRC!H29+LSUAg!H29+SULaw!H29+SUAg!H29</f>
        <v>0</v>
      </c>
      <c r="I29" s="58">
        <f t="shared" si="3"/>
        <v>0</v>
      </c>
      <c r="J29" s="53">
        <f>HSCS!J29+HSCNO!J29+PBRC!J29+LSUAg!J29+SULaw!J29+SUAg!J29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9">
        <f>HSCS!B30+HSCNO!B30+PBRC!B30+LSUAg!B30+SULaw!B30+SUAg!B30</f>
        <v>0</v>
      </c>
      <c r="C30" s="58">
        <f t="shared" si="0"/>
        <v>0</v>
      </c>
      <c r="D30" s="53">
        <f>HSCS!D30+HSCNO!D30+PBRC!D30+LSUAg!D30+SULaw!D30+SUAg!D30</f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9">
        <f>HSCS!H30+HSCNO!H30+PBRC!H30+LSUAg!H30+SULaw!H30+SUAg!H30</f>
        <v>0</v>
      </c>
      <c r="I30" s="58">
        <f t="shared" si="3"/>
        <v>0</v>
      </c>
      <c r="J30" s="53">
        <f>HSCS!J30+HSCNO!J30+PBRC!J30+LSUAg!J30+SULaw!J30+SUAg!J30</f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9">
        <f>HSCS!B31+HSCNO!B31+PBRC!B31+LSUAg!B31+SULaw!B31+SUAg!B31</f>
        <v>0</v>
      </c>
      <c r="C31" s="58">
        <f t="shared" si="0"/>
        <v>0</v>
      </c>
      <c r="D31" s="53">
        <f>HSCS!D31+HSCNO!D31+PBRC!D31+LSUAg!D31+SULaw!D31+SUAg!D31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9">
        <f>HSCS!H31+HSCNO!H31+PBRC!H31+LSUAg!H31+SULaw!H31+SUAg!H31</f>
        <v>0</v>
      </c>
      <c r="I31" s="58">
        <f t="shared" si="3"/>
        <v>0</v>
      </c>
      <c r="J31" s="53">
        <f>HSCS!J31+HSCNO!J31+PBRC!J31+LSUAg!J31+SULaw!J31+SUAg!J31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9">
        <f>HSCS!B32+HSCNO!B32+PBRC!B32+LSUAg!B32+SULaw!B32+SUAg!B32</f>
        <v>0</v>
      </c>
      <c r="C32" s="58">
        <f t="shared" si="0"/>
        <v>0</v>
      </c>
      <c r="D32" s="53">
        <f>HSCS!D32+HSCNO!D32+PBRC!D32+LSUAg!D32+SULaw!D32+SUAg!D32</f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9">
        <f>HSCS!H32+HSCNO!H32+PBRC!H32+LSUAg!H32+SULaw!H32+SUAg!H32</f>
        <v>0</v>
      </c>
      <c r="I32" s="58">
        <f t="shared" si="3"/>
        <v>0</v>
      </c>
      <c r="J32" s="53">
        <f>HSCS!J32+HSCNO!J32+PBRC!J32+LSUAg!J32+SULaw!J32+SUAg!J32</f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9">
        <f>HSCS!B33+HSCNO!B33+PBRC!B33+LSUAg!B33+SULaw!B33+SUAg!B33</f>
        <v>0</v>
      </c>
      <c r="C33" s="58">
        <f>IF(ISBLANK(B33),"  ",IF(F33&gt;0,B33/F33,IF(B33&gt;0,1,0)))</f>
        <v>0</v>
      </c>
      <c r="D33" s="53">
        <f>HSCS!D33+HSCNO!D33+PBRC!D33+LSUAg!D33+SULaw!D33+SUAg!D33</f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9">
        <f>HSCS!H33+HSCNO!H33+PBRC!H33+LSUAg!H33+SULaw!H33+SUAg!H33</f>
        <v>0</v>
      </c>
      <c r="I33" s="58">
        <f>IF(ISBLANK(H33),"  ",IF(L33&gt;0,H33/L33,IF(H33&gt;0,1,0)))</f>
        <v>0</v>
      </c>
      <c r="J33" s="53">
        <f>HSCS!J33+HSCNO!J33+PBRC!J33+LSUAg!J33+SULaw!J33+SUAg!J33</f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9">
        <f>HSCS!B34+HSCNO!B34+PBRC!B34+LSUAg!B34+SULaw!B34+SUAg!B34</f>
        <v>0</v>
      </c>
      <c r="C34" s="58">
        <f t="shared" si="0"/>
        <v>0</v>
      </c>
      <c r="D34" s="53">
        <f>HSCS!D34+HSCNO!D34+PBRC!D34+LSUAg!D34+SULaw!D34+SUAg!D34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HSCS!H34+HSCNO!H34+PBRC!H34+LSUAg!H34+SULaw!H34+SUAg!H34</f>
        <v>0</v>
      </c>
      <c r="I34" s="58">
        <f t="shared" si="3"/>
        <v>0</v>
      </c>
      <c r="J34" s="53">
        <f>HSCS!J34+HSCNO!J34+PBRC!J34+LSUAg!J34+SULaw!J34+SUAg!J34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9"/>
      <c r="C35" s="73" t="s">
        <v>4</v>
      </c>
      <c r="D35" s="53"/>
      <c r="E35" s="74" t="s">
        <v>4</v>
      </c>
      <c r="F35" s="44"/>
      <c r="G35" s="75" t="s">
        <v>4</v>
      </c>
      <c r="H35" s="9"/>
      <c r="I35" s="73" t="s">
        <v>4</v>
      </c>
      <c r="J35" s="53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9">
        <f>HSCS!B36+HSCNO!B36+PBRC!B36+LSUAg!B36+SULaw!B36+SUAg!B36</f>
        <v>0</v>
      </c>
      <c r="C36" s="58">
        <f t="shared" si="0"/>
        <v>0</v>
      </c>
      <c r="D36" s="53">
        <f>HSCS!D36+HSCNO!D36+PBRC!D36+LSUAg!D36+SULaw!D36+SUAg!D36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HSCS!H36+HSCNO!H36+PBRC!H36+LSUAg!H36+SULaw!H36+SUAg!H36</f>
        <v>0</v>
      </c>
      <c r="I36" s="58">
        <f>IF(ISBLANK(H36),"  ",IF(L36&gt;0,H36/L36,IF(H36&gt;0,1,0)))</f>
        <v>0</v>
      </c>
      <c r="J36" s="53">
        <f>HSCS!J36+HSCNO!J36+PBRC!J36+LSUAg!J36+SULaw!J36+SUAg!J36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9">
        <f>HSCS!B38+HSCNO!B38+PBRC!B38+LSUAg!B38+SULaw!B38+SUAg!B38</f>
        <v>0</v>
      </c>
      <c r="C38" s="58">
        <f t="shared" si="0"/>
        <v>0</v>
      </c>
      <c r="D38" s="53">
        <f>HSCS!D38+HSCNO!D38+PBRC!D38+LSUAg!D38+SULaw!D38+SUAg!D38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HSCS!H38+HSCNO!H38+PBRC!H38+LSUAg!H38+SULaw!H38+SUAg!H38</f>
        <v>0</v>
      </c>
      <c r="I38" s="58">
        <f>IF(ISBLANK(H38),"  ",IF(L38&gt;0,H38/L38,IF(H38&gt;0,1,0)))</f>
        <v>0</v>
      </c>
      <c r="J38" s="53">
        <f>HSCS!J38+HSCNO!J38+PBRC!J38+LSUAg!J38+SULaw!J38+SUAg!J38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f>B39+B38+B36+B34+B29+B28+B26+B27+B25+B24+B23+B22+B21+B20+B19+B18+B17+B16+B14+B13+B30+B31+B32</f>
        <v>252441888.22000012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</f>
        <v>252441888.22000012</v>
      </c>
      <c r="G40" s="82">
        <f>IF(ISBLANK(F40),"  ",IF(F76&gt;0,F40/F76,IF(F40&gt;0,1,0)))</f>
        <v>0.22240432084591652</v>
      </c>
      <c r="H40" s="229">
        <f>H39+H38+H36+H34+H29+H28+H26+H27+H25+H24+H23+H22+H21+H20+H19+H18+H17+H16+H14+H13+H30+H31+H32</f>
        <v>243493082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</f>
        <v>243493082</v>
      </c>
      <c r="M40" s="82">
        <f>IF(ISBLANK(L40),"  ",IF(L76&gt;0,L40/L76,IF(L40&gt;0,1,0)))</f>
        <v>0.21896382936881748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9">
        <f>HSCS!B42+HSCNO!B42+PBRC!B42+LSUAg!B42+SULaw!B42+SUAg!B42</f>
        <v>0</v>
      </c>
      <c r="C42" s="52">
        <f t="shared" si="0"/>
        <v>0</v>
      </c>
      <c r="D42" s="53">
        <f>HSCS!D42+HSCNO!D42+PBRC!D42+LSUAg!D42+SULaw!D42+SUAg!D42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HSCS!H42+HSCNO!H42+PBRC!H42+LSUAg!H42+SULaw!H42+SUAg!H42</f>
        <v>0</v>
      </c>
      <c r="I42" s="52">
        <f t="shared" ref="I42:I48" si="7">IF(ISBLANK(H42),"  ",IF(L42&gt;0,H42/L42,IF(H42&gt;0,1,0)))</f>
        <v>0</v>
      </c>
      <c r="J42" s="53">
        <f>HSCS!J42+HSCNO!J42+PBRC!J42+LSUAg!J42+SULaw!J42+SUAg!J42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9">
        <f>HSCS!B43+HSCNO!B43+PBRC!B43+LSUAg!B43+SULaw!B43+SUAg!B43</f>
        <v>0</v>
      </c>
      <c r="C43" s="58">
        <f t="shared" si="0"/>
        <v>0</v>
      </c>
      <c r="D43" s="53">
        <f>HSCS!D43+HSCNO!D43+PBRC!D43+LSUAg!D43+SULaw!D43+SUAg!D43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HSCS!H43+HSCNO!H43+PBRC!H43+LSUAg!H43+SULaw!H43+SUAg!H43</f>
        <v>0</v>
      </c>
      <c r="I43" s="58">
        <f t="shared" si="7"/>
        <v>0</v>
      </c>
      <c r="J43" s="53">
        <f>HSCS!J43+HSCNO!J43+PBRC!J43+LSUAg!J43+SULaw!J43+SUAg!J43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9">
        <f>HSCS!B44+HSCNO!B44+PBRC!B44+LSUAg!B44+SULaw!B44+SUAg!B44</f>
        <v>0</v>
      </c>
      <c r="C44" s="58">
        <f t="shared" si="0"/>
        <v>0</v>
      </c>
      <c r="D44" s="53">
        <f>HSCS!D44+HSCNO!D44+PBRC!D44+LSUAg!D44+SULaw!D44+SUAg!D44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HSCS!H44+HSCNO!H44+PBRC!H44+LSUAg!H44+SULaw!H44+SUAg!H44</f>
        <v>0</v>
      </c>
      <c r="I44" s="58">
        <f t="shared" si="7"/>
        <v>0</v>
      </c>
      <c r="J44" s="53">
        <f>HSCS!J44+HSCNO!J44+PBRC!J44+LSUAg!J44+SULaw!J44+SUAg!J44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9">
        <f>HSCS!B45+HSCNO!B45+PBRC!B45+LSUAg!B45+SULaw!B45+SUAg!B45</f>
        <v>0</v>
      </c>
      <c r="C45" s="58">
        <f t="shared" si="0"/>
        <v>0</v>
      </c>
      <c r="D45" s="53">
        <f>HSCS!D45+HSCNO!D45+PBRC!D45+LSUAg!D45+SULaw!D45+SUAg!D45</f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9">
        <f>HSCS!H45+HSCNO!H45+PBRC!H45+LSUAg!H45+SULaw!H45+SUAg!H45</f>
        <v>0</v>
      </c>
      <c r="I45" s="58">
        <f t="shared" si="7"/>
        <v>0</v>
      </c>
      <c r="J45" s="53">
        <f>HSCS!J45+HSCNO!J45+PBRC!J45+LSUAg!J45+SULaw!J45+SUAg!J45</f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9">
        <f>HSCS!B46+HSCNO!B46+PBRC!B46+LSUAg!B46+SULaw!B46+SUAg!B46</f>
        <v>0</v>
      </c>
      <c r="C46" s="58">
        <f t="shared" si="0"/>
        <v>0</v>
      </c>
      <c r="D46" s="53">
        <f>HSCS!D46+HSCNO!D46+PBRC!D46+LSUAg!D46+SULaw!D46+SUAg!D46</f>
        <v>0</v>
      </c>
      <c r="E46" s="60">
        <f t="shared" si="6"/>
        <v>0</v>
      </c>
      <c r="F46" s="78">
        <f>D46+B46</f>
        <v>0</v>
      </c>
      <c r="G46" s="62">
        <f>IF(ISBLANK(F46),"  ",IF(F76&gt;0,F46/F76,IF(F46&gt;0,1,0)))</f>
        <v>0</v>
      </c>
      <c r="H46" s="9">
        <f>HSCS!H46+HSCNO!H46+PBRC!H46+LSUAg!H46+SULaw!H46+SUAg!H46</f>
        <v>0</v>
      </c>
      <c r="I46" s="58">
        <f t="shared" si="7"/>
        <v>0</v>
      </c>
      <c r="J46" s="53">
        <f>HSCS!J46+HSCNO!J46+PBRC!J46+LSUAg!J46+SULaw!J46+SUAg!J46</f>
        <v>0</v>
      </c>
      <c r="K46" s="60">
        <f t="shared" si="8"/>
        <v>0</v>
      </c>
      <c r="L46" s="78">
        <f>J46+H46</f>
        <v>0</v>
      </c>
      <c r="M46" s="62">
        <f>IF(ISBLANK(L46),"  ",IF(L76&gt;0,L46/L76,IF(L46&gt;0,1,0)))</f>
        <v>0</v>
      </c>
      <c r="N46" s="220"/>
    </row>
    <row r="47" spans="1:14" s="202" customFormat="1" ht="45" x14ac:dyDescent="0.6">
      <c r="A47" s="230" t="s">
        <v>44</v>
      </c>
      <c r="B47" s="143">
        <f>B46+B45+B44+B43+B42</f>
        <v>0</v>
      </c>
      <c r="C47" s="80">
        <f t="shared" si="0"/>
        <v>0</v>
      </c>
      <c r="D47" s="144">
        <f>D46+D45+D44+D43+D42</f>
        <v>0</v>
      </c>
      <c r="E47" s="83">
        <f t="shared" si="6"/>
        <v>0</v>
      </c>
      <c r="F47" s="92">
        <f>F46+F45+F44+F43+F42</f>
        <v>0</v>
      </c>
      <c r="G47" s="82">
        <f>IF(ISBLANK(F47),"  ",IF(F76&gt;0,F47/F76,IF(F47&gt;0,1,0)))</f>
        <v>0</v>
      </c>
      <c r="H47" s="143">
        <f>H46+H45+H44+H43+H42</f>
        <v>0</v>
      </c>
      <c r="I47" s="80">
        <f t="shared" si="7"/>
        <v>0</v>
      </c>
      <c r="J47" s="144">
        <f>J46+J45+J44+J43+J42</f>
        <v>0</v>
      </c>
      <c r="K47" s="83">
        <f t="shared" si="8"/>
        <v>0</v>
      </c>
      <c r="L47" s="92">
        <f>L46+L45+L44+L43+L42</f>
        <v>0</v>
      </c>
      <c r="M47" s="82">
        <f>IF(ISBLANK(L47),"  ",IF(L76&gt;0,L47/L76,IF(L47&gt;0,1,0)))</f>
        <v>0</v>
      </c>
      <c r="N47" s="203"/>
    </row>
    <row r="48" spans="1:14" s="202" customFormat="1" ht="45" x14ac:dyDescent="0.6">
      <c r="A48" s="233" t="s">
        <v>45</v>
      </c>
      <c r="B48" s="133">
        <f>HSCS!B48+HSCNO!B48+PBRC!B48+LSUAg!B48+SULaw!B48+SUAg!B48</f>
        <v>0</v>
      </c>
      <c r="C48" s="80">
        <f t="shared" si="0"/>
        <v>0</v>
      </c>
      <c r="D48" s="142">
        <f>HSCS!D48+HSCNO!D48+PBRC!D48+LSUAg!D48+SULaw!D48+SUAg!D48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HSCS!H48+HSCNO!H48+PBRC!H48+LSUAg!H48+SULaw!H48+SUAg!H48</f>
        <v>0</v>
      </c>
      <c r="I48" s="80">
        <f t="shared" si="7"/>
        <v>0</v>
      </c>
      <c r="J48" s="142">
        <f>HSCS!J48+HSCNO!J48+PBRC!J48+LSUAg!J48+SULaw!J48+SUAg!J48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">
        <f>HSCS!B50+HSCNO!B50+PBRC!B50+LSUAg!B50+SULaw!B50+SUAg!B50</f>
        <v>75783610.879999995</v>
      </c>
      <c r="C50" s="52">
        <f t="shared" si="0"/>
        <v>0.99737045884469511</v>
      </c>
      <c r="D50" s="53">
        <f>HSCS!D50+HSCNO!D50+PBRC!D50+LSUAg!D50+SULaw!D50+SUAg!D50</f>
        <v>199801.51</v>
      </c>
      <c r="E50" s="54">
        <f t="shared" ref="E50:E67" si="9">IF(ISBLANK(D50),"  ",IF(F50&gt;0,D50/F50,IF(D50&gt;0,1,0)))</f>
        <v>2.6295411553047781E-3</v>
      </c>
      <c r="F50" s="101">
        <f t="shared" ref="F50:F55" si="10">D50+B50</f>
        <v>75983412.390000001</v>
      </c>
      <c r="G50" s="56">
        <f>IF(ISBLANK(F50),"  ",IF(F76&gt;0,F50/F76,IF(F50&gt;0,1,0)))</f>
        <v>6.6942294511067188E-2</v>
      </c>
      <c r="H50" s="9">
        <f>HSCS!H50+HSCNO!H50+PBRC!H50+LSUAg!H50+SULaw!H50+SUAg!H50</f>
        <v>72366167</v>
      </c>
      <c r="I50" s="52">
        <f t="shared" ref="I50:I67" si="11">IF(ISBLANK(H50),"  ",IF(L50&gt;0,H50/L50,IF(H50&gt;0,1,0)))</f>
        <v>1</v>
      </c>
      <c r="J50" s="53">
        <f>HSCS!J50+HSCNO!J50+PBRC!J50+LSUAg!J50+SULaw!J50+SUAg!J50</f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72366167</v>
      </c>
      <c r="M50" s="56">
        <f>IF(ISBLANK(L50),"  ",IF(L76&gt;0,L50/L76,IF(L50&gt;0,1,0)))</f>
        <v>6.5076070798033389E-2</v>
      </c>
      <c r="N50" s="220"/>
    </row>
    <row r="51" spans="1:14" s="200" customFormat="1" ht="44.25" x14ac:dyDescent="0.55000000000000004">
      <c r="A51" s="223" t="s">
        <v>48</v>
      </c>
      <c r="B51" s="9">
        <f>HSCS!B51+HSCNO!B51+PBRC!B51+LSUAg!B51+SULaw!B51+SUAg!B51</f>
        <v>7583003.3799999999</v>
      </c>
      <c r="C51" s="58">
        <f t="shared" si="0"/>
        <v>1</v>
      </c>
      <c r="D51" s="53">
        <f>HSCS!D51+HSCNO!D51+PBRC!D51+LSUAg!D51+SULaw!D51+SUAg!D51</f>
        <v>0</v>
      </c>
      <c r="E51" s="60">
        <f t="shared" si="9"/>
        <v>0</v>
      </c>
      <c r="F51" s="102">
        <f t="shared" si="10"/>
        <v>7583003.3799999999</v>
      </c>
      <c r="G51" s="62">
        <f>IF(ISBLANK(F51),"  ",IF(F76&gt;0,F51/F76,IF(F51&gt;0,1,0)))</f>
        <v>6.6807166140012038E-3</v>
      </c>
      <c r="H51" s="9">
        <f>HSCS!H51+HSCNO!H51+PBRC!H51+LSUAg!H51+SULaw!H51+SUAg!H51</f>
        <v>6720737</v>
      </c>
      <c r="I51" s="58">
        <f t="shared" si="11"/>
        <v>1</v>
      </c>
      <c r="J51" s="53">
        <f>HSCS!J51+HSCNO!J51+PBRC!J51+LSUAg!J51+SULaw!J51+SUAg!J51</f>
        <v>0</v>
      </c>
      <c r="K51" s="60">
        <f t="shared" si="12"/>
        <v>0</v>
      </c>
      <c r="L51" s="102">
        <f t="shared" si="13"/>
        <v>6720737</v>
      </c>
      <c r="M51" s="62">
        <f>IF(ISBLANK(L51),"  ",IF(L76&gt;0,L51/L76,IF(L51&gt;0,1,0)))</f>
        <v>6.0436965913499676E-3</v>
      </c>
      <c r="N51" s="220"/>
    </row>
    <row r="52" spans="1:14" s="200" customFormat="1" ht="44.25" x14ac:dyDescent="0.55000000000000004">
      <c r="A52" s="103" t="s">
        <v>49</v>
      </c>
      <c r="B52" s="9">
        <f>HSCS!B52+HSCNO!B52+PBRC!B52+LSUAg!B52+SULaw!B52+SUAg!B52</f>
        <v>1014090.98</v>
      </c>
      <c r="C52" s="58">
        <f t="shared" si="0"/>
        <v>1</v>
      </c>
      <c r="D52" s="53">
        <f>HSCS!D52+HSCNO!D52+PBRC!D52+LSUAg!D52+SULaw!D52+SUAg!D52</f>
        <v>0</v>
      </c>
      <c r="E52" s="60">
        <f t="shared" si="9"/>
        <v>0</v>
      </c>
      <c r="F52" s="106">
        <f t="shared" si="10"/>
        <v>1014090.98</v>
      </c>
      <c r="G52" s="62">
        <f>IF(ISBLANK(F52),"  ",IF(F76&gt;0,F52/F76,IF(F52&gt;0,1,0)))</f>
        <v>8.9342627435236115E-4</v>
      </c>
      <c r="H52" s="9">
        <f>HSCS!H52+HSCNO!H52+PBRC!H52+LSUAg!H52+SULaw!H52+SUAg!H52</f>
        <v>995102</v>
      </c>
      <c r="I52" s="58">
        <f t="shared" si="11"/>
        <v>1</v>
      </c>
      <c r="J52" s="53">
        <f>HSCS!J52+HSCNO!J52+PBRC!J52+LSUAg!J52+SULaw!J52+SUAg!J52</f>
        <v>0</v>
      </c>
      <c r="K52" s="60">
        <f t="shared" si="12"/>
        <v>0</v>
      </c>
      <c r="L52" s="106">
        <f t="shared" si="13"/>
        <v>995102</v>
      </c>
      <c r="M52" s="62">
        <f>IF(ISBLANK(L52),"  ",IF(L76&gt;0,L52/L76,IF(L52&gt;0,1,0)))</f>
        <v>8.9485640718354781E-4</v>
      </c>
      <c r="N52" s="220"/>
    </row>
    <row r="53" spans="1:14" s="200" customFormat="1" ht="44.25" x14ac:dyDescent="0.55000000000000004">
      <c r="A53" s="103" t="s">
        <v>50</v>
      </c>
      <c r="B53" s="9">
        <f>HSCS!B53+HSCNO!B53+PBRC!B53+LSUAg!B53+SULaw!B53+SUAg!B53</f>
        <v>1147819.92</v>
      </c>
      <c r="C53" s="58">
        <f t="shared" si="0"/>
        <v>7.1445025836078493E-2</v>
      </c>
      <c r="D53" s="53">
        <f>HSCS!D53+HSCNO!D53+PBRC!D53+LSUAg!D53+SULaw!D53+SUAg!D53</f>
        <v>0</v>
      </c>
      <c r="E53" s="60">
        <f t="shared" si="9"/>
        <v>0</v>
      </c>
      <c r="F53" s="9">
        <f>'ULS Summary'!F53-ULSBoard!F53+LSU!F53+LSUA!F53+LSUS!F53+SUBR!F53+SUNO!F53</f>
        <v>16065777.939999999</v>
      </c>
      <c r="G53" s="62">
        <f>IF(ISBLANK(F53),"  ",IF(F76&gt;0,F53/F76,IF(F53&gt;0,1,0)))</f>
        <v>1.415414239214173E-2</v>
      </c>
      <c r="H53" s="9">
        <f>HSCS!H53+HSCNO!H53+PBRC!H53+LSUAg!H53+SULaw!H53+SUAg!H53</f>
        <v>1141004</v>
      </c>
      <c r="I53" s="58">
        <f t="shared" si="11"/>
        <v>7.0224086829655627E-2</v>
      </c>
      <c r="J53" s="53">
        <f>HSCS!J53+HSCNO!J53+PBRC!J53+LSUAg!J53+SULaw!J53+SUAg!J53</f>
        <v>0</v>
      </c>
      <c r="K53" s="60">
        <f t="shared" si="12"/>
        <v>0</v>
      </c>
      <c r="L53" s="9">
        <f>'ULS Summary'!L53-ULSBoard!L53+LSU!L53+LSUA!L53+LSUS!L53+SUBR!L53+SUNO!L53</f>
        <v>16248043.25</v>
      </c>
      <c r="M53" s="62">
        <f>IF(ISBLANK(L53),"  ",IF(L76&gt;0,L53/L76,IF(L53&gt;0,1,0)))</f>
        <v>1.4611231417942981E-2</v>
      </c>
      <c r="N53" s="220"/>
    </row>
    <row r="54" spans="1:14" s="200" customFormat="1" ht="44.25" x14ac:dyDescent="0.55000000000000004">
      <c r="A54" s="103" t="s">
        <v>51</v>
      </c>
      <c r="B54" s="9">
        <f>HSCS!B54+HSCNO!B54+PBRC!B54+LSUAg!B54+SULaw!B54+SUAg!B54</f>
        <v>0</v>
      </c>
      <c r="C54" s="58">
        <f>IF(ISBLANK(B54),"  ",IF(F54&gt;0,B54/F54,IF(B54&gt;0,1,0)))</f>
        <v>0</v>
      </c>
      <c r="D54" s="53">
        <f>HSCS!D54+HSCNO!D54+PBRC!D54+LSUAg!D54+SULaw!D54+SUAg!D54</f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9">
        <f>HSCS!H54+HSCNO!H54+PBRC!H54+LSUAg!H54+SULaw!H54+SUAg!H54</f>
        <v>0</v>
      </c>
      <c r="I54" s="58">
        <f>IF(ISBLANK(H54),"  ",IF(L54&gt;0,H54/L54,IF(H54&gt;0,1,0)))</f>
        <v>0</v>
      </c>
      <c r="J54" s="53">
        <f>HSCS!J54+HSCNO!J54+PBRC!J54+LSUAg!J54+SULaw!J54+SUAg!J54</f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9">
        <f>HSCS!B55+HSCNO!B55+PBRC!B55+LSUAg!B55+SULaw!B55+SUAg!B55</f>
        <v>1877251.37</v>
      </c>
      <c r="C55" s="58">
        <f t="shared" si="0"/>
        <v>0.47577943557147595</v>
      </c>
      <c r="D55" s="53">
        <f>HSCS!D55+HSCNO!D55+PBRC!D55+LSUAg!D55+SULaw!D55+SUAg!D55</f>
        <v>2068382.32</v>
      </c>
      <c r="E55" s="60">
        <f t="shared" si="9"/>
        <v>0.52422056442852394</v>
      </c>
      <c r="F55" s="102">
        <f t="shared" si="10"/>
        <v>3945633.6900000004</v>
      </c>
      <c r="G55" s="62">
        <f>IF(ISBLANK(F55),"  ",IF(F76&gt;0,F55/F76,IF(F55&gt;0,1,0)))</f>
        <v>3.4761504412709199E-3</v>
      </c>
      <c r="H55" s="9">
        <f>HSCS!H55+HSCNO!H55+PBRC!H55+LSUAg!H55+SULaw!H55+SUAg!H55</f>
        <v>2310761</v>
      </c>
      <c r="I55" s="58">
        <f t="shared" si="11"/>
        <v>0.53103375687904619</v>
      </c>
      <c r="J55" s="53">
        <f>HSCS!J55+HSCNO!J55+PBRC!J55+LSUAg!J55+SULaw!J55+SUAg!J55</f>
        <v>2040678</v>
      </c>
      <c r="K55" s="60">
        <f t="shared" si="12"/>
        <v>0.46896624312095381</v>
      </c>
      <c r="L55" s="102">
        <f t="shared" si="13"/>
        <v>4351439</v>
      </c>
      <c r="M55" s="62">
        <f>IF(ISBLANK(L55),"  ",IF(L76&gt;0,L55/L76,IF(L55&gt;0,1,0)))</f>
        <v>3.9130793321874241E-3</v>
      </c>
      <c r="N55" s="220"/>
    </row>
    <row r="56" spans="1:14" s="202" customFormat="1" ht="45" x14ac:dyDescent="0.6">
      <c r="A56" s="233" t="s">
        <v>53</v>
      </c>
      <c r="B56" s="143">
        <f>B55+B53+B52+B51+B50</f>
        <v>87405776.530000001</v>
      </c>
      <c r="C56" s="80">
        <f t="shared" si="0"/>
        <v>0.83568384521297467</v>
      </c>
      <c r="D56" s="144">
        <f>D55+D53+D52+D51+D50</f>
        <v>2268183.83</v>
      </c>
      <c r="E56" s="83">
        <f t="shared" si="9"/>
        <v>2.1686033348765125E-2</v>
      </c>
      <c r="F56" s="107">
        <f>F55+F53+F52+F51+F50+F54</f>
        <v>104591918.38</v>
      </c>
      <c r="G56" s="82">
        <f>IF(ISBLANK(F56),"  ",IF(F76&gt;0,F56/F76,IF(F56&gt;0,1,0)))</f>
        <v>9.2146730232833388E-2</v>
      </c>
      <c r="H56" s="143">
        <f>H55+H53+H52+H51+H50</f>
        <v>83533771</v>
      </c>
      <c r="I56" s="80">
        <f t="shared" si="11"/>
        <v>0.97615318563137932</v>
      </c>
      <c r="J56" s="144">
        <f>J55+J53+J52+J51+J50</f>
        <v>2040678</v>
      </c>
      <c r="K56" s="83">
        <f t="shared" si="12"/>
        <v>2.3846814368620708E-2</v>
      </c>
      <c r="L56" s="102">
        <f t="shared" si="13"/>
        <v>85574449</v>
      </c>
      <c r="M56" s="82">
        <f>IF(ISBLANK(L56),"  ",IF(L76&gt;0,L56/L76,IF(L56&gt;0,1,0)))</f>
        <v>7.6953763512536147E-2</v>
      </c>
      <c r="N56" s="203"/>
    </row>
    <row r="57" spans="1:14" s="200" customFormat="1" ht="44.25" x14ac:dyDescent="0.55000000000000004">
      <c r="A57" s="51" t="s">
        <v>54</v>
      </c>
      <c r="B57" s="9">
        <f>HSCS!B57+HSCNO!B57+PBRC!B57+LSUAg!B57+SULaw!B57+SUAg!B57</f>
        <v>0</v>
      </c>
      <c r="C57" s="58">
        <f t="shared" si="0"/>
        <v>0</v>
      </c>
      <c r="D57" s="53">
        <f>HSCS!D57+HSCNO!D57+PBRC!D57+LSUAg!D57+SULaw!D57+SUAg!D57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HSCS!H57+HSCNO!H57+PBRC!H57+LSUAg!H57+SULaw!H57+SUAg!H57</f>
        <v>0</v>
      </c>
      <c r="I57" s="58">
        <f t="shared" si="11"/>
        <v>0</v>
      </c>
      <c r="J57" s="53">
        <f>HSCS!J57+HSCNO!J57+PBRC!J57+LSUAg!J57+SULaw!J57+SUAg!J57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9">
        <f>HSCS!B58+HSCNO!B58+PBRC!B58+LSUAg!B58+SULaw!B58+SUAg!B58</f>
        <v>0</v>
      </c>
      <c r="C58" s="58">
        <f t="shared" si="0"/>
        <v>0</v>
      </c>
      <c r="D58" s="53">
        <f>HSCS!D58+HSCNO!D58+PBRC!D58+LSUAg!D58+SULaw!D58+SUAg!D58</f>
        <v>58629391</v>
      </c>
      <c r="E58" s="60">
        <f t="shared" si="9"/>
        <v>1</v>
      </c>
      <c r="F58" s="44">
        <f t="shared" si="14"/>
        <v>58629391</v>
      </c>
      <c r="G58" s="62">
        <f>IF(ISBLANK(F58),"  ",IF(F76&gt;0,F58/F76,IF(F58&gt;0,1,0)))</f>
        <v>5.1653194241682195E-2</v>
      </c>
      <c r="H58" s="9">
        <f>HSCS!H58+HSCNO!H58+PBRC!H58+LSUAg!H58+SULaw!H58+SUAg!H58</f>
        <v>0</v>
      </c>
      <c r="I58" s="58">
        <f t="shared" si="11"/>
        <v>0</v>
      </c>
      <c r="J58" s="53">
        <f>HSCS!J58+HSCNO!J58+PBRC!J58+LSUAg!J58+SULaw!J58+SUAg!J58</f>
        <v>58629000</v>
      </c>
      <c r="K58" s="60">
        <f t="shared" si="12"/>
        <v>1</v>
      </c>
      <c r="L58" s="44">
        <f t="shared" si="13"/>
        <v>58629000</v>
      </c>
      <c r="M58" s="62">
        <f>IF(ISBLANK(L58),"  ",IF(L76&gt;0,L58/L76,IF(L58&gt;0,1,0)))</f>
        <v>5.2722772436156522E-2</v>
      </c>
      <c r="N58" s="220"/>
    </row>
    <row r="59" spans="1:14" s="200" customFormat="1" ht="44.25" x14ac:dyDescent="0.55000000000000004">
      <c r="A59" s="89" t="s">
        <v>56</v>
      </c>
      <c r="B59" s="9">
        <f>HSCS!B59+HSCNO!B59+PBRC!B59+LSUAg!B59+SULaw!B59+SUAg!B59</f>
        <v>5255799.8</v>
      </c>
      <c r="C59" s="58">
        <f t="shared" si="0"/>
        <v>0.14554765287605143</v>
      </c>
      <c r="D59" s="53">
        <f>HSCS!D59+HSCNO!D59+PBRC!D59+LSUAg!D59+SULaw!D59+SUAg!D59</f>
        <v>30854709</v>
      </c>
      <c r="E59" s="60">
        <f t="shared" si="9"/>
        <v>0.85445234712394869</v>
      </c>
      <c r="F59" s="44">
        <f t="shared" si="14"/>
        <v>36110508.799999997</v>
      </c>
      <c r="G59" s="62">
        <f>IF(ISBLANK(F59),"  ",IF(F76&gt;0,F59/F76,IF(F59&gt;0,1,0)))</f>
        <v>3.1813789865434115E-2</v>
      </c>
      <c r="H59" s="9">
        <f>HSCS!H59+HSCNO!H59+PBRC!H59+LSUAg!H59+SULaw!H59+SUAg!H59</f>
        <v>6311698</v>
      </c>
      <c r="I59" s="58">
        <f t="shared" si="11"/>
        <v>8.2822491465935857E-2</v>
      </c>
      <c r="J59" s="53">
        <f>HSCS!J59+HSCNO!J59+PBRC!J59+LSUAg!J59+SULaw!J59+SUAg!J59</f>
        <v>69895838</v>
      </c>
      <c r="K59" s="60">
        <f t="shared" si="12"/>
        <v>0.9171775085340641</v>
      </c>
      <c r="L59" s="44">
        <f t="shared" si="13"/>
        <v>76207536</v>
      </c>
      <c r="M59" s="62">
        <f>IF(ISBLANK(L59),"  ",IF(L76&gt;0,L59/L76,IF(L59&gt;0,1,0)))</f>
        <v>6.8530464078326525E-2</v>
      </c>
      <c r="N59" s="220"/>
    </row>
    <row r="60" spans="1:14" s="200" customFormat="1" ht="44.25" x14ac:dyDescent="0.55000000000000004">
      <c r="A60" s="231" t="s">
        <v>57</v>
      </c>
      <c r="B60" s="9">
        <f>HSCS!B60+HSCNO!B60+PBRC!B60+LSUAg!B60+SULaw!B60+SUAg!B60</f>
        <v>0</v>
      </c>
      <c r="C60" s="58">
        <f t="shared" si="0"/>
        <v>0</v>
      </c>
      <c r="D60" s="53">
        <f>HSCS!D60+HSCNO!D60+PBRC!D60+LSUAg!D60+SULaw!D60+SUAg!D60</f>
        <v>24723559.259999998</v>
      </c>
      <c r="E60" s="60">
        <f t="shared" si="9"/>
        <v>1</v>
      </c>
      <c r="F60" s="78">
        <f t="shared" si="14"/>
        <v>24723559.259999998</v>
      </c>
      <c r="G60" s="62">
        <f>IF(ISBLANK(F60),"  ",IF(F76&gt;0,F60/F76,IF(F60&gt;0,1,0)))</f>
        <v>2.1781751217619171E-2</v>
      </c>
      <c r="H60" s="9">
        <f>HSCS!H60+HSCNO!H60+PBRC!H60+LSUAg!H60+SULaw!H60+SUAg!H60</f>
        <v>0</v>
      </c>
      <c r="I60" s="58">
        <f t="shared" si="11"/>
        <v>0</v>
      </c>
      <c r="J60" s="53">
        <f>HSCS!J60+HSCNO!J60+PBRC!J60+LSUAg!J60+SULaw!J60+SUAg!J60</f>
        <v>30892996</v>
      </c>
      <c r="K60" s="60">
        <f t="shared" si="12"/>
        <v>1</v>
      </c>
      <c r="L60" s="78">
        <f t="shared" si="13"/>
        <v>30892996</v>
      </c>
      <c r="M60" s="62">
        <f>IF(ISBLANK(L60),"  ",IF(L76&gt;0,L60/L76,IF(L60&gt;0,1,0)))</f>
        <v>2.7780866089803572E-2</v>
      </c>
      <c r="N60" s="220"/>
    </row>
    <row r="61" spans="1:14" s="200" customFormat="1" ht="44.25" x14ac:dyDescent="0.55000000000000004">
      <c r="A61" s="112" t="s">
        <v>58</v>
      </c>
      <c r="B61" s="9">
        <f>HSCS!B61+HSCNO!B61+PBRC!B61+LSUAg!B61+SULaw!B61+SUAg!B61</f>
        <v>0</v>
      </c>
      <c r="C61" s="58">
        <f t="shared" si="0"/>
        <v>0</v>
      </c>
      <c r="D61" s="53">
        <f>HSCS!D61+HSCNO!D61+PBRC!D61+LSUAg!D61+SULaw!D61+SUAg!D61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HSCS!H61+HSCNO!H61+PBRC!H61+LSUAg!H61+SULaw!H61+SUAg!H61</f>
        <v>0</v>
      </c>
      <c r="I61" s="58">
        <f t="shared" si="11"/>
        <v>0</v>
      </c>
      <c r="J61" s="53">
        <f>HSCS!J61+HSCNO!J61+PBRC!J61+LSUAg!J61+SULaw!J61+SUAg!J61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9">
        <f>HSCS!B62+HSCNO!B62+PBRC!B62+LSUAg!B62+SULaw!B62+SUAg!B62</f>
        <v>0</v>
      </c>
      <c r="C62" s="58">
        <f t="shared" si="0"/>
        <v>0</v>
      </c>
      <c r="D62" s="53">
        <f>HSCS!D62+HSCNO!D62+PBRC!D62+LSUAg!D62+SULaw!D62+SUAg!D62</f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9">
        <f>HSCS!H62+HSCNO!H62+PBRC!H62+LSUAg!H62+SULaw!H62+SUAg!H62</f>
        <v>0</v>
      </c>
      <c r="I62" s="58">
        <f t="shared" si="11"/>
        <v>0</v>
      </c>
      <c r="J62" s="53">
        <f>HSCS!J62+HSCNO!J62+PBRC!J62+LSUAg!J62+SULaw!J62+SUAg!J62</f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9">
        <f>HSCS!B63+HSCNO!B63+PBRC!B63+LSUAg!B63+SULaw!B63+SUAg!B63</f>
        <v>0</v>
      </c>
      <c r="C63" s="58">
        <f t="shared" si="0"/>
        <v>0</v>
      </c>
      <c r="D63" s="53">
        <f>HSCS!D63+HSCNO!D63+PBRC!D63+LSUAg!D63+SULaw!D63+SUAg!D63</f>
        <v>22988631.329999998</v>
      </c>
      <c r="E63" s="60">
        <f t="shared" si="9"/>
        <v>1</v>
      </c>
      <c r="F63" s="44">
        <f t="shared" si="14"/>
        <v>22988631.329999998</v>
      </c>
      <c r="G63" s="62">
        <f>IF(ISBLANK(F63),"  ",IF(F76&gt;0,F63/F76,IF(F63&gt;0,1,0)))</f>
        <v>2.0253258974477679E-2</v>
      </c>
      <c r="H63" s="9">
        <f>HSCS!H63+HSCNO!H63+PBRC!H63+LSUAg!H63+SULaw!H63+SUAg!H63</f>
        <v>0</v>
      </c>
      <c r="I63" s="58">
        <f t="shared" si="11"/>
        <v>0</v>
      </c>
      <c r="J63" s="53">
        <f>HSCS!J63+HSCNO!J63+PBRC!J63+LSUAg!J63+SULaw!J63+SUAg!J63</f>
        <v>20844172</v>
      </c>
      <c r="K63" s="60">
        <f t="shared" si="12"/>
        <v>1</v>
      </c>
      <c r="L63" s="44">
        <f t="shared" si="13"/>
        <v>20844172</v>
      </c>
      <c r="M63" s="62">
        <f>IF(ISBLANK(L63),"  ",IF(L76&gt;0,L63/L76,IF(L63&gt;0,1,0)))</f>
        <v>1.8744350696346612E-2</v>
      </c>
      <c r="N63" s="220"/>
    </row>
    <row r="64" spans="1:14" s="200" customFormat="1" ht="44.25" x14ac:dyDescent="0.55000000000000004">
      <c r="A64" s="113" t="s">
        <v>61</v>
      </c>
      <c r="B64" s="9">
        <f>HSCS!B64+HSCNO!B64+PBRC!B64+LSUAg!B64+SULaw!B64+SUAg!B64</f>
        <v>0</v>
      </c>
      <c r="C64" s="58">
        <f t="shared" si="0"/>
        <v>0</v>
      </c>
      <c r="D64" s="53">
        <f>HSCS!D64+HSCNO!D64+PBRC!D64+LSUAg!D64+SULaw!D64+SUAg!D64</f>
        <v>3730622.01</v>
      </c>
      <c r="E64" s="60">
        <f t="shared" si="9"/>
        <v>1</v>
      </c>
      <c r="F64" s="44">
        <f t="shared" si="14"/>
        <v>3730622.01</v>
      </c>
      <c r="G64" s="62">
        <f>IF(ISBLANK(F64),"  ",IF(F76&gt;0,F64/F76,IF(F64&gt;0,1,0)))</f>
        <v>3.2867225812532293E-3</v>
      </c>
      <c r="H64" s="9">
        <f>HSCS!H64+HSCNO!H64+PBRC!H64+LSUAg!H64+SULaw!H64+SUAg!H64</f>
        <v>0</v>
      </c>
      <c r="I64" s="58">
        <f t="shared" si="11"/>
        <v>0</v>
      </c>
      <c r="J64" s="53">
        <f>HSCS!J64+HSCNO!J64+PBRC!J64+LSUAg!J64+SULaw!J64+SUAg!J64</f>
        <v>3711495</v>
      </c>
      <c r="K64" s="60">
        <f t="shared" si="12"/>
        <v>1</v>
      </c>
      <c r="L64" s="44">
        <f t="shared" si="13"/>
        <v>3711495</v>
      </c>
      <c r="M64" s="62">
        <f>IF(ISBLANK(L64),"  ",IF(L76&gt;0,L64/L76,IF(L64&gt;0,1,0)))</f>
        <v>3.3376026588025167E-3</v>
      </c>
      <c r="N64" s="220"/>
    </row>
    <row r="65" spans="1:14" s="200" customFormat="1" ht="44.25" x14ac:dyDescent="0.55000000000000004">
      <c r="A65" s="89" t="s">
        <v>62</v>
      </c>
      <c r="B65" s="9">
        <f>HSCS!B65+HSCNO!B65+PBRC!B65+LSUAg!B65+SULaw!B65+SUAg!B65</f>
        <v>0</v>
      </c>
      <c r="C65" s="58">
        <f t="shared" si="0"/>
        <v>0</v>
      </c>
      <c r="D65" s="53">
        <f>HSCS!D65+HSCNO!D65+PBRC!D65+LSUAg!D65+SULaw!D65+SUAg!D65</f>
        <v>464272945.94999999</v>
      </c>
      <c r="E65" s="60">
        <f t="shared" si="9"/>
        <v>1</v>
      </c>
      <c r="F65" s="44">
        <f t="shared" si="14"/>
        <v>464272945.94999999</v>
      </c>
      <c r="G65" s="62">
        <f>IF(ISBLANK(F65),"  ",IF(F76&gt;0,F65/F76,IF(F65&gt;0,1,0)))</f>
        <v>0.40903001462719218</v>
      </c>
      <c r="H65" s="9">
        <f>HSCS!H65+HSCNO!H65+PBRC!H65+LSUAg!H65+SULaw!H65+SUAg!H65</f>
        <v>0</v>
      </c>
      <c r="I65" s="58">
        <f t="shared" si="11"/>
        <v>0</v>
      </c>
      <c r="J65" s="53">
        <f>HSCS!J65+HSCNO!J65+PBRC!J65+LSUAg!J65+SULaw!J65+SUAg!J65</f>
        <v>440103150</v>
      </c>
      <c r="K65" s="60">
        <f t="shared" si="12"/>
        <v>1</v>
      </c>
      <c r="L65" s="44">
        <f t="shared" si="13"/>
        <v>440103150</v>
      </c>
      <c r="M65" s="62">
        <f>IF(ISBLANK(L65),"  ",IF(L76&gt;0,L65/L76,IF(L65&gt;0,1,0)))</f>
        <v>0.39576759327100342</v>
      </c>
      <c r="N65" s="220"/>
    </row>
    <row r="66" spans="1:14" s="200" customFormat="1" ht="44.25" x14ac:dyDescent="0.55000000000000004">
      <c r="A66" s="231" t="s">
        <v>63</v>
      </c>
      <c r="B66" s="9">
        <f>HSCS!B66+HSCNO!B66+PBRC!B66+LSUAg!B66+SULaw!B66+SUAg!B66</f>
        <v>1352127.0599999998</v>
      </c>
      <c r="C66" s="58">
        <f t="shared" si="0"/>
        <v>2.4435903240176582E-2</v>
      </c>
      <c r="D66" s="53">
        <f>HSCS!D66+HSCNO!D66+PBRC!D66+LSUAg!D66+SULaw!D66+SUAg!D66</f>
        <v>53981496.039999999</v>
      </c>
      <c r="E66" s="60">
        <f t="shared" si="9"/>
        <v>0.97556409675982336</v>
      </c>
      <c r="F66" s="44">
        <f t="shared" si="14"/>
        <v>55333623.100000001</v>
      </c>
      <c r="G66" s="62">
        <f>IF(ISBLANK(F66),"  ",IF(F76&gt;0,F66/F76,IF(F66&gt;0,1,0)))</f>
        <v>4.8749583328954127E-2</v>
      </c>
      <c r="H66" s="9">
        <f>HSCS!H66+HSCNO!H66+PBRC!H66+LSUAg!H66+SULaw!H66+SUAg!H66</f>
        <v>7754237</v>
      </c>
      <c r="I66" s="58">
        <f t="shared" si="11"/>
        <v>0.13133912524447489</v>
      </c>
      <c r="J66" s="53">
        <f>HSCS!J66+HSCNO!J66+PBRC!J66+LSUAg!J66+SULaw!J66+SUAg!J66</f>
        <v>51285573</v>
      </c>
      <c r="K66" s="60">
        <f t="shared" si="12"/>
        <v>0.86866087475552511</v>
      </c>
      <c r="L66" s="44">
        <f t="shared" si="13"/>
        <v>59039810</v>
      </c>
      <c r="M66" s="62">
        <f>IF(ISBLANK(L66),"  ",IF(L76&gt;0,L66/L76,IF(L66&gt;0,1,0)))</f>
        <v>5.3092197842431528E-2</v>
      </c>
      <c r="N66" s="220"/>
    </row>
    <row r="67" spans="1:14" s="202" customFormat="1" ht="45" x14ac:dyDescent="0.6">
      <c r="A67" s="235" t="s">
        <v>64</v>
      </c>
      <c r="B67" s="232">
        <f>B66+B65+B64+B63+B62+B61+B60+B59+B58+B57+B56</f>
        <v>94013703.390000001</v>
      </c>
      <c r="C67" s="80">
        <f t="shared" si="0"/>
        <v>0.12203530331574292</v>
      </c>
      <c r="D67" s="91">
        <f>D66+D65+D64+D63+D62+D61+D60+D59+D58+D57+D56</f>
        <v>661449538.42000008</v>
      </c>
      <c r="E67" s="83">
        <f t="shared" si="9"/>
        <v>0.8586003118533555</v>
      </c>
      <c r="F67" s="232">
        <f>F66+F65+F64+F63+F62+F61+F60+F59+F58+F57+F56</f>
        <v>770381199.82999992</v>
      </c>
      <c r="G67" s="82">
        <f>IF(ISBLANK(F67),"  ",IF(F76&gt;0,F67/F76,IF(F67&gt;0,1,0)))</f>
        <v>0.67871504506944602</v>
      </c>
      <c r="H67" s="232">
        <f>H66+H65+H64+H63+H62+H61+H60+H59+H58+H57+H56</f>
        <v>97599706</v>
      </c>
      <c r="I67" s="80">
        <f t="shared" si="11"/>
        <v>0.12593468072561634</v>
      </c>
      <c r="J67" s="91">
        <f>J66+J65+J64+J63+J62+J61+J60+J59+J58+J57+J56</f>
        <v>677402902</v>
      </c>
      <c r="K67" s="83">
        <f t="shared" si="12"/>
        <v>0.87406531927438369</v>
      </c>
      <c r="L67" s="232">
        <f>L66+L65+L64+L63+L62+L61+L60+L59+L58+L57+L56</f>
        <v>775002608</v>
      </c>
      <c r="M67" s="82">
        <f>IF(ISBLANK(L67),"  ",IF(L76&gt;0,L67/L76,IF(L67&gt;0,1,0)))</f>
        <v>0.69692961058540681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9">
        <f>HSCS!B69+HSCNO!B69+PBRC!B69+LSUAg!B69+SULaw!B69+SUAg!B69</f>
        <v>3654209</v>
      </c>
      <c r="C69" s="52">
        <f t="shared" si="0"/>
        <v>1</v>
      </c>
      <c r="D69" s="53">
        <f>HSCS!D69+HSCNO!D69+PBRC!D69+LSUAg!D69+SULaw!D69+SUAg!D69</f>
        <v>0</v>
      </c>
      <c r="E69" s="54">
        <f>IF(ISBLANK(D69),"  ",IF(F69&gt;0,D69/F69,IF(D69&gt;0,1,0)))</f>
        <v>0</v>
      </c>
      <c r="F69" s="67">
        <f>D69+B69</f>
        <v>3654209</v>
      </c>
      <c r="G69" s="56">
        <f>IF(ISBLANK(F69),"  ",IF(F76&gt;0,F69/F76,IF(F69&gt;0,1,0)))</f>
        <v>3.2194018061129656E-3</v>
      </c>
      <c r="H69" s="9">
        <f>HSCS!H69+HSCNO!H69+PBRC!H69+LSUAg!H69+SULaw!H69+SUAg!H69</f>
        <v>3654209</v>
      </c>
      <c r="I69" s="52">
        <f>IF(ISBLANK(H69),"  ",IF(L69&gt;0,H69/L69,IF(H69&gt;0,1,0)))</f>
        <v>1</v>
      </c>
      <c r="J69" s="53">
        <f>HSCS!J69+HSCNO!J69+PBRC!J69+LSUAg!J69+SULaw!J69+SUAg!J69</f>
        <v>0</v>
      </c>
      <c r="K69" s="54">
        <f>IF(ISBLANK(J69),"  ",IF(L69&gt;0,J69/L69,IF(J69&gt;0,1,0)))</f>
        <v>0</v>
      </c>
      <c r="L69" s="67">
        <f>J69+H69</f>
        <v>3654209</v>
      </c>
      <c r="M69" s="56">
        <f>IF(ISBLANK(L69),"  ",IF(L76&gt;0,L69/L76,IF(L69&gt;0,1,0)))</f>
        <v>3.2860875938725731E-3</v>
      </c>
    </row>
    <row r="70" spans="1:14" s="200" customFormat="1" ht="44.25" x14ac:dyDescent="0.55000000000000004">
      <c r="A70" s="223" t="s">
        <v>67</v>
      </c>
      <c r="B70" s="9">
        <f>HSCS!B70+HSCNO!B70+PBRC!B70+LSUAg!B70+SULaw!B70+SUAg!B70</f>
        <v>0</v>
      </c>
      <c r="C70" s="58">
        <f t="shared" si="0"/>
        <v>0</v>
      </c>
      <c r="D70" s="53">
        <f>HSCS!D70+HSCNO!D70+PBRC!D70+LSUAg!D70+SULaw!D70+SUAg!D70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HSCS!H70+HSCNO!H70+PBRC!H70+LSUAg!H70+SULaw!H70+SUAg!H70</f>
        <v>0</v>
      </c>
      <c r="I70" s="58">
        <f>IF(ISBLANK(H70),"  ",IF(L70&gt;0,H70/L70,IF(H70&gt;0,1,0)))</f>
        <v>0</v>
      </c>
      <c r="J70" s="53">
        <f>HSCS!J70+HSCNO!J70+PBRC!J70+LSUAg!J70+SULaw!J70+SUAg!J70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9">
        <f>HSCS!B72+HSCNO!B72+PBRC!B72+LSUAg!B72+SULaw!B72+SUAg!B72</f>
        <v>0</v>
      </c>
      <c r="C72" s="52">
        <f t="shared" si="0"/>
        <v>0</v>
      </c>
      <c r="D72" s="53">
        <f>HSCS!D72+HSCNO!D72+PBRC!D72+LSUAg!D72+SULaw!D72+SUAg!D72</f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9">
        <f>HSCS!H72+HSCNO!H72+PBRC!H72+LSUAg!H72+SULaw!H72+SUAg!H72</f>
        <v>0</v>
      </c>
      <c r="I72" s="52">
        <f>IF(ISBLANK(H72),"  ",IF(L72&gt;0,H72/L72,IF(H72&gt;0,1,0)))</f>
        <v>0</v>
      </c>
      <c r="J72" s="53">
        <f>HSCS!J72+HSCNO!J72+PBRC!J72+LSUAg!J72+SULaw!J72+SUAg!J72</f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9">
        <f>HSCS!B73+HSCNO!B73+PBRC!B73+LSUAg!B73+SULaw!B73+SUAg!B73</f>
        <v>9758657</v>
      </c>
      <c r="C73" s="58">
        <f t="shared" si="0"/>
        <v>8.987437494842207E-2</v>
      </c>
      <c r="D73" s="53">
        <f>HSCS!D73+HSCNO!D73+PBRC!D73+LSUAg!D73+SULaw!D73+SUAg!D73</f>
        <v>98822426.379999995</v>
      </c>
      <c r="E73" s="60">
        <f>IF(ISBLANK(D73),"  ",IF(F73&gt;0,D73/F73,IF(D73&gt;0,1,0)))</f>
        <v>0.9101256250515779</v>
      </c>
      <c r="F73" s="44">
        <f>D73+B73</f>
        <v>108581083.38</v>
      </c>
      <c r="G73" s="62">
        <f>IF(ISBLANK(F73),"  ",IF(F76&gt;0,F73/F76,IF(F73&gt;0,1,0)))</f>
        <v>9.5661232278524438E-2</v>
      </c>
      <c r="H73" s="9">
        <f>HSCS!H73+HSCNO!H73+PBRC!H73+LSUAg!H73+SULaw!H73+SUAg!H73</f>
        <v>13018275</v>
      </c>
      <c r="I73" s="58">
        <f>IF(ISBLANK(H73),"  ",IF(L73&gt;0,H73/L73,IF(H73&gt;0,1,0)))</f>
        <v>0.14484976982802975</v>
      </c>
      <c r="J73" s="53">
        <f>HSCS!J73+HSCNO!J73+PBRC!J73+LSUAg!J73+SULaw!J73+SUAg!J73</f>
        <v>76856048</v>
      </c>
      <c r="K73" s="60">
        <f>IF(ISBLANK(J73),"  ",IF(L73&gt;0,J73/L73,IF(J73&gt;0,1,0)))</f>
        <v>0.85515023017197023</v>
      </c>
      <c r="L73" s="44">
        <f>J73+H73</f>
        <v>89874323</v>
      </c>
      <c r="M73" s="62">
        <f>IF(ISBLANK(L73),"  ",IF(L76&gt;0,L73/L76,IF(L73&gt;0,1,0)))</f>
        <v>8.0820472451903116E-2</v>
      </c>
    </row>
    <row r="74" spans="1:14" s="202" customFormat="1" ht="45" x14ac:dyDescent="0.6">
      <c r="A74" s="230" t="s">
        <v>71</v>
      </c>
      <c r="B74" s="117">
        <f>B73+B72+B70+B69</f>
        <v>13412866</v>
      </c>
      <c r="C74" s="80">
        <f t="shared" si="0"/>
        <v>0.11950666956510851</v>
      </c>
      <c r="D74" s="95">
        <f>D73+D72+D70+D69</f>
        <v>98822426.379999995</v>
      </c>
      <c r="E74" s="83">
        <f>IF(ISBLANK(D74),"  ",IF(F74&gt;0,D74/F74,IF(D74&gt;0,1,0)))</f>
        <v>0.88049333043489153</v>
      </c>
      <c r="F74" s="118">
        <f>F73+F72+F71+F70+F69</f>
        <v>112235292.38</v>
      </c>
      <c r="G74" s="82">
        <f>IF(ISBLANK(F74),"  ",IF(F76&gt;0,F74/F76,IF(F74&gt;0,1,0)))</f>
        <v>9.8880634084637403E-2</v>
      </c>
      <c r="H74" s="117">
        <f>H73+H72+H70+H69</f>
        <v>16672484</v>
      </c>
      <c r="I74" s="80">
        <f>IF(ISBLANK(H74),"  ",IF(L74&gt;0,H74/L74,IF(H74&gt;0,1,0)))</f>
        <v>0.17826093966705261</v>
      </c>
      <c r="J74" s="95">
        <f>J73+J72+J70+J69</f>
        <v>76856048</v>
      </c>
      <c r="K74" s="83">
        <f>IF(ISBLANK(J74),"  ",IF(L74&gt;0,J74/L74,IF(J74&gt;0,1,0)))</f>
        <v>0.82173906033294741</v>
      </c>
      <c r="L74" s="118">
        <f>L73+L72+L71+L70+L69</f>
        <v>93528532</v>
      </c>
      <c r="M74" s="82">
        <f>IF(ISBLANK(L74),"  ",IF(L76&gt;0,L74/L76,IF(L74&gt;0,1,0)))</f>
        <v>8.41065600457757E-2</v>
      </c>
    </row>
    <row r="75" spans="1:14" s="202" customFormat="1" ht="45" x14ac:dyDescent="0.6">
      <c r="A75" s="230" t="s">
        <v>72</v>
      </c>
      <c r="B75" s="133">
        <f>HSCS!B75+HSCNO!B75+PBRC!B75+LSUAg!B75+SULaw!B75+SUAg!B75</f>
        <v>0</v>
      </c>
      <c r="C75" s="80">
        <f>IF(ISBLANK(B75),"  ",IF(F75&gt;0,B75/F75,IF(B75&gt;0,1,0)))</f>
        <v>0</v>
      </c>
      <c r="D75" s="142">
        <f>HSCS!D75+HSCNO!D75+PBRC!D75+LSUAg!D75+SULaw!D75+SUAg!D75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HSCS!H75+HSCNO!H75+PBRC!H75+LSUAg!H75+SULaw!H75+SUAg!H75</f>
        <v>0</v>
      </c>
      <c r="I75" s="80">
        <f>IF(ISBLANK(H75),"  ",IF(L75&gt;0,H75/L75,IF(H75&gt;0,1,0)))</f>
        <v>0</v>
      </c>
      <c r="J75" s="142">
        <f>HSCS!J75+HSCNO!J75+PBRC!J75+LSUAg!J75+SULaw!J75+SUAg!J75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f>B74+B67+B47+B40+B48+B75</f>
        <v>359868457.61000013</v>
      </c>
      <c r="C76" s="122">
        <f t="shared" si="0"/>
        <v>0.31704841249986571</v>
      </c>
      <c r="D76" s="121">
        <f>D74+D67+D47+D40+D48+D75</f>
        <v>760271964.80000007</v>
      </c>
      <c r="E76" s="123">
        <f>IF(ISBLANK(D76),"  ",IF(F76&gt;0,D76/F76,IF(D76&gt;0,1,0)))</f>
        <v>0.66980868817688677</v>
      </c>
      <c r="F76" s="121">
        <f>F74+F67+F47+F40+F48+F75</f>
        <v>1135058380.4300001</v>
      </c>
      <c r="G76" s="124">
        <f>IF(ISBLANK(F76),"  ",IF(F76&gt;0,F76/F76,IF(F76&gt;0,1,0)))</f>
        <v>1</v>
      </c>
      <c r="H76" s="121">
        <f>H74+H67+H47+H40+H48+H75</f>
        <v>357765272</v>
      </c>
      <c r="I76" s="122">
        <f>IF(ISBLANK(H76),"  ",IF(L76&gt;0,H76/L76,IF(H76&gt;0,1,0)))</f>
        <v>0.32172435179204217</v>
      </c>
      <c r="J76" s="121">
        <f>J74+J67+J47+J40+J48+J75</f>
        <v>754258950</v>
      </c>
      <c r="K76" s="123">
        <f>IF(ISBLANK(J76),"  ",IF(L76&gt;0,J76/L76,IF(J76&gt;0,1,0)))</f>
        <v>0.67827564820795783</v>
      </c>
      <c r="L76" s="121">
        <f>L74+L67+L47+L40+L48+L75</f>
        <v>1112024222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8" sqref="B8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52.140625" style="240" customWidth="1"/>
    <col min="5" max="5" width="45.5703125" style="201" customWidth="1"/>
    <col min="6" max="6" width="50.285156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50.28515625" style="240" customWidth="1"/>
    <col min="11" max="11" width="45.5703125" style="201" customWidth="1"/>
    <col min="12" max="12" width="50.285156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126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 t="s">
        <v>4</v>
      </c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45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44.25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44.25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44.25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69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87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f>BOR!B13+LUMCON!B13+LOSFA!B13</f>
        <v>198010473.25999999</v>
      </c>
      <c r="C13" s="52">
        <f t="shared" ref="C13:C76" si="0">IF(ISBLANK(B13),"  ",IF(F13&gt;0,B13/F13,IF(B13&gt;0,1,0)))</f>
        <v>1</v>
      </c>
      <c r="D13" s="53">
        <f>BOR!D13+LUMCON!D13+LOSFA!D13</f>
        <v>0</v>
      </c>
      <c r="E13" s="54">
        <f>IF(ISBLANK(D13),"  ",IF(F13&gt;0,D13/F13,IF(D13&gt;0,1,0)))</f>
        <v>0</v>
      </c>
      <c r="F13" s="55">
        <f>D13+B13</f>
        <v>198010473.25999999</v>
      </c>
      <c r="G13" s="56">
        <f>IF(ISBLANK(F13),"  ",IF(F76&gt;0,F13/F76,IF(F13&gt;0,1,0)))</f>
        <v>0.57789027270632265</v>
      </c>
      <c r="H13" s="9">
        <f>BOR!H13+LUMCON!H13+LOSFA!H13</f>
        <v>281481147</v>
      </c>
      <c r="I13" s="52">
        <f>IF(ISBLANK(H13),"  ",IF(L13&gt;0,H13/L13,IF(H13&gt;0,1,0)))</f>
        <v>1</v>
      </c>
      <c r="J13" s="53">
        <f>BOR!J13+LUMCON!J13+LOSFA!J13</f>
        <v>0</v>
      </c>
      <c r="K13" s="54">
        <f>IF(ISBLANK(J13),"  ",IF(L13&gt;0,J13/L13,IF(J13&gt;0,1,0)))</f>
        <v>0</v>
      </c>
      <c r="L13" s="55">
        <f t="shared" ref="L13:L34" si="1">J13+H13</f>
        <v>281481147</v>
      </c>
      <c r="M13" s="56">
        <f>IF(ISBLANK(L13),"  ",IF(L76&gt;0,L13/L76,IF(L13&gt;0,1,0)))</f>
        <v>0.62885471619622824</v>
      </c>
      <c r="N13" s="57"/>
    </row>
    <row r="14" spans="1:17" s="200" customFormat="1" ht="44.25" x14ac:dyDescent="0.55000000000000004">
      <c r="A14" s="215" t="s">
        <v>13</v>
      </c>
      <c r="B14" s="9">
        <f>BOR!B14+LUMCON!B14+LOSFA!B14</f>
        <v>0</v>
      </c>
      <c r="C14" s="58">
        <f t="shared" si="0"/>
        <v>0</v>
      </c>
      <c r="D14" s="53">
        <f>BOR!D14+LUMCON!D14+LOSFA!D14</f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9">
        <f>BOR!H14+LUMCON!H14+LOSFA!H14</f>
        <v>0</v>
      </c>
      <c r="I14" s="58">
        <f>IF(ISBLANK(H14),"  ",IF(L14&gt;0,H14/L14,IF(H14&gt;0,1,0)))</f>
        <v>0</v>
      </c>
      <c r="J14" s="53">
        <f>BOR!J14+LUMCON!J14+LOSFA!J14</f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9">
        <f>BOR!B15+LUMCON!B15+LOSFA!B15</f>
        <v>72590385.49000001</v>
      </c>
      <c r="C15" s="137">
        <f t="shared" si="0"/>
        <v>1</v>
      </c>
      <c r="D15" s="53">
        <f>BOR!D15+LUMCON!D15+LOSFA!D15</f>
        <v>0</v>
      </c>
      <c r="E15" s="64">
        <f>IF(ISBLANK(D15),"  ",IF(F15&gt;0,D15/F15,IF(D15&gt;0,1,0)))</f>
        <v>0</v>
      </c>
      <c r="F15" s="48">
        <f>D15+B15</f>
        <v>72590385.49000001</v>
      </c>
      <c r="G15" s="65">
        <f>IF(ISBLANK(F15),"  ",IF(F76&gt;0,F15/F76,IF(F15&gt;0,1,0)))</f>
        <v>0.21185383265859478</v>
      </c>
      <c r="H15" s="9">
        <f>BOR!H15+LUMCON!H15+LOSFA!H15</f>
        <v>82627978</v>
      </c>
      <c r="I15" s="137">
        <f>IF(ISBLANK(H15),"  ",IF(L15&gt;0,H15/L15,IF(H15&gt;0,1,0)))</f>
        <v>1</v>
      </c>
      <c r="J15" s="53">
        <f>BOR!J15+LUMCON!J15+LOSFA!J15</f>
        <v>0</v>
      </c>
      <c r="K15" s="64">
        <f>IF(ISBLANK(J15),"  ",IF(L15&gt;0,J15/L15,IF(J15&gt;0,1,0)))</f>
        <v>0</v>
      </c>
      <c r="L15" s="48">
        <f t="shared" si="1"/>
        <v>82627978</v>
      </c>
      <c r="M15" s="65">
        <f>IF(ISBLANK(L15),"  ",IF(L76&gt;0,L15/L76,IF(L15&gt;0,1,0)))</f>
        <v>0.18459848628888167</v>
      </c>
      <c r="N15" s="220"/>
    </row>
    <row r="16" spans="1:17" s="200" customFormat="1" ht="44.25" x14ac:dyDescent="0.55000000000000004">
      <c r="A16" s="66" t="s">
        <v>15</v>
      </c>
      <c r="B16" s="9">
        <f>BOR!B16+LUMCON!B16+LOSFA!B16</f>
        <v>127746.01999999999</v>
      </c>
      <c r="C16" s="52">
        <f t="shared" si="0"/>
        <v>1</v>
      </c>
      <c r="D16" s="53">
        <f>BOR!D16+LUMCON!D16+LOSFA!D16</f>
        <v>0</v>
      </c>
      <c r="E16" s="54">
        <f>IF(ISBLANK(D16),"  ",IF(F16&gt;0,D16/F16,IF(D16&gt;0,1,0)))</f>
        <v>0</v>
      </c>
      <c r="F16" s="67">
        <f t="shared" ref="F16:F39" si="2">D16+B16</f>
        <v>127746.01999999999</v>
      </c>
      <c r="G16" s="56">
        <f>IF(ISBLANK(F16),"  ",IF(F76&gt;0,F16/F76,IF(F16&gt;0,1,0)))</f>
        <v>3.7282463457381337E-4</v>
      </c>
      <c r="H16" s="9">
        <f>BOR!H16+LUMCON!H16+LOSFA!H16</f>
        <v>0</v>
      </c>
      <c r="I16" s="52">
        <f t="shared" ref="I16:I34" si="3">IF(ISBLANK(H16),"  ",IF(L16&gt;0,H16/L16,IF(H16&gt;0,1,0)))</f>
        <v>0</v>
      </c>
      <c r="J16" s="53">
        <f>BOR!J16+LUMCON!J16+LOSFA!J16</f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9">
        <f>BOR!B17+LUMCON!B17+LOSFA!B17</f>
        <v>0</v>
      </c>
      <c r="C17" s="58">
        <f t="shared" si="0"/>
        <v>0</v>
      </c>
      <c r="D17" s="53">
        <f>BOR!D17+LUMCON!D17+LOSFA!D17</f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9">
        <f>BOR!H17+LUMCON!H17+LOSFA!H17</f>
        <v>39744</v>
      </c>
      <c r="I17" s="58">
        <f t="shared" si="3"/>
        <v>1</v>
      </c>
      <c r="J17" s="53">
        <f>BOR!J17+LUMCON!J17+LOSFA!J17</f>
        <v>0</v>
      </c>
      <c r="K17" s="60">
        <f t="shared" si="4"/>
        <v>0</v>
      </c>
      <c r="L17" s="44">
        <f t="shared" si="1"/>
        <v>39744</v>
      </c>
      <c r="M17" s="62">
        <f>IF(ISBLANK(L17),"  ",IF(L76&gt;0,L17/L76,IF(L17&gt;0,1,0)))</f>
        <v>8.8791743627870365E-5</v>
      </c>
      <c r="N17" s="220"/>
    </row>
    <row r="18" spans="1:14" s="200" customFormat="1" ht="44.25" x14ac:dyDescent="0.55000000000000004">
      <c r="A18" s="68" t="s">
        <v>17</v>
      </c>
      <c r="B18" s="9">
        <f>BOR!B18+LUMCON!B18+LOSFA!B18</f>
        <v>0</v>
      </c>
      <c r="C18" s="58">
        <f t="shared" si="0"/>
        <v>0</v>
      </c>
      <c r="D18" s="53">
        <f>BOR!D18+LUMCON!D18+LOSFA!D18</f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9">
        <f>BOR!H18+LUMCON!H18+LOSFA!H18</f>
        <v>0</v>
      </c>
      <c r="I18" s="58">
        <f t="shared" si="3"/>
        <v>0</v>
      </c>
      <c r="J18" s="53">
        <f>BOR!J18+LUMCON!J18+LOSFA!J18</f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9">
        <f>BOR!B19+LUMCON!B19+LOSFA!B19</f>
        <v>0</v>
      </c>
      <c r="C19" s="58">
        <f t="shared" si="0"/>
        <v>0</v>
      </c>
      <c r="D19" s="53">
        <f>BOR!D19+LUMCON!D19+LOSFA!D19</f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9">
        <f>BOR!H19+LUMCON!H19+LOSFA!H19</f>
        <v>0</v>
      </c>
      <c r="I19" s="58">
        <f t="shared" si="3"/>
        <v>0</v>
      </c>
      <c r="J19" s="53">
        <f>BOR!J19+LUMCON!J19+LOSFA!J19</f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9">
        <f>BOR!B20+LUMCON!B20+LOSFA!B20</f>
        <v>0</v>
      </c>
      <c r="C20" s="58">
        <f t="shared" si="0"/>
        <v>0</v>
      </c>
      <c r="D20" s="53">
        <f>BOR!D20+LUMCON!D20+LOSFA!D20</f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9">
        <f>BOR!H20+LUMCON!H20+LOSFA!H20</f>
        <v>0</v>
      </c>
      <c r="I20" s="58">
        <f t="shared" si="3"/>
        <v>0</v>
      </c>
      <c r="J20" s="53">
        <f>BOR!J20+LUMCON!J20+LOSFA!J20</f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9">
        <f>BOR!B21+LUMCON!B21+LOSFA!B21</f>
        <v>0</v>
      </c>
      <c r="C21" s="58">
        <f t="shared" si="0"/>
        <v>0</v>
      </c>
      <c r="D21" s="53">
        <f>BOR!D21+LUMCON!D21+LOSFA!D21</f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9">
        <f>BOR!H21+LUMCON!H21+LOSFA!H21</f>
        <v>0</v>
      </c>
      <c r="I21" s="58">
        <f t="shared" si="3"/>
        <v>0</v>
      </c>
      <c r="J21" s="53">
        <f>BOR!J21+LUMCON!J21+LOSFA!J21</f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9">
        <f>BOR!B22+LUMCON!B22+LOSFA!B22</f>
        <v>0</v>
      </c>
      <c r="C22" s="58">
        <f t="shared" si="0"/>
        <v>0</v>
      </c>
      <c r="D22" s="53">
        <f>BOR!D22+LUMCON!D22+LOSFA!D22</f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9">
        <f>BOR!H22+LUMCON!H22+LOSFA!H22</f>
        <v>0</v>
      </c>
      <c r="I22" s="58">
        <f t="shared" si="3"/>
        <v>0</v>
      </c>
      <c r="J22" s="53">
        <f>BOR!J22+LUMCON!J22+LOSFA!J22</f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9">
        <f>BOR!B23+LUMCON!B23+LOSFA!B23</f>
        <v>0</v>
      </c>
      <c r="C23" s="58">
        <f t="shared" si="0"/>
        <v>0</v>
      </c>
      <c r="D23" s="53">
        <f>BOR!D23+LUMCON!D23+LOSFA!D23</f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9">
        <f>BOR!H23+LUMCON!H23+LOSFA!H23</f>
        <v>0</v>
      </c>
      <c r="I23" s="58">
        <f t="shared" si="3"/>
        <v>0</v>
      </c>
      <c r="J23" s="53">
        <f>BOR!J23+LUMCON!J23+LOSFA!J23</f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9">
        <f>BOR!B24+LUMCON!B24+LOSFA!B24</f>
        <v>0</v>
      </c>
      <c r="C24" s="58">
        <f t="shared" si="0"/>
        <v>0</v>
      </c>
      <c r="D24" s="53">
        <f>BOR!D24+LUMCON!D24+LOSFA!D24</f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9">
        <f>BOR!H24+LUMCON!H24+LOSFA!H24</f>
        <v>0</v>
      </c>
      <c r="I24" s="58">
        <f t="shared" si="3"/>
        <v>0</v>
      </c>
      <c r="J24" s="53">
        <f>BOR!J24+LUMCON!J24+LOSFA!J24</f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9">
        <f>BOR!B25+LUMCON!B25+LOSFA!B25</f>
        <v>0</v>
      </c>
      <c r="C25" s="58">
        <f t="shared" si="0"/>
        <v>0</v>
      </c>
      <c r="D25" s="53">
        <f>BOR!D25+LUMCON!D25+LOSFA!D25</f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9">
        <f>BOR!H25+LUMCON!H25+LOSFA!H25</f>
        <v>0</v>
      </c>
      <c r="I25" s="58">
        <f t="shared" si="3"/>
        <v>0</v>
      </c>
      <c r="J25" s="53">
        <f>BOR!J25+LUMCON!J25+LOSFA!J25</f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9">
        <f>BOR!B26+LUMCON!B26+LOSFA!B26</f>
        <v>0</v>
      </c>
      <c r="C26" s="58">
        <f t="shared" si="0"/>
        <v>0</v>
      </c>
      <c r="D26" s="53">
        <f>BOR!D26+LUMCON!D26+LOSFA!D26</f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9">
        <f>BOR!H26+LUMCON!H26+LOSFA!H26</f>
        <v>0</v>
      </c>
      <c r="I26" s="58">
        <f t="shared" si="3"/>
        <v>0</v>
      </c>
      <c r="J26" s="53">
        <f>BOR!J26+LUMCON!J26+LOSFA!J26</f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9">
        <f>BOR!B27+LUMCON!B27+LOSFA!B27</f>
        <v>19695535.120000001</v>
      </c>
      <c r="C27" s="58">
        <f t="shared" si="0"/>
        <v>1</v>
      </c>
      <c r="D27" s="53">
        <f>BOR!D27+LUMCON!D27+LOSFA!D27</f>
        <v>0</v>
      </c>
      <c r="E27" s="54">
        <f t="shared" si="5"/>
        <v>0</v>
      </c>
      <c r="F27" s="44">
        <f t="shared" si="2"/>
        <v>19695535.120000001</v>
      </c>
      <c r="G27" s="62">
        <f>IF(ISBLANK(F27),"  ",IF(F76&gt;0,F27/F76,IF(F27&gt;0,1,0)))</f>
        <v>5.7481091652403019E-2</v>
      </c>
      <c r="H27" s="9">
        <f>BOR!H27+LUMCON!H27+LOSFA!H27</f>
        <v>24230000</v>
      </c>
      <c r="I27" s="58">
        <f t="shared" si="3"/>
        <v>1</v>
      </c>
      <c r="J27" s="53">
        <f>BOR!J27+LUMCON!J27+LOSFA!J27</f>
        <v>0</v>
      </c>
      <c r="K27" s="60">
        <f t="shared" si="4"/>
        <v>0</v>
      </c>
      <c r="L27" s="44">
        <f t="shared" si="1"/>
        <v>24230000</v>
      </c>
      <c r="M27" s="62">
        <f>IF(ISBLANK(L27),"  ",IF(L76&gt;0,L27/L76,IF(L27&gt;0,1,0)))</f>
        <v>5.413204378279235E-2</v>
      </c>
      <c r="N27" s="220"/>
    </row>
    <row r="28" spans="1:14" s="200" customFormat="1" ht="44.25" x14ac:dyDescent="0.55000000000000004">
      <c r="A28" s="70" t="s">
        <v>27</v>
      </c>
      <c r="B28" s="9">
        <f>BOR!B28+LUMCON!B28+LOSFA!B28</f>
        <v>4622.3500000000004</v>
      </c>
      <c r="C28" s="58">
        <f t="shared" si="0"/>
        <v>1</v>
      </c>
      <c r="D28" s="53">
        <f>BOR!D28+LUMCON!D28+LOSFA!D28</f>
        <v>0</v>
      </c>
      <c r="E28" s="54">
        <f t="shared" si="5"/>
        <v>0</v>
      </c>
      <c r="F28" s="44">
        <f t="shared" si="2"/>
        <v>4622.3500000000004</v>
      </c>
      <c r="G28" s="62">
        <f>IF(ISBLANK(F28),"  ",IF(F76&gt;0,F28/F76,IF(F28&gt;0,1,0)))</f>
        <v>1.3490251591574176E-5</v>
      </c>
      <c r="H28" s="9">
        <f>BOR!H28+LUMCON!H28+LOSFA!H28</f>
        <v>200000</v>
      </c>
      <c r="I28" s="58">
        <f t="shared" si="3"/>
        <v>1</v>
      </c>
      <c r="J28" s="53">
        <f>BOR!J28+LUMCON!J28+LOSFA!J28</f>
        <v>0</v>
      </c>
      <c r="K28" s="60">
        <f t="shared" si="4"/>
        <v>0</v>
      </c>
      <c r="L28" s="44">
        <f t="shared" si="1"/>
        <v>200000</v>
      </c>
      <c r="M28" s="62">
        <f>IF(ISBLANK(L28),"  ",IF(L76&gt;0,L28/L76,IF(L28&gt;0,1,0)))</f>
        <v>4.4681835561528969E-4</v>
      </c>
      <c r="N28" s="220"/>
    </row>
    <row r="29" spans="1:14" s="200" customFormat="1" ht="44.25" x14ac:dyDescent="0.55000000000000004">
      <c r="A29" s="70" t="s">
        <v>28</v>
      </c>
      <c r="B29" s="9">
        <f>BOR!B29+LUMCON!B29+LOSFA!B29</f>
        <v>0</v>
      </c>
      <c r="C29" s="58">
        <f t="shared" si="0"/>
        <v>0</v>
      </c>
      <c r="D29" s="53">
        <f>BOR!D29+LUMCON!D29+LOSFA!D29</f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9">
        <f>BOR!H29+LUMCON!H29+LOSFA!H29</f>
        <v>0</v>
      </c>
      <c r="I29" s="58">
        <f t="shared" si="3"/>
        <v>0</v>
      </c>
      <c r="J29" s="53">
        <f>BOR!J29+LUMCON!J29+LOSFA!J29</f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9">
        <f>BOR!B30+LUMCON!B30+LOSFA!B30</f>
        <v>52112</v>
      </c>
      <c r="C30" s="58">
        <f t="shared" si="0"/>
        <v>1</v>
      </c>
      <c r="D30" s="53">
        <f>BOR!D30+LUMCON!D30+LOSFA!D30</f>
        <v>0</v>
      </c>
      <c r="E30" s="54">
        <f>IF(ISBLANK(D30),"  ",IF(F30&gt;0,D30/F30,IF(D30&gt;0,1,0)))</f>
        <v>0</v>
      </c>
      <c r="F30" s="44">
        <f t="shared" si="2"/>
        <v>52112</v>
      </c>
      <c r="G30" s="62">
        <f>IF(ISBLANK(F30),"  ",IF(F76&gt;0,F30/F76,IF(F30&gt;0,1,0)))</f>
        <v>1.5208800522247633E-4</v>
      </c>
      <c r="H30" s="9">
        <f>BOR!H30+LUMCON!H30+LOSFA!H30</f>
        <v>60000</v>
      </c>
      <c r="I30" s="58">
        <f t="shared" si="3"/>
        <v>1</v>
      </c>
      <c r="J30" s="53">
        <f>BOR!J30+LUMCON!J30+LOSFA!J30</f>
        <v>0</v>
      </c>
      <c r="K30" s="60">
        <f>IF(ISBLANK(J30),"  ",IF(L30&gt;0,J30/L30,IF(J30&gt;0,1,0)))</f>
        <v>0</v>
      </c>
      <c r="L30" s="44">
        <f t="shared" si="1"/>
        <v>60000</v>
      </c>
      <c r="M30" s="62">
        <f>IF(ISBLANK(L30),"  ",IF(L76&gt;0,L30/L76,IF(L30&gt;0,1,0)))</f>
        <v>1.340455066845869E-4</v>
      </c>
      <c r="N30" s="220"/>
    </row>
    <row r="31" spans="1:14" s="200" customFormat="1" ht="44.25" x14ac:dyDescent="0.55000000000000004">
      <c r="A31" s="70" t="s">
        <v>30</v>
      </c>
      <c r="B31" s="9">
        <f>BOR!B31+LUMCON!B31+LOSFA!B31</f>
        <v>0</v>
      </c>
      <c r="C31" s="58">
        <f t="shared" si="0"/>
        <v>0</v>
      </c>
      <c r="D31" s="53">
        <f>BOR!D31+LUMCON!D31+LOSFA!D31</f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9">
        <f>BOR!H31+LUMCON!H31+LOSFA!H31</f>
        <v>0</v>
      </c>
      <c r="I31" s="58">
        <f t="shared" si="3"/>
        <v>0</v>
      </c>
      <c r="J31" s="53">
        <f>BOR!J31+LUMCON!J31+LOSFA!J31</f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9">
        <f>BOR!B32+LUMCON!B32+LOSFA!B32</f>
        <v>52510370</v>
      </c>
      <c r="C32" s="58">
        <f t="shared" si="0"/>
        <v>1</v>
      </c>
      <c r="D32" s="53">
        <f>BOR!D32+LUMCON!D32+LOSFA!D32</f>
        <v>0</v>
      </c>
      <c r="E32" s="54">
        <f>IF(ISBLANK(D32),"  ",IF(F32&gt;0,D32/F32,IF(D32&gt;0,1,0)))</f>
        <v>0</v>
      </c>
      <c r="F32" s="44">
        <f t="shared" si="2"/>
        <v>52510370</v>
      </c>
      <c r="G32" s="62">
        <f>IF(ISBLANK(F32),"  ",IF(F76&gt;0,F32/F76,IF(F32&gt;0,1,0)))</f>
        <v>0.15325064144139861</v>
      </c>
      <c r="H32" s="9">
        <f>BOR!H32+LUMCON!H32+LOSFA!H32</f>
        <v>57898234</v>
      </c>
      <c r="I32" s="58">
        <f t="shared" si="3"/>
        <v>1</v>
      </c>
      <c r="J32" s="53">
        <f>BOR!J32+LUMCON!J32+LOSFA!J32</f>
        <v>0</v>
      </c>
      <c r="K32" s="60">
        <f>IF(ISBLANK(J32),"  ",IF(L32&gt;0,J32/L32,IF(J32&gt;0,1,0)))</f>
        <v>0</v>
      </c>
      <c r="L32" s="44">
        <f t="shared" si="1"/>
        <v>57898234</v>
      </c>
      <c r="M32" s="62">
        <f>IF(ISBLANK(L32),"  ",IF(L76&gt;0,L32/L76,IF(L32&gt;0,1,0)))</f>
        <v>0.12934996854454628</v>
      </c>
      <c r="N32" s="220"/>
    </row>
    <row r="33" spans="1:14" s="200" customFormat="1" ht="44.25" x14ac:dyDescent="0.55000000000000004">
      <c r="A33" s="131" t="s">
        <v>75</v>
      </c>
      <c r="B33" s="9">
        <f>BOR!B33+LUMCON!B33+LOSFA!B33</f>
        <v>200000</v>
      </c>
      <c r="C33" s="58">
        <f>IF(ISBLANK(B33),"  ",IF(F33&gt;0,B33/F33,IF(B33&gt;0,1,0)))</f>
        <v>1</v>
      </c>
      <c r="D33" s="53">
        <f>BOR!D33+LUMCON!D33+LOSFA!D33</f>
        <v>0</v>
      </c>
      <c r="E33" s="54">
        <f>IF(ISBLANK(D33),"  ",IF(F33&gt;0,D33/F33,IF(D33&gt;0,1,0)))</f>
        <v>0</v>
      </c>
      <c r="F33" s="44">
        <f t="shared" si="2"/>
        <v>200000</v>
      </c>
      <c r="G33" s="62">
        <f>IF(ISBLANK(F33),"  ",IF(F76&gt;0,F33/F76,IF(F33&gt;0,1,0)))</f>
        <v>5.8369667340526685E-4</v>
      </c>
      <c r="H33" s="9">
        <f>BOR!H33+LUMCON!H33+LOSFA!H33</f>
        <v>200000</v>
      </c>
      <c r="I33" s="58">
        <f>IF(ISBLANK(H33),"  ",IF(L33&gt;0,H33/L33,IF(H33&gt;0,1,0)))</f>
        <v>1</v>
      </c>
      <c r="J33" s="53">
        <f>BOR!J33+LUMCON!J33+LOSFA!J33</f>
        <v>0</v>
      </c>
      <c r="K33" s="60">
        <f>IF(ISBLANK(J33),"  ",IF(L33&gt;0,J33/L33,IF(J33&gt;0,1,0)))</f>
        <v>0</v>
      </c>
      <c r="L33" s="44">
        <f t="shared" si="1"/>
        <v>200000</v>
      </c>
      <c r="M33" s="62">
        <f>IF(ISBLANK(L33),"  ",IF(L76&gt;0,L33/L76,IF(L33&gt;0,1,0)))</f>
        <v>4.4681835561528969E-4</v>
      </c>
      <c r="N33" s="220"/>
    </row>
    <row r="34" spans="1:14" s="200" customFormat="1" ht="44.25" x14ac:dyDescent="0.55000000000000004">
      <c r="A34" s="70" t="s">
        <v>32</v>
      </c>
      <c r="B34" s="9">
        <f>BOR!B34+LUMCON!B34+LOSFA!B34</f>
        <v>0</v>
      </c>
      <c r="C34" s="58">
        <f t="shared" si="0"/>
        <v>0</v>
      </c>
      <c r="D34" s="53">
        <f>BOR!D34+LUMCON!D34+LOSFA!D34</f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9">
        <f>BOR!H34+LUMCON!H34+LOSFA!H34</f>
        <v>0</v>
      </c>
      <c r="I34" s="58">
        <f t="shared" si="3"/>
        <v>0</v>
      </c>
      <c r="J34" s="53">
        <f>BOR!J34+LUMCON!J34+LOSFA!J34</f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9"/>
      <c r="C35" s="73" t="s">
        <v>4</v>
      </c>
      <c r="D35" s="53"/>
      <c r="E35" s="74" t="s">
        <v>4</v>
      </c>
      <c r="F35" s="44"/>
      <c r="G35" s="75" t="s">
        <v>4</v>
      </c>
      <c r="H35" s="9"/>
      <c r="I35" s="73" t="s">
        <v>4</v>
      </c>
      <c r="J35" s="53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9">
        <f>BOR!B36+LUMCON!B36+LOSFA!B36</f>
        <v>0</v>
      </c>
      <c r="C36" s="58">
        <f t="shared" si="0"/>
        <v>0</v>
      </c>
      <c r="D36" s="53">
        <f>BOR!D36+LUMCON!D36+LOSFA!D36</f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9">
        <f>BOR!H36+LUMCON!H36+LOSFA!H36</f>
        <v>0</v>
      </c>
      <c r="I36" s="58">
        <f>IF(ISBLANK(H36),"  ",IF(L36&gt;0,H36/L36,IF(H36&gt;0,1,0)))</f>
        <v>0</v>
      </c>
      <c r="J36" s="53">
        <f>BOR!J36+LUMCON!J36+LOSFA!J36</f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136"/>
      <c r="C37" s="73" t="s">
        <v>4</v>
      </c>
      <c r="D37" s="139"/>
      <c r="E37" s="74" t="s">
        <v>4</v>
      </c>
      <c r="F37" s="44"/>
      <c r="G37" s="75" t="s">
        <v>4</v>
      </c>
      <c r="H37" s="136"/>
      <c r="I37" s="73" t="s">
        <v>4</v>
      </c>
      <c r="J37" s="13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9">
        <f>BOR!B38+LUMCON!B38+LOSFA!B38</f>
        <v>0</v>
      </c>
      <c r="C38" s="58">
        <f t="shared" si="0"/>
        <v>0</v>
      </c>
      <c r="D38" s="53">
        <f>BOR!D38+LUMCON!D38+LOSFA!D38</f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9">
        <f>BOR!H38+LUMCON!H38+LOSFA!H38</f>
        <v>0</v>
      </c>
      <c r="I38" s="58">
        <f>IF(ISBLANK(H38),"  ",IF(L38&gt;0,H38/L38,IF(H38&gt;0,1,0)))</f>
        <v>0</v>
      </c>
      <c r="J38" s="53">
        <f>BOR!J38+LUMCON!J38+LOSFA!J38</f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f>B39+B38+B36+B34+B29+B28+B26+B27+B25+B24+B23+B22+B21+B20+B19+B18+B17+B16+B14+B13+B30+B31+B32</f>
        <v>270400858.75</v>
      </c>
      <c r="C40" s="80">
        <f t="shared" si="0"/>
        <v>1</v>
      </c>
      <c r="D40" s="141">
        <f>D39+D38+D36+D34+D29+D28+D26+D27+D25+D24+D23+D22+D21+D20+D19+D18+D17+D16+D14+D13+D30+D31+D32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</f>
        <v>270400858.75</v>
      </c>
      <c r="G40" s="82">
        <f>IF(ISBLANK(F40),"  ",IF(F76&gt;0,F40/F76,IF(F40&gt;0,1,0)))</f>
        <v>0.78916040869151216</v>
      </c>
      <c r="H40" s="229">
        <f>H39+H38+H36+H34+H29+H28+H26+H27+H25+H24+H23+H22+H21+H20+H19+H18+H17+H16+H14+H13+H30+H31+H32</f>
        <v>363909125</v>
      </c>
      <c r="I40" s="80">
        <f>IF(ISBLANK(H40),"  ",IF(L40&gt;0,H40/L40,IF(H40&gt;0,1,0)))</f>
        <v>1</v>
      </c>
      <c r="J40" s="141">
        <f>J39+J38+J36+J34+J29+J28+J26+J27+J25+J24+J23+J22+J21+J20+J19+J18+J17+J16+J14+J13+J30+J31+J32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</f>
        <v>363909125</v>
      </c>
      <c r="M40" s="82">
        <f>IF(ISBLANK(L40),"  ",IF(L76&gt;0,L40/L76,IF(L40&gt;0,1,0)))</f>
        <v>0.81300638412949455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9">
        <f>BOR!B42+LUMCON!B42+LOSFA!B42</f>
        <v>0</v>
      </c>
      <c r="C42" s="52">
        <f t="shared" si="0"/>
        <v>0</v>
      </c>
      <c r="D42" s="53">
        <f>BOR!D42+LUMCON!D42+LOSFA!D42</f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9">
        <f>BOR!H42+LUMCON!H42+LOSFA!H42</f>
        <v>0</v>
      </c>
      <c r="I42" s="52">
        <f t="shared" ref="I42:I48" si="7">IF(ISBLANK(H42),"  ",IF(L42&gt;0,H42/L42,IF(H42&gt;0,1,0)))</f>
        <v>0</v>
      </c>
      <c r="J42" s="53">
        <f>BOR!J42+LUMCON!J42+LOSFA!J42</f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9">
        <f>BOR!B43+LUMCON!B43+LOSFA!B43</f>
        <v>0</v>
      </c>
      <c r="C43" s="58">
        <f t="shared" si="0"/>
        <v>0</v>
      </c>
      <c r="D43" s="53">
        <f>BOR!D43+LUMCON!D43+LOSFA!D43</f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9">
        <f>BOR!H43+LUMCON!H43+LOSFA!H43</f>
        <v>0</v>
      </c>
      <c r="I43" s="58">
        <f t="shared" si="7"/>
        <v>0</v>
      </c>
      <c r="J43" s="53">
        <f>BOR!J43+LUMCON!J43+LOSFA!J43</f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9">
        <f>BOR!B44+LUMCON!B44+LOSFA!B44</f>
        <v>0</v>
      </c>
      <c r="C44" s="58">
        <f t="shared" si="0"/>
        <v>0</v>
      </c>
      <c r="D44" s="53">
        <f>BOR!D44+LUMCON!D44+LOSFA!D44</f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9">
        <f>BOR!H44+LUMCON!H44+LOSFA!H44</f>
        <v>0</v>
      </c>
      <c r="I44" s="58">
        <f t="shared" si="7"/>
        <v>0</v>
      </c>
      <c r="J44" s="53">
        <f>BOR!J44+LUMCON!J44+LOSFA!J44</f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9">
        <f>BOR!B45+LUMCON!B45+LOSFA!B45</f>
        <v>0</v>
      </c>
      <c r="C45" s="58">
        <f t="shared" si="0"/>
        <v>0</v>
      </c>
      <c r="D45" s="53">
        <f>BOR!D45+LUMCON!D45+LOSFA!D45</f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9">
        <f>BOR!H45+LUMCON!H45+LOSFA!H45</f>
        <v>0</v>
      </c>
      <c r="I45" s="58">
        <f t="shared" si="7"/>
        <v>0</v>
      </c>
      <c r="J45" s="53">
        <f>BOR!J45+LUMCON!J45+LOSFA!J45</f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9">
        <f>BOR!B46+LUMCON!B46+LOSFA!B46</f>
        <v>2240069.8200000003</v>
      </c>
      <c r="C46" s="58">
        <f t="shared" si="0"/>
        <v>1</v>
      </c>
      <c r="D46" s="53">
        <f>BOR!D46+LUMCON!D46+LOSFA!D46</f>
        <v>0</v>
      </c>
      <c r="E46" s="60">
        <f t="shared" si="6"/>
        <v>0</v>
      </c>
      <c r="F46" s="78">
        <f>D46+B46</f>
        <v>2240069.8200000003</v>
      </c>
      <c r="G46" s="62">
        <f>IF(ISBLANK(F46),"  ",IF(F76&gt;0,F46/F76,IF(F46&gt;0,1,0)))</f>
        <v>6.5376065106476748E-3</v>
      </c>
      <c r="H46" s="9">
        <f>BOR!H46+LUMCON!H46+LOSFA!H46</f>
        <v>12545998</v>
      </c>
      <c r="I46" s="58">
        <f t="shared" si="7"/>
        <v>1</v>
      </c>
      <c r="J46" s="53">
        <f>BOR!J46+LUMCON!J46+LOSFA!J46</f>
        <v>0</v>
      </c>
      <c r="K46" s="60">
        <f t="shared" si="8"/>
        <v>0</v>
      </c>
      <c r="L46" s="78">
        <f>J46+H46</f>
        <v>12545998</v>
      </c>
      <c r="M46" s="62">
        <f>IF(ISBLANK(L46),"  ",IF(L76&gt;0,L46/L76,IF(L46&gt;0,1,0)))</f>
        <v>2.8028910979563566E-2</v>
      </c>
      <c r="N46" s="220"/>
    </row>
    <row r="47" spans="1:14" s="202" customFormat="1" ht="45" x14ac:dyDescent="0.6">
      <c r="A47" s="230" t="s">
        <v>44</v>
      </c>
      <c r="B47" s="143">
        <f>B46+B45+B44+B43+B42</f>
        <v>2240069.8200000003</v>
      </c>
      <c r="C47" s="80">
        <f t="shared" si="0"/>
        <v>1</v>
      </c>
      <c r="D47" s="144">
        <f>D46+D45+D44+D43+D42</f>
        <v>0</v>
      </c>
      <c r="E47" s="83">
        <f t="shared" si="6"/>
        <v>0</v>
      </c>
      <c r="F47" s="92">
        <f>F46+F45+F44+F43+F42</f>
        <v>2240069.8200000003</v>
      </c>
      <c r="G47" s="82">
        <f>IF(ISBLANK(F47),"  ",IF(F76&gt;0,F47/F76,IF(F47&gt;0,1,0)))</f>
        <v>6.5376065106476748E-3</v>
      </c>
      <c r="H47" s="143">
        <f>H46+H45+H44+H43+H42</f>
        <v>12545998</v>
      </c>
      <c r="I47" s="80">
        <f t="shared" si="7"/>
        <v>1</v>
      </c>
      <c r="J47" s="144">
        <f>J46+J45+J44+J43+J42</f>
        <v>0</v>
      </c>
      <c r="K47" s="83">
        <f t="shared" si="8"/>
        <v>0</v>
      </c>
      <c r="L47" s="92">
        <f>L46+L45+L44+L43+L42</f>
        <v>12545998</v>
      </c>
      <c r="M47" s="82">
        <f>IF(ISBLANK(L47),"  ",IF(L76&gt;0,L47/L76,IF(L47&gt;0,1,0)))</f>
        <v>2.8028910979563566E-2</v>
      </c>
      <c r="N47" s="203"/>
    </row>
    <row r="48" spans="1:14" s="202" customFormat="1" ht="45" x14ac:dyDescent="0.6">
      <c r="A48" s="233" t="s">
        <v>45</v>
      </c>
      <c r="B48" s="133">
        <f>HSCS!B48+HSCNO!B48+PBRC!B48+LSUAg!B48+SULaw!B48+SUAg!B48</f>
        <v>0</v>
      </c>
      <c r="C48" s="80">
        <f t="shared" si="0"/>
        <v>0</v>
      </c>
      <c r="D48" s="142">
        <f>HSCS!D48+HSCNO!D48+PBRC!D48+LSUAg!D48+SULaw!D48+SUAg!D48</f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133">
        <f>HSCS!H48+HSCNO!H48+PBRC!H48+LSUAg!H48+SULaw!H48+SUAg!H48</f>
        <v>0</v>
      </c>
      <c r="I48" s="80">
        <f t="shared" si="7"/>
        <v>0</v>
      </c>
      <c r="J48" s="142">
        <f>HSCS!J48+HSCNO!J48+PBRC!J48+LSUAg!J48+SULaw!J48+SUAg!J48</f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">
        <f>BOR!B50+LUMCON!B50+LOSFA!B50</f>
        <v>0</v>
      </c>
      <c r="C50" s="52">
        <f t="shared" si="0"/>
        <v>0</v>
      </c>
      <c r="D50" s="53">
        <f>BOR!D50+LUMCON!D50+LOSFA!D50</f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">
        <f>BOR!H50+LUMCON!H50+LOSFA!H50</f>
        <v>0</v>
      </c>
      <c r="I50" s="52">
        <f t="shared" ref="I50:I67" si="11">IF(ISBLANK(H50),"  ",IF(L50&gt;0,H50/L50,IF(H50&gt;0,1,0)))</f>
        <v>0</v>
      </c>
      <c r="J50" s="53">
        <f>BOR!J50+LUMCON!J50+LOSFA!J50</f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9">
        <f>BOR!B51+LUMCON!B51+LOSFA!B51</f>
        <v>0</v>
      </c>
      <c r="C51" s="58">
        <f t="shared" si="0"/>
        <v>0</v>
      </c>
      <c r="D51" s="53">
        <f>BOR!D51+LUMCON!D51+LOSFA!D51</f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9">
        <f>BOR!H51+LUMCON!H51+LOSFA!H51</f>
        <v>0</v>
      </c>
      <c r="I51" s="58">
        <f t="shared" si="11"/>
        <v>0</v>
      </c>
      <c r="J51" s="53">
        <f>BOR!J51+LUMCON!J51+LOSFA!J51</f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9">
        <f>BOR!B52+LUMCON!B52+LOSFA!B52</f>
        <v>0</v>
      </c>
      <c r="C52" s="58">
        <f t="shared" si="0"/>
        <v>0</v>
      </c>
      <c r="D52" s="53">
        <f>BOR!D52+LUMCON!D52+LOSFA!D52</f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9">
        <f>BOR!H52+LUMCON!H52+LOSFA!H52</f>
        <v>0</v>
      </c>
      <c r="I52" s="58">
        <f t="shared" si="11"/>
        <v>0</v>
      </c>
      <c r="J52" s="53">
        <f>BOR!J52+LUMCON!J52+LOSFA!J52</f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9">
        <f>BOR!B53+LUMCON!B53+LOSFA!B53</f>
        <v>0</v>
      </c>
      <c r="C53" s="58">
        <f t="shared" si="0"/>
        <v>0</v>
      </c>
      <c r="D53" s="53">
        <f>BOR!D53+LUMCON!D53+LOSFA!D53</f>
        <v>0</v>
      </c>
      <c r="E53" s="60">
        <f t="shared" si="9"/>
        <v>0</v>
      </c>
      <c r="F53" s="9">
        <f>'ULS Summary'!F53-ULSBoard!F53+LSU!F53+LSUA!F53+LSUS!F53+SUBR!F53+SUNO!F53</f>
        <v>16065777.939999999</v>
      </c>
      <c r="G53" s="62">
        <f>IF(ISBLANK(F53),"  ",IF(F76&gt;0,F53/F76,IF(F53&gt;0,1,0)))</f>
        <v>4.6887705696228597E-2</v>
      </c>
      <c r="H53" s="9">
        <f>BOR!H53+LUMCON!H53+LOSFA!H53</f>
        <v>0</v>
      </c>
      <c r="I53" s="58">
        <f t="shared" si="11"/>
        <v>0</v>
      </c>
      <c r="J53" s="53">
        <f>BOR!J53+LUMCON!J53+LOSFA!J53</f>
        <v>0</v>
      </c>
      <c r="K53" s="60">
        <f t="shared" si="12"/>
        <v>0</v>
      </c>
      <c r="L53" s="9">
        <f>'ULS Summary'!L53-ULSBoard!L53+LSU!L53+LSUA!L53+LSUS!L53+SUBR!L53+SUNO!L53</f>
        <v>16248043.25</v>
      </c>
      <c r="M53" s="62">
        <f>IF(ISBLANK(L53),"  ",IF(L76&gt;0,L53/L76,IF(L53&gt;0,1,0)))</f>
        <v>3.6299619834655537E-2</v>
      </c>
      <c r="N53" s="220"/>
    </row>
    <row r="54" spans="1:14" s="200" customFormat="1" ht="44.25" x14ac:dyDescent="0.55000000000000004">
      <c r="A54" s="103" t="s">
        <v>51</v>
      </c>
      <c r="B54" s="9">
        <f>BOR!B54+LUMCON!B54+LOSFA!B54</f>
        <v>0</v>
      </c>
      <c r="C54" s="58">
        <f>IF(ISBLANK(B54),"  ",IF(F54&gt;0,B54/F54,IF(B54&gt;0,1,0)))</f>
        <v>0</v>
      </c>
      <c r="D54" s="53">
        <f>BOR!D54+LUMCON!D54+LOSFA!D54</f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9">
        <f>BOR!H54+LUMCON!H54+LOSFA!H54</f>
        <v>0</v>
      </c>
      <c r="I54" s="58">
        <f>IF(ISBLANK(H54),"  ",IF(L54&gt;0,H54/L54,IF(H54&gt;0,1,0)))</f>
        <v>0</v>
      </c>
      <c r="J54" s="53">
        <f>BOR!J54+LUMCON!J54+LOSFA!J54</f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9">
        <f>BOR!B55+LUMCON!B55+LOSFA!B55</f>
        <v>0</v>
      </c>
      <c r="C55" s="58">
        <f t="shared" si="0"/>
        <v>0</v>
      </c>
      <c r="D55" s="53">
        <f>BOR!D55+LUMCON!D55+LOSFA!D55</f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9">
        <f>BOR!H55+LUMCON!H55+LOSFA!H55</f>
        <v>0</v>
      </c>
      <c r="I55" s="58">
        <f t="shared" si="11"/>
        <v>0</v>
      </c>
      <c r="J55" s="53">
        <f>BOR!J55+LUMCON!J55+LOSFA!J55</f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143">
        <f>B55+B53+B52+B51+B50</f>
        <v>0</v>
      </c>
      <c r="C56" s="80">
        <f t="shared" si="0"/>
        <v>0</v>
      </c>
      <c r="D56" s="144">
        <f>D55+D53+D52+D51+D50</f>
        <v>0</v>
      </c>
      <c r="E56" s="83">
        <f t="shared" si="9"/>
        <v>0</v>
      </c>
      <c r="F56" s="107">
        <f>F55+F53+F52+F51+F50+F54</f>
        <v>16065777.939999999</v>
      </c>
      <c r="G56" s="82">
        <f>IF(ISBLANK(F56),"  ",IF(F76&gt;0,F56/F76,IF(F56&gt;0,1,0)))</f>
        <v>4.6887705696228597E-2</v>
      </c>
      <c r="H56" s="143">
        <f>H55+H53+H52+H51+H50</f>
        <v>0</v>
      </c>
      <c r="I56" s="80">
        <f t="shared" si="11"/>
        <v>0</v>
      </c>
      <c r="J56" s="144">
        <f>J55+J53+J52+J51+J50</f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9">
        <f>BOR!B57+LUMCON!B57+LOSFA!B57</f>
        <v>0</v>
      </c>
      <c r="C57" s="58">
        <f t="shared" si="0"/>
        <v>0</v>
      </c>
      <c r="D57" s="53">
        <f>BOR!D57+LUMCON!D57+LOSFA!D57</f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9">
        <f>BOR!H57+LUMCON!H57+LOSFA!H57</f>
        <v>0</v>
      </c>
      <c r="I57" s="58">
        <f t="shared" si="11"/>
        <v>0</v>
      </c>
      <c r="J57" s="53">
        <f>BOR!J57+LUMCON!J57+LOSFA!J57</f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9">
        <f>BOR!B58+LUMCON!B58+LOSFA!B58</f>
        <v>0</v>
      </c>
      <c r="C58" s="58">
        <f t="shared" si="0"/>
        <v>0</v>
      </c>
      <c r="D58" s="53">
        <f>BOR!D58+LUMCON!D58+LOSFA!D58</f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9">
        <f>BOR!H58+LUMCON!H58+LOSFA!H58</f>
        <v>0</v>
      </c>
      <c r="I58" s="58">
        <f t="shared" si="11"/>
        <v>0</v>
      </c>
      <c r="J58" s="53">
        <f>BOR!J58+LUMCON!J58+LOSFA!J58</f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9">
        <f>BOR!B59+LUMCON!B59+LOSFA!B59</f>
        <v>0</v>
      </c>
      <c r="C59" s="58">
        <f t="shared" si="0"/>
        <v>0</v>
      </c>
      <c r="D59" s="53">
        <f>BOR!D59+LUMCON!D59+LOSFA!D59</f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9">
        <f>BOR!H59+LUMCON!H59+LOSFA!H59</f>
        <v>0</v>
      </c>
      <c r="I59" s="58">
        <f t="shared" si="11"/>
        <v>0</v>
      </c>
      <c r="J59" s="53">
        <f>BOR!J59+LUMCON!J59+LOSFA!J59</f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9">
        <f>BOR!B60+LUMCON!B60+LOSFA!B60</f>
        <v>0</v>
      </c>
      <c r="C60" s="58">
        <f t="shared" si="0"/>
        <v>0</v>
      </c>
      <c r="D60" s="53">
        <f>BOR!D60+LUMCON!D60+LOSFA!D60</f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9">
        <f>BOR!H60+LUMCON!H60+LOSFA!H60</f>
        <v>0</v>
      </c>
      <c r="I60" s="58">
        <f t="shared" si="11"/>
        <v>0</v>
      </c>
      <c r="J60" s="53">
        <f>BOR!J60+LUMCON!J60+LOSFA!J60</f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9">
        <f>BOR!B61+LUMCON!B61+LOSFA!B61</f>
        <v>0</v>
      </c>
      <c r="C61" s="58">
        <f t="shared" si="0"/>
        <v>0</v>
      </c>
      <c r="D61" s="53">
        <f>BOR!D61+LUMCON!D61+LOSFA!D61</f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9">
        <f>BOR!H61+LUMCON!H61+LOSFA!H61</f>
        <v>0</v>
      </c>
      <c r="I61" s="58">
        <f t="shared" si="11"/>
        <v>0</v>
      </c>
      <c r="J61" s="53">
        <f>BOR!J61+LUMCON!J61+LOSFA!J61</f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9">
        <f>BOR!B62+LUMCON!B62+LOSFA!B62</f>
        <v>0</v>
      </c>
      <c r="C62" s="58">
        <f t="shared" si="0"/>
        <v>0</v>
      </c>
      <c r="D62" s="53">
        <f>BOR!D62+LUMCON!D62+LOSFA!D62</f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9">
        <f>BOR!H62+LUMCON!H62+LOSFA!H62</f>
        <v>0</v>
      </c>
      <c r="I62" s="58">
        <f t="shared" si="11"/>
        <v>0</v>
      </c>
      <c r="J62" s="53">
        <f>BOR!J62+LUMCON!J62+LOSFA!J62</f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9">
        <f>BOR!B63+LUMCON!B63+LOSFA!B63</f>
        <v>0</v>
      </c>
      <c r="C63" s="58">
        <f t="shared" si="0"/>
        <v>0</v>
      </c>
      <c r="D63" s="53">
        <f>BOR!D63+LUMCON!D63+LOSFA!D63</f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9">
        <f>BOR!H63+LUMCON!H63+LOSFA!H63</f>
        <v>0</v>
      </c>
      <c r="I63" s="58">
        <f t="shared" si="11"/>
        <v>0</v>
      </c>
      <c r="J63" s="53">
        <f>BOR!J63+LUMCON!J63+LOSFA!J63</f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9">
        <f>BOR!B64+LUMCON!B64+LOSFA!B64</f>
        <v>0</v>
      </c>
      <c r="C64" s="58">
        <f t="shared" si="0"/>
        <v>0</v>
      </c>
      <c r="D64" s="53">
        <f>BOR!D64+LUMCON!D64+LOSFA!D64</f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9">
        <f>BOR!H64+LUMCON!H64+LOSFA!H64</f>
        <v>0</v>
      </c>
      <c r="I64" s="58">
        <f t="shared" si="11"/>
        <v>0</v>
      </c>
      <c r="J64" s="53">
        <f>BOR!J64+LUMCON!J64+LOSFA!J64</f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9">
        <f>BOR!B65+LUMCON!B65+LOSFA!B65</f>
        <v>0</v>
      </c>
      <c r="C65" s="58">
        <f t="shared" si="0"/>
        <v>0</v>
      </c>
      <c r="D65" s="53">
        <f>BOR!D65+LUMCON!D65+LOSFA!D65</f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9">
        <f>BOR!H65+LUMCON!H65+LOSFA!H65</f>
        <v>0</v>
      </c>
      <c r="I65" s="58">
        <f t="shared" si="11"/>
        <v>0</v>
      </c>
      <c r="J65" s="53">
        <f>BOR!J65+LUMCON!J65+LOSFA!J65</f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9">
        <f>BOR!B66+LUMCON!B66+LOSFA!B66</f>
        <v>8237151.3000000007</v>
      </c>
      <c r="C66" s="58">
        <f t="shared" si="0"/>
        <v>1</v>
      </c>
      <c r="D66" s="53">
        <f>BOR!D66+LUMCON!D66+LOSFA!D66</f>
        <v>0</v>
      </c>
      <c r="E66" s="60">
        <f t="shared" si="9"/>
        <v>0</v>
      </c>
      <c r="F66" s="44">
        <f t="shared" si="14"/>
        <v>8237151.3000000007</v>
      </c>
      <c r="G66" s="62">
        <f>IF(ISBLANK(F66),"  ",IF(F76&gt;0,F66/F76,IF(F66&gt;0,1,0)))</f>
        <v>2.4039989060729346E-2</v>
      </c>
      <c r="H66" s="9">
        <f>BOR!H66+LUMCON!H66+LOSFA!H66</f>
        <v>7923049</v>
      </c>
      <c r="I66" s="58">
        <f t="shared" si="11"/>
        <v>1</v>
      </c>
      <c r="J66" s="53">
        <f>BOR!J66+LUMCON!J66+LOSFA!J66</f>
        <v>0</v>
      </c>
      <c r="K66" s="60">
        <f t="shared" si="12"/>
        <v>0</v>
      </c>
      <c r="L66" s="44">
        <f t="shared" si="13"/>
        <v>7923049</v>
      </c>
      <c r="M66" s="62">
        <f>IF(ISBLANK(L66),"  ",IF(L76&gt;0,L66/L76,IF(L66&gt;0,1,0)))</f>
        <v>1.7700818628196828E-2</v>
      </c>
      <c r="N66" s="220"/>
    </row>
    <row r="67" spans="1:14" s="202" customFormat="1" ht="45" x14ac:dyDescent="0.6">
      <c r="A67" s="235" t="s">
        <v>64</v>
      </c>
      <c r="B67" s="232">
        <f>B66+B65+B64+B63+B62+B61+B60+B59+B58+B57+B56</f>
        <v>8237151.3000000007</v>
      </c>
      <c r="C67" s="80">
        <f t="shared" si="0"/>
        <v>0.3389365626939545</v>
      </c>
      <c r="D67" s="91">
        <f>D66+D65+D64+D63+D62+D61+D60+D59+D58+D57+D56</f>
        <v>0</v>
      </c>
      <c r="E67" s="83">
        <f t="shared" si="9"/>
        <v>0</v>
      </c>
      <c r="F67" s="232">
        <f>F66+F65+F64+F63+F62+F61+F60+F59+F58+F57+F56</f>
        <v>24302929.240000002</v>
      </c>
      <c r="G67" s="82">
        <f>IF(ISBLANK(F67),"  ",IF(F76&gt;0,F67/F76,IF(F67&gt;0,1,0)))</f>
        <v>7.0927694756957954E-2</v>
      </c>
      <c r="H67" s="232">
        <f>H66+H65+H64+H63+H62+H61+H60+H59+H58+H57+H56</f>
        <v>7923049</v>
      </c>
      <c r="I67" s="80">
        <f t="shared" si="11"/>
        <v>1</v>
      </c>
      <c r="J67" s="91">
        <f>J66+J65+J64+J63+J62+J61+J60+J59+J58+J57+J56</f>
        <v>0</v>
      </c>
      <c r="K67" s="83">
        <f t="shared" si="12"/>
        <v>0</v>
      </c>
      <c r="L67" s="232">
        <f>L66+L65+L64+L63+L62+L61+L60+L59+L58+L57+L56</f>
        <v>7923049</v>
      </c>
      <c r="M67" s="82">
        <f>IF(ISBLANK(L67),"  ",IF(L76&gt;0,L67/L76,IF(L67&gt;0,1,0)))</f>
        <v>1.7700818628196828E-2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9">
        <f>BOR!B69+LUMCON!B69+LOSFA!B69</f>
        <v>41665196</v>
      </c>
      <c r="C69" s="52">
        <f t="shared" si="0"/>
        <v>1</v>
      </c>
      <c r="D69" s="53">
        <f>BOR!D69+LUMCON!D69+LOSFA!D69</f>
        <v>0</v>
      </c>
      <c r="E69" s="54">
        <f>IF(ISBLANK(D69),"  ",IF(F69&gt;0,D69/F69,IF(D69&gt;0,1,0)))</f>
        <v>0</v>
      </c>
      <c r="F69" s="67">
        <f>D69+B69</f>
        <v>41665196</v>
      </c>
      <c r="G69" s="56">
        <f>IF(ISBLANK(F69),"  ",IF(F76&gt;0,F69/F76,IF(F69&gt;0,1,0)))</f>
        <v>0.12159918150989214</v>
      </c>
      <c r="H69" s="9">
        <f>BOR!H69+LUMCON!H69+LOSFA!H69</f>
        <v>59196346</v>
      </c>
      <c r="I69" s="52">
        <f>IF(ISBLANK(H69),"  ",IF(L69&gt;0,H69/L69,IF(H69&gt;0,1,0)))</f>
        <v>1</v>
      </c>
      <c r="J69" s="53">
        <f>BOR!J69+LUMCON!J69+LOSFA!J69</f>
        <v>0</v>
      </c>
      <c r="K69" s="54">
        <f>IF(ISBLANK(J69),"  ",IF(L69&gt;0,J69/L69,IF(J69&gt;0,1,0)))</f>
        <v>0</v>
      </c>
      <c r="L69" s="67">
        <f>J69+H69</f>
        <v>59196346</v>
      </c>
      <c r="M69" s="56">
        <f>IF(ISBLANK(L69),"  ",IF(L76&gt;0,L69/L76,IF(L69&gt;0,1,0)))</f>
        <v>0.13225006989076865</v>
      </c>
    </row>
    <row r="70" spans="1:14" s="200" customFormat="1" ht="44.25" x14ac:dyDescent="0.55000000000000004">
      <c r="A70" s="223" t="s">
        <v>67</v>
      </c>
      <c r="B70" s="9">
        <f>BOR!B70+LUMCON!B70+LOSFA!B70</f>
        <v>0</v>
      </c>
      <c r="C70" s="58">
        <f t="shared" si="0"/>
        <v>0</v>
      </c>
      <c r="D70" s="53">
        <f>BOR!D70+LUMCON!D70+LOSFA!D70</f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9">
        <f>BOR!H70+LUMCON!H70+LOSFA!H70</f>
        <v>0</v>
      </c>
      <c r="I70" s="58">
        <f>IF(ISBLANK(H70),"  ",IF(L70&gt;0,H70/L70,IF(H70&gt;0,1,0)))</f>
        <v>0</v>
      </c>
      <c r="J70" s="53">
        <f>BOR!J70+LUMCON!J70+LOSFA!J70</f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9">
        <f>BOR!B72+LUMCON!B72+LOSFA!B72</f>
        <v>0</v>
      </c>
      <c r="C72" s="52">
        <f t="shared" si="0"/>
        <v>0</v>
      </c>
      <c r="D72" s="53">
        <f>BOR!D72+LUMCON!D72+LOSFA!D72</f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9">
        <f>BOR!H72+LUMCON!H72+LOSFA!H72</f>
        <v>0</v>
      </c>
      <c r="I72" s="52">
        <f>IF(ISBLANK(H72),"  ",IF(L72&gt;0,H72/L72,IF(H72&gt;0,1,0)))</f>
        <v>0</v>
      </c>
      <c r="J72" s="53">
        <f>BOR!J72+LUMCON!J72+LOSFA!J72</f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9">
        <f>BOR!B73+LUMCON!B73+LOSFA!B73</f>
        <v>4034667</v>
      </c>
      <c r="C73" s="58">
        <f t="shared" si="0"/>
        <v>1</v>
      </c>
      <c r="D73" s="53">
        <f>BOR!D73+LUMCON!D73+LOSFA!D73</f>
        <v>0</v>
      </c>
      <c r="E73" s="60">
        <f>IF(ISBLANK(D73),"  ",IF(F73&gt;0,D73/F73,IF(D73&gt;0,1,0)))</f>
        <v>0</v>
      </c>
      <c r="F73" s="44">
        <f>D73+B73</f>
        <v>4034667</v>
      </c>
      <c r="G73" s="62">
        <f>IF(ISBLANK(F73),"  ",IF(F76&gt;0,F73/F76,IF(F73&gt;0,1,0)))</f>
        <v>1.1775108530990038E-2</v>
      </c>
      <c r="H73" s="9">
        <f>BOR!H73+LUMCON!H73+LOSFA!H73</f>
        <v>4034667</v>
      </c>
      <c r="I73" s="58">
        <f>IF(ISBLANK(H73),"  ",IF(L73&gt;0,H73/L73,IF(H73&gt;0,1,0)))</f>
        <v>1</v>
      </c>
      <c r="J73" s="53">
        <f>BOR!J73+LUMCON!J73+LOSFA!J73</f>
        <v>0</v>
      </c>
      <c r="K73" s="60">
        <f>IF(ISBLANK(J73),"  ",IF(L73&gt;0,J73/L73,IF(J73&gt;0,1,0)))</f>
        <v>0</v>
      </c>
      <c r="L73" s="44">
        <f>J73+H73</f>
        <v>4034667</v>
      </c>
      <c r="M73" s="62">
        <f>IF(ISBLANK(L73),"  ",IF(L76&gt;0,L73/L76,IF(L73&gt;0,1,0)))</f>
        <v>9.0138163719763707E-3</v>
      </c>
    </row>
    <row r="74" spans="1:14" s="202" customFormat="1" ht="45" x14ac:dyDescent="0.6">
      <c r="A74" s="230" t="s">
        <v>71</v>
      </c>
      <c r="B74" s="117">
        <f>B73+B72+B70+B69</f>
        <v>45699863</v>
      </c>
      <c r="C74" s="80">
        <f t="shared" si="0"/>
        <v>1</v>
      </c>
      <c r="D74" s="95">
        <f>D73+D72+D70+D69</f>
        <v>0</v>
      </c>
      <c r="E74" s="83">
        <f>IF(ISBLANK(D74),"  ",IF(F74&gt;0,D74/F74,IF(D74&gt;0,1,0)))</f>
        <v>0</v>
      </c>
      <c r="F74" s="118">
        <f>F73+F72+F71+F70+F69</f>
        <v>45699863</v>
      </c>
      <c r="G74" s="82">
        <f>IF(ISBLANK(F74),"  ",IF(F76&gt;0,F74/F76,IF(F74&gt;0,1,0)))</f>
        <v>0.13337429004088219</v>
      </c>
      <c r="H74" s="117">
        <f>H73+H72+H70+H69</f>
        <v>63231013</v>
      </c>
      <c r="I74" s="80">
        <f>IF(ISBLANK(H74),"  ",IF(L74&gt;0,H74/L74,IF(H74&gt;0,1,0)))</f>
        <v>1</v>
      </c>
      <c r="J74" s="95">
        <f>J73+J72+J70+J69</f>
        <v>0</v>
      </c>
      <c r="K74" s="83">
        <f>IF(ISBLANK(J74),"  ",IF(L74&gt;0,J74/L74,IF(J74&gt;0,1,0)))</f>
        <v>0</v>
      </c>
      <c r="L74" s="118">
        <f>L73+L72+L71+L70+L69</f>
        <v>63231013</v>
      </c>
      <c r="M74" s="82">
        <f>IF(ISBLANK(L74),"  ",IF(L76&gt;0,L74/L76,IF(L74&gt;0,1,0)))</f>
        <v>0.14126388626274503</v>
      </c>
    </row>
    <row r="75" spans="1:14" s="202" customFormat="1" ht="45" x14ac:dyDescent="0.6">
      <c r="A75" s="230" t="s">
        <v>72</v>
      </c>
      <c r="B75" s="133">
        <f>BOR!B75+LUMCON!B75+LOSFA!B75</f>
        <v>0</v>
      </c>
      <c r="C75" s="80">
        <f>IF(ISBLANK(B75),"  ",IF(F75&gt;0,B75/F75,IF(B75&gt;0,1,0)))</f>
        <v>0</v>
      </c>
      <c r="D75" s="142">
        <f>BOR!D75+LUMCON!D75+LOSFA!D75</f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33">
        <f>BOR!H75+LUMCON!H75+LOSFA!H75</f>
        <v>0</v>
      </c>
      <c r="I75" s="80">
        <f>IF(ISBLANK(H75),"  ",IF(L75&gt;0,H75/L75,IF(H75&gt;0,1,0)))</f>
        <v>0</v>
      </c>
      <c r="J75" s="142">
        <f>BOR!J75+LUMCON!J75+LOSFA!J75</f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f>B74+B67+B47+B40+B48+B75</f>
        <v>326577942.87</v>
      </c>
      <c r="C76" s="122">
        <f t="shared" si="0"/>
        <v>0.95311229430377142</v>
      </c>
      <c r="D76" s="121">
        <f>D74+D67+D47+D40+D48+D75</f>
        <v>0</v>
      </c>
      <c r="E76" s="123">
        <f>IF(ISBLANK(D76),"  ",IF(F76&gt;0,D76/F76,IF(D76&gt;0,1,0)))</f>
        <v>0</v>
      </c>
      <c r="F76" s="121">
        <f>F74+F67+F47+F40+F48+F75</f>
        <v>342643720.81</v>
      </c>
      <c r="G76" s="124">
        <f>IF(ISBLANK(F76),"  ",IF(F76&gt;0,F76/F76,IF(F76&gt;0,1,0)))</f>
        <v>1</v>
      </c>
      <c r="H76" s="121">
        <f>H74+H67+H47+H40+H48+H75</f>
        <v>447609185</v>
      </c>
      <c r="I76" s="122">
        <f>IF(ISBLANK(H76),"  ",IF(L76&gt;0,H76/L76,IF(H76&gt;0,1,0)))</f>
        <v>1</v>
      </c>
      <c r="J76" s="121">
        <f>J74+J67+J47+J40+J48+J75</f>
        <v>0</v>
      </c>
      <c r="K76" s="123">
        <f>IF(ISBLANK(J76),"  ",IF(L76&gt;0,J76/L76,IF(J76&gt;0,1,0)))</f>
        <v>0</v>
      </c>
      <c r="L76" s="121">
        <f>L74+L67+L47+L40+L48+L75</f>
        <v>447609185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12" sqref="B12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0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10" t="s">
        <v>3</v>
      </c>
      <c r="B3" s="211"/>
      <c r="C3" s="14"/>
      <c r="D3" s="211"/>
      <c r="E3" s="14"/>
      <c r="F3" s="211"/>
      <c r="G3" s="14"/>
      <c r="H3" s="211"/>
      <c r="I3" s="14"/>
      <c r="J3" s="211"/>
      <c r="K3" s="14"/>
      <c r="L3" s="211"/>
      <c r="M3" s="15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13666150.26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13666150.26</v>
      </c>
      <c r="G13" s="56">
        <f>IF(ISBLANK(F13),"  ",IF(F76&gt;0,F13/F76,IF(F13&gt;0,1,0)))</f>
        <v>0.29606809845821586</v>
      </c>
      <c r="H13" s="9">
        <v>12772006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12772006</v>
      </c>
      <c r="M13" s="56">
        <f>IF(ISBLANK(L13),"  ",IF(L76&gt;0,L13/L76,IF(L13&gt;0,1,0)))</f>
        <v>0.20017368961955559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19992390.090000004</v>
      </c>
      <c r="C15" s="137">
        <f t="shared" si="0"/>
        <v>1</v>
      </c>
      <c r="D15" s="69">
        <f>SUM(D16:D34)</f>
        <v>0</v>
      </c>
      <c r="E15" s="64">
        <f>IF(ISBLANK(D15),"  ",IF(F15&gt;0,D15/F15,IF(D15&gt;0,1,0)))</f>
        <v>0</v>
      </c>
      <c r="F15" s="48">
        <f>D15+B15</f>
        <v>19992390.090000004</v>
      </c>
      <c r="G15" s="65">
        <f>IF(ISBLANK(F15),"  ",IF(F76&gt;0,F15/F76,IF(F15&gt;0,1,0)))</f>
        <v>0.43312189643531551</v>
      </c>
      <c r="H15" s="226">
        <v>24630000</v>
      </c>
      <c r="I15" s="137">
        <f>IF(ISBLANK(H15),"  ",IF(L15&gt;0,H15/L15,IF(H15&gt;0,1,0)))</f>
        <v>1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24630000</v>
      </c>
      <c r="M15" s="65">
        <f>IF(ISBLANK(L15),"  ",IF(L76&gt;0,L15/L76,IF(L15&gt;0,1,0)))</f>
        <v>0.38602220945790772</v>
      </c>
      <c r="N15" s="220"/>
    </row>
    <row r="16" spans="1:17" s="200" customFormat="1" ht="44.25" x14ac:dyDescent="0.55000000000000004">
      <c r="A16" s="66" t="s">
        <v>15</v>
      </c>
      <c r="B16" s="207">
        <v>92232.62</v>
      </c>
      <c r="C16" s="52">
        <f t="shared" si="0"/>
        <v>1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92232.62</v>
      </c>
      <c r="G16" s="56">
        <f>IF(ISBLANK(F16),"  ",IF(F76&gt;0,F16/F76,IF(F16&gt;0,1,0)))</f>
        <v>1.9981586547563107E-3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0</v>
      </c>
      <c r="I17" s="58">
        <f t="shared" si="3"/>
        <v>0</v>
      </c>
      <c r="J17" s="69">
        <v>0</v>
      </c>
      <c r="K17" s="60">
        <f t="shared" si="4"/>
        <v>0</v>
      </c>
      <c r="L17" s="44">
        <f t="shared" si="1"/>
        <v>0</v>
      </c>
      <c r="M17" s="62">
        <f>IF(ISBLANK(L17),"  ",IF(L76&gt;0,L17/L76,IF(L17&gt;0,1,0)))</f>
        <v>0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19695535.120000001</v>
      </c>
      <c r="C27" s="58">
        <f t="shared" si="0"/>
        <v>1</v>
      </c>
      <c r="D27" s="69">
        <v>0</v>
      </c>
      <c r="E27" s="54">
        <f t="shared" si="5"/>
        <v>0</v>
      </c>
      <c r="F27" s="44">
        <f t="shared" si="2"/>
        <v>19695535.120000001</v>
      </c>
      <c r="G27" s="62">
        <f>IF(ISBLANK(F27),"  ",IF(F76&gt;0,F27/F76,IF(F27&gt;0,1,0)))</f>
        <v>0.42669073002680485</v>
      </c>
      <c r="H27" s="224">
        <v>24230000</v>
      </c>
      <c r="I27" s="58">
        <f t="shared" si="3"/>
        <v>1</v>
      </c>
      <c r="J27" s="69">
        <v>0</v>
      </c>
      <c r="K27" s="60">
        <f t="shared" si="4"/>
        <v>0</v>
      </c>
      <c r="L27" s="44">
        <f t="shared" si="1"/>
        <v>24230000</v>
      </c>
      <c r="M27" s="62">
        <f>IF(ISBLANK(L27),"  ",IF(L76&gt;0,L27/L76,IF(L27&gt;0,1,0)))</f>
        <v>0.37975307085526205</v>
      </c>
      <c r="N27" s="220"/>
    </row>
    <row r="28" spans="1:14" s="200" customFormat="1" ht="44.25" x14ac:dyDescent="0.55000000000000004">
      <c r="A28" s="70" t="s">
        <v>27</v>
      </c>
      <c r="B28" s="224">
        <v>4622.3500000000004</v>
      </c>
      <c r="C28" s="58">
        <f t="shared" si="0"/>
        <v>1</v>
      </c>
      <c r="D28" s="69">
        <v>0</v>
      </c>
      <c r="E28" s="54">
        <f t="shared" si="5"/>
        <v>0</v>
      </c>
      <c r="F28" s="44">
        <f t="shared" si="2"/>
        <v>4622.3500000000004</v>
      </c>
      <c r="G28" s="62">
        <f>IF(ISBLANK(F28),"  ",IF(F76&gt;0,F28/F76,IF(F28&gt;0,1,0)))</f>
        <v>1.0014015277688993E-4</v>
      </c>
      <c r="H28" s="224">
        <v>200000</v>
      </c>
      <c r="I28" s="58">
        <f t="shared" si="3"/>
        <v>1</v>
      </c>
      <c r="J28" s="69">
        <v>0</v>
      </c>
      <c r="K28" s="60">
        <f t="shared" si="4"/>
        <v>0</v>
      </c>
      <c r="L28" s="44">
        <f t="shared" si="1"/>
        <v>200000</v>
      </c>
      <c r="M28" s="62">
        <f>IF(ISBLANK(L28),"  ",IF(L76&gt;0,L28/L76,IF(L28&gt;0,1,0)))</f>
        <v>3.1345693013228398E-3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200000</v>
      </c>
      <c r="C33" s="58">
        <f>IF(ISBLANK(B33),"  ",IF(F33&gt;0,B33/F33,IF(B33&gt;0,1,0)))</f>
        <v>1</v>
      </c>
      <c r="D33" s="69">
        <v>0</v>
      </c>
      <c r="E33" s="54">
        <f>IF(ISBLANK(D33),"  ",IF(F33&gt;0,D33/F33,IF(D33&gt;0,1,0)))</f>
        <v>0</v>
      </c>
      <c r="F33" s="44">
        <f t="shared" si="2"/>
        <v>200000</v>
      </c>
      <c r="G33" s="62">
        <f>IF(ISBLANK(F33),"  ",IF(F76&gt;0,F33/F76,IF(F33&gt;0,1,0)))</f>
        <v>4.3328676009774221E-3</v>
      </c>
      <c r="H33" s="224">
        <v>200000</v>
      </c>
      <c r="I33" s="58">
        <f>IF(ISBLANK(H33),"  ",IF(L33&gt;0,H33/L33,IF(H33&gt;0,1,0)))</f>
        <v>1</v>
      </c>
      <c r="J33" s="69">
        <v>0</v>
      </c>
      <c r="K33" s="60">
        <f>IF(ISBLANK(J33),"  ",IF(L33&gt;0,J33/L33,IF(J33&gt;0,1,0)))</f>
        <v>0</v>
      </c>
      <c r="L33" s="44">
        <f t="shared" si="1"/>
        <v>200000</v>
      </c>
      <c r="M33" s="62">
        <f>IF(ISBLANK(L33),"  ",IF(L76&gt;0,L33/L76,IF(L33&gt;0,1,0)))</f>
        <v>3.1345693013228398E-3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33658540.350000001</v>
      </c>
      <c r="C40" s="80">
        <f t="shared" si="0"/>
        <v>1</v>
      </c>
      <c r="D40" s="141">
        <f>D13+D15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33658540.350000001</v>
      </c>
      <c r="G40" s="82">
        <f>IF(ISBLANK(F40),"  ",IF(F76&gt;0,F40/F76,IF(F40&gt;0,1,0)))</f>
        <v>0.72918999489353131</v>
      </c>
      <c r="H40" s="229">
        <v>37402006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37402006</v>
      </c>
      <c r="M40" s="82">
        <f>IF(ISBLANK(L40),"  ",IF(L76&gt;0,L40/L76,IF(L40&gt;0,1,0)))</f>
        <v>0.58619589907746339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1615100.82</v>
      </c>
      <c r="C46" s="58">
        <f t="shared" si="0"/>
        <v>1</v>
      </c>
      <c r="D46" s="69">
        <v>0</v>
      </c>
      <c r="E46" s="60">
        <f t="shared" si="6"/>
        <v>0</v>
      </c>
      <c r="F46" s="78">
        <f>D46+B46</f>
        <v>1615100.82</v>
      </c>
      <c r="G46" s="62">
        <f>IF(ISBLANK(F46),"  ",IF(F76&gt;0,F46/F76,IF(F46&gt;0,1,0)))</f>
        <v>3.4990090076450334E-2</v>
      </c>
      <c r="H46" s="224">
        <v>11500000</v>
      </c>
      <c r="I46" s="58">
        <f t="shared" si="7"/>
        <v>1</v>
      </c>
      <c r="J46" s="69">
        <v>0</v>
      </c>
      <c r="K46" s="60">
        <f t="shared" si="8"/>
        <v>0</v>
      </c>
      <c r="L46" s="78">
        <f>J46+H46</f>
        <v>11500000</v>
      </c>
      <c r="M46" s="62">
        <f>IF(ISBLANK(L46),"  ",IF(L76&gt;0,L46/L76,IF(L46&gt;0,1,0)))</f>
        <v>0.18023773482606331</v>
      </c>
      <c r="N46" s="220"/>
    </row>
    <row r="47" spans="1:14" s="202" customFormat="1" ht="45" x14ac:dyDescent="0.6">
      <c r="A47" s="230" t="s">
        <v>44</v>
      </c>
      <c r="B47" s="232">
        <v>1615100.82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1615100.82</v>
      </c>
      <c r="G47" s="82">
        <f>IF(ISBLANK(F47),"  ",IF(F76&gt;0,F47/F76,IF(F47&gt;0,1,0)))</f>
        <v>3.4990090076450334E-2</v>
      </c>
      <c r="H47" s="232">
        <v>11500000</v>
      </c>
      <c r="I47" s="80">
        <f t="shared" si="7"/>
        <v>1</v>
      </c>
      <c r="J47" s="91">
        <v>0</v>
      </c>
      <c r="K47" s="83">
        <f t="shared" si="8"/>
        <v>0</v>
      </c>
      <c r="L47" s="92">
        <f>L46+L45+L44+L43+L42</f>
        <v>11500000</v>
      </c>
      <c r="M47" s="82">
        <f>IF(ISBLANK(L47),"  ",IF(L76&gt;0,L47/L76,IF(L47&gt;0,1,0)))</f>
        <v>0.18023773482606331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897090.98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897090.98</v>
      </c>
      <c r="G66" s="62">
        <f>IF(ISBLANK(F66),"  ",IF(F76&gt;0,F66/F76,IF(F66&gt;0,1,0)))</f>
        <v>1.9434882211855423E-2</v>
      </c>
      <c r="H66" s="224">
        <v>2730299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2730299</v>
      </c>
      <c r="M66" s="62">
        <f>IF(ISBLANK(L66),"  ",IF(L76&gt;0,L66/L76,IF(L66&gt;0,1,0)))</f>
        <v>4.2791557144162246E-2</v>
      </c>
      <c r="N66" s="220"/>
    </row>
    <row r="67" spans="1:14" s="202" customFormat="1" ht="45" x14ac:dyDescent="0.6">
      <c r="A67" s="235" t="s">
        <v>64</v>
      </c>
      <c r="B67" s="232">
        <v>897090.98</v>
      </c>
      <c r="C67" s="80">
        <f t="shared" si="0"/>
        <v>1</v>
      </c>
      <c r="D67" s="91">
        <v>0</v>
      </c>
      <c r="E67" s="83">
        <f t="shared" si="9"/>
        <v>0</v>
      </c>
      <c r="F67" s="232">
        <f>F66+F65+F64+F63+F62+F61+F60+F59+F58+F57+F56</f>
        <v>897090.98</v>
      </c>
      <c r="G67" s="82">
        <f>IF(ISBLANK(F67),"  ",IF(F76&gt;0,F67/F76,IF(F67&gt;0,1,0)))</f>
        <v>1.9434882211855423E-2</v>
      </c>
      <c r="H67" s="232">
        <v>2730299</v>
      </c>
      <c r="I67" s="80">
        <f t="shared" si="11"/>
        <v>1</v>
      </c>
      <c r="J67" s="91">
        <v>0</v>
      </c>
      <c r="K67" s="83">
        <f t="shared" si="12"/>
        <v>0</v>
      </c>
      <c r="L67" s="232">
        <f>L66+L65+L64+L63+L62+L61+L60+L59+L58+L57+L56</f>
        <v>2730299</v>
      </c>
      <c r="M67" s="82">
        <f>IF(ISBLANK(L67),"  ",IF(L76&gt;0,L67/L76,IF(L67&gt;0,1,0)))</f>
        <v>4.2791557144162246E-2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9988075</v>
      </c>
      <c r="C69" s="52">
        <f t="shared" si="0"/>
        <v>1</v>
      </c>
      <c r="D69" s="59">
        <v>0</v>
      </c>
      <c r="E69" s="54">
        <f>IF(ISBLANK(D69),"  ",IF(F69&gt;0,D69/F69,IF(D69&gt;0,1,0)))</f>
        <v>0</v>
      </c>
      <c r="F69" s="67">
        <f>D69+B69</f>
        <v>9988075</v>
      </c>
      <c r="G69" s="56">
        <f>IF(ISBLANK(F69),"  ",IF(F76&gt;0,F69/F76,IF(F69&gt;0,1,0)))</f>
        <v>0.21638503281816282</v>
      </c>
      <c r="H69" s="207">
        <v>12172314</v>
      </c>
      <c r="I69" s="52">
        <f>IF(ISBLANK(H69),"  ",IF(L69&gt;0,H69/L69,IF(H69&gt;0,1,0)))</f>
        <v>1</v>
      </c>
      <c r="J69" s="59">
        <v>0</v>
      </c>
      <c r="K69" s="54">
        <f>IF(ISBLANK(J69),"  ",IF(L69&gt;0,J69/L69,IF(J69&gt;0,1,0)))</f>
        <v>0</v>
      </c>
      <c r="L69" s="67">
        <f>J69+H69</f>
        <v>12172314</v>
      </c>
      <c r="M69" s="56">
        <f>IF(ISBLANK(L69),"  ",IF(L76&gt;0,L69/L76,IF(L69&gt;0,1,0)))</f>
        <v>0.19077480895231111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0</v>
      </c>
      <c r="C73" s="58">
        <f t="shared" si="0"/>
        <v>0</v>
      </c>
      <c r="D73" s="69">
        <v>0</v>
      </c>
      <c r="E73" s="60">
        <f>IF(ISBLANK(D73),"  ",IF(F73&gt;0,D73/F73,IF(D73&gt;0,1,0)))</f>
        <v>0</v>
      </c>
      <c r="F73" s="44">
        <f>D73+B73</f>
        <v>0</v>
      </c>
      <c r="G73" s="62">
        <f>IF(ISBLANK(F73),"  ",IF(F76&gt;0,F73/F76,IF(F73&gt;0,1,0)))</f>
        <v>0</v>
      </c>
      <c r="H73" s="224">
        <v>0</v>
      </c>
      <c r="I73" s="58">
        <f>IF(ISBLANK(H73),"  ",IF(L73&gt;0,H73/L73,IF(H73&gt;0,1,0)))</f>
        <v>0</v>
      </c>
      <c r="J73" s="69">
        <v>0</v>
      </c>
      <c r="K73" s="60">
        <f>IF(ISBLANK(J73),"  ",IF(L73&gt;0,J73/L73,IF(J73&gt;0,1,0)))</f>
        <v>0</v>
      </c>
      <c r="L73" s="44">
        <f>J73+H73</f>
        <v>0</v>
      </c>
      <c r="M73" s="62">
        <f>IF(ISBLANK(L73),"  ",IF(L76&gt;0,L73/L76,IF(L73&gt;0,1,0)))</f>
        <v>0</v>
      </c>
    </row>
    <row r="74" spans="1:14" s="202" customFormat="1" ht="45" x14ac:dyDescent="0.6">
      <c r="A74" s="230" t="s">
        <v>71</v>
      </c>
      <c r="B74" s="117">
        <v>9988075</v>
      </c>
      <c r="C74" s="80">
        <f t="shared" si="0"/>
        <v>1</v>
      </c>
      <c r="D74" s="95">
        <v>0</v>
      </c>
      <c r="E74" s="83">
        <f>IF(ISBLANK(D74),"  ",IF(F74&gt;0,D74/F74,IF(D74&gt;0,1,0)))</f>
        <v>0</v>
      </c>
      <c r="F74" s="118">
        <f>F73+F72+F71+F70+F69</f>
        <v>9988075</v>
      </c>
      <c r="G74" s="82">
        <f>IF(ISBLANK(F74),"  ",IF(F76&gt;0,F74/F76,IF(F74&gt;0,1,0)))</f>
        <v>0.21638503281816282</v>
      </c>
      <c r="H74" s="117">
        <v>12172314</v>
      </c>
      <c r="I74" s="80">
        <f>IF(ISBLANK(H74),"  ",IF(L74&gt;0,H74/L74,IF(H74&gt;0,1,0)))</f>
        <v>1</v>
      </c>
      <c r="J74" s="95">
        <v>0</v>
      </c>
      <c r="K74" s="83">
        <f>IF(ISBLANK(J74),"  ",IF(L74&gt;0,J74/L74,IF(J74&gt;0,1,0)))</f>
        <v>0</v>
      </c>
      <c r="L74" s="118">
        <f>L73+L72+L71+L70+L69</f>
        <v>12172314</v>
      </c>
      <c r="M74" s="82">
        <f>IF(ISBLANK(L74),"  ",IF(L76&gt;0,L74/L76,IF(L74&gt;0,1,0)))</f>
        <v>0.19077480895231111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46158807.150000006</v>
      </c>
      <c r="C76" s="122">
        <f t="shared" si="0"/>
        <v>1</v>
      </c>
      <c r="D76" s="121">
        <f>D40+D47+D67+D74</f>
        <v>0</v>
      </c>
      <c r="E76" s="123">
        <f>IF(ISBLANK(D76),"  ",IF(F76&gt;0,D76/F76,IF(D76&gt;0,1,0)))</f>
        <v>0</v>
      </c>
      <c r="F76" s="121">
        <f>F74+F67+F47+F40+F48+F75</f>
        <v>46158807.150000006</v>
      </c>
      <c r="G76" s="124">
        <f>IF(ISBLANK(F76),"  ",IF(F76&gt;0,F76/F76,IF(F76&gt;0,1,0)))</f>
        <v>1</v>
      </c>
      <c r="H76" s="121">
        <v>63804619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63804619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16.5" customHeight="1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zoomScale="30" zoomScaleNormal="30" workbookViewId="0">
      <selection activeCell="B11" sqref="B11"/>
    </sheetView>
  </sheetViews>
  <sheetFormatPr defaultColWidth="12.42578125" defaultRowHeight="15" x14ac:dyDescent="0.2"/>
  <cols>
    <col min="1" max="1" width="186.7109375" style="201" customWidth="1"/>
    <col min="2" max="2" width="56.42578125" style="240" customWidth="1"/>
    <col min="3" max="3" width="45.5703125" style="201" customWidth="1"/>
    <col min="4" max="4" width="45.5703125" style="240" customWidth="1"/>
    <col min="5" max="5" width="45.5703125" style="201" customWidth="1"/>
    <col min="6" max="6" width="45.5703125" style="240" customWidth="1"/>
    <col min="7" max="7" width="45.5703125" style="201" customWidth="1"/>
    <col min="8" max="8" width="54.7109375" style="240" customWidth="1"/>
    <col min="9" max="9" width="45.5703125" style="201" customWidth="1"/>
    <col min="10" max="10" width="45.5703125" style="240" customWidth="1"/>
    <col min="11" max="11" width="45.5703125" style="201" customWidth="1"/>
    <col min="12" max="12" width="45.5703125" style="240" customWidth="1"/>
    <col min="13" max="13" width="45.5703125" style="201" customWidth="1"/>
    <col min="14" max="256" width="12.42578125" style="201"/>
    <col min="257" max="257" width="186.7109375" style="201" customWidth="1"/>
    <col min="258" max="258" width="56.42578125" style="201" customWidth="1"/>
    <col min="259" max="263" width="45.5703125" style="201" customWidth="1"/>
    <col min="264" max="264" width="54.7109375" style="201" customWidth="1"/>
    <col min="265" max="269" width="45.5703125" style="201" customWidth="1"/>
    <col min="270" max="512" width="12.42578125" style="201"/>
    <col min="513" max="513" width="186.7109375" style="201" customWidth="1"/>
    <col min="514" max="514" width="56.42578125" style="201" customWidth="1"/>
    <col min="515" max="519" width="45.5703125" style="201" customWidth="1"/>
    <col min="520" max="520" width="54.7109375" style="201" customWidth="1"/>
    <col min="521" max="525" width="45.5703125" style="201" customWidth="1"/>
    <col min="526" max="768" width="12.42578125" style="201"/>
    <col min="769" max="769" width="186.7109375" style="201" customWidth="1"/>
    <col min="770" max="770" width="56.42578125" style="201" customWidth="1"/>
    <col min="771" max="775" width="45.5703125" style="201" customWidth="1"/>
    <col min="776" max="776" width="54.7109375" style="201" customWidth="1"/>
    <col min="777" max="781" width="45.5703125" style="201" customWidth="1"/>
    <col min="782" max="1024" width="12.42578125" style="201"/>
    <col min="1025" max="1025" width="186.7109375" style="201" customWidth="1"/>
    <col min="1026" max="1026" width="56.42578125" style="201" customWidth="1"/>
    <col min="1027" max="1031" width="45.5703125" style="201" customWidth="1"/>
    <col min="1032" max="1032" width="54.7109375" style="201" customWidth="1"/>
    <col min="1033" max="1037" width="45.5703125" style="201" customWidth="1"/>
    <col min="1038" max="1280" width="12.42578125" style="201"/>
    <col min="1281" max="1281" width="186.7109375" style="201" customWidth="1"/>
    <col min="1282" max="1282" width="56.42578125" style="201" customWidth="1"/>
    <col min="1283" max="1287" width="45.5703125" style="201" customWidth="1"/>
    <col min="1288" max="1288" width="54.7109375" style="201" customWidth="1"/>
    <col min="1289" max="1293" width="45.5703125" style="201" customWidth="1"/>
    <col min="1294" max="1536" width="12.42578125" style="201"/>
    <col min="1537" max="1537" width="186.7109375" style="201" customWidth="1"/>
    <col min="1538" max="1538" width="56.42578125" style="201" customWidth="1"/>
    <col min="1539" max="1543" width="45.5703125" style="201" customWidth="1"/>
    <col min="1544" max="1544" width="54.7109375" style="201" customWidth="1"/>
    <col min="1545" max="1549" width="45.5703125" style="201" customWidth="1"/>
    <col min="1550" max="1792" width="12.42578125" style="201"/>
    <col min="1793" max="1793" width="186.7109375" style="201" customWidth="1"/>
    <col min="1794" max="1794" width="56.42578125" style="201" customWidth="1"/>
    <col min="1795" max="1799" width="45.5703125" style="201" customWidth="1"/>
    <col min="1800" max="1800" width="54.7109375" style="201" customWidth="1"/>
    <col min="1801" max="1805" width="45.5703125" style="201" customWidth="1"/>
    <col min="1806" max="2048" width="12.42578125" style="201"/>
    <col min="2049" max="2049" width="186.7109375" style="201" customWidth="1"/>
    <col min="2050" max="2050" width="56.42578125" style="201" customWidth="1"/>
    <col min="2051" max="2055" width="45.5703125" style="201" customWidth="1"/>
    <col min="2056" max="2056" width="54.7109375" style="201" customWidth="1"/>
    <col min="2057" max="2061" width="45.5703125" style="201" customWidth="1"/>
    <col min="2062" max="2304" width="12.42578125" style="201"/>
    <col min="2305" max="2305" width="186.7109375" style="201" customWidth="1"/>
    <col min="2306" max="2306" width="56.42578125" style="201" customWidth="1"/>
    <col min="2307" max="2311" width="45.5703125" style="201" customWidth="1"/>
    <col min="2312" max="2312" width="54.7109375" style="201" customWidth="1"/>
    <col min="2313" max="2317" width="45.5703125" style="201" customWidth="1"/>
    <col min="2318" max="2560" width="12.42578125" style="201"/>
    <col min="2561" max="2561" width="186.7109375" style="201" customWidth="1"/>
    <col min="2562" max="2562" width="56.42578125" style="201" customWidth="1"/>
    <col min="2563" max="2567" width="45.5703125" style="201" customWidth="1"/>
    <col min="2568" max="2568" width="54.7109375" style="201" customWidth="1"/>
    <col min="2569" max="2573" width="45.5703125" style="201" customWidth="1"/>
    <col min="2574" max="2816" width="12.42578125" style="201"/>
    <col min="2817" max="2817" width="186.7109375" style="201" customWidth="1"/>
    <col min="2818" max="2818" width="56.42578125" style="201" customWidth="1"/>
    <col min="2819" max="2823" width="45.5703125" style="201" customWidth="1"/>
    <col min="2824" max="2824" width="54.7109375" style="201" customWidth="1"/>
    <col min="2825" max="2829" width="45.5703125" style="201" customWidth="1"/>
    <col min="2830" max="3072" width="12.42578125" style="201"/>
    <col min="3073" max="3073" width="186.7109375" style="201" customWidth="1"/>
    <col min="3074" max="3074" width="56.42578125" style="201" customWidth="1"/>
    <col min="3075" max="3079" width="45.5703125" style="201" customWidth="1"/>
    <col min="3080" max="3080" width="54.7109375" style="201" customWidth="1"/>
    <col min="3081" max="3085" width="45.5703125" style="201" customWidth="1"/>
    <col min="3086" max="3328" width="12.42578125" style="201"/>
    <col min="3329" max="3329" width="186.7109375" style="201" customWidth="1"/>
    <col min="3330" max="3330" width="56.42578125" style="201" customWidth="1"/>
    <col min="3331" max="3335" width="45.5703125" style="201" customWidth="1"/>
    <col min="3336" max="3336" width="54.7109375" style="201" customWidth="1"/>
    <col min="3337" max="3341" width="45.5703125" style="201" customWidth="1"/>
    <col min="3342" max="3584" width="12.42578125" style="201"/>
    <col min="3585" max="3585" width="186.7109375" style="201" customWidth="1"/>
    <col min="3586" max="3586" width="56.42578125" style="201" customWidth="1"/>
    <col min="3587" max="3591" width="45.5703125" style="201" customWidth="1"/>
    <col min="3592" max="3592" width="54.7109375" style="201" customWidth="1"/>
    <col min="3593" max="3597" width="45.5703125" style="201" customWidth="1"/>
    <col min="3598" max="3840" width="12.42578125" style="201"/>
    <col min="3841" max="3841" width="186.7109375" style="201" customWidth="1"/>
    <col min="3842" max="3842" width="56.42578125" style="201" customWidth="1"/>
    <col min="3843" max="3847" width="45.5703125" style="201" customWidth="1"/>
    <col min="3848" max="3848" width="54.7109375" style="201" customWidth="1"/>
    <col min="3849" max="3853" width="45.5703125" style="201" customWidth="1"/>
    <col min="3854" max="4096" width="12.42578125" style="201"/>
    <col min="4097" max="4097" width="186.7109375" style="201" customWidth="1"/>
    <col min="4098" max="4098" width="56.42578125" style="201" customWidth="1"/>
    <col min="4099" max="4103" width="45.5703125" style="201" customWidth="1"/>
    <col min="4104" max="4104" width="54.7109375" style="201" customWidth="1"/>
    <col min="4105" max="4109" width="45.5703125" style="201" customWidth="1"/>
    <col min="4110" max="4352" width="12.42578125" style="201"/>
    <col min="4353" max="4353" width="186.7109375" style="201" customWidth="1"/>
    <col min="4354" max="4354" width="56.42578125" style="201" customWidth="1"/>
    <col min="4355" max="4359" width="45.5703125" style="201" customWidth="1"/>
    <col min="4360" max="4360" width="54.7109375" style="201" customWidth="1"/>
    <col min="4361" max="4365" width="45.5703125" style="201" customWidth="1"/>
    <col min="4366" max="4608" width="12.42578125" style="201"/>
    <col min="4609" max="4609" width="186.7109375" style="201" customWidth="1"/>
    <col min="4610" max="4610" width="56.42578125" style="201" customWidth="1"/>
    <col min="4611" max="4615" width="45.5703125" style="201" customWidth="1"/>
    <col min="4616" max="4616" width="54.7109375" style="201" customWidth="1"/>
    <col min="4617" max="4621" width="45.5703125" style="201" customWidth="1"/>
    <col min="4622" max="4864" width="12.42578125" style="201"/>
    <col min="4865" max="4865" width="186.7109375" style="201" customWidth="1"/>
    <col min="4866" max="4866" width="56.42578125" style="201" customWidth="1"/>
    <col min="4867" max="4871" width="45.5703125" style="201" customWidth="1"/>
    <col min="4872" max="4872" width="54.7109375" style="201" customWidth="1"/>
    <col min="4873" max="4877" width="45.5703125" style="201" customWidth="1"/>
    <col min="4878" max="5120" width="12.42578125" style="201"/>
    <col min="5121" max="5121" width="186.7109375" style="201" customWidth="1"/>
    <col min="5122" max="5122" width="56.42578125" style="201" customWidth="1"/>
    <col min="5123" max="5127" width="45.5703125" style="201" customWidth="1"/>
    <col min="5128" max="5128" width="54.7109375" style="201" customWidth="1"/>
    <col min="5129" max="5133" width="45.5703125" style="201" customWidth="1"/>
    <col min="5134" max="5376" width="12.42578125" style="201"/>
    <col min="5377" max="5377" width="186.7109375" style="201" customWidth="1"/>
    <col min="5378" max="5378" width="56.42578125" style="201" customWidth="1"/>
    <col min="5379" max="5383" width="45.5703125" style="201" customWidth="1"/>
    <col min="5384" max="5384" width="54.7109375" style="201" customWidth="1"/>
    <col min="5385" max="5389" width="45.5703125" style="201" customWidth="1"/>
    <col min="5390" max="5632" width="12.42578125" style="201"/>
    <col min="5633" max="5633" width="186.7109375" style="201" customWidth="1"/>
    <col min="5634" max="5634" width="56.42578125" style="201" customWidth="1"/>
    <col min="5635" max="5639" width="45.5703125" style="201" customWidth="1"/>
    <col min="5640" max="5640" width="54.7109375" style="201" customWidth="1"/>
    <col min="5641" max="5645" width="45.5703125" style="201" customWidth="1"/>
    <col min="5646" max="5888" width="12.42578125" style="201"/>
    <col min="5889" max="5889" width="186.7109375" style="201" customWidth="1"/>
    <col min="5890" max="5890" width="56.42578125" style="201" customWidth="1"/>
    <col min="5891" max="5895" width="45.5703125" style="201" customWidth="1"/>
    <col min="5896" max="5896" width="54.7109375" style="201" customWidth="1"/>
    <col min="5897" max="5901" width="45.5703125" style="201" customWidth="1"/>
    <col min="5902" max="6144" width="12.42578125" style="201"/>
    <col min="6145" max="6145" width="186.7109375" style="201" customWidth="1"/>
    <col min="6146" max="6146" width="56.42578125" style="201" customWidth="1"/>
    <col min="6147" max="6151" width="45.5703125" style="201" customWidth="1"/>
    <col min="6152" max="6152" width="54.7109375" style="201" customWidth="1"/>
    <col min="6153" max="6157" width="45.5703125" style="201" customWidth="1"/>
    <col min="6158" max="6400" width="12.42578125" style="201"/>
    <col min="6401" max="6401" width="186.7109375" style="201" customWidth="1"/>
    <col min="6402" max="6402" width="56.42578125" style="201" customWidth="1"/>
    <col min="6403" max="6407" width="45.5703125" style="201" customWidth="1"/>
    <col min="6408" max="6408" width="54.7109375" style="201" customWidth="1"/>
    <col min="6409" max="6413" width="45.5703125" style="201" customWidth="1"/>
    <col min="6414" max="6656" width="12.42578125" style="201"/>
    <col min="6657" max="6657" width="186.7109375" style="201" customWidth="1"/>
    <col min="6658" max="6658" width="56.42578125" style="201" customWidth="1"/>
    <col min="6659" max="6663" width="45.5703125" style="201" customWidth="1"/>
    <col min="6664" max="6664" width="54.7109375" style="201" customWidth="1"/>
    <col min="6665" max="6669" width="45.5703125" style="201" customWidth="1"/>
    <col min="6670" max="6912" width="12.42578125" style="201"/>
    <col min="6913" max="6913" width="186.7109375" style="201" customWidth="1"/>
    <col min="6914" max="6914" width="56.42578125" style="201" customWidth="1"/>
    <col min="6915" max="6919" width="45.5703125" style="201" customWidth="1"/>
    <col min="6920" max="6920" width="54.7109375" style="201" customWidth="1"/>
    <col min="6921" max="6925" width="45.5703125" style="201" customWidth="1"/>
    <col min="6926" max="7168" width="12.42578125" style="201"/>
    <col min="7169" max="7169" width="186.7109375" style="201" customWidth="1"/>
    <col min="7170" max="7170" width="56.42578125" style="201" customWidth="1"/>
    <col min="7171" max="7175" width="45.5703125" style="201" customWidth="1"/>
    <col min="7176" max="7176" width="54.7109375" style="201" customWidth="1"/>
    <col min="7177" max="7181" width="45.5703125" style="201" customWidth="1"/>
    <col min="7182" max="7424" width="12.42578125" style="201"/>
    <col min="7425" max="7425" width="186.7109375" style="201" customWidth="1"/>
    <col min="7426" max="7426" width="56.42578125" style="201" customWidth="1"/>
    <col min="7427" max="7431" width="45.5703125" style="201" customWidth="1"/>
    <col min="7432" max="7432" width="54.7109375" style="201" customWidth="1"/>
    <col min="7433" max="7437" width="45.5703125" style="201" customWidth="1"/>
    <col min="7438" max="7680" width="12.42578125" style="201"/>
    <col min="7681" max="7681" width="186.7109375" style="201" customWidth="1"/>
    <col min="7682" max="7682" width="56.42578125" style="201" customWidth="1"/>
    <col min="7683" max="7687" width="45.5703125" style="201" customWidth="1"/>
    <col min="7688" max="7688" width="54.7109375" style="201" customWidth="1"/>
    <col min="7689" max="7693" width="45.5703125" style="201" customWidth="1"/>
    <col min="7694" max="7936" width="12.42578125" style="201"/>
    <col min="7937" max="7937" width="186.7109375" style="201" customWidth="1"/>
    <col min="7938" max="7938" width="56.42578125" style="201" customWidth="1"/>
    <col min="7939" max="7943" width="45.5703125" style="201" customWidth="1"/>
    <col min="7944" max="7944" width="54.7109375" style="201" customWidth="1"/>
    <col min="7945" max="7949" width="45.5703125" style="201" customWidth="1"/>
    <col min="7950" max="8192" width="12.42578125" style="201"/>
    <col min="8193" max="8193" width="186.7109375" style="201" customWidth="1"/>
    <col min="8194" max="8194" width="56.42578125" style="201" customWidth="1"/>
    <col min="8195" max="8199" width="45.5703125" style="201" customWidth="1"/>
    <col min="8200" max="8200" width="54.7109375" style="201" customWidth="1"/>
    <col min="8201" max="8205" width="45.5703125" style="201" customWidth="1"/>
    <col min="8206" max="8448" width="12.42578125" style="201"/>
    <col min="8449" max="8449" width="186.7109375" style="201" customWidth="1"/>
    <col min="8450" max="8450" width="56.42578125" style="201" customWidth="1"/>
    <col min="8451" max="8455" width="45.5703125" style="201" customWidth="1"/>
    <col min="8456" max="8456" width="54.7109375" style="201" customWidth="1"/>
    <col min="8457" max="8461" width="45.5703125" style="201" customWidth="1"/>
    <col min="8462" max="8704" width="12.42578125" style="201"/>
    <col min="8705" max="8705" width="186.7109375" style="201" customWidth="1"/>
    <col min="8706" max="8706" width="56.42578125" style="201" customWidth="1"/>
    <col min="8707" max="8711" width="45.5703125" style="201" customWidth="1"/>
    <col min="8712" max="8712" width="54.7109375" style="201" customWidth="1"/>
    <col min="8713" max="8717" width="45.5703125" style="201" customWidth="1"/>
    <col min="8718" max="8960" width="12.42578125" style="201"/>
    <col min="8961" max="8961" width="186.7109375" style="201" customWidth="1"/>
    <col min="8962" max="8962" width="56.42578125" style="201" customWidth="1"/>
    <col min="8963" max="8967" width="45.5703125" style="201" customWidth="1"/>
    <col min="8968" max="8968" width="54.7109375" style="201" customWidth="1"/>
    <col min="8969" max="8973" width="45.5703125" style="201" customWidth="1"/>
    <col min="8974" max="9216" width="12.42578125" style="201"/>
    <col min="9217" max="9217" width="186.7109375" style="201" customWidth="1"/>
    <col min="9218" max="9218" width="56.42578125" style="201" customWidth="1"/>
    <col min="9219" max="9223" width="45.5703125" style="201" customWidth="1"/>
    <col min="9224" max="9224" width="54.7109375" style="201" customWidth="1"/>
    <col min="9225" max="9229" width="45.5703125" style="201" customWidth="1"/>
    <col min="9230" max="9472" width="12.42578125" style="201"/>
    <col min="9473" max="9473" width="186.7109375" style="201" customWidth="1"/>
    <col min="9474" max="9474" width="56.42578125" style="201" customWidth="1"/>
    <col min="9475" max="9479" width="45.5703125" style="201" customWidth="1"/>
    <col min="9480" max="9480" width="54.7109375" style="201" customWidth="1"/>
    <col min="9481" max="9485" width="45.5703125" style="201" customWidth="1"/>
    <col min="9486" max="9728" width="12.42578125" style="201"/>
    <col min="9729" max="9729" width="186.7109375" style="201" customWidth="1"/>
    <col min="9730" max="9730" width="56.42578125" style="201" customWidth="1"/>
    <col min="9731" max="9735" width="45.5703125" style="201" customWidth="1"/>
    <col min="9736" max="9736" width="54.7109375" style="201" customWidth="1"/>
    <col min="9737" max="9741" width="45.5703125" style="201" customWidth="1"/>
    <col min="9742" max="9984" width="12.42578125" style="201"/>
    <col min="9985" max="9985" width="186.7109375" style="201" customWidth="1"/>
    <col min="9986" max="9986" width="56.42578125" style="201" customWidth="1"/>
    <col min="9987" max="9991" width="45.5703125" style="201" customWidth="1"/>
    <col min="9992" max="9992" width="54.7109375" style="201" customWidth="1"/>
    <col min="9993" max="9997" width="45.5703125" style="201" customWidth="1"/>
    <col min="9998" max="10240" width="12.42578125" style="201"/>
    <col min="10241" max="10241" width="186.7109375" style="201" customWidth="1"/>
    <col min="10242" max="10242" width="56.42578125" style="201" customWidth="1"/>
    <col min="10243" max="10247" width="45.5703125" style="201" customWidth="1"/>
    <col min="10248" max="10248" width="54.7109375" style="201" customWidth="1"/>
    <col min="10249" max="10253" width="45.5703125" style="201" customWidth="1"/>
    <col min="10254" max="10496" width="12.42578125" style="201"/>
    <col min="10497" max="10497" width="186.7109375" style="201" customWidth="1"/>
    <col min="10498" max="10498" width="56.42578125" style="201" customWidth="1"/>
    <col min="10499" max="10503" width="45.5703125" style="201" customWidth="1"/>
    <col min="10504" max="10504" width="54.7109375" style="201" customWidth="1"/>
    <col min="10505" max="10509" width="45.5703125" style="201" customWidth="1"/>
    <col min="10510" max="10752" width="12.42578125" style="201"/>
    <col min="10753" max="10753" width="186.7109375" style="201" customWidth="1"/>
    <col min="10754" max="10754" width="56.42578125" style="201" customWidth="1"/>
    <col min="10755" max="10759" width="45.5703125" style="201" customWidth="1"/>
    <col min="10760" max="10760" width="54.7109375" style="201" customWidth="1"/>
    <col min="10761" max="10765" width="45.5703125" style="201" customWidth="1"/>
    <col min="10766" max="11008" width="12.42578125" style="201"/>
    <col min="11009" max="11009" width="186.7109375" style="201" customWidth="1"/>
    <col min="11010" max="11010" width="56.42578125" style="201" customWidth="1"/>
    <col min="11011" max="11015" width="45.5703125" style="201" customWidth="1"/>
    <col min="11016" max="11016" width="54.7109375" style="201" customWidth="1"/>
    <col min="11017" max="11021" width="45.5703125" style="201" customWidth="1"/>
    <col min="11022" max="11264" width="12.42578125" style="201"/>
    <col min="11265" max="11265" width="186.7109375" style="201" customWidth="1"/>
    <col min="11266" max="11266" width="56.42578125" style="201" customWidth="1"/>
    <col min="11267" max="11271" width="45.5703125" style="201" customWidth="1"/>
    <col min="11272" max="11272" width="54.7109375" style="201" customWidth="1"/>
    <col min="11273" max="11277" width="45.5703125" style="201" customWidth="1"/>
    <col min="11278" max="11520" width="12.42578125" style="201"/>
    <col min="11521" max="11521" width="186.7109375" style="201" customWidth="1"/>
    <col min="11522" max="11522" width="56.42578125" style="201" customWidth="1"/>
    <col min="11523" max="11527" width="45.5703125" style="201" customWidth="1"/>
    <col min="11528" max="11528" width="54.7109375" style="201" customWidth="1"/>
    <col min="11529" max="11533" width="45.5703125" style="201" customWidth="1"/>
    <col min="11534" max="11776" width="12.42578125" style="201"/>
    <col min="11777" max="11777" width="186.7109375" style="201" customWidth="1"/>
    <col min="11778" max="11778" width="56.42578125" style="201" customWidth="1"/>
    <col min="11779" max="11783" width="45.5703125" style="201" customWidth="1"/>
    <col min="11784" max="11784" width="54.7109375" style="201" customWidth="1"/>
    <col min="11785" max="11789" width="45.5703125" style="201" customWidth="1"/>
    <col min="11790" max="12032" width="12.42578125" style="201"/>
    <col min="12033" max="12033" width="186.7109375" style="201" customWidth="1"/>
    <col min="12034" max="12034" width="56.42578125" style="201" customWidth="1"/>
    <col min="12035" max="12039" width="45.5703125" style="201" customWidth="1"/>
    <col min="12040" max="12040" width="54.7109375" style="201" customWidth="1"/>
    <col min="12041" max="12045" width="45.5703125" style="201" customWidth="1"/>
    <col min="12046" max="12288" width="12.42578125" style="201"/>
    <col min="12289" max="12289" width="186.7109375" style="201" customWidth="1"/>
    <col min="12290" max="12290" width="56.42578125" style="201" customWidth="1"/>
    <col min="12291" max="12295" width="45.5703125" style="201" customWidth="1"/>
    <col min="12296" max="12296" width="54.7109375" style="201" customWidth="1"/>
    <col min="12297" max="12301" width="45.5703125" style="201" customWidth="1"/>
    <col min="12302" max="12544" width="12.42578125" style="201"/>
    <col min="12545" max="12545" width="186.7109375" style="201" customWidth="1"/>
    <col min="12546" max="12546" width="56.42578125" style="201" customWidth="1"/>
    <col min="12547" max="12551" width="45.5703125" style="201" customWidth="1"/>
    <col min="12552" max="12552" width="54.7109375" style="201" customWidth="1"/>
    <col min="12553" max="12557" width="45.5703125" style="201" customWidth="1"/>
    <col min="12558" max="12800" width="12.42578125" style="201"/>
    <col min="12801" max="12801" width="186.7109375" style="201" customWidth="1"/>
    <col min="12802" max="12802" width="56.42578125" style="201" customWidth="1"/>
    <col min="12803" max="12807" width="45.5703125" style="201" customWidth="1"/>
    <col min="12808" max="12808" width="54.7109375" style="201" customWidth="1"/>
    <col min="12809" max="12813" width="45.5703125" style="201" customWidth="1"/>
    <col min="12814" max="13056" width="12.42578125" style="201"/>
    <col min="13057" max="13057" width="186.7109375" style="201" customWidth="1"/>
    <col min="13058" max="13058" width="56.42578125" style="201" customWidth="1"/>
    <col min="13059" max="13063" width="45.5703125" style="201" customWidth="1"/>
    <col min="13064" max="13064" width="54.7109375" style="201" customWidth="1"/>
    <col min="13065" max="13069" width="45.5703125" style="201" customWidth="1"/>
    <col min="13070" max="13312" width="12.42578125" style="201"/>
    <col min="13313" max="13313" width="186.7109375" style="201" customWidth="1"/>
    <col min="13314" max="13314" width="56.42578125" style="201" customWidth="1"/>
    <col min="13315" max="13319" width="45.5703125" style="201" customWidth="1"/>
    <col min="13320" max="13320" width="54.7109375" style="201" customWidth="1"/>
    <col min="13321" max="13325" width="45.5703125" style="201" customWidth="1"/>
    <col min="13326" max="13568" width="12.42578125" style="201"/>
    <col min="13569" max="13569" width="186.7109375" style="201" customWidth="1"/>
    <col min="13570" max="13570" width="56.42578125" style="201" customWidth="1"/>
    <col min="13571" max="13575" width="45.5703125" style="201" customWidth="1"/>
    <col min="13576" max="13576" width="54.7109375" style="201" customWidth="1"/>
    <col min="13577" max="13581" width="45.5703125" style="201" customWidth="1"/>
    <col min="13582" max="13824" width="12.42578125" style="201"/>
    <col min="13825" max="13825" width="186.7109375" style="201" customWidth="1"/>
    <col min="13826" max="13826" width="56.42578125" style="201" customWidth="1"/>
    <col min="13827" max="13831" width="45.5703125" style="201" customWidth="1"/>
    <col min="13832" max="13832" width="54.7109375" style="201" customWidth="1"/>
    <col min="13833" max="13837" width="45.5703125" style="201" customWidth="1"/>
    <col min="13838" max="14080" width="12.42578125" style="201"/>
    <col min="14081" max="14081" width="186.7109375" style="201" customWidth="1"/>
    <col min="14082" max="14082" width="56.42578125" style="201" customWidth="1"/>
    <col min="14083" max="14087" width="45.5703125" style="201" customWidth="1"/>
    <col min="14088" max="14088" width="54.7109375" style="201" customWidth="1"/>
    <col min="14089" max="14093" width="45.5703125" style="201" customWidth="1"/>
    <col min="14094" max="14336" width="12.42578125" style="201"/>
    <col min="14337" max="14337" width="186.7109375" style="201" customWidth="1"/>
    <col min="14338" max="14338" width="56.42578125" style="201" customWidth="1"/>
    <col min="14339" max="14343" width="45.5703125" style="201" customWidth="1"/>
    <col min="14344" max="14344" width="54.7109375" style="201" customWidth="1"/>
    <col min="14345" max="14349" width="45.5703125" style="201" customWidth="1"/>
    <col min="14350" max="14592" width="12.42578125" style="201"/>
    <col min="14593" max="14593" width="186.7109375" style="201" customWidth="1"/>
    <col min="14594" max="14594" width="56.42578125" style="201" customWidth="1"/>
    <col min="14595" max="14599" width="45.5703125" style="201" customWidth="1"/>
    <col min="14600" max="14600" width="54.7109375" style="201" customWidth="1"/>
    <col min="14601" max="14605" width="45.5703125" style="201" customWidth="1"/>
    <col min="14606" max="14848" width="12.42578125" style="201"/>
    <col min="14849" max="14849" width="186.7109375" style="201" customWidth="1"/>
    <col min="14850" max="14850" width="56.42578125" style="201" customWidth="1"/>
    <col min="14851" max="14855" width="45.5703125" style="201" customWidth="1"/>
    <col min="14856" max="14856" width="54.7109375" style="201" customWidth="1"/>
    <col min="14857" max="14861" width="45.5703125" style="201" customWidth="1"/>
    <col min="14862" max="15104" width="12.42578125" style="201"/>
    <col min="15105" max="15105" width="186.7109375" style="201" customWidth="1"/>
    <col min="15106" max="15106" width="56.42578125" style="201" customWidth="1"/>
    <col min="15107" max="15111" width="45.5703125" style="201" customWidth="1"/>
    <col min="15112" max="15112" width="54.7109375" style="201" customWidth="1"/>
    <col min="15113" max="15117" width="45.5703125" style="201" customWidth="1"/>
    <col min="15118" max="15360" width="12.42578125" style="201"/>
    <col min="15361" max="15361" width="186.7109375" style="201" customWidth="1"/>
    <col min="15362" max="15362" width="56.42578125" style="201" customWidth="1"/>
    <col min="15363" max="15367" width="45.5703125" style="201" customWidth="1"/>
    <col min="15368" max="15368" width="54.7109375" style="201" customWidth="1"/>
    <col min="15369" max="15373" width="45.5703125" style="201" customWidth="1"/>
    <col min="15374" max="15616" width="12.42578125" style="201"/>
    <col min="15617" max="15617" width="186.7109375" style="201" customWidth="1"/>
    <col min="15618" max="15618" width="56.42578125" style="201" customWidth="1"/>
    <col min="15619" max="15623" width="45.5703125" style="201" customWidth="1"/>
    <col min="15624" max="15624" width="54.7109375" style="201" customWidth="1"/>
    <col min="15625" max="15629" width="45.5703125" style="201" customWidth="1"/>
    <col min="15630" max="15872" width="12.42578125" style="201"/>
    <col min="15873" max="15873" width="186.7109375" style="201" customWidth="1"/>
    <col min="15874" max="15874" width="56.42578125" style="201" customWidth="1"/>
    <col min="15875" max="15879" width="45.5703125" style="201" customWidth="1"/>
    <col min="15880" max="15880" width="54.7109375" style="201" customWidth="1"/>
    <col min="15881" max="15885" width="45.5703125" style="201" customWidth="1"/>
    <col min="15886" max="16128" width="12.42578125" style="201"/>
    <col min="16129" max="16129" width="186.7109375" style="201" customWidth="1"/>
    <col min="16130" max="16130" width="56.42578125" style="201" customWidth="1"/>
    <col min="16131" max="16135" width="45.5703125" style="201" customWidth="1"/>
    <col min="16136" max="16136" width="54.7109375" style="201" customWidth="1"/>
    <col min="16137" max="16141" width="45.5703125" style="201" customWidth="1"/>
    <col min="16142" max="16384" width="12.42578125" style="201"/>
  </cols>
  <sheetData>
    <row r="1" spans="1:17" s="200" customFormat="1" ht="45" x14ac:dyDescent="0.6">
      <c r="A1" s="204" t="s">
        <v>0</v>
      </c>
      <c r="B1" s="205"/>
      <c r="C1" s="3"/>
      <c r="D1" s="205"/>
      <c r="E1" s="206"/>
      <c r="F1" s="207"/>
      <c r="G1" s="206"/>
      <c r="H1" s="207"/>
      <c r="I1" s="6"/>
      <c r="J1" s="208" t="s">
        <v>1</v>
      </c>
      <c r="K1" s="8" t="s">
        <v>127</v>
      </c>
      <c r="L1" s="9"/>
      <c r="M1" s="8"/>
      <c r="N1" s="209"/>
      <c r="O1" s="209"/>
      <c r="P1" s="209"/>
      <c r="Q1" s="209"/>
    </row>
    <row r="2" spans="1:17" s="200" customFormat="1" ht="45" x14ac:dyDescent="0.6">
      <c r="A2" s="204" t="s">
        <v>2</v>
      </c>
      <c r="B2" s="205"/>
      <c r="C2" s="3"/>
      <c r="D2" s="205"/>
      <c r="E2" s="3"/>
      <c r="F2" s="205"/>
      <c r="G2" s="3"/>
      <c r="H2" s="205"/>
      <c r="I2" s="3"/>
      <c r="J2" s="205"/>
      <c r="K2" s="3"/>
      <c r="L2" s="205"/>
      <c r="M2" s="206"/>
    </row>
    <row r="3" spans="1:17" s="200" customFormat="1" ht="45.75" thickBot="1" x14ac:dyDescent="0.65">
      <c r="A3" s="264" t="s">
        <v>3</v>
      </c>
      <c r="B3" s="265"/>
      <c r="C3" s="266"/>
      <c r="D3" s="265"/>
      <c r="E3" s="266"/>
      <c r="F3" s="265"/>
      <c r="G3" s="266"/>
      <c r="H3" s="265"/>
      <c r="I3" s="266"/>
      <c r="J3" s="265"/>
      <c r="K3" s="266"/>
      <c r="L3" s="265"/>
      <c r="M3" s="267"/>
      <c r="N3" s="212"/>
      <c r="O3" s="212"/>
      <c r="P3" s="212"/>
      <c r="Q3" s="212"/>
    </row>
    <row r="4" spans="1:17" s="200" customFormat="1" ht="19.5" customHeight="1" thickTop="1" x14ac:dyDescent="0.55000000000000004">
      <c r="A4" s="213"/>
      <c r="B4" s="214"/>
      <c r="C4" s="19"/>
      <c r="D4" s="214"/>
      <c r="E4" s="19"/>
      <c r="F4" s="214"/>
      <c r="G4" s="20"/>
      <c r="H4" s="214" t="s">
        <v>4</v>
      </c>
      <c r="I4" s="19"/>
      <c r="J4" s="214"/>
      <c r="K4" s="19"/>
      <c r="L4" s="214"/>
      <c r="M4" s="20"/>
    </row>
    <row r="5" spans="1:17" s="200" customFormat="1" ht="19.5" customHeight="1" x14ac:dyDescent="0.55000000000000004">
      <c r="A5" s="215"/>
      <c r="B5" s="207"/>
      <c r="C5" s="22"/>
      <c r="D5" s="207"/>
      <c r="E5" s="22"/>
      <c r="F5" s="207"/>
      <c r="G5" s="23"/>
      <c r="H5" s="207"/>
      <c r="I5" s="22"/>
      <c r="J5" s="207"/>
      <c r="K5" s="22"/>
      <c r="L5" s="207"/>
      <c r="M5" s="23"/>
    </row>
    <row r="6" spans="1:17" s="200" customFormat="1" ht="45" x14ac:dyDescent="0.6">
      <c r="A6" s="216"/>
      <c r="B6" s="217" t="s">
        <v>131</v>
      </c>
      <c r="C6" s="26"/>
      <c r="D6" s="27"/>
      <c r="E6" s="26"/>
      <c r="F6" s="27"/>
      <c r="G6" s="28"/>
      <c r="H6" s="217" t="s">
        <v>129</v>
      </c>
      <c r="I6" s="26"/>
      <c r="J6" s="27"/>
      <c r="K6" s="26"/>
      <c r="L6" s="27"/>
      <c r="M6" s="29" t="s">
        <v>4</v>
      </c>
    </row>
    <row r="7" spans="1:17" s="200" customFormat="1" ht="18.75" customHeight="1" x14ac:dyDescent="0.55000000000000004">
      <c r="A7" s="215" t="s">
        <v>4</v>
      </c>
      <c r="B7" s="207" t="s">
        <v>4</v>
      </c>
      <c r="C7" s="22"/>
      <c r="D7" s="207" t="s">
        <v>4</v>
      </c>
      <c r="E7" s="22"/>
      <c r="F7" s="207" t="s">
        <v>4</v>
      </c>
      <c r="G7" s="23"/>
      <c r="H7" s="207" t="s">
        <v>4</v>
      </c>
      <c r="I7" s="22"/>
      <c r="J7" s="207" t="s">
        <v>4</v>
      </c>
      <c r="K7" s="22"/>
      <c r="L7" s="207" t="s">
        <v>4</v>
      </c>
      <c r="M7" s="23"/>
    </row>
    <row r="8" spans="1:17" s="200" customFormat="1" ht="18.75" customHeight="1" x14ac:dyDescent="0.55000000000000004">
      <c r="A8" s="215" t="s">
        <v>4</v>
      </c>
      <c r="B8" s="207" t="s">
        <v>4</v>
      </c>
      <c r="C8" s="22"/>
      <c r="D8" s="207" t="s">
        <v>4</v>
      </c>
      <c r="E8" s="22"/>
      <c r="F8" s="207" t="s">
        <v>4</v>
      </c>
      <c r="G8" s="23"/>
      <c r="H8" s="207" t="s">
        <v>4</v>
      </c>
      <c r="I8" s="22"/>
      <c r="J8" s="207" t="s">
        <v>4</v>
      </c>
      <c r="K8" s="22"/>
      <c r="L8" s="207" t="s">
        <v>4</v>
      </c>
      <c r="M8" s="23"/>
    </row>
    <row r="9" spans="1:17" s="200" customFormat="1" ht="45" x14ac:dyDescent="0.6">
      <c r="A9" s="218" t="s">
        <v>4</v>
      </c>
      <c r="B9" s="219" t="s">
        <v>4</v>
      </c>
      <c r="C9" s="32" t="s">
        <v>5</v>
      </c>
      <c r="D9" s="33" t="s">
        <v>4</v>
      </c>
      <c r="E9" s="32" t="s">
        <v>5</v>
      </c>
      <c r="F9" s="33" t="s">
        <v>4</v>
      </c>
      <c r="G9" s="34" t="s">
        <v>5</v>
      </c>
      <c r="H9" s="219" t="s">
        <v>4</v>
      </c>
      <c r="I9" s="32" t="s">
        <v>5</v>
      </c>
      <c r="J9" s="33" t="s">
        <v>4</v>
      </c>
      <c r="K9" s="32" t="s">
        <v>5</v>
      </c>
      <c r="L9" s="33" t="s">
        <v>4</v>
      </c>
      <c r="M9" s="34" t="s">
        <v>5</v>
      </c>
      <c r="N9" s="220"/>
    </row>
    <row r="10" spans="1:17" s="200" customFormat="1" ht="45" x14ac:dyDescent="0.6">
      <c r="A10" s="221" t="s">
        <v>6</v>
      </c>
      <c r="B10" s="222" t="s">
        <v>7</v>
      </c>
      <c r="C10" s="38" t="s">
        <v>8</v>
      </c>
      <c r="D10" s="39" t="s">
        <v>9</v>
      </c>
      <c r="E10" s="38" t="s">
        <v>8</v>
      </c>
      <c r="F10" s="39" t="s">
        <v>8</v>
      </c>
      <c r="G10" s="40" t="s">
        <v>8</v>
      </c>
      <c r="H10" s="222" t="s">
        <v>7</v>
      </c>
      <c r="I10" s="38" t="s">
        <v>8</v>
      </c>
      <c r="J10" s="39" t="s">
        <v>9</v>
      </c>
      <c r="K10" s="38" t="s">
        <v>8</v>
      </c>
      <c r="L10" s="39" t="s">
        <v>8</v>
      </c>
      <c r="M10" s="40" t="s">
        <v>8</v>
      </c>
      <c r="N10" s="220"/>
    </row>
    <row r="11" spans="1:17" s="200" customFormat="1" ht="44.25" x14ac:dyDescent="0.55000000000000004">
      <c r="A11" s="223" t="s">
        <v>10</v>
      </c>
      <c r="B11" s="224" t="s">
        <v>4</v>
      </c>
      <c r="C11" s="43"/>
      <c r="D11" s="44" t="s">
        <v>4</v>
      </c>
      <c r="E11" s="43"/>
      <c r="F11" s="44" t="s">
        <v>4</v>
      </c>
      <c r="G11" s="45"/>
      <c r="H11" s="224" t="s">
        <v>4</v>
      </c>
      <c r="I11" s="43"/>
      <c r="J11" s="44" t="s">
        <v>4</v>
      </c>
      <c r="K11" s="43"/>
      <c r="L11" s="44" t="s">
        <v>4</v>
      </c>
      <c r="M11" s="45" t="s">
        <v>10</v>
      </c>
      <c r="N11" s="220"/>
    </row>
    <row r="12" spans="1:17" s="200" customFormat="1" ht="45" x14ac:dyDescent="0.6">
      <c r="A12" s="216" t="s">
        <v>11</v>
      </c>
      <c r="B12" s="225" t="s">
        <v>4</v>
      </c>
      <c r="C12" s="47" t="s">
        <v>4</v>
      </c>
      <c r="D12" s="48"/>
      <c r="E12" s="49"/>
      <c r="F12" s="48"/>
      <c r="G12" s="50"/>
      <c r="H12" s="225"/>
      <c r="I12" s="49"/>
      <c r="J12" s="48"/>
      <c r="K12" s="49"/>
      <c r="L12" s="48"/>
      <c r="M12" s="50"/>
      <c r="N12" s="220"/>
    </row>
    <row r="13" spans="1:17" s="209" customFormat="1" ht="44.25" x14ac:dyDescent="0.55000000000000004">
      <c r="A13" s="51" t="s">
        <v>12</v>
      </c>
      <c r="B13" s="9">
        <v>2242927</v>
      </c>
      <c r="C13" s="52">
        <f t="shared" ref="C13:C76" si="0">IF(ISBLANK(B13),"  ",IF(F13&gt;0,B13/F13,IF(B13&gt;0,1,0)))</f>
        <v>1</v>
      </c>
      <c r="D13" s="53">
        <v>0</v>
      </c>
      <c r="E13" s="54">
        <f>IF(ISBLANK(D13),"  ",IF(F13&gt;0,D13/F13,IF(D13&gt;0,1,0)))</f>
        <v>0</v>
      </c>
      <c r="F13" s="55">
        <f>D13+B13</f>
        <v>2242927</v>
      </c>
      <c r="G13" s="56">
        <f>IF(ISBLANK(F13),"  ",IF(F76&gt;0,F13/F76,IF(F13&gt;0,1,0)))</f>
        <v>0.15988738121531385</v>
      </c>
      <c r="H13" s="9">
        <v>2277892</v>
      </c>
      <c r="I13" s="52">
        <f>IF(ISBLANK(H13),"  ",IF(L13&gt;0,H13/L13,IF(H13&gt;0,1,0)))</f>
        <v>1</v>
      </c>
      <c r="J13" s="53">
        <v>0</v>
      </c>
      <c r="K13" s="54">
        <f>IF(ISBLANK(J13),"  ",IF(L13&gt;0,J13/L13,IF(J13&gt;0,1,0)))</f>
        <v>0</v>
      </c>
      <c r="L13" s="55">
        <f t="shared" ref="L13:L34" si="1">J13+H13</f>
        <v>2277892</v>
      </c>
      <c r="M13" s="56">
        <f>IF(ISBLANK(L13),"  ",IF(L76&gt;0,L13/L76,IF(L13&gt;0,1,0)))</f>
        <v>0.19259606353198189</v>
      </c>
      <c r="N13" s="57"/>
    </row>
    <row r="14" spans="1:17" s="200" customFormat="1" ht="44.25" x14ac:dyDescent="0.55000000000000004">
      <c r="A14" s="215" t="s">
        <v>13</v>
      </c>
      <c r="B14" s="207">
        <v>0</v>
      </c>
      <c r="C14" s="58">
        <f t="shared" si="0"/>
        <v>0</v>
      </c>
      <c r="D14" s="59">
        <v>0</v>
      </c>
      <c r="E14" s="60">
        <f>IF(ISBLANK(D14),"  ",IF(F14&gt;0,D14/F14,IF(D14&gt;0,1,0)))</f>
        <v>0</v>
      </c>
      <c r="F14" s="61">
        <f>D14+B14</f>
        <v>0</v>
      </c>
      <c r="G14" s="62">
        <f>IF(ISBLANK(F14),"  ",IF(F76&gt;0,F14/F76,IF(F14&gt;0,1,0)))</f>
        <v>0</v>
      </c>
      <c r="H14" s="207">
        <v>0</v>
      </c>
      <c r="I14" s="58">
        <f>IF(ISBLANK(H14),"  ",IF(L14&gt;0,H14/L14,IF(H14&gt;0,1,0)))</f>
        <v>0</v>
      </c>
      <c r="J14" s="59">
        <v>0</v>
      </c>
      <c r="K14" s="60">
        <f>IF(ISBLANK(J14),"  ",IF(L14&gt;0,J14/L14,IF(J14&gt;0,1,0)))</f>
        <v>0</v>
      </c>
      <c r="L14" s="61">
        <f t="shared" si="1"/>
        <v>0</v>
      </c>
      <c r="M14" s="62">
        <f>IF(ISBLANK(L14),"  ",IF(L76&gt;0,L14/L76,IF(L14&gt;0,1,0)))</f>
        <v>0</v>
      </c>
      <c r="N14" s="220"/>
    </row>
    <row r="15" spans="1:17" s="200" customFormat="1" ht="44.25" x14ac:dyDescent="0.55000000000000004">
      <c r="A15" s="223" t="s">
        <v>14</v>
      </c>
      <c r="B15" s="226">
        <v>35513.4</v>
      </c>
      <c r="C15" s="137">
        <f t="shared" si="0"/>
        <v>1</v>
      </c>
      <c r="D15" s="69">
        <f>SUM(D16:D34)</f>
        <v>0</v>
      </c>
      <c r="E15" s="64">
        <f>IF(ISBLANK(D15),"  ",IF(F15&gt;0,D15/F15,IF(D15&gt;0,1,0)))</f>
        <v>0</v>
      </c>
      <c r="F15" s="48">
        <f>D15+B15</f>
        <v>35513.4</v>
      </c>
      <c r="G15" s="65">
        <f>IF(ISBLANK(F15),"  ",IF(F76&gt;0,F15/F76,IF(F15&gt;0,1,0)))</f>
        <v>2.5315779443788973E-3</v>
      </c>
      <c r="H15" s="226">
        <v>39744</v>
      </c>
      <c r="I15" s="137">
        <f>IF(ISBLANK(H15),"  ",IF(L15&gt;0,H15/L15,IF(H15&gt;0,1,0)))</f>
        <v>1</v>
      </c>
      <c r="J15" s="69">
        <f>SUM(J16:J34)</f>
        <v>0</v>
      </c>
      <c r="K15" s="64">
        <f>IF(ISBLANK(J15),"  ",IF(L15&gt;0,J15/L15,IF(J15&gt;0,1,0)))</f>
        <v>0</v>
      </c>
      <c r="L15" s="48">
        <f t="shared" si="1"/>
        <v>39744</v>
      </c>
      <c r="M15" s="65">
        <f>IF(ISBLANK(L15),"  ",IF(L76&gt;0,L15/L76,IF(L15&gt;0,1,0)))</f>
        <v>3.3603603458878155E-3</v>
      </c>
      <c r="N15" s="220"/>
    </row>
    <row r="16" spans="1:17" s="200" customFormat="1" ht="44.25" x14ac:dyDescent="0.55000000000000004">
      <c r="A16" s="66" t="s">
        <v>15</v>
      </c>
      <c r="B16" s="207">
        <v>35513.4</v>
      </c>
      <c r="C16" s="52">
        <f t="shared" si="0"/>
        <v>1</v>
      </c>
      <c r="D16" s="59">
        <v>0</v>
      </c>
      <c r="E16" s="54">
        <f>IF(ISBLANK(D16),"  ",IF(F16&gt;0,D16/F16,IF(D16&gt;0,1,0)))</f>
        <v>0</v>
      </c>
      <c r="F16" s="67">
        <f t="shared" ref="F16:F39" si="2">D16+B16</f>
        <v>35513.4</v>
      </c>
      <c r="G16" s="56">
        <f>IF(ISBLANK(F16),"  ",IF(F76&gt;0,F16/F76,IF(F16&gt;0,1,0)))</f>
        <v>2.5315779443788973E-3</v>
      </c>
      <c r="H16" s="207">
        <v>0</v>
      </c>
      <c r="I16" s="52">
        <f t="shared" ref="I16:I34" si="3">IF(ISBLANK(H16),"  ",IF(L16&gt;0,H16/L16,IF(H16&gt;0,1,0)))</f>
        <v>0</v>
      </c>
      <c r="J16" s="59">
        <v>0</v>
      </c>
      <c r="K16" s="54">
        <f t="shared" ref="K16:K34" si="4">IF(ISBLANK(J16),"  ",IF(L16&gt;0,J16/L16,IF(J16&gt;0,1,0)))</f>
        <v>0</v>
      </c>
      <c r="L16" s="67">
        <f t="shared" si="1"/>
        <v>0</v>
      </c>
      <c r="M16" s="56">
        <f>IF(ISBLANK(L16),"  ",IF(L76&gt;0,L16/L76,IF(L16&gt;0,1,0)))</f>
        <v>0</v>
      </c>
      <c r="N16" s="220"/>
    </row>
    <row r="17" spans="1:14" s="200" customFormat="1" ht="44.25" x14ac:dyDescent="0.55000000000000004">
      <c r="A17" s="68" t="s">
        <v>16</v>
      </c>
      <c r="B17" s="224">
        <v>0</v>
      </c>
      <c r="C17" s="58">
        <f t="shared" si="0"/>
        <v>0</v>
      </c>
      <c r="D17" s="69">
        <v>0</v>
      </c>
      <c r="E17" s="54">
        <f t="shared" ref="E17:E34" si="5">IF(ISBLANK(D17),"  ",IF(F17&gt;0,D17/F17,IF(D17&gt;0,1,0)))</f>
        <v>0</v>
      </c>
      <c r="F17" s="44">
        <f t="shared" si="2"/>
        <v>0</v>
      </c>
      <c r="G17" s="62">
        <f>IF(ISBLANK(F17),"  ",IF(F76&gt;0,F17/F76,IF(F17&gt;0,1,0)))</f>
        <v>0</v>
      </c>
      <c r="H17" s="224">
        <v>39744</v>
      </c>
      <c r="I17" s="58">
        <f t="shared" si="3"/>
        <v>1</v>
      </c>
      <c r="J17" s="69">
        <v>0</v>
      </c>
      <c r="K17" s="60">
        <f t="shared" si="4"/>
        <v>0</v>
      </c>
      <c r="L17" s="44">
        <f t="shared" si="1"/>
        <v>39744</v>
      </c>
      <c r="M17" s="62">
        <f>IF(ISBLANK(L17),"  ",IF(L76&gt;0,L17/L76,IF(L17&gt;0,1,0)))</f>
        <v>3.3603603458878155E-3</v>
      </c>
      <c r="N17" s="220"/>
    </row>
    <row r="18" spans="1:14" s="200" customFormat="1" ht="44.25" x14ac:dyDescent="0.55000000000000004">
      <c r="A18" s="68" t="s">
        <v>17</v>
      </c>
      <c r="B18" s="224">
        <v>0</v>
      </c>
      <c r="C18" s="58">
        <f t="shared" si="0"/>
        <v>0</v>
      </c>
      <c r="D18" s="69">
        <v>0</v>
      </c>
      <c r="E18" s="54">
        <f t="shared" si="5"/>
        <v>0</v>
      </c>
      <c r="F18" s="44">
        <f t="shared" si="2"/>
        <v>0</v>
      </c>
      <c r="G18" s="62">
        <f>IF(ISBLANK(F18),"  ",IF(F76&gt;0,F18/F76,IF(F18&gt;0,1,0)))</f>
        <v>0</v>
      </c>
      <c r="H18" s="224">
        <v>0</v>
      </c>
      <c r="I18" s="58">
        <f t="shared" si="3"/>
        <v>0</v>
      </c>
      <c r="J18" s="69">
        <v>0</v>
      </c>
      <c r="K18" s="60">
        <f t="shared" si="4"/>
        <v>0</v>
      </c>
      <c r="L18" s="44">
        <f t="shared" si="1"/>
        <v>0</v>
      </c>
      <c r="M18" s="62">
        <f>IF(ISBLANK(L18),"  ",IF(L76&gt;0,L18/L76,IF(L18&gt;0,1,0)))</f>
        <v>0</v>
      </c>
      <c r="N18" s="220"/>
    </row>
    <row r="19" spans="1:14" s="200" customFormat="1" ht="44.25" x14ac:dyDescent="0.55000000000000004">
      <c r="A19" s="68" t="s">
        <v>18</v>
      </c>
      <c r="B19" s="224">
        <v>0</v>
      </c>
      <c r="C19" s="58">
        <f t="shared" si="0"/>
        <v>0</v>
      </c>
      <c r="D19" s="69">
        <v>0</v>
      </c>
      <c r="E19" s="54">
        <f t="shared" si="5"/>
        <v>0</v>
      </c>
      <c r="F19" s="44">
        <f t="shared" si="2"/>
        <v>0</v>
      </c>
      <c r="G19" s="62">
        <f>IF(ISBLANK(F19),"  ",IF(F76&gt;0,F19/F76,IF(F19&gt;0,1,0)))</f>
        <v>0</v>
      </c>
      <c r="H19" s="224">
        <v>0</v>
      </c>
      <c r="I19" s="58">
        <f t="shared" si="3"/>
        <v>0</v>
      </c>
      <c r="J19" s="69">
        <v>0</v>
      </c>
      <c r="K19" s="60">
        <f t="shared" si="4"/>
        <v>0</v>
      </c>
      <c r="L19" s="44">
        <f t="shared" si="1"/>
        <v>0</v>
      </c>
      <c r="M19" s="62">
        <f>IF(ISBLANK(L19),"  ",IF(L76&gt;0,L19/L76,IF(L19&gt;0,1,0)))</f>
        <v>0</v>
      </c>
      <c r="N19" s="220"/>
    </row>
    <row r="20" spans="1:14" s="200" customFormat="1" ht="44.25" x14ac:dyDescent="0.55000000000000004">
      <c r="A20" s="68" t="s">
        <v>19</v>
      </c>
      <c r="B20" s="224">
        <v>0</v>
      </c>
      <c r="C20" s="58">
        <f t="shared" si="0"/>
        <v>0</v>
      </c>
      <c r="D20" s="69">
        <v>0</v>
      </c>
      <c r="E20" s="54">
        <f t="shared" si="5"/>
        <v>0</v>
      </c>
      <c r="F20" s="44">
        <f>D20+B20</f>
        <v>0</v>
      </c>
      <c r="G20" s="62">
        <f>IF(ISBLANK(F20),"  ",IF(F76&gt;0,F20/F76,IF(F20&gt;0,1,0)))</f>
        <v>0</v>
      </c>
      <c r="H20" s="224">
        <v>0</v>
      </c>
      <c r="I20" s="58">
        <f t="shared" si="3"/>
        <v>0</v>
      </c>
      <c r="J20" s="69">
        <v>0</v>
      </c>
      <c r="K20" s="60">
        <f t="shared" si="4"/>
        <v>0</v>
      </c>
      <c r="L20" s="44">
        <f t="shared" si="1"/>
        <v>0</v>
      </c>
      <c r="M20" s="62">
        <f>IF(ISBLANK(L20),"  ",IF(L76&gt;0,L20/L76,IF(L20&gt;0,1,0)))</f>
        <v>0</v>
      </c>
      <c r="N20" s="220"/>
    </row>
    <row r="21" spans="1:14" s="200" customFormat="1" ht="44.25" x14ac:dyDescent="0.55000000000000004">
      <c r="A21" s="68" t="s">
        <v>20</v>
      </c>
      <c r="B21" s="224">
        <v>0</v>
      </c>
      <c r="C21" s="58">
        <f t="shared" si="0"/>
        <v>0</v>
      </c>
      <c r="D21" s="69">
        <v>0</v>
      </c>
      <c r="E21" s="54">
        <f t="shared" si="5"/>
        <v>0</v>
      </c>
      <c r="F21" s="44">
        <f t="shared" si="2"/>
        <v>0</v>
      </c>
      <c r="G21" s="62">
        <f>IF(ISBLANK(F21),"  ",IF(F76&gt;0,F21/F76,IF(F21&gt;0,1,0)))</f>
        <v>0</v>
      </c>
      <c r="H21" s="224">
        <v>0</v>
      </c>
      <c r="I21" s="58">
        <f t="shared" si="3"/>
        <v>0</v>
      </c>
      <c r="J21" s="69">
        <v>0</v>
      </c>
      <c r="K21" s="60">
        <f t="shared" si="4"/>
        <v>0</v>
      </c>
      <c r="L21" s="44">
        <f t="shared" si="1"/>
        <v>0</v>
      </c>
      <c r="M21" s="62">
        <f>IF(ISBLANK(L21),"  ",IF(L76&gt;0,L21/L76,IF(L21&gt;0,1,0)))</f>
        <v>0</v>
      </c>
      <c r="N21" s="220"/>
    </row>
    <row r="22" spans="1:14" s="200" customFormat="1" ht="44.25" x14ac:dyDescent="0.55000000000000004">
      <c r="A22" s="68" t="s">
        <v>21</v>
      </c>
      <c r="B22" s="224">
        <v>0</v>
      </c>
      <c r="C22" s="58">
        <f t="shared" si="0"/>
        <v>0</v>
      </c>
      <c r="D22" s="69">
        <v>0</v>
      </c>
      <c r="E22" s="54">
        <f t="shared" si="5"/>
        <v>0</v>
      </c>
      <c r="F22" s="44">
        <f t="shared" si="2"/>
        <v>0</v>
      </c>
      <c r="G22" s="62">
        <f>IF(ISBLANK(F22),"  ",IF(F76&gt;0,F22/F76,IF(F22&gt;0,1,0)))</f>
        <v>0</v>
      </c>
      <c r="H22" s="224">
        <v>0</v>
      </c>
      <c r="I22" s="58">
        <f t="shared" si="3"/>
        <v>0</v>
      </c>
      <c r="J22" s="69">
        <v>0</v>
      </c>
      <c r="K22" s="60">
        <f t="shared" si="4"/>
        <v>0</v>
      </c>
      <c r="L22" s="44">
        <f t="shared" si="1"/>
        <v>0</v>
      </c>
      <c r="M22" s="62">
        <f>IF(ISBLANK(L22),"  ",IF(L76&gt;0,L22/L76,IF(L22&gt;0,1,0)))</f>
        <v>0</v>
      </c>
      <c r="N22" s="220"/>
    </row>
    <row r="23" spans="1:14" s="200" customFormat="1" ht="44.25" x14ac:dyDescent="0.55000000000000004">
      <c r="A23" s="68" t="s">
        <v>22</v>
      </c>
      <c r="B23" s="224">
        <v>0</v>
      </c>
      <c r="C23" s="58">
        <f t="shared" si="0"/>
        <v>0</v>
      </c>
      <c r="D23" s="69">
        <v>0</v>
      </c>
      <c r="E23" s="54">
        <f t="shared" si="5"/>
        <v>0</v>
      </c>
      <c r="F23" s="44">
        <f t="shared" si="2"/>
        <v>0</v>
      </c>
      <c r="G23" s="62">
        <f>IF(ISBLANK(F23),"  ",IF(F76&gt;0,F23/F76,IF(F23&gt;0,1,0)))</f>
        <v>0</v>
      </c>
      <c r="H23" s="224">
        <v>0</v>
      </c>
      <c r="I23" s="58">
        <f t="shared" si="3"/>
        <v>0</v>
      </c>
      <c r="J23" s="69">
        <v>0</v>
      </c>
      <c r="K23" s="60">
        <f t="shared" si="4"/>
        <v>0</v>
      </c>
      <c r="L23" s="44">
        <f t="shared" si="1"/>
        <v>0</v>
      </c>
      <c r="M23" s="62">
        <f>IF(ISBLANK(L23),"  ",IF(L76&gt;0,L23/L76,IF(L23&gt;0,1,0)))</f>
        <v>0</v>
      </c>
      <c r="N23" s="220"/>
    </row>
    <row r="24" spans="1:14" s="200" customFormat="1" ht="44.25" x14ac:dyDescent="0.55000000000000004">
      <c r="A24" s="68" t="s">
        <v>23</v>
      </c>
      <c r="B24" s="224">
        <v>0</v>
      </c>
      <c r="C24" s="58">
        <f t="shared" si="0"/>
        <v>0</v>
      </c>
      <c r="D24" s="69">
        <v>0</v>
      </c>
      <c r="E24" s="54">
        <f t="shared" si="5"/>
        <v>0</v>
      </c>
      <c r="F24" s="44">
        <f t="shared" si="2"/>
        <v>0</v>
      </c>
      <c r="G24" s="62">
        <f>IF(ISBLANK(F24),"  ",IF(F76&gt;0,F24/F76,IF(F24&gt;0,1,0)))</f>
        <v>0</v>
      </c>
      <c r="H24" s="224">
        <v>0</v>
      </c>
      <c r="I24" s="58">
        <f t="shared" si="3"/>
        <v>0</v>
      </c>
      <c r="J24" s="69">
        <v>0</v>
      </c>
      <c r="K24" s="60">
        <f t="shared" si="4"/>
        <v>0</v>
      </c>
      <c r="L24" s="44">
        <f t="shared" si="1"/>
        <v>0</v>
      </c>
      <c r="M24" s="62">
        <f>IF(ISBLANK(L24),"  ",IF(L76&gt;0,L24/L76,IF(L24&gt;0,1,0)))</f>
        <v>0</v>
      </c>
      <c r="N24" s="220"/>
    </row>
    <row r="25" spans="1:14" s="200" customFormat="1" ht="44.25" x14ac:dyDescent="0.55000000000000004">
      <c r="A25" s="68" t="s">
        <v>24</v>
      </c>
      <c r="B25" s="224">
        <v>0</v>
      </c>
      <c r="C25" s="58">
        <f t="shared" si="0"/>
        <v>0</v>
      </c>
      <c r="D25" s="69">
        <v>0</v>
      </c>
      <c r="E25" s="54">
        <f t="shared" si="5"/>
        <v>0</v>
      </c>
      <c r="F25" s="44">
        <f t="shared" si="2"/>
        <v>0</v>
      </c>
      <c r="G25" s="62">
        <f>IF(ISBLANK(F25),"  ",IF(F76&gt;0,F25/F76,IF(F25&gt;0,1,0)))</f>
        <v>0</v>
      </c>
      <c r="H25" s="224">
        <v>0</v>
      </c>
      <c r="I25" s="58">
        <f t="shared" si="3"/>
        <v>0</v>
      </c>
      <c r="J25" s="69">
        <v>0</v>
      </c>
      <c r="K25" s="60">
        <f t="shared" si="4"/>
        <v>0</v>
      </c>
      <c r="L25" s="44">
        <f t="shared" si="1"/>
        <v>0</v>
      </c>
      <c r="M25" s="62">
        <f>IF(ISBLANK(L25),"  ",IF(L76&gt;0,L25/L76,IF(L25&gt;0,1,0)))</f>
        <v>0</v>
      </c>
      <c r="N25" s="220"/>
    </row>
    <row r="26" spans="1:14" s="200" customFormat="1" ht="44.25" x14ac:dyDescent="0.55000000000000004">
      <c r="A26" s="68" t="s">
        <v>25</v>
      </c>
      <c r="B26" s="224">
        <v>0</v>
      </c>
      <c r="C26" s="58">
        <f t="shared" si="0"/>
        <v>0</v>
      </c>
      <c r="D26" s="69">
        <v>0</v>
      </c>
      <c r="E26" s="54">
        <f t="shared" si="5"/>
        <v>0</v>
      </c>
      <c r="F26" s="44">
        <f t="shared" si="2"/>
        <v>0</v>
      </c>
      <c r="G26" s="62">
        <f>IF(ISBLANK(F26),"  ",IF(F76&gt;0,F26/F76,IF(F26&gt;0,1,0)))</f>
        <v>0</v>
      </c>
      <c r="H26" s="224">
        <v>0</v>
      </c>
      <c r="I26" s="58">
        <f t="shared" si="3"/>
        <v>0</v>
      </c>
      <c r="J26" s="69">
        <v>0</v>
      </c>
      <c r="K26" s="60">
        <f t="shared" si="4"/>
        <v>0</v>
      </c>
      <c r="L26" s="44">
        <f t="shared" si="1"/>
        <v>0</v>
      </c>
      <c r="M26" s="62">
        <f>IF(ISBLANK(L26),"  ",IF(L76&gt;0,L26/L76,IF(L26&gt;0,1,0)))</f>
        <v>0</v>
      </c>
      <c r="N26" s="220"/>
    </row>
    <row r="27" spans="1:14" s="200" customFormat="1" ht="44.25" x14ac:dyDescent="0.55000000000000004">
      <c r="A27" s="68" t="s">
        <v>26</v>
      </c>
      <c r="B27" s="224">
        <v>0</v>
      </c>
      <c r="C27" s="58">
        <f t="shared" si="0"/>
        <v>0</v>
      </c>
      <c r="D27" s="69">
        <v>0</v>
      </c>
      <c r="E27" s="54">
        <f t="shared" si="5"/>
        <v>0</v>
      </c>
      <c r="F27" s="44">
        <f t="shared" si="2"/>
        <v>0</v>
      </c>
      <c r="G27" s="62">
        <f>IF(ISBLANK(F27),"  ",IF(F76&gt;0,F27/F76,IF(F27&gt;0,1,0)))</f>
        <v>0</v>
      </c>
      <c r="H27" s="224">
        <v>0</v>
      </c>
      <c r="I27" s="58">
        <f t="shared" si="3"/>
        <v>0</v>
      </c>
      <c r="J27" s="69">
        <v>0</v>
      </c>
      <c r="K27" s="60">
        <f t="shared" si="4"/>
        <v>0</v>
      </c>
      <c r="L27" s="44">
        <f t="shared" si="1"/>
        <v>0</v>
      </c>
      <c r="M27" s="62">
        <f>IF(ISBLANK(L27),"  ",IF(L76&gt;0,L27/L76,IF(L27&gt;0,1,0)))</f>
        <v>0</v>
      </c>
      <c r="N27" s="220"/>
    </row>
    <row r="28" spans="1:14" s="200" customFormat="1" ht="44.25" x14ac:dyDescent="0.55000000000000004">
      <c r="A28" s="70" t="s">
        <v>27</v>
      </c>
      <c r="B28" s="224">
        <v>0</v>
      </c>
      <c r="C28" s="58">
        <f t="shared" si="0"/>
        <v>0</v>
      </c>
      <c r="D28" s="69">
        <v>0</v>
      </c>
      <c r="E28" s="54">
        <f t="shared" si="5"/>
        <v>0</v>
      </c>
      <c r="F28" s="44">
        <f t="shared" si="2"/>
        <v>0</v>
      </c>
      <c r="G28" s="62">
        <f>IF(ISBLANK(F28),"  ",IF(F76&gt;0,F28/F76,IF(F28&gt;0,1,0)))</f>
        <v>0</v>
      </c>
      <c r="H28" s="224">
        <v>0</v>
      </c>
      <c r="I28" s="58">
        <f t="shared" si="3"/>
        <v>0</v>
      </c>
      <c r="J28" s="69">
        <v>0</v>
      </c>
      <c r="K28" s="60">
        <f t="shared" si="4"/>
        <v>0</v>
      </c>
      <c r="L28" s="44">
        <f t="shared" si="1"/>
        <v>0</v>
      </c>
      <c r="M28" s="62">
        <f>IF(ISBLANK(L28),"  ",IF(L76&gt;0,L28/L76,IF(L28&gt;0,1,0)))</f>
        <v>0</v>
      </c>
      <c r="N28" s="220"/>
    </row>
    <row r="29" spans="1:14" s="200" customFormat="1" ht="44.25" x14ac:dyDescent="0.55000000000000004">
      <c r="A29" s="70" t="s">
        <v>28</v>
      </c>
      <c r="B29" s="224">
        <v>0</v>
      </c>
      <c r="C29" s="58">
        <f t="shared" si="0"/>
        <v>0</v>
      </c>
      <c r="D29" s="69">
        <v>0</v>
      </c>
      <c r="E29" s="54">
        <f t="shared" si="5"/>
        <v>0</v>
      </c>
      <c r="F29" s="44">
        <f t="shared" si="2"/>
        <v>0</v>
      </c>
      <c r="G29" s="62">
        <f>IF(ISBLANK(F29),"  ",IF(F76&gt;0,F29/F76,IF(F29&gt;0,1,0)))</f>
        <v>0</v>
      </c>
      <c r="H29" s="224">
        <v>0</v>
      </c>
      <c r="I29" s="58">
        <f t="shared" si="3"/>
        <v>0</v>
      </c>
      <c r="J29" s="69">
        <v>0</v>
      </c>
      <c r="K29" s="60">
        <f t="shared" si="4"/>
        <v>0</v>
      </c>
      <c r="L29" s="44">
        <f t="shared" si="1"/>
        <v>0</v>
      </c>
      <c r="M29" s="62">
        <f>IF(ISBLANK(L29),"  ",IF(L76&gt;0,L29/L76,IF(L29&gt;0,1,0)))</f>
        <v>0</v>
      </c>
      <c r="N29" s="220"/>
    </row>
    <row r="30" spans="1:14" s="200" customFormat="1" ht="44.25" x14ac:dyDescent="0.55000000000000004">
      <c r="A30" s="70" t="s">
        <v>29</v>
      </c>
      <c r="B30" s="224">
        <v>0</v>
      </c>
      <c r="C30" s="58">
        <f t="shared" si="0"/>
        <v>0</v>
      </c>
      <c r="D30" s="69">
        <v>0</v>
      </c>
      <c r="E30" s="54">
        <f>IF(ISBLANK(D30),"  ",IF(F30&gt;0,D30/F30,IF(D30&gt;0,1,0)))</f>
        <v>0</v>
      </c>
      <c r="F30" s="44">
        <f t="shared" si="2"/>
        <v>0</v>
      </c>
      <c r="G30" s="62">
        <f>IF(ISBLANK(F30),"  ",IF(F76&gt;0,F30/F76,IF(F30&gt;0,1,0)))</f>
        <v>0</v>
      </c>
      <c r="H30" s="224">
        <v>0</v>
      </c>
      <c r="I30" s="58">
        <f t="shared" si="3"/>
        <v>0</v>
      </c>
      <c r="J30" s="69">
        <v>0</v>
      </c>
      <c r="K30" s="60">
        <f>IF(ISBLANK(J30),"  ",IF(L30&gt;0,J30/L30,IF(J30&gt;0,1,0)))</f>
        <v>0</v>
      </c>
      <c r="L30" s="44">
        <f t="shared" si="1"/>
        <v>0</v>
      </c>
      <c r="M30" s="62">
        <f>IF(ISBLANK(L30),"  ",IF(L76&gt;0,L30/L76,IF(L30&gt;0,1,0)))</f>
        <v>0</v>
      </c>
      <c r="N30" s="220"/>
    </row>
    <row r="31" spans="1:14" s="200" customFormat="1" ht="44.25" x14ac:dyDescent="0.55000000000000004">
      <c r="A31" s="70" t="s">
        <v>30</v>
      </c>
      <c r="B31" s="224">
        <v>0</v>
      </c>
      <c r="C31" s="58">
        <f t="shared" si="0"/>
        <v>0</v>
      </c>
      <c r="D31" s="69">
        <v>0</v>
      </c>
      <c r="E31" s="54">
        <f>IF(ISBLANK(D31),"  ",IF(F31&gt;0,D31/F31,IF(D31&gt;0,1,0)))</f>
        <v>0</v>
      </c>
      <c r="F31" s="44">
        <f t="shared" si="2"/>
        <v>0</v>
      </c>
      <c r="G31" s="62">
        <f>IF(ISBLANK(F31),"  ",IF(F76&gt;0,F31/F76,IF(F31&gt;0,1,0)))</f>
        <v>0</v>
      </c>
      <c r="H31" s="224">
        <v>0</v>
      </c>
      <c r="I31" s="58">
        <f t="shared" si="3"/>
        <v>0</v>
      </c>
      <c r="J31" s="69">
        <v>0</v>
      </c>
      <c r="K31" s="60">
        <f>IF(ISBLANK(J31),"  ",IF(L31&gt;0,J31/L31,IF(J31&gt;0,1,0)))</f>
        <v>0</v>
      </c>
      <c r="L31" s="44">
        <f t="shared" si="1"/>
        <v>0</v>
      </c>
      <c r="M31" s="62">
        <f>IF(ISBLANK(L31),"  ",IF(L76&gt;0,L31/L76,IF(L31&gt;0,1,0)))</f>
        <v>0</v>
      </c>
      <c r="N31" s="220"/>
    </row>
    <row r="32" spans="1:14" s="200" customFormat="1" ht="44.25" x14ac:dyDescent="0.55000000000000004">
      <c r="A32" s="70" t="s">
        <v>31</v>
      </c>
      <c r="B32" s="224">
        <v>0</v>
      </c>
      <c r="C32" s="58">
        <f t="shared" si="0"/>
        <v>0</v>
      </c>
      <c r="D32" s="69">
        <v>0</v>
      </c>
      <c r="E32" s="54">
        <f>IF(ISBLANK(D32),"  ",IF(F32&gt;0,D32/F32,IF(D32&gt;0,1,0)))</f>
        <v>0</v>
      </c>
      <c r="F32" s="44">
        <f t="shared" si="2"/>
        <v>0</v>
      </c>
      <c r="G32" s="62">
        <f>IF(ISBLANK(F32),"  ",IF(F76&gt;0,F32/F76,IF(F32&gt;0,1,0)))</f>
        <v>0</v>
      </c>
      <c r="H32" s="224">
        <v>0</v>
      </c>
      <c r="I32" s="58">
        <f t="shared" si="3"/>
        <v>0</v>
      </c>
      <c r="J32" s="69">
        <v>0</v>
      </c>
      <c r="K32" s="60">
        <f>IF(ISBLANK(J32),"  ",IF(L32&gt;0,J32/L32,IF(J32&gt;0,1,0)))</f>
        <v>0</v>
      </c>
      <c r="L32" s="44">
        <f t="shared" si="1"/>
        <v>0</v>
      </c>
      <c r="M32" s="62">
        <f>IF(ISBLANK(L32),"  ",IF(L76&gt;0,L32/L76,IF(L32&gt;0,1,0)))</f>
        <v>0</v>
      </c>
      <c r="N32" s="220"/>
    </row>
    <row r="33" spans="1:14" s="200" customFormat="1" ht="44.25" x14ac:dyDescent="0.55000000000000004">
      <c r="A33" s="131" t="s">
        <v>75</v>
      </c>
      <c r="B33" s="224">
        <v>0</v>
      </c>
      <c r="C33" s="58">
        <f>IF(ISBLANK(B33),"  ",IF(F33&gt;0,B33/F33,IF(B33&gt;0,1,0)))</f>
        <v>0</v>
      </c>
      <c r="D33" s="69">
        <v>0</v>
      </c>
      <c r="E33" s="54">
        <f>IF(ISBLANK(D33),"  ",IF(F33&gt;0,D33/F33,IF(D33&gt;0,1,0)))</f>
        <v>0</v>
      </c>
      <c r="F33" s="44">
        <f t="shared" si="2"/>
        <v>0</v>
      </c>
      <c r="G33" s="62">
        <f>IF(ISBLANK(F33),"  ",IF(F76&gt;0,F33/F76,IF(F33&gt;0,1,0)))</f>
        <v>0</v>
      </c>
      <c r="H33" s="224">
        <v>0</v>
      </c>
      <c r="I33" s="58">
        <f>IF(ISBLANK(H33),"  ",IF(L33&gt;0,H33/L33,IF(H33&gt;0,1,0)))</f>
        <v>0</v>
      </c>
      <c r="J33" s="69">
        <v>0</v>
      </c>
      <c r="K33" s="60">
        <f>IF(ISBLANK(J33),"  ",IF(L33&gt;0,J33/L33,IF(J33&gt;0,1,0)))</f>
        <v>0</v>
      </c>
      <c r="L33" s="44">
        <f t="shared" si="1"/>
        <v>0</v>
      </c>
      <c r="M33" s="62">
        <f>IF(ISBLANK(L33),"  ",IF(L76&gt;0,L33/L76,IF(L33&gt;0,1,0)))</f>
        <v>0</v>
      </c>
      <c r="N33" s="220"/>
    </row>
    <row r="34" spans="1:14" s="200" customFormat="1" ht="44.25" x14ac:dyDescent="0.55000000000000004">
      <c r="A34" s="70" t="s">
        <v>32</v>
      </c>
      <c r="B34" s="224">
        <v>0</v>
      </c>
      <c r="C34" s="58">
        <f t="shared" si="0"/>
        <v>0</v>
      </c>
      <c r="D34" s="69">
        <v>0</v>
      </c>
      <c r="E34" s="54">
        <f t="shared" si="5"/>
        <v>0</v>
      </c>
      <c r="F34" s="44">
        <f t="shared" si="2"/>
        <v>0</v>
      </c>
      <c r="G34" s="62">
        <f>IF(ISBLANK(F34),"  ",IF(F76&gt;0,F34/F76,IF(F34&gt;0,1,0)))</f>
        <v>0</v>
      </c>
      <c r="H34" s="224">
        <v>0</v>
      </c>
      <c r="I34" s="58">
        <f t="shared" si="3"/>
        <v>0</v>
      </c>
      <c r="J34" s="69">
        <v>0</v>
      </c>
      <c r="K34" s="60">
        <f t="shared" si="4"/>
        <v>0</v>
      </c>
      <c r="L34" s="44">
        <f t="shared" si="1"/>
        <v>0</v>
      </c>
      <c r="M34" s="62">
        <f>IF(ISBLANK(L34),"  ",IF(L76&gt;0,L34/L76,IF(L34&gt;0,1,0)))</f>
        <v>0</v>
      </c>
      <c r="N34" s="220"/>
    </row>
    <row r="35" spans="1:14" s="200" customFormat="1" ht="45" x14ac:dyDescent="0.6">
      <c r="A35" s="227" t="s">
        <v>33</v>
      </c>
      <c r="B35" s="72"/>
      <c r="C35" s="73" t="s">
        <v>4</v>
      </c>
      <c r="D35" s="69"/>
      <c r="E35" s="74" t="s">
        <v>4</v>
      </c>
      <c r="F35" s="44"/>
      <c r="G35" s="75" t="s">
        <v>4</v>
      </c>
      <c r="H35" s="72" t="s">
        <v>4</v>
      </c>
      <c r="I35" s="73" t="s">
        <v>4</v>
      </c>
      <c r="J35" s="69"/>
      <c r="K35" s="74" t="s">
        <v>4</v>
      </c>
      <c r="L35" s="44"/>
      <c r="M35" s="75" t="s">
        <v>4</v>
      </c>
      <c r="N35" s="220"/>
    </row>
    <row r="36" spans="1:14" s="200" customFormat="1" ht="44.25" x14ac:dyDescent="0.55000000000000004">
      <c r="A36" s="66" t="s">
        <v>34</v>
      </c>
      <c r="B36" s="224">
        <v>0</v>
      </c>
      <c r="C36" s="58">
        <f t="shared" si="0"/>
        <v>0</v>
      </c>
      <c r="D36" s="69">
        <v>0</v>
      </c>
      <c r="E36" s="60">
        <f>IF(ISBLANK(D36),"  ",IF(F36&gt;0,D36/F36,IF(D36&gt;0,1,0)))</f>
        <v>0</v>
      </c>
      <c r="F36" s="44">
        <f t="shared" si="2"/>
        <v>0</v>
      </c>
      <c r="G36" s="62">
        <f>IF(ISBLANK(F36),"  ",IF(F76&gt;0,F36/F76,IF(F36&gt;0,1,0)))</f>
        <v>0</v>
      </c>
      <c r="H36" s="224">
        <v>0</v>
      </c>
      <c r="I36" s="58">
        <f>IF(ISBLANK(H36),"  ",IF(L36&gt;0,H36/L36,IF(H36&gt;0,1,0)))</f>
        <v>0</v>
      </c>
      <c r="J36" s="69">
        <v>0</v>
      </c>
      <c r="K36" s="60">
        <f>IF(ISBLANK(J36),"  ",IF(L36&gt;0,J36/L36,IF(J36&gt;0,1,0)))</f>
        <v>0</v>
      </c>
      <c r="L36" s="44">
        <f>J36+H36</f>
        <v>0</v>
      </c>
      <c r="M36" s="62">
        <f>IF(ISBLANK(L36),"  ",IF(L76&gt;0,L36/L76,IF(L36&gt;0,1,0)))</f>
        <v>0</v>
      </c>
      <c r="N36" s="220"/>
    </row>
    <row r="37" spans="1:14" s="200" customFormat="1" ht="45" x14ac:dyDescent="0.6">
      <c r="A37" s="227" t="s">
        <v>35</v>
      </c>
      <c r="B37" s="72"/>
      <c r="C37" s="73" t="s">
        <v>4</v>
      </c>
      <c r="D37" s="69"/>
      <c r="E37" s="74" t="s">
        <v>4</v>
      </c>
      <c r="F37" s="44"/>
      <c r="G37" s="75" t="s">
        <v>4</v>
      </c>
      <c r="H37" s="72"/>
      <c r="I37" s="73" t="s">
        <v>4</v>
      </c>
      <c r="J37" s="69"/>
      <c r="K37" s="74" t="s">
        <v>4</v>
      </c>
      <c r="L37" s="44"/>
      <c r="M37" s="75" t="s">
        <v>4</v>
      </c>
      <c r="N37" s="220"/>
    </row>
    <row r="38" spans="1:14" s="200" customFormat="1" ht="44.25" x14ac:dyDescent="0.55000000000000004">
      <c r="A38" s="68" t="s">
        <v>34</v>
      </c>
      <c r="B38" s="228">
        <v>0</v>
      </c>
      <c r="C38" s="58">
        <f t="shared" si="0"/>
        <v>0</v>
      </c>
      <c r="D38" s="77">
        <v>0</v>
      </c>
      <c r="E38" s="60">
        <f>IF(ISBLANK(D38),"  ",IF(F38&gt;0,D38/F38,IF(D38&gt;0,1,0)))</f>
        <v>0</v>
      </c>
      <c r="F38" s="78">
        <f t="shared" si="2"/>
        <v>0</v>
      </c>
      <c r="G38" s="62">
        <f>IF(ISBLANK(F38),"  ",IF(F76&gt;0,F38/F76,IF(F38&gt;0,1,0)))</f>
        <v>0</v>
      </c>
      <c r="H38" s="228">
        <v>0</v>
      </c>
      <c r="I38" s="58">
        <f>IF(ISBLANK(H38),"  ",IF(L38&gt;0,H38/L38,IF(H38&gt;0,1,0)))</f>
        <v>0</v>
      </c>
      <c r="J38" s="77">
        <v>0</v>
      </c>
      <c r="K38" s="60">
        <f>IF(ISBLANK(J38),"  ",IF(L38&gt;0,J38/L38,IF(J38&gt;0,1,0)))</f>
        <v>0</v>
      </c>
      <c r="L38" s="78">
        <f>J38+H38</f>
        <v>0</v>
      </c>
      <c r="M38" s="62">
        <f>IF(ISBLANK(L38),"  ",IF(L76&gt;0,L38/L76,IF(L38&gt;0,1,0)))</f>
        <v>0</v>
      </c>
      <c r="N38" s="220"/>
    </row>
    <row r="39" spans="1:14" s="200" customFormat="1" ht="44.25" x14ac:dyDescent="0.55000000000000004">
      <c r="A39" s="68" t="s">
        <v>36</v>
      </c>
      <c r="B39" s="228"/>
      <c r="C39" s="58" t="str">
        <f t="shared" si="0"/>
        <v xml:space="preserve">  </v>
      </c>
      <c r="D39" s="77"/>
      <c r="E39" s="54" t="str">
        <f>IF(ISBLANK(D39),"  ",IF(F39&gt;0,D39/F39,IF(D39&gt;0,1,0)))</f>
        <v xml:space="preserve">  </v>
      </c>
      <c r="F39" s="44">
        <f t="shared" si="2"/>
        <v>0</v>
      </c>
      <c r="G39" s="62">
        <f>IF(ISBLANK(F39),"  ",IF(F76&gt;0,F39/F76,IF(F39&gt;0,1,0)))</f>
        <v>0</v>
      </c>
      <c r="H39" s="228"/>
      <c r="I39" s="58" t="str">
        <f>IF(ISBLANK(H39),"  ",IF(L39&gt;0,H39/L39,IF(H39&gt;0,1,0)))</f>
        <v xml:space="preserve">  </v>
      </c>
      <c r="J39" s="77"/>
      <c r="K39" s="60" t="str">
        <f>IF(ISBLANK(J39),"  ",IF(L39&gt;0,J39/L39,IF(J39&gt;0,1,0)))</f>
        <v xml:space="preserve">  </v>
      </c>
      <c r="L39" s="44">
        <f>J39+H39</f>
        <v>0</v>
      </c>
      <c r="M39" s="62">
        <f>IF(ISBLANK(L39),"  ",IF(L76&gt;0,L39/L76,IF(L39&gt;0,1,0)))</f>
        <v>0</v>
      </c>
      <c r="N39" s="220"/>
    </row>
    <row r="40" spans="1:14" s="202" customFormat="1" ht="45" x14ac:dyDescent="0.6">
      <c r="A40" s="227" t="s">
        <v>37</v>
      </c>
      <c r="B40" s="229">
        <v>2278440.4</v>
      </c>
      <c r="C40" s="80">
        <f t="shared" si="0"/>
        <v>1</v>
      </c>
      <c r="D40" s="141">
        <f>D13+D15</f>
        <v>0</v>
      </c>
      <c r="E40" s="81">
        <f>IF(ISBLANK(D40),"  ",IF(F40&gt;0,D40/F40,IF(D40&gt;0,1,0)))</f>
        <v>0</v>
      </c>
      <c r="F40" s="229">
        <f>F39+F38+F36+F34+F29+F28+F26+F27+F25+F24+F23+F22+F21+F20+F19+F18+F17+F16+F14+F13+F30+F31+F32+F33</f>
        <v>2278440.4</v>
      </c>
      <c r="G40" s="82">
        <f>IF(ISBLANK(F40),"  ",IF(F76&gt;0,F40/F76,IF(F40&gt;0,1,0)))</f>
        <v>0.16241895915969273</v>
      </c>
      <c r="H40" s="229">
        <v>2317636</v>
      </c>
      <c r="I40" s="80">
        <f>IF(ISBLANK(H40),"  ",IF(L40&gt;0,H40/L40,IF(H40&gt;0,1,0)))</f>
        <v>1</v>
      </c>
      <c r="J40" s="141">
        <f>J13+J15</f>
        <v>0</v>
      </c>
      <c r="K40" s="83">
        <f>IF(ISBLANK(J40),"  ",IF(L40&gt;0,J40/L40,IF(J40&gt;0,1,0)))</f>
        <v>0</v>
      </c>
      <c r="L40" s="229">
        <f>L39+L38+L36+L34+L29+L28+L26+L27+L25+L24+L23+L22+L21+L20+L19+L18+L17+L16+L14+L13+L30+L31+L32+L33</f>
        <v>2317636</v>
      </c>
      <c r="M40" s="82">
        <f>IF(ISBLANK(L40),"  ",IF(L76&gt;0,L40/L76,IF(L40&gt;0,1,0)))</f>
        <v>0.19595642387786971</v>
      </c>
      <c r="N40" s="203"/>
    </row>
    <row r="41" spans="1:14" s="200" customFormat="1" ht="45" x14ac:dyDescent="0.6">
      <c r="A41" s="230" t="s">
        <v>38</v>
      </c>
      <c r="B41" s="226"/>
      <c r="C41" s="73" t="s">
        <v>4</v>
      </c>
      <c r="D41" s="69"/>
      <c r="E41" s="74" t="s">
        <v>4</v>
      </c>
      <c r="F41" s="44"/>
      <c r="G41" s="75" t="s">
        <v>4</v>
      </c>
      <c r="H41" s="226"/>
      <c r="I41" s="73" t="s">
        <v>4</v>
      </c>
      <c r="J41" s="69"/>
      <c r="K41" s="74" t="s">
        <v>4</v>
      </c>
      <c r="L41" s="44"/>
      <c r="M41" s="75" t="s">
        <v>4</v>
      </c>
      <c r="N41" s="220"/>
    </row>
    <row r="42" spans="1:14" s="200" customFormat="1" ht="44.25" x14ac:dyDescent="0.55000000000000004">
      <c r="A42" s="215" t="s">
        <v>39</v>
      </c>
      <c r="B42" s="225">
        <v>0</v>
      </c>
      <c r="C42" s="52">
        <f t="shared" si="0"/>
        <v>0</v>
      </c>
      <c r="D42" s="87">
        <v>0</v>
      </c>
      <c r="E42" s="54">
        <f t="shared" ref="E42:E48" si="6">IF(ISBLANK(D42),"  ",IF(F42&gt;0,D42/F42,IF(D42&gt;0,1,0)))</f>
        <v>0</v>
      </c>
      <c r="F42" s="48">
        <f>D42+B42</f>
        <v>0</v>
      </c>
      <c r="G42" s="56">
        <f>IF(ISBLANK(F42),"  ",IF(D76&gt;0,F42/D76,IF(F42&gt;0,1,0)))</f>
        <v>0</v>
      </c>
      <c r="H42" s="225">
        <v>0</v>
      </c>
      <c r="I42" s="52">
        <f t="shared" ref="I42:I48" si="7">IF(ISBLANK(H42),"  ",IF(L42&gt;0,H42/L42,IF(H42&gt;0,1,0)))</f>
        <v>0</v>
      </c>
      <c r="J42" s="87">
        <v>0</v>
      </c>
      <c r="K42" s="54">
        <f t="shared" ref="K42:K48" si="8">IF(ISBLANK(J42),"  ",IF(L42&gt;0,J42/L42,IF(J42&gt;0,1,0)))</f>
        <v>0</v>
      </c>
      <c r="L42" s="48">
        <f>J42+H42</f>
        <v>0</v>
      </c>
      <c r="M42" s="56">
        <f>IF(ISBLANK(L42),"  ",IF(J76&gt;0,L42/J76,IF(L42&gt;0,1,0)))</f>
        <v>0</v>
      </c>
      <c r="N42" s="220"/>
    </row>
    <row r="43" spans="1:14" s="200" customFormat="1" ht="44.25" x14ac:dyDescent="0.55000000000000004">
      <c r="A43" s="231" t="s">
        <v>40</v>
      </c>
      <c r="B43" s="224">
        <v>0</v>
      </c>
      <c r="C43" s="58">
        <f t="shared" si="0"/>
        <v>0</v>
      </c>
      <c r="D43" s="69">
        <v>0</v>
      </c>
      <c r="E43" s="60">
        <f t="shared" si="6"/>
        <v>0</v>
      </c>
      <c r="F43" s="44">
        <f>D43+B43</f>
        <v>0</v>
      </c>
      <c r="G43" s="62">
        <f>IF(ISBLANK(F43),"  ",IF(D76&gt;0,F43/D76,IF(F43&gt;0,1,0)))</f>
        <v>0</v>
      </c>
      <c r="H43" s="224">
        <v>0</v>
      </c>
      <c r="I43" s="58">
        <f t="shared" si="7"/>
        <v>0</v>
      </c>
      <c r="J43" s="69">
        <v>0</v>
      </c>
      <c r="K43" s="60">
        <f t="shared" si="8"/>
        <v>0</v>
      </c>
      <c r="L43" s="44">
        <f>J43+H43</f>
        <v>0</v>
      </c>
      <c r="M43" s="62">
        <f>IF(ISBLANK(L43),"  ",IF(J76&gt;0,L43/J76,IF(L43&gt;0,1,0)))</f>
        <v>0</v>
      </c>
      <c r="N43" s="220"/>
    </row>
    <row r="44" spans="1:14" s="200" customFormat="1" ht="44.25" x14ac:dyDescent="0.55000000000000004">
      <c r="A44" s="89" t="s">
        <v>41</v>
      </c>
      <c r="B44" s="224">
        <v>0</v>
      </c>
      <c r="C44" s="58">
        <f t="shared" si="0"/>
        <v>0</v>
      </c>
      <c r="D44" s="69">
        <v>0</v>
      </c>
      <c r="E44" s="60">
        <f t="shared" si="6"/>
        <v>0</v>
      </c>
      <c r="F44" s="78">
        <f>D44+B44</f>
        <v>0</v>
      </c>
      <c r="G44" s="62">
        <f>IF(ISBLANK(F44),"  ",IF(D76&gt;0,F44/D76,IF(F44&gt;0,1,0)))</f>
        <v>0</v>
      </c>
      <c r="H44" s="224">
        <v>0</v>
      </c>
      <c r="I44" s="58">
        <f t="shared" si="7"/>
        <v>0</v>
      </c>
      <c r="J44" s="69">
        <v>0</v>
      </c>
      <c r="K44" s="60">
        <f t="shared" si="8"/>
        <v>0</v>
      </c>
      <c r="L44" s="78">
        <f>J44+H44</f>
        <v>0</v>
      </c>
      <c r="M44" s="62">
        <f>IF(ISBLANK(L44),"  ",IF(J76&gt;0,L44/J76,IF(L44&gt;0,1,0)))</f>
        <v>0</v>
      </c>
      <c r="N44" s="220"/>
    </row>
    <row r="45" spans="1:14" s="200" customFormat="1" ht="44.25" x14ac:dyDescent="0.55000000000000004">
      <c r="A45" s="223" t="s">
        <v>42</v>
      </c>
      <c r="B45" s="224">
        <v>0</v>
      </c>
      <c r="C45" s="58">
        <f t="shared" si="0"/>
        <v>0</v>
      </c>
      <c r="D45" s="69">
        <v>0</v>
      </c>
      <c r="E45" s="60">
        <f t="shared" si="6"/>
        <v>0</v>
      </c>
      <c r="F45" s="78">
        <f>D45+B45</f>
        <v>0</v>
      </c>
      <c r="G45" s="62">
        <f>IF(ISBLANK(F45),"  ",IF(D76&gt;0,F45/D76,IF(F45&gt;0,1,0)))</f>
        <v>0</v>
      </c>
      <c r="H45" s="224">
        <v>0</v>
      </c>
      <c r="I45" s="58">
        <f t="shared" si="7"/>
        <v>0</v>
      </c>
      <c r="J45" s="69">
        <v>0</v>
      </c>
      <c r="K45" s="60">
        <f t="shared" si="8"/>
        <v>0</v>
      </c>
      <c r="L45" s="78">
        <f>J45+H45</f>
        <v>0</v>
      </c>
      <c r="M45" s="62">
        <f>IF(ISBLANK(L45),"  ",IF(J76&gt;0,L45/J76,IF(L45&gt;0,1,0)))</f>
        <v>0</v>
      </c>
      <c r="N45" s="220"/>
    </row>
    <row r="46" spans="1:14" s="200" customFormat="1" ht="44.25" x14ac:dyDescent="0.55000000000000004">
      <c r="A46" s="231" t="s">
        <v>43</v>
      </c>
      <c r="B46" s="224">
        <v>375000</v>
      </c>
      <c r="C46" s="58">
        <f t="shared" si="0"/>
        <v>1</v>
      </c>
      <c r="D46" s="69">
        <v>0</v>
      </c>
      <c r="E46" s="60">
        <f t="shared" si="6"/>
        <v>0</v>
      </c>
      <c r="F46" s="78">
        <f>D46+B46</f>
        <v>375000</v>
      </c>
      <c r="G46" s="62">
        <f>IF(ISBLANK(F46),"  ",IF(F76&gt;0,F46/F76,IF(F46&gt;0,1,0)))</f>
        <v>2.6731930176837091E-2</v>
      </c>
      <c r="H46" s="224">
        <v>375000</v>
      </c>
      <c r="I46" s="58">
        <f t="shared" si="7"/>
        <v>1</v>
      </c>
      <c r="J46" s="69">
        <v>0</v>
      </c>
      <c r="K46" s="60">
        <f t="shared" si="8"/>
        <v>0</v>
      </c>
      <c r="L46" s="78">
        <f>J46+H46</f>
        <v>375000</v>
      </c>
      <c r="M46" s="62">
        <f>IF(ISBLANK(L46),"  ",IF(L76&gt;0,L46/L76,IF(L46&gt;0,1,0)))</f>
        <v>3.1706298553440287E-2</v>
      </c>
      <c r="N46" s="220"/>
    </row>
    <row r="47" spans="1:14" s="202" customFormat="1" ht="45" x14ac:dyDescent="0.6">
      <c r="A47" s="230" t="s">
        <v>44</v>
      </c>
      <c r="B47" s="232">
        <v>375000</v>
      </c>
      <c r="C47" s="80">
        <f t="shared" si="0"/>
        <v>1</v>
      </c>
      <c r="D47" s="91">
        <v>0</v>
      </c>
      <c r="E47" s="83">
        <f t="shared" si="6"/>
        <v>0</v>
      </c>
      <c r="F47" s="92">
        <f>F46+F45+F44+F43+F42</f>
        <v>375000</v>
      </c>
      <c r="G47" s="82">
        <f>IF(ISBLANK(F47),"  ",IF(F76&gt;0,F47/F76,IF(F47&gt;0,1,0)))</f>
        <v>2.6731930176837091E-2</v>
      </c>
      <c r="H47" s="232">
        <v>375000</v>
      </c>
      <c r="I47" s="80">
        <f t="shared" si="7"/>
        <v>1</v>
      </c>
      <c r="J47" s="91">
        <v>0</v>
      </c>
      <c r="K47" s="83">
        <f t="shared" si="8"/>
        <v>0</v>
      </c>
      <c r="L47" s="92">
        <f>L46+L45+L44+L43+L42</f>
        <v>375000</v>
      </c>
      <c r="M47" s="82">
        <f>IF(ISBLANK(L47),"  ",IF(L76&gt;0,L47/L76,IF(L47&gt;0,1,0)))</f>
        <v>3.1706298553440287E-2</v>
      </c>
      <c r="N47" s="203"/>
    </row>
    <row r="48" spans="1:14" s="202" customFormat="1" ht="45" x14ac:dyDescent="0.6">
      <c r="A48" s="233" t="s">
        <v>45</v>
      </c>
      <c r="B48" s="94">
        <v>0</v>
      </c>
      <c r="C48" s="80">
        <f t="shared" si="0"/>
        <v>0</v>
      </c>
      <c r="D48" s="95">
        <v>0</v>
      </c>
      <c r="E48" s="83">
        <f t="shared" si="6"/>
        <v>0</v>
      </c>
      <c r="F48" s="96">
        <f>D48+B48</f>
        <v>0</v>
      </c>
      <c r="G48" s="82">
        <f>IF(ISBLANK(F48),"  ",IF(F76&gt;0,F48/F76,IF(F48&gt;0,1,0)))</f>
        <v>0</v>
      </c>
      <c r="H48" s="94">
        <v>0</v>
      </c>
      <c r="I48" s="80">
        <f t="shared" si="7"/>
        <v>0</v>
      </c>
      <c r="J48" s="95">
        <v>0</v>
      </c>
      <c r="K48" s="83">
        <f t="shared" si="8"/>
        <v>0</v>
      </c>
      <c r="L48" s="96">
        <f>J48+H48</f>
        <v>0</v>
      </c>
      <c r="M48" s="82">
        <f>IF(ISBLANK(L48),"  ",IF(L76&gt;0,L48/L76,IF(L48&gt;0,1,0)))</f>
        <v>0</v>
      </c>
      <c r="N48" s="203"/>
    </row>
    <row r="49" spans="1:14" s="200" customFormat="1" ht="45" x14ac:dyDescent="0.6">
      <c r="A49" s="216" t="s">
        <v>46</v>
      </c>
      <c r="B49" s="97"/>
      <c r="C49" s="98" t="s">
        <v>4</v>
      </c>
      <c r="D49" s="59"/>
      <c r="E49" s="99" t="s">
        <v>4</v>
      </c>
      <c r="F49" s="48"/>
      <c r="G49" s="100" t="s">
        <v>4</v>
      </c>
      <c r="H49" s="97"/>
      <c r="I49" s="98" t="s">
        <v>4</v>
      </c>
      <c r="J49" s="59"/>
      <c r="K49" s="99" t="s">
        <v>4</v>
      </c>
      <c r="L49" s="48"/>
      <c r="M49" s="100" t="s">
        <v>4</v>
      </c>
      <c r="N49" s="220"/>
    </row>
    <row r="50" spans="1:14" s="200" customFormat="1" ht="44.25" x14ac:dyDescent="0.55000000000000004">
      <c r="A50" s="215" t="s">
        <v>47</v>
      </c>
      <c r="B50" s="97">
        <v>0</v>
      </c>
      <c r="C50" s="52">
        <f t="shared" si="0"/>
        <v>0</v>
      </c>
      <c r="D50" s="59">
        <v>0</v>
      </c>
      <c r="E50" s="54">
        <f t="shared" ref="E50:E67" si="9">IF(ISBLANK(D50),"  ",IF(F50&gt;0,D50/F50,IF(D50&gt;0,1,0)))</f>
        <v>0</v>
      </c>
      <c r="F50" s="101">
        <f t="shared" ref="F50:F55" si="10">D50+B50</f>
        <v>0</v>
      </c>
      <c r="G50" s="56">
        <f>IF(ISBLANK(F50),"  ",IF(F76&gt;0,F50/F76,IF(F50&gt;0,1,0)))</f>
        <v>0</v>
      </c>
      <c r="H50" s="97">
        <v>0</v>
      </c>
      <c r="I50" s="52">
        <f t="shared" ref="I50:I67" si="11">IF(ISBLANK(H50),"  ",IF(L50&gt;0,H50/L50,IF(H50&gt;0,1,0)))</f>
        <v>0</v>
      </c>
      <c r="J50" s="59">
        <v>0</v>
      </c>
      <c r="K50" s="54">
        <f t="shared" ref="K50:K67" si="12">IF(ISBLANK(J50),"  ",IF(L50&gt;0,J50/L50,IF(J50&gt;0,1,0)))</f>
        <v>0</v>
      </c>
      <c r="L50" s="101">
        <f t="shared" ref="L50:L66" si="13">J50+H50</f>
        <v>0</v>
      </c>
      <c r="M50" s="56">
        <f>IF(ISBLANK(L50),"  ",IF(L76&gt;0,L50/L76,IF(L50&gt;0,1,0)))</f>
        <v>0</v>
      </c>
      <c r="N50" s="220"/>
    </row>
    <row r="51" spans="1:14" s="200" customFormat="1" ht="44.25" x14ac:dyDescent="0.55000000000000004">
      <c r="A51" s="223" t="s">
        <v>48</v>
      </c>
      <c r="B51" s="226">
        <v>0</v>
      </c>
      <c r="C51" s="58">
        <f t="shared" si="0"/>
        <v>0</v>
      </c>
      <c r="D51" s="69">
        <v>0</v>
      </c>
      <c r="E51" s="60">
        <f t="shared" si="9"/>
        <v>0</v>
      </c>
      <c r="F51" s="102">
        <f t="shared" si="10"/>
        <v>0</v>
      </c>
      <c r="G51" s="62">
        <f>IF(ISBLANK(F51),"  ",IF(F76&gt;0,F51/F76,IF(F51&gt;0,1,0)))</f>
        <v>0</v>
      </c>
      <c r="H51" s="226">
        <v>0</v>
      </c>
      <c r="I51" s="58">
        <f t="shared" si="11"/>
        <v>0</v>
      </c>
      <c r="J51" s="69">
        <v>0</v>
      </c>
      <c r="K51" s="60">
        <f t="shared" si="12"/>
        <v>0</v>
      </c>
      <c r="L51" s="102">
        <f t="shared" si="13"/>
        <v>0</v>
      </c>
      <c r="M51" s="62">
        <f>IF(ISBLANK(L51),"  ",IF(L76&gt;0,L51/L76,IF(L51&gt;0,1,0)))</f>
        <v>0</v>
      </c>
      <c r="N51" s="220"/>
    </row>
    <row r="52" spans="1:14" s="200" customFormat="1" ht="44.25" x14ac:dyDescent="0.55000000000000004">
      <c r="A52" s="103" t="s">
        <v>49</v>
      </c>
      <c r="B52" s="104">
        <v>0</v>
      </c>
      <c r="C52" s="58">
        <f t="shared" si="0"/>
        <v>0</v>
      </c>
      <c r="D52" s="105">
        <v>0</v>
      </c>
      <c r="E52" s="60">
        <f t="shared" si="9"/>
        <v>0</v>
      </c>
      <c r="F52" s="106">
        <f t="shared" si="10"/>
        <v>0</v>
      </c>
      <c r="G52" s="62">
        <f>IF(ISBLANK(F52),"  ",IF(F76&gt;0,F52/F76,IF(F52&gt;0,1,0)))</f>
        <v>0</v>
      </c>
      <c r="H52" s="104">
        <v>0</v>
      </c>
      <c r="I52" s="58">
        <f t="shared" si="11"/>
        <v>0</v>
      </c>
      <c r="J52" s="105">
        <v>0</v>
      </c>
      <c r="K52" s="60">
        <f t="shared" si="12"/>
        <v>0</v>
      </c>
      <c r="L52" s="106">
        <f t="shared" si="13"/>
        <v>0</v>
      </c>
      <c r="M52" s="62">
        <f>IF(ISBLANK(L52),"  ",IF(L76&gt;0,L52/L76,IF(L52&gt;0,1,0)))</f>
        <v>0</v>
      </c>
      <c r="N52" s="220"/>
    </row>
    <row r="53" spans="1:14" s="200" customFormat="1" ht="44.25" x14ac:dyDescent="0.55000000000000004">
      <c r="A53" s="103" t="s">
        <v>50</v>
      </c>
      <c r="B53" s="104">
        <v>0</v>
      </c>
      <c r="C53" s="58">
        <f t="shared" si="0"/>
        <v>0</v>
      </c>
      <c r="D53" s="105">
        <v>0</v>
      </c>
      <c r="E53" s="60">
        <f t="shared" si="9"/>
        <v>0</v>
      </c>
      <c r="F53" s="106">
        <f t="shared" si="10"/>
        <v>0</v>
      </c>
      <c r="G53" s="62">
        <f>IF(ISBLANK(F53),"  ",IF(F76&gt;0,F53/F76,IF(F53&gt;0,1,0)))</f>
        <v>0</v>
      </c>
      <c r="H53" s="104">
        <v>0</v>
      </c>
      <c r="I53" s="58">
        <f t="shared" si="11"/>
        <v>0</v>
      </c>
      <c r="J53" s="105">
        <v>0</v>
      </c>
      <c r="K53" s="60">
        <f t="shared" si="12"/>
        <v>0</v>
      </c>
      <c r="L53" s="106">
        <f t="shared" si="13"/>
        <v>0</v>
      </c>
      <c r="M53" s="62">
        <f>IF(ISBLANK(L53),"  ",IF(L76&gt;0,L53/L76,IF(L53&gt;0,1,0)))</f>
        <v>0</v>
      </c>
      <c r="N53" s="220"/>
    </row>
    <row r="54" spans="1:14" s="200" customFormat="1" ht="44.25" x14ac:dyDescent="0.55000000000000004">
      <c r="A54" s="103" t="s">
        <v>51</v>
      </c>
      <c r="B54" s="104">
        <v>0</v>
      </c>
      <c r="C54" s="58">
        <f>IF(ISBLANK(B54),"  ",IF(F54&gt;0,B54/F54,IF(B54&gt;0,1,0)))</f>
        <v>0</v>
      </c>
      <c r="D54" s="105">
        <v>0</v>
      </c>
      <c r="E54" s="60">
        <f>IF(ISBLANK(D54),"  ",IF(F54&gt;0,D54/F54,IF(D54&gt;0,1,0)))</f>
        <v>0</v>
      </c>
      <c r="F54" s="106">
        <f t="shared" si="10"/>
        <v>0</v>
      </c>
      <c r="G54" s="62">
        <f>IF(ISBLANK(F54),"  ",IF(F76&gt;0,F54/F76,IF(F54&gt;0,1,0)))</f>
        <v>0</v>
      </c>
      <c r="H54" s="104">
        <v>0</v>
      </c>
      <c r="I54" s="58">
        <f>IF(ISBLANK(H54),"  ",IF(L54&gt;0,H54/L54,IF(H54&gt;0,1,0)))</f>
        <v>0</v>
      </c>
      <c r="J54" s="105">
        <v>0</v>
      </c>
      <c r="K54" s="60">
        <f>IF(ISBLANK(J54),"  ",IF(L54&gt;0,J54/L54,IF(J54&gt;0,1,0)))</f>
        <v>0</v>
      </c>
      <c r="L54" s="106">
        <f t="shared" si="13"/>
        <v>0</v>
      </c>
      <c r="M54" s="62">
        <f>IF(ISBLANK(L54),"  ",IF(L76&gt;0,L54/L76,IF(L54&gt;0,1,0)))</f>
        <v>0</v>
      </c>
      <c r="N54" s="220"/>
    </row>
    <row r="55" spans="1:14" s="200" customFormat="1" ht="44.25" x14ac:dyDescent="0.55000000000000004">
      <c r="A55" s="223" t="s">
        <v>52</v>
      </c>
      <c r="B55" s="226">
        <v>0</v>
      </c>
      <c r="C55" s="58">
        <f t="shared" si="0"/>
        <v>0</v>
      </c>
      <c r="D55" s="69">
        <v>0</v>
      </c>
      <c r="E55" s="60">
        <f t="shared" si="9"/>
        <v>0</v>
      </c>
      <c r="F55" s="102">
        <f t="shared" si="10"/>
        <v>0</v>
      </c>
      <c r="G55" s="62">
        <f>IF(ISBLANK(F55),"  ",IF(F76&gt;0,F55/F76,IF(F55&gt;0,1,0)))</f>
        <v>0</v>
      </c>
      <c r="H55" s="226">
        <v>0</v>
      </c>
      <c r="I55" s="58">
        <f t="shared" si="11"/>
        <v>0</v>
      </c>
      <c r="J55" s="69">
        <v>0</v>
      </c>
      <c r="K55" s="60">
        <f t="shared" si="12"/>
        <v>0</v>
      </c>
      <c r="L55" s="102">
        <f t="shared" si="13"/>
        <v>0</v>
      </c>
      <c r="M55" s="62">
        <f>IF(ISBLANK(L55),"  ",IF(L76&gt;0,L55/L76,IF(L55&gt;0,1,0)))</f>
        <v>0</v>
      </c>
      <c r="N55" s="220"/>
    </row>
    <row r="56" spans="1:14" s="202" customFormat="1" ht="45" x14ac:dyDescent="0.6">
      <c r="A56" s="233" t="s">
        <v>53</v>
      </c>
      <c r="B56" s="234">
        <v>0</v>
      </c>
      <c r="C56" s="80">
        <f t="shared" si="0"/>
        <v>0</v>
      </c>
      <c r="D56" s="91">
        <v>0</v>
      </c>
      <c r="E56" s="83">
        <f t="shared" si="9"/>
        <v>0</v>
      </c>
      <c r="F56" s="107">
        <f>F55+F53+F52+F51+F50+F54</f>
        <v>0</v>
      </c>
      <c r="G56" s="82">
        <f>IF(ISBLANK(F56),"  ",IF(F76&gt;0,F56/F76,IF(F56&gt;0,1,0)))</f>
        <v>0</v>
      </c>
      <c r="H56" s="234">
        <v>0</v>
      </c>
      <c r="I56" s="80">
        <f t="shared" si="11"/>
        <v>0</v>
      </c>
      <c r="J56" s="91">
        <v>0</v>
      </c>
      <c r="K56" s="83">
        <f t="shared" si="12"/>
        <v>0</v>
      </c>
      <c r="L56" s="102">
        <f t="shared" si="13"/>
        <v>0</v>
      </c>
      <c r="M56" s="82">
        <f>IF(ISBLANK(L56),"  ",IF(L76&gt;0,L56/L76,IF(L56&gt;0,1,0)))</f>
        <v>0</v>
      </c>
      <c r="N56" s="203"/>
    </row>
    <row r="57" spans="1:14" s="200" customFormat="1" ht="44.25" x14ac:dyDescent="0.55000000000000004">
      <c r="A57" s="51" t="s">
        <v>54</v>
      </c>
      <c r="B57" s="108">
        <v>0</v>
      </c>
      <c r="C57" s="58">
        <f t="shared" si="0"/>
        <v>0</v>
      </c>
      <c r="D57" s="109">
        <v>0</v>
      </c>
      <c r="E57" s="60">
        <f t="shared" si="9"/>
        <v>0</v>
      </c>
      <c r="F57" s="110">
        <f t="shared" ref="F57:F66" si="14">D57+B57</f>
        <v>0</v>
      </c>
      <c r="G57" s="62">
        <f>IF(ISBLANK(F57),"  ",IF(F76&gt;0,F57/F76,IF(F57&gt;0,1,0)))</f>
        <v>0</v>
      </c>
      <c r="H57" s="108">
        <v>0</v>
      </c>
      <c r="I57" s="58">
        <f t="shared" si="11"/>
        <v>0</v>
      </c>
      <c r="J57" s="109">
        <v>0</v>
      </c>
      <c r="K57" s="60">
        <f t="shared" si="12"/>
        <v>0</v>
      </c>
      <c r="L57" s="110">
        <f t="shared" si="13"/>
        <v>0</v>
      </c>
      <c r="M57" s="62">
        <f>IF(ISBLANK(L57),"  ",IF(L76&gt;0,L57/L76,IF(L57&gt;0,1,0)))</f>
        <v>0</v>
      </c>
      <c r="N57" s="220"/>
    </row>
    <row r="58" spans="1:14" s="200" customFormat="1" ht="44.25" x14ac:dyDescent="0.55000000000000004">
      <c r="A58" s="111" t="s">
        <v>55</v>
      </c>
      <c r="B58" s="224">
        <v>0</v>
      </c>
      <c r="C58" s="58">
        <f t="shared" si="0"/>
        <v>0</v>
      </c>
      <c r="D58" s="69">
        <v>0</v>
      </c>
      <c r="E58" s="60">
        <f t="shared" si="9"/>
        <v>0</v>
      </c>
      <c r="F58" s="44">
        <f t="shared" si="14"/>
        <v>0</v>
      </c>
      <c r="G58" s="62">
        <f>IF(ISBLANK(F58),"  ",IF(F76&gt;0,F58/F76,IF(F58&gt;0,1,0)))</f>
        <v>0</v>
      </c>
      <c r="H58" s="224">
        <v>0</v>
      </c>
      <c r="I58" s="58">
        <f t="shared" si="11"/>
        <v>0</v>
      </c>
      <c r="J58" s="69">
        <v>0</v>
      </c>
      <c r="K58" s="60">
        <f t="shared" si="12"/>
        <v>0</v>
      </c>
      <c r="L58" s="44">
        <f t="shared" si="13"/>
        <v>0</v>
      </c>
      <c r="M58" s="62">
        <f>IF(ISBLANK(L58),"  ",IF(L76&gt;0,L58/L76,IF(L58&gt;0,1,0)))</f>
        <v>0</v>
      </c>
      <c r="N58" s="220"/>
    </row>
    <row r="59" spans="1:14" s="200" customFormat="1" ht="44.25" x14ac:dyDescent="0.55000000000000004">
      <c r="A59" s="89" t="s">
        <v>56</v>
      </c>
      <c r="B59" s="224">
        <v>0</v>
      </c>
      <c r="C59" s="58">
        <f t="shared" si="0"/>
        <v>0</v>
      </c>
      <c r="D59" s="69">
        <v>0</v>
      </c>
      <c r="E59" s="60">
        <f t="shared" si="9"/>
        <v>0</v>
      </c>
      <c r="F59" s="44">
        <f t="shared" si="14"/>
        <v>0</v>
      </c>
      <c r="G59" s="62">
        <f>IF(ISBLANK(F59),"  ",IF(F76&gt;0,F59/F76,IF(F59&gt;0,1,0)))</f>
        <v>0</v>
      </c>
      <c r="H59" s="224">
        <v>0</v>
      </c>
      <c r="I59" s="58">
        <f t="shared" si="11"/>
        <v>0</v>
      </c>
      <c r="J59" s="69">
        <v>0</v>
      </c>
      <c r="K59" s="60">
        <f t="shared" si="12"/>
        <v>0</v>
      </c>
      <c r="L59" s="44">
        <f t="shared" si="13"/>
        <v>0</v>
      </c>
      <c r="M59" s="62">
        <f>IF(ISBLANK(L59),"  ",IF(L76&gt;0,L59/L76,IF(L59&gt;0,1,0)))</f>
        <v>0</v>
      </c>
      <c r="N59" s="220"/>
    </row>
    <row r="60" spans="1:14" s="200" customFormat="1" ht="44.25" x14ac:dyDescent="0.55000000000000004">
      <c r="A60" s="231" t="s">
        <v>57</v>
      </c>
      <c r="B60" s="228">
        <v>0</v>
      </c>
      <c r="C60" s="58">
        <f t="shared" si="0"/>
        <v>0</v>
      </c>
      <c r="D60" s="77">
        <v>0</v>
      </c>
      <c r="E60" s="60">
        <f t="shared" si="9"/>
        <v>0</v>
      </c>
      <c r="F60" s="78">
        <f t="shared" si="14"/>
        <v>0</v>
      </c>
      <c r="G60" s="62">
        <f>IF(ISBLANK(F60),"  ",IF(F76&gt;0,F60/F76,IF(F60&gt;0,1,0)))</f>
        <v>0</v>
      </c>
      <c r="H60" s="228">
        <v>0</v>
      </c>
      <c r="I60" s="58">
        <f t="shared" si="11"/>
        <v>0</v>
      </c>
      <c r="J60" s="77">
        <v>0</v>
      </c>
      <c r="K60" s="60">
        <f t="shared" si="12"/>
        <v>0</v>
      </c>
      <c r="L60" s="78">
        <f t="shared" si="13"/>
        <v>0</v>
      </c>
      <c r="M60" s="62">
        <f>IF(ISBLANK(L60),"  ",IF(L76&gt;0,L60/L76,IF(L60&gt;0,1,0)))</f>
        <v>0</v>
      </c>
      <c r="N60" s="220"/>
    </row>
    <row r="61" spans="1:14" s="200" customFormat="1" ht="44.25" x14ac:dyDescent="0.55000000000000004">
      <c r="A61" s="112" t="s">
        <v>58</v>
      </c>
      <c r="B61" s="224">
        <v>0</v>
      </c>
      <c r="C61" s="58">
        <f t="shared" si="0"/>
        <v>0</v>
      </c>
      <c r="D61" s="69">
        <v>0</v>
      </c>
      <c r="E61" s="60">
        <f t="shared" si="9"/>
        <v>0</v>
      </c>
      <c r="F61" s="44">
        <f t="shared" si="14"/>
        <v>0</v>
      </c>
      <c r="G61" s="62">
        <f>IF(ISBLANK(F61),"  ",IF(F76&gt;0,F61/F76,IF(F61&gt;0,1,0)))</f>
        <v>0</v>
      </c>
      <c r="H61" s="224">
        <v>0</v>
      </c>
      <c r="I61" s="58">
        <f t="shared" si="11"/>
        <v>0</v>
      </c>
      <c r="J61" s="69">
        <v>0</v>
      </c>
      <c r="K61" s="60">
        <f t="shared" si="12"/>
        <v>0</v>
      </c>
      <c r="L61" s="44">
        <f t="shared" si="13"/>
        <v>0</v>
      </c>
      <c r="M61" s="62">
        <f>IF(ISBLANK(L61),"  ",IF(L76&gt;0,L61/L76,IF(L61&gt;0,1,0)))</f>
        <v>0</v>
      </c>
      <c r="N61" s="220"/>
    </row>
    <row r="62" spans="1:14" s="200" customFormat="1" ht="44.25" x14ac:dyDescent="0.55000000000000004">
      <c r="A62" s="112" t="s">
        <v>59</v>
      </c>
      <c r="B62" s="224">
        <v>0</v>
      </c>
      <c r="C62" s="58">
        <f t="shared" si="0"/>
        <v>0</v>
      </c>
      <c r="D62" s="69">
        <v>0</v>
      </c>
      <c r="E62" s="60">
        <f t="shared" si="9"/>
        <v>0</v>
      </c>
      <c r="F62" s="44">
        <f t="shared" si="14"/>
        <v>0</v>
      </c>
      <c r="G62" s="62">
        <f>IF(ISBLANK(F62),"  ",IF(F76&gt;0,F62/F76,IF(F62&gt;0,1,0)))</f>
        <v>0</v>
      </c>
      <c r="H62" s="224">
        <v>0</v>
      </c>
      <c r="I62" s="58">
        <f t="shared" si="11"/>
        <v>0</v>
      </c>
      <c r="J62" s="69">
        <v>0</v>
      </c>
      <c r="K62" s="60">
        <f t="shared" si="12"/>
        <v>0</v>
      </c>
      <c r="L62" s="44">
        <f t="shared" si="13"/>
        <v>0</v>
      </c>
      <c r="M62" s="62">
        <f>IF(ISBLANK(L62),"  ",IF(L76&gt;0,L62/L76,IF(L62&gt;0,1,0)))</f>
        <v>0</v>
      </c>
      <c r="N62" s="220"/>
    </row>
    <row r="63" spans="1:14" s="200" customFormat="1" ht="44.25" x14ac:dyDescent="0.55000000000000004">
      <c r="A63" s="113" t="s">
        <v>60</v>
      </c>
      <c r="B63" s="224">
        <v>0</v>
      </c>
      <c r="C63" s="58">
        <f t="shared" si="0"/>
        <v>0</v>
      </c>
      <c r="D63" s="69">
        <v>0</v>
      </c>
      <c r="E63" s="60">
        <f t="shared" si="9"/>
        <v>0</v>
      </c>
      <c r="F63" s="44">
        <f t="shared" si="14"/>
        <v>0</v>
      </c>
      <c r="G63" s="62">
        <f>IF(ISBLANK(F63),"  ",IF(F76&gt;0,F63/F76,IF(F63&gt;0,1,0)))</f>
        <v>0</v>
      </c>
      <c r="H63" s="224">
        <v>0</v>
      </c>
      <c r="I63" s="58">
        <f t="shared" si="11"/>
        <v>0</v>
      </c>
      <c r="J63" s="69">
        <v>0</v>
      </c>
      <c r="K63" s="60">
        <f t="shared" si="12"/>
        <v>0</v>
      </c>
      <c r="L63" s="44">
        <f t="shared" si="13"/>
        <v>0</v>
      </c>
      <c r="M63" s="62">
        <f>IF(ISBLANK(L63),"  ",IF(L76&gt;0,L63/L76,IF(L63&gt;0,1,0)))</f>
        <v>0</v>
      </c>
      <c r="N63" s="220"/>
    </row>
    <row r="64" spans="1:14" s="200" customFormat="1" ht="44.25" x14ac:dyDescent="0.55000000000000004">
      <c r="A64" s="113" t="s">
        <v>61</v>
      </c>
      <c r="B64" s="224">
        <v>0</v>
      </c>
      <c r="C64" s="58">
        <f t="shared" si="0"/>
        <v>0</v>
      </c>
      <c r="D64" s="69">
        <v>0</v>
      </c>
      <c r="E64" s="60">
        <f t="shared" si="9"/>
        <v>0</v>
      </c>
      <c r="F64" s="44">
        <f t="shared" si="14"/>
        <v>0</v>
      </c>
      <c r="G64" s="62">
        <f>IF(ISBLANK(F64),"  ",IF(F76&gt;0,F64/F76,IF(F64&gt;0,1,0)))</f>
        <v>0</v>
      </c>
      <c r="H64" s="224">
        <v>0</v>
      </c>
      <c r="I64" s="58">
        <f t="shared" si="11"/>
        <v>0</v>
      </c>
      <c r="J64" s="69">
        <v>0</v>
      </c>
      <c r="K64" s="60">
        <f t="shared" si="12"/>
        <v>0</v>
      </c>
      <c r="L64" s="44">
        <f t="shared" si="13"/>
        <v>0</v>
      </c>
      <c r="M64" s="62">
        <f>IF(ISBLANK(L64),"  ",IF(L76&gt;0,L64/L76,IF(L64&gt;0,1,0)))</f>
        <v>0</v>
      </c>
      <c r="N64" s="220"/>
    </row>
    <row r="65" spans="1:14" s="200" customFormat="1" ht="44.25" x14ac:dyDescent="0.55000000000000004">
      <c r="A65" s="89" t="s">
        <v>62</v>
      </c>
      <c r="B65" s="224">
        <v>0</v>
      </c>
      <c r="C65" s="58">
        <f t="shared" si="0"/>
        <v>0</v>
      </c>
      <c r="D65" s="69">
        <v>0</v>
      </c>
      <c r="E65" s="60">
        <f t="shared" si="9"/>
        <v>0</v>
      </c>
      <c r="F65" s="44">
        <f t="shared" si="14"/>
        <v>0</v>
      </c>
      <c r="G65" s="62">
        <f>IF(ISBLANK(F65),"  ",IF(F76&gt;0,F65/F76,IF(F65&gt;0,1,0)))</f>
        <v>0</v>
      </c>
      <c r="H65" s="224">
        <v>0</v>
      </c>
      <c r="I65" s="58">
        <f t="shared" si="11"/>
        <v>0</v>
      </c>
      <c r="J65" s="69">
        <v>0</v>
      </c>
      <c r="K65" s="60">
        <f t="shared" si="12"/>
        <v>0</v>
      </c>
      <c r="L65" s="44">
        <f t="shared" si="13"/>
        <v>0</v>
      </c>
      <c r="M65" s="62">
        <f>IF(ISBLANK(L65),"  ",IF(L76&gt;0,L65/L76,IF(L65&gt;0,1,0)))</f>
        <v>0</v>
      </c>
      <c r="N65" s="220"/>
    </row>
    <row r="66" spans="1:14" s="200" customFormat="1" ht="44.25" x14ac:dyDescent="0.55000000000000004">
      <c r="A66" s="231" t="s">
        <v>63</v>
      </c>
      <c r="B66" s="224">
        <v>7340060.3200000003</v>
      </c>
      <c r="C66" s="58">
        <f t="shared" si="0"/>
        <v>1</v>
      </c>
      <c r="D66" s="69">
        <v>0</v>
      </c>
      <c r="E66" s="60">
        <f t="shared" si="9"/>
        <v>0</v>
      </c>
      <c r="F66" s="44">
        <f t="shared" si="14"/>
        <v>7340060.3200000003</v>
      </c>
      <c r="G66" s="62">
        <f>IF(ISBLANK(F66),"  ",IF(F76&gt;0,F66/F76,IF(F66&gt;0,1,0)))</f>
        <v>0.52323727991470004</v>
      </c>
      <c r="H66" s="224">
        <v>5100000</v>
      </c>
      <c r="I66" s="58">
        <f t="shared" si="11"/>
        <v>1</v>
      </c>
      <c r="J66" s="69">
        <v>0</v>
      </c>
      <c r="K66" s="60">
        <f t="shared" si="12"/>
        <v>0</v>
      </c>
      <c r="L66" s="44">
        <f t="shared" si="13"/>
        <v>5100000</v>
      </c>
      <c r="M66" s="62">
        <f>IF(ISBLANK(L66),"  ",IF(L76&gt;0,L66/L76,IF(L66&gt;0,1,0)))</f>
        <v>0.43120566032678792</v>
      </c>
      <c r="N66" s="220"/>
    </row>
    <row r="67" spans="1:14" s="202" customFormat="1" ht="45" x14ac:dyDescent="0.6">
      <c r="A67" s="235" t="s">
        <v>64</v>
      </c>
      <c r="B67" s="232">
        <v>7340060.3200000003</v>
      </c>
      <c r="C67" s="80">
        <f t="shared" si="0"/>
        <v>1</v>
      </c>
      <c r="D67" s="91">
        <v>0</v>
      </c>
      <c r="E67" s="83">
        <f t="shared" si="9"/>
        <v>0</v>
      </c>
      <c r="F67" s="232">
        <f>F66+F65+F64+F63+F62+F61+F60+F59+F58+F57+F56</f>
        <v>7340060.3200000003</v>
      </c>
      <c r="G67" s="82">
        <f>IF(ISBLANK(F67),"  ",IF(F76&gt;0,F67/F76,IF(F67&gt;0,1,0)))</f>
        <v>0.52323727991470004</v>
      </c>
      <c r="H67" s="232">
        <v>5100000</v>
      </c>
      <c r="I67" s="80">
        <f t="shared" si="11"/>
        <v>1</v>
      </c>
      <c r="J67" s="91">
        <v>0</v>
      </c>
      <c r="K67" s="83">
        <f t="shared" si="12"/>
        <v>0</v>
      </c>
      <c r="L67" s="232">
        <f>L66+L65+L64+L63+L62+L61+L60+L59+L58+L57+L56</f>
        <v>5100000</v>
      </c>
      <c r="M67" s="82">
        <f>IF(ISBLANK(L67),"  ",IF(L76&gt;0,L67/L76,IF(L67&gt;0,1,0)))</f>
        <v>0.43120566032678792</v>
      </c>
      <c r="N67" s="203"/>
    </row>
    <row r="68" spans="1:14" s="200" customFormat="1" ht="45" x14ac:dyDescent="0.6">
      <c r="A68" s="216" t="s">
        <v>65</v>
      </c>
      <c r="B68" s="226"/>
      <c r="C68" s="73" t="s">
        <v>4</v>
      </c>
      <c r="D68" s="69"/>
      <c r="E68" s="74" t="s">
        <v>4</v>
      </c>
      <c r="F68" s="44"/>
      <c r="G68" s="75" t="s">
        <v>4</v>
      </c>
      <c r="H68" s="226"/>
      <c r="I68" s="73" t="s">
        <v>4</v>
      </c>
      <c r="J68" s="69"/>
      <c r="K68" s="74" t="s">
        <v>4</v>
      </c>
      <c r="L68" s="44"/>
      <c r="M68" s="75" t="s">
        <v>4</v>
      </c>
    </row>
    <row r="69" spans="1:14" s="200" customFormat="1" ht="44.25" x14ac:dyDescent="0.55000000000000004">
      <c r="A69" s="115" t="s">
        <v>66</v>
      </c>
      <c r="B69" s="207">
        <v>0</v>
      </c>
      <c r="C69" s="52">
        <f t="shared" si="0"/>
        <v>0</v>
      </c>
      <c r="D69" s="59">
        <v>0</v>
      </c>
      <c r="E69" s="54">
        <f>IF(ISBLANK(D69),"  ",IF(F69&gt;0,D69/F69,IF(D69&gt;0,1,0)))</f>
        <v>0</v>
      </c>
      <c r="F69" s="67">
        <f>D69+B69</f>
        <v>0</v>
      </c>
      <c r="G69" s="56">
        <f>IF(ISBLANK(F69),"  ",IF(F76&gt;0,F69/F76,IF(F69&gt;0,1,0)))</f>
        <v>0</v>
      </c>
      <c r="H69" s="207">
        <v>0</v>
      </c>
      <c r="I69" s="52">
        <f>IF(ISBLANK(H69),"  ",IF(L69&gt;0,H69/L69,IF(H69&gt;0,1,0)))</f>
        <v>0</v>
      </c>
      <c r="J69" s="59">
        <v>0</v>
      </c>
      <c r="K69" s="54">
        <f>IF(ISBLANK(J69),"  ",IF(L69&gt;0,J69/L69,IF(J69&gt;0,1,0)))</f>
        <v>0</v>
      </c>
      <c r="L69" s="67">
        <f>J69+H69</f>
        <v>0</v>
      </c>
      <c r="M69" s="56">
        <f>IF(ISBLANK(L69),"  ",IF(L76&gt;0,L69/L76,IF(L69&gt;0,1,0)))</f>
        <v>0</v>
      </c>
    </row>
    <row r="70" spans="1:14" s="200" customFormat="1" ht="44.25" x14ac:dyDescent="0.55000000000000004">
      <c r="A70" s="223" t="s">
        <v>67</v>
      </c>
      <c r="B70" s="224">
        <v>0</v>
      </c>
      <c r="C70" s="58">
        <f t="shared" si="0"/>
        <v>0</v>
      </c>
      <c r="D70" s="69">
        <v>0</v>
      </c>
      <c r="E70" s="60">
        <f>IF(ISBLANK(D70),"  ",IF(F70&gt;0,D70/F70,IF(D70&gt;0,1,0)))</f>
        <v>0</v>
      </c>
      <c r="F70" s="44">
        <f>D70+B70</f>
        <v>0</v>
      </c>
      <c r="G70" s="62">
        <f>IF(ISBLANK(F70),"  ",IF(F76&gt;0,F70/F76,IF(F70&gt;0,1,0)))</f>
        <v>0</v>
      </c>
      <c r="H70" s="224">
        <v>0</v>
      </c>
      <c r="I70" s="58">
        <f>IF(ISBLANK(H70),"  ",IF(L70&gt;0,H70/L70,IF(H70&gt;0,1,0)))</f>
        <v>0</v>
      </c>
      <c r="J70" s="69">
        <v>0</v>
      </c>
      <c r="K70" s="60">
        <f>IF(ISBLANK(J70),"  ",IF(L70&gt;0,J70/L70,IF(J70&gt;0,1,0)))</f>
        <v>0</v>
      </c>
      <c r="L70" s="44">
        <f>J70+H70</f>
        <v>0</v>
      </c>
      <c r="M70" s="62">
        <f>IF(ISBLANK(L70),"  ",IF(L76&gt;0,L70/L76,IF(L70&gt;0,1,0)))</f>
        <v>0</v>
      </c>
    </row>
    <row r="71" spans="1:14" s="200" customFormat="1" ht="45" x14ac:dyDescent="0.6">
      <c r="A71" s="236" t="s">
        <v>68</v>
      </c>
      <c r="B71" s="226"/>
      <c r="C71" s="73" t="s">
        <v>4</v>
      </c>
      <c r="D71" s="69"/>
      <c r="E71" s="74" t="s">
        <v>4</v>
      </c>
      <c r="F71" s="44"/>
      <c r="G71" s="75" t="s">
        <v>4</v>
      </c>
      <c r="H71" s="226"/>
      <c r="I71" s="73" t="s">
        <v>4</v>
      </c>
      <c r="J71" s="69"/>
      <c r="K71" s="74" t="s">
        <v>4</v>
      </c>
      <c r="L71" s="44"/>
      <c r="M71" s="75" t="s">
        <v>4</v>
      </c>
    </row>
    <row r="72" spans="1:14" s="200" customFormat="1" ht="44.25" x14ac:dyDescent="0.55000000000000004">
      <c r="A72" s="89" t="s">
        <v>69</v>
      </c>
      <c r="B72" s="207">
        <v>0</v>
      </c>
      <c r="C72" s="52">
        <f t="shared" si="0"/>
        <v>0</v>
      </c>
      <c r="D72" s="59">
        <v>0</v>
      </c>
      <c r="E72" s="54">
        <f>IF(ISBLANK(D72),"  ",IF(F72&gt;0,D72/F72,IF(D72&gt;0,1,0)))</f>
        <v>0</v>
      </c>
      <c r="F72" s="67">
        <f>D72+B72</f>
        <v>0</v>
      </c>
      <c r="G72" s="56">
        <f>IF(ISBLANK(F72),"  ",IF(F76&gt;0,F72/F76,IF(F72&gt;0,1,0)))</f>
        <v>0</v>
      </c>
      <c r="H72" s="207">
        <v>0</v>
      </c>
      <c r="I72" s="52">
        <f>IF(ISBLANK(H72),"  ",IF(L72&gt;0,H72/L72,IF(H72&gt;0,1,0)))</f>
        <v>0</v>
      </c>
      <c r="J72" s="59">
        <v>0</v>
      </c>
      <c r="K72" s="54">
        <f>IF(ISBLANK(J72),"  ",IF(L72&gt;0,J72/L72,IF(J72&gt;0,1,0)))</f>
        <v>0</v>
      </c>
      <c r="L72" s="67">
        <f>J72+H72</f>
        <v>0</v>
      </c>
      <c r="M72" s="56">
        <f>IF(ISBLANK(L72),"  ",IF(L76&gt;0,L72/L76,IF(L72&gt;0,1,0)))</f>
        <v>0</v>
      </c>
    </row>
    <row r="73" spans="1:14" s="200" customFormat="1" ht="44.25" x14ac:dyDescent="0.55000000000000004">
      <c r="A73" s="223" t="s">
        <v>70</v>
      </c>
      <c r="B73" s="224">
        <v>4034667</v>
      </c>
      <c r="C73" s="58">
        <f t="shared" si="0"/>
        <v>1</v>
      </c>
      <c r="D73" s="69">
        <v>0</v>
      </c>
      <c r="E73" s="60">
        <f>IF(ISBLANK(D73),"  ",IF(F73&gt;0,D73/F73,IF(D73&gt;0,1,0)))</f>
        <v>0</v>
      </c>
      <c r="F73" s="44">
        <f>D73+B73</f>
        <v>4034667</v>
      </c>
      <c r="G73" s="62">
        <f>IF(ISBLANK(F73),"  ",IF(F76&gt;0,F73/F76,IF(F73&gt;0,1,0)))</f>
        <v>0.28761183074877006</v>
      </c>
      <c r="H73" s="224">
        <v>4034667</v>
      </c>
      <c r="I73" s="58">
        <f>IF(ISBLANK(H73),"  ",IF(L73&gt;0,H73/L73,IF(H73&gt;0,1,0)))</f>
        <v>1</v>
      </c>
      <c r="J73" s="69">
        <v>0</v>
      </c>
      <c r="K73" s="60">
        <f>IF(ISBLANK(J73),"  ",IF(L73&gt;0,J73/L73,IF(J73&gt;0,1,0)))</f>
        <v>0</v>
      </c>
      <c r="L73" s="44">
        <f>J73+H73</f>
        <v>4034667</v>
      </c>
      <c r="M73" s="62">
        <f>IF(ISBLANK(L73),"  ",IF(L76&gt;0,L73/L76,IF(L73&gt;0,1,0)))</f>
        <v>0.34113161724190205</v>
      </c>
    </row>
    <row r="74" spans="1:14" s="202" customFormat="1" ht="45" x14ac:dyDescent="0.6">
      <c r="A74" s="230" t="s">
        <v>71</v>
      </c>
      <c r="B74" s="117">
        <v>4034667</v>
      </c>
      <c r="C74" s="80">
        <f t="shared" si="0"/>
        <v>1</v>
      </c>
      <c r="D74" s="95">
        <v>0</v>
      </c>
      <c r="E74" s="83">
        <f>IF(ISBLANK(D74),"  ",IF(F74&gt;0,D74/F74,IF(D74&gt;0,1,0)))</f>
        <v>0</v>
      </c>
      <c r="F74" s="118">
        <f>F73+F72+F71+F70+F69</f>
        <v>4034667</v>
      </c>
      <c r="G74" s="82">
        <f>IF(ISBLANK(F74),"  ",IF(F76&gt;0,F74/F76,IF(F74&gt;0,1,0)))</f>
        <v>0.28761183074877006</v>
      </c>
      <c r="H74" s="117">
        <v>4034667</v>
      </c>
      <c r="I74" s="80">
        <f>IF(ISBLANK(H74),"  ",IF(L74&gt;0,H74/L74,IF(H74&gt;0,1,0)))</f>
        <v>1</v>
      </c>
      <c r="J74" s="95">
        <v>0</v>
      </c>
      <c r="K74" s="83">
        <f>IF(ISBLANK(J74),"  ",IF(L74&gt;0,J74/L74,IF(J74&gt;0,1,0)))</f>
        <v>0</v>
      </c>
      <c r="L74" s="118">
        <f>L73+L72+L71+L70+L69</f>
        <v>4034667</v>
      </c>
      <c r="M74" s="82">
        <f>IF(ISBLANK(L74),"  ",IF(L76&gt;0,L74/L76,IF(L74&gt;0,1,0)))</f>
        <v>0.34113161724190205</v>
      </c>
    </row>
    <row r="75" spans="1:14" s="202" customFormat="1" ht="45" x14ac:dyDescent="0.6">
      <c r="A75" s="230" t="s">
        <v>72</v>
      </c>
      <c r="B75" s="117">
        <v>0</v>
      </c>
      <c r="C75" s="80">
        <f>IF(ISBLANK(B75),"  ",IF(F75&gt;0,B75/F75,IF(B75&gt;0,1,0)))</f>
        <v>0</v>
      </c>
      <c r="D75" s="95">
        <v>0</v>
      </c>
      <c r="E75" s="83">
        <f>IF(ISBLANK(D75),"  ",IF(F75&gt;0,D75/F75,IF(D75&gt;0,1,0)))</f>
        <v>0</v>
      </c>
      <c r="F75" s="119">
        <f>D75+B75</f>
        <v>0</v>
      </c>
      <c r="G75" s="82">
        <f>IF(ISBLANK(F75),"  ",IF(F76&gt;0,F75/F76,IF(F75&gt;0,1,0)))</f>
        <v>0</v>
      </c>
      <c r="H75" s="117">
        <v>0</v>
      </c>
      <c r="I75" s="80">
        <f>IF(ISBLANK(H75),"  ",IF(L75&gt;0,H75/L75,IF(H75&gt;0,1,0)))</f>
        <v>0</v>
      </c>
      <c r="J75" s="95">
        <v>0</v>
      </c>
      <c r="K75" s="83">
        <f>IF(ISBLANK(J75),"  ",IF(L75&gt;0,J75/L75,IF(J75&gt;0,1,0)))</f>
        <v>0</v>
      </c>
      <c r="L75" s="119">
        <f>J75+H75</f>
        <v>0</v>
      </c>
      <c r="M75" s="82">
        <f>IF(ISBLANK(L75),"  ",IF(L76&gt;0,L75/L76,IF(L75&gt;0,1,0)))</f>
        <v>0</v>
      </c>
    </row>
    <row r="76" spans="1:14" s="202" customFormat="1" ht="45.75" thickBot="1" x14ac:dyDescent="0.65">
      <c r="A76" s="237" t="s">
        <v>73</v>
      </c>
      <c r="B76" s="121">
        <v>14028167.720000001</v>
      </c>
      <c r="C76" s="122">
        <f t="shared" si="0"/>
        <v>1</v>
      </c>
      <c r="D76" s="121">
        <f>D40+D47+D67+D74</f>
        <v>0</v>
      </c>
      <c r="E76" s="123">
        <f>IF(ISBLANK(D76),"  ",IF(F76&gt;0,D76/F76,IF(D76&gt;0,1,0)))</f>
        <v>0</v>
      </c>
      <c r="F76" s="121">
        <f>F74+F67+F47+F40+F48+F75</f>
        <v>14028167.720000001</v>
      </c>
      <c r="G76" s="124">
        <f>IF(ISBLANK(F76),"  ",IF(F76&gt;0,F76/F76,IF(F76&gt;0,1,0)))</f>
        <v>1</v>
      </c>
      <c r="H76" s="121">
        <v>11827303</v>
      </c>
      <c r="I76" s="122">
        <f>IF(ISBLANK(H76),"  ",IF(L76&gt;0,H76/L76,IF(H76&gt;0,1,0)))</f>
        <v>1</v>
      </c>
      <c r="J76" s="121">
        <f>J40+J47+J67+J74</f>
        <v>0</v>
      </c>
      <c r="K76" s="123">
        <f>IF(ISBLANK(J76),"  ",IF(L76&gt;0,J76/L76,IF(J76&gt;0,1,0)))</f>
        <v>0</v>
      </c>
      <c r="L76" s="121">
        <f>L74+L67+L47+L40+L48+L75</f>
        <v>11827303</v>
      </c>
      <c r="M76" s="124">
        <f>IF(ISBLANK(L76),"  ",IF(L76&gt;0,L76/L76,IF(L76&gt;0,1,0)))</f>
        <v>1</v>
      </c>
    </row>
    <row r="77" spans="1:14" ht="21" thickTop="1" x14ac:dyDescent="0.3">
      <c r="A77" s="125"/>
      <c r="B77" s="238"/>
      <c r="C77" s="239"/>
      <c r="D77" s="238"/>
      <c r="E77" s="239"/>
      <c r="F77" s="238"/>
      <c r="G77" s="239"/>
      <c r="H77" s="238"/>
      <c r="I77" s="239"/>
      <c r="J77" s="238"/>
      <c r="K77" s="239"/>
      <c r="L77" s="238"/>
      <c r="M77" s="239"/>
    </row>
    <row r="78" spans="1:14" s="200" customFormat="1" ht="44.25" x14ac:dyDescent="0.55000000000000004">
      <c r="A78" s="206" t="s">
        <v>4</v>
      </c>
      <c r="B78" s="205"/>
      <c r="C78" s="206"/>
      <c r="D78" s="205"/>
      <c r="E78" s="206"/>
      <c r="F78" s="205"/>
      <c r="G78" s="206"/>
      <c r="H78" s="205"/>
      <c r="I78" s="206"/>
      <c r="J78" s="205"/>
      <c r="K78" s="206"/>
      <c r="L78" s="205"/>
      <c r="M78" s="206"/>
    </row>
    <row r="79" spans="1:14" s="200" customFormat="1" ht="44.25" x14ac:dyDescent="0.55000000000000004">
      <c r="A79" s="206" t="s">
        <v>74</v>
      </c>
      <c r="B79" s="205"/>
      <c r="C79" s="206"/>
      <c r="D79" s="205"/>
      <c r="E79" s="206"/>
      <c r="F79" s="205"/>
      <c r="G79" s="206"/>
      <c r="H79" s="205"/>
      <c r="I79" s="206"/>
      <c r="J79" s="205"/>
      <c r="K79" s="206"/>
      <c r="L79" s="205"/>
      <c r="M79" s="206"/>
    </row>
  </sheetData>
  <pageMargins left="0.25" right="0.25" top="0.75" bottom="0.75" header="0.3" footer="0.3"/>
  <pageSetup scale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50</vt:i4>
      </vt:variant>
    </vt:vector>
  </HeadingPairs>
  <TitlesOfParts>
    <vt:vector size="103" baseType="lpstr"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LTC</vt:lpstr>
      <vt:lpstr>Sheet1</vt:lpstr>
      <vt:lpstr>'2&amp;4Year'!Print_Area</vt:lpstr>
      <vt:lpstr>'2Year'!Print_Area</vt:lpstr>
      <vt:lpstr>'4Year'!Print_Area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LTC!Print_Area</vt:lpstr>
      <vt:lpstr>LUMCON!Print_Area</vt:lpstr>
      <vt:lpstr>McNeese!Print_Area</vt:lpstr>
      <vt:lpstr>Nicholls!Print_Area</vt:lpstr>
      <vt:lpstr>Northshore!Print_Area</vt:lpstr>
      <vt:lpstr>Nunez!Print_Area</vt:lpstr>
      <vt:lpstr>NwSU!Print_Area</vt:lpstr>
      <vt:lpstr>Online!Print_Area</vt:lpstr>
      <vt:lpstr>PBRC!Print_Area</vt:lpstr>
      <vt:lpstr>RPCC!Print_Area</vt:lpstr>
      <vt:lpstr>SLCC!Print_Area</vt:lpstr>
      <vt:lpstr>SLU!Print_Area</vt:lpstr>
      <vt:lpstr>Sowela!Print_Area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Lori Parker</cp:lastModifiedBy>
  <cp:lastPrinted>2017-10-09T19:43:48Z</cp:lastPrinted>
  <dcterms:created xsi:type="dcterms:W3CDTF">2013-09-10T15:35:53Z</dcterms:created>
  <dcterms:modified xsi:type="dcterms:W3CDTF">2017-11-21T20:10:28Z</dcterms:modified>
</cp:coreProperties>
</file>