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Budget_Analyst\Budget2019\BOR1_BOR2_BOR3_Summary\"/>
    </mc:Choice>
  </mc:AlternateContent>
  <bookViews>
    <workbookView xWindow="0" yWindow="0" windowWidth="19200" windowHeight="7050"/>
  </bookViews>
  <sheets>
    <sheet name="Home" sheetId="63" r:id="rId1"/>
    <sheet name="HESummary" sheetId="52" r:id="rId2"/>
    <sheet name="2Year" sheetId="55" r:id="rId3"/>
    <sheet name="4Year" sheetId="54" r:id="rId4"/>
    <sheet name="2&amp;4Year" sheetId="53" r:id="rId5"/>
    <sheet name="Boards" sheetId="59" r:id="rId6"/>
    <sheet name="Specialized" sheetId="60" r:id="rId7"/>
    <sheet name="BORSummary" sheetId="61" r:id="rId8"/>
    <sheet name="BOR" sheetId="37" r:id="rId9"/>
    <sheet name="LUMCON" sheetId="36" r:id="rId10"/>
    <sheet name="LOSFA" sheetId="35" r:id="rId11"/>
    <sheet name="ULSummary" sheetId="33" r:id="rId12"/>
    <sheet name="ULBoard" sheetId="32" r:id="rId13"/>
    <sheet name="Grambling" sheetId="31" r:id="rId14"/>
    <sheet name="LATech" sheetId="30" r:id="rId15"/>
    <sheet name="McNeese" sheetId="29" r:id="rId16"/>
    <sheet name="Nicholls" sheetId="28" r:id="rId17"/>
    <sheet name="NwSU" sheetId="27" r:id="rId18"/>
    <sheet name="SLU" sheetId="26" r:id="rId19"/>
    <sheet name="ULL" sheetId="25" r:id="rId20"/>
    <sheet name="ULM" sheetId="24" r:id="rId21"/>
    <sheet name="UNO" sheetId="34" r:id="rId22"/>
    <sheet name="LSU Summary" sheetId="11" r:id="rId23"/>
    <sheet name="LSU" sheetId="22" r:id="rId24"/>
    <sheet name="LSUA" sheetId="21" r:id="rId25"/>
    <sheet name="LSUS" sheetId="20" r:id="rId26"/>
    <sheet name="LSUE" sheetId="19" r:id="rId27"/>
    <sheet name="LSUHSCS" sheetId="17" r:id="rId28"/>
    <sheet name="LSUHSCNO" sheetId="16" r:id="rId29"/>
    <sheet name="LSUAg" sheetId="15" r:id="rId30"/>
    <sheet name="PBRC" sheetId="14" r:id="rId31"/>
    <sheet name="SU Summary" sheetId="8" r:id="rId32"/>
    <sheet name="SUBoard" sheetId="1" r:id="rId33"/>
    <sheet name="SUBR" sheetId="2" r:id="rId34"/>
    <sheet name="SUNO" sheetId="3" r:id="rId35"/>
    <sheet name="SUSLA" sheetId="4" r:id="rId36"/>
    <sheet name="SULaw" sheetId="5" r:id="rId37"/>
    <sheet name="SUAg" sheetId="6" r:id="rId38"/>
    <sheet name="LCTCS Summary" sheetId="7" r:id="rId39"/>
    <sheet name="LCTCBoard" sheetId="38" r:id="rId40"/>
    <sheet name="Online" sheetId="39" r:id="rId41"/>
    <sheet name="BRCC" sheetId="40" r:id="rId42"/>
    <sheet name="BPCC" sheetId="41" r:id="rId43"/>
    <sheet name="Delgado" sheetId="43" r:id="rId44"/>
    <sheet name="CentLATCC" sheetId="42" r:id="rId45"/>
    <sheet name="Fletcher" sheetId="44" r:id="rId46"/>
    <sheet name="LDCC" sheetId="45" r:id="rId47"/>
    <sheet name="Northshore" sheetId="47" r:id="rId48"/>
    <sheet name="Nunez" sheetId="48" r:id="rId49"/>
    <sheet name="RPCC" sheetId="49" r:id="rId50"/>
    <sheet name="SLCC" sheetId="50" r:id="rId51"/>
    <sheet name="Sowela" sheetId="51" r:id="rId52"/>
    <sheet name="LTC" sheetId="46" r:id="rId53"/>
  </sheets>
  <externalReferences>
    <externalReference r:id="rId54"/>
  </externalReferences>
  <definedNames>
    <definedName name="_xlnm.Print_Area" localSheetId="4">'2&amp;4Year'!$A$1:$F$95</definedName>
    <definedName name="_xlnm.Print_Area" localSheetId="2">'2Year'!$A$1:$F$95</definedName>
    <definedName name="_xlnm.Print_Area" localSheetId="3">'4Year'!$A$1:$F$95</definedName>
    <definedName name="_xlnm.Print_Area" localSheetId="5">Boards!$A$1:$F$95</definedName>
    <definedName name="_xlnm.Print_Area" localSheetId="8">BOR!$A$1:$F$95</definedName>
    <definedName name="_xlnm.Print_Area" localSheetId="7">BORSummary!$A$1:$F$95</definedName>
    <definedName name="_xlnm.Print_Area" localSheetId="42">BPCC!$A$1:$F$95</definedName>
    <definedName name="_xlnm.Print_Area" localSheetId="41">BRCC!$A$1:$F$95</definedName>
    <definedName name="_xlnm.Print_Area" localSheetId="44">CentLATCC!$A$1:$F$95</definedName>
    <definedName name="_xlnm.Print_Area" localSheetId="43">Delgado!$A$1:$F$95</definedName>
    <definedName name="_xlnm.Print_Area" localSheetId="45">Fletcher!$A$1:$F$95</definedName>
    <definedName name="_xlnm.Print_Area" localSheetId="13">Grambling!$A$1:$F$95</definedName>
    <definedName name="_xlnm.Print_Area" localSheetId="1">HESummary!$A$1:$F$95</definedName>
    <definedName name="_xlnm.Print_Area" localSheetId="14">LATech!$A$1:$F$95</definedName>
    <definedName name="_xlnm.Print_Area" localSheetId="39">LCTCBoard!$A$1:$F$95</definedName>
    <definedName name="_xlnm.Print_Area" localSheetId="38">'LCTCS Summary'!$A$1:$F$95</definedName>
    <definedName name="_xlnm.Print_Area" localSheetId="46">LDCC!$A$1:$F$95</definedName>
    <definedName name="_xlnm.Print_Area" localSheetId="10">LOSFA!$A$1:$F$95</definedName>
    <definedName name="_xlnm.Print_Area" localSheetId="23">LSU!$A$1:$F$95</definedName>
    <definedName name="_xlnm.Print_Area" localSheetId="22">'LSU Summary'!$A$1:$F$95</definedName>
    <definedName name="_xlnm.Print_Area" localSheetId="24">LSUA!$A$1:$F$95</definedName>
    <definedName name="_xlnm.Print_Area" localSheetId="29">LSUAg!$A$1:$F$95</definedName>
    <definedName name="_xlnm.Print_Area" localSheetId="26">LSUE!$A$1:$F$95</definedName>
    <definedName name="_xlnm.Print_Area" localSheetId="28">LSUHSCNO!$A$1:$F$95</definedName>
    <definedName name="_xlnm.Print_Area" localSheetId="27">LSUHSCS!$A$1:$F$95</definedName>
    <definedName name="_xlnm.Print_Area" localSheetId="25">LSUS!$A$1:$F$95</definedName>
    <definedName name="_xlnm.Print_Area" localSheetId="52">LTC!$A$1:$F$95</definedName>
    <definedName name="_xlnm.Print_Area" localSheetId="9">LUMCON!$A$1:$F$95</definedName>
    <definedName name="_xlnm.Print_Area" localSheetId="15">McNeese!$A$1:$F$95</definedName>
    <definedName name="_xlnm.Print_Area" localSheetId="16">Nicholls!$A$1:$F$95</definedName>
    <definedName name="_xlnm.Print_Area" localSheetId="47">Northshore!$A$1:$F$95</definedName>
    <definedName name="_xlnm.Print_Area" localSheetId="48">Nunez!$A$1:$F$95</definedName>
    <definedName name="_xlnm.Print_Area" localSheetId="17">NwSU!$A$1:$F$95</definedName>
    <definedName name="_xlnm.Print_Area" localSheetId="40">Online!$A$1:$F$95</definedName>
    <definedName name="_xlnm.Print_Area" localSheetId="30">PBRC!$A$1:$F$95</definedName>
    <definedName name="_xlnm.Print_Area" localSheetId="49">RPCC!$A$1:$F$95</definedName>
    <definedName name="_xlnm.Print_Area" localSheetId="50">SLCC!$A$1:$F$95</definedName>
    <definedName name="_xlnm.Print_Area" localSheetId="18">SLU!$A$1:$F$95</definedName>
    <definedName name="_xlnm.Print_Area" localSheetId="51">Sowela!$A$1:$F$95</definedName>
    <definedName name="_xlnm.Print_Area" localSheetId="6">Specialized!$A$1:$F$95</definedName>
    <definedName name="_xlnm.Print_Area" localSheetId="31">'SU Summary'!$A$1:$F$95</definedName>
    <definedName name="_xlnm.Print_Area" localSheetId="37">SUAg!$A$1:$F$95</definedName>
    <definedName name="_xlnm.Print_Area" localSheetId="32">SUBoard!$A$1:$F$95</definedName>
    <definedName name="_xlnm.Print_Area" localSheetId="33">SUBR!$A$1:$F$95</definedName>
    <definedName name="_xlnm.Print_Area" localSheetId="36">SULaw!$A$1:$F$95</definedName>
    <definedName name="_xlnm.Print_Area" localSheetId="34">SUNO!$A$1:$F$95</definedName>
    <definedName name="_xlnm.Print_Area" localSheetId="35">SUSLA!$A$1:$F$95</definedName>
    <definedName name="_xlnm.Print_Area" localSheetId="12">ULBoard!$A$1:$F$95</definedName>
    <definedName name="_xlnm.Print_Area" localSheetId="19">ULL!$A$1:$F$95</definedName>
    <definedName name="_xlnm.Print_Area" localSheetId="20">ULM!$A$1:$F$95</definedName>
    <definedName name="_xlnm.Print_Area" localSheetId="11">ULSummary!$A$1:$F$95</definedName>
    <definedName name="_xlnm.Print_Area" localSheetId="21">UNO!$A$1:$F$95</definedName>
  </definedNames>
  <calcPr calcId="162913"/>
</workbook>
</file>

<file path=xl/calcChain.xml><?xml version="1.0" encoding="utf-8"?>
<calcChain xmlns="http://schemas.openxmlformats.org/spreadsheetml/2006/main">
  <c r="D83" i="35" l="1"/>
  <c r="D66" i="35"/>
  <c r="D64" i="35"/>
  <c r="D10" i="35"/>
  <c r="E92" i="27" l="1"/>
  <c r="F92" i="27" s="1"/>
  <c r="E91" i="27"/>
  <c r="F91" i="27" s="1"/>
  <c r="E90" i="27"/>
  <c r="F90" i="27" s="1"/>
  <c r="E89" i="27"/>
  <c r="F89" i="27" s="1"/>
  <c r="E88" i="27"/>
  <c r="F88" i="27" s="1"/>
  <c r="E87" i="27"/>
  <c r="F87" i="27" s="1"/>
  <c r="E86" i="27"/>
  <c r="F86" i="27" s="1"/>
  <c r="E85" i="27"/>
  <c r="F85" i="27" s="1"/>
  <c r="E84" i="27"/>
  <c r="F84" i="27" s="1"/>
  <c r="E83" i="27"/>
  <c r="F83" i="27" s="1"/>
  <c r="E82" i="27"/>
  <c r="F82" i="27" s="1"/>
  <c r="E81" i="27"/>
  <c r="F81" i="27" s="1"/>
  <c r="E80" i="27"/>
  <c r="F80" i="27" s="1"/>
  <c r="E79" i="27"/>
  <c r="F79" i="27" s="1"/>
  <c r="E78" i="27"/>
  <c r="F78" i="27" s="1"/>
  <c r="E77" i="27"/>
  <c r="F77" i="27" s="1"/>
  <c r="E76" i="27"/>
  <c r="F76" i="27" s="1"/>
  <c r="E75" i="27"/>
  <c r="F75" i="27" s="1"/>
  <c r="E74" i="27"/>
  <c r="F74" i="27" s="1"/>
  <c r="E71" i="27"/>
  <c r="F71" i="27" s="1"/>
  <c r="E70" i="27"/>
  <c r="F70" i="27" s="1"/>
  <c r="E69" i="27"/>
  <c r="F69" i="27" s="1"/>
  <c r="E68" i="27"/>
  <c r="F68" i="27" s="1"/>
  <c r="E67" i="27"/>
  <c r="F67" i="27" s="1"/>
  <c r="E66" i="27"/>
  <c r="F66" i="27" s="1"/>
  <c r="E65" i="27"/>
  <c r="F65" i="27" s="1"/>
  <c r="E64" i="27"/>
  <c r="F64" i="27" s="1"/>
  <c r="E63" i="27"/>
  <c r="F63" i="27" s="1"/>
  <c r="E62" i="27"/>
  <c r="F62" i="27" s="1"/>
  <c r="E61" i="27"/>
  <c r="F61" i="27" s="1"/>
  <c r="E60" i="27"/>
  <c r="F60" i="27" s="1"/>
  <c r="E59" i="27"/>
  <c r="F59" i="27" s="1"/>
  <c r="E58" i="27"/>
  <c r="F58" i="27" s="1"/>
  <c r="E54" i="27"/>
  <c r="F54" i="27" s="1"/>
  <c r="E52" i="27"/>
  <c r="F52" i="27" s="1"/>
  <c r="E50" i="27"/>
  <c r="F50" i="27" s="1"/>
  <c r="E48" i="27"/>
  <c r="F48" i="27" s="1"/>
  <c r="E46" i="27"/>
  <c r="F46" i="27" s="1"/>
  <c r="E44" i="27"/>
  <c r="F44" i="27" s="1"/>
  <c r="E42" i="27"/>
  <c r="F42" i="27" s="1"/>
  <c r="E41" i="27"/>
  <c r="F41" i="27" s="1"/>
  <c r="E40" i="27"/>
  <c r="F40" i="27" s="1"/>
  <c r="E39" i="27"/>
  <c r="F39" i="27" s="1"/>
  <c r="E38" i="27"/>
  <c r="F38" i="27" s="1"/>
  <c r="E37" i="27"/>
  <c r="F37" i="27" s="1"/>
  <c r="E35" i="27"/>
  <c r="F35" i="27" s="1"/>
  <c r="F34" i="27"/>
  <c r="F33" i="27"/>
  <c r="E33" i="27"/>
  <c r="F31" i="27"/>
  <c r="E31" i="27"/>
  <c r="F29" i="27"/>
  <c r="E29" i="27"/>
  <c r="F28" i="27"/>
  <c r="E28" i="27"/>
  <c r="F27" i="27"/>
  <c r="E27" i="27"/>
  <c r="F26" i="27"/>
  <c r="E26" i="27"/>
  <c r="F25" i="27"/>
  <c r="E25" i="27"/>
  <c r="F24" i="27"/>
  <c r="E24" i="27"/>
  <c r="F23" i="27"/>
  <c r="E23" i="27"/>
  <c r="F22" i="27"/>
  <c r="E22" i="27"/>
  <c r="F21" i="27"/>
  <c r="E21" i="27"/>
  <c r="F20" i="27"/>
  <c r="E20" i="27"/>
  <c r="F19" i="27"/>
  <c r="E19" i="27"/>
  <c r="F18" i="27"/>
  <c r="E18" i="27"/>
  <c r="F17" i="27"/>
  <c r="E17" i="27"/>
  <c r="F16" i="27"/>
  <c r="E16" i="27"/>
  <c r="F15" i="27"/>
  <c r="E15" i="27"/>
  <c r="F14" i="27"/>
  <c r="E14" i="27"/>
  <c r="F13" i="27"/>
  <c r="E13" i="27"/>
  <c r="F12" i="27"/>
  <c r="E12" i="27"/>
  <c r="F11" i="27"/>
  <c r="E11" i="27"/>
  <c r="F10" i="27"/>
  <c r="E10" i="27"/>
  <c r="F9" i="27"/>
  <c r="E9" i="27"/>
  <c r="F8" i="27"/>
  <c r="E8" i="27"/>
  <c r="E92" i="28"/>
  <c r="F92" i="28" s="1"/>
  <c r="E91" i="28"/>
  <c r="F91" i="28" s="1"/>
  <c r="E90" i="28"/>
  <c r="F90" i="28" s="1"/>
  <c r="E89" i="28"/>
  <c r="F89" i="28" s="1"/>
  <c r="E88" i="28"/>
  <c r="F88" i="28" s="1"/>
  <c r="E87" i="28"/>
  <c r="F87" i="28" s="1"/>
  <c r="E86" i="28"/>
  <c r="F86" i="28" s="1"/>
  <c r="E85" i="28"/>
  <c r="F85" i="28" s="1"/>
  <c r="E84" i="28"/>
  <c r="F84" i="28" s="1"/>
  <c r="E83" i="28"/>
  <c r="F83" i="28" s="1"/>
  <c r="E82" i="28"/>
  <c r="F82" i="28" s="1"/>
  <c r="E81" i="28"/>
  <c r="F81" i="28" s="1"/>
  <c r="E80" i="28"/>
  <c r="F80" i="28" s="1"/>
  <c r="E79" i="28"/>
  <c r="F79" i="28" s="1"/>
  <c r="E78" i="28"/>
  <c r="F78" i="28" s="1"/>
  <c r="E77" i="28"/>
  <c r="F77" i="28" s="1"/>
  <c r="E76" i="28"/>
  <c r="F76" i="28" s="1"/>
  <c r="E75" i="28"/>
  <c r="F75" i="28" s="1"/>
  <c r="E74" i="28"/>
  <c r="F74" i="28" s="1"/>
  <c r="E71" i="28"/>
  <c r="F71" i="28" s="1"/>
  <c r="E70" i="28"/>
  <c r="F70" i="28" s="1"/>
  <c r="E69" i="28"/>
  <c r="F69" i="28" s="1"/>
  <c r="E68" i="28"/>
  <c r="F68" i="28" s="1"/>
  <c r="E67" i="28"/>
  <c r="F67" i="28" s="1"/>
  <c r="E66" i="28"/>
  <c r="F66" i="28" s="1"/>
  <c r="E65" i="28"/>
  <c r="F65" i="28" s="1"/>
  <c r="E64" i="28"/>
  <c r="F64" i="28" s="1"/>
  <c r="E63" i="28"/>
  <c r="F63" i="28" s="1"/>
  <c r="E62" i="28"/>
  <c r="F62" i="28" s="1"/>
  <c r="E61" i="28"/>
  <c r="F61" i="28" s="1"/>
  <c r="E60" i="28"/>
  <c r="F60" i="28" s="1"/>
  <c r="E59" i="28"/>
  <c r="F59" i="28" s="1"/>
  <c r="E58" i="28"/>
  <c r="F58" i="28" s="1"/>
  <c r="E54" i="28"/>
  <c r="F54" i="28" s="1"/>
  <c r="E52" i="28"/>
  <c r="F52" i="28" s="1"/>
  <c r="E50" i="28"/>
  <c r="F50" i="28" s="1"/>
  <c r="E48" i="28"/>
  <c r="F48" i="28" s="1"/>
  <c r="E46" i="28"/>
  <c r="F46" i="28" s="1"/>
  <c r="E44" i="28"/>
  <c r="F44" i="28" s="1"/>
  <c r="E42" i="28"/>
  <c r="F42" i="28" s="1"/>
  <c r="E41" i="28"/>
  <c r="F41" i="28" s="1"/>
  <c r="E40" i="28"/>
  <c r="F40" i="28" s="1"/>
  <c r="E39" i="28"/>
  <c r="F39" i="28" s="1"/>
  <c r="E38" i="28"/>
  <c r="F38" i="28" s="1"/>
  <c r="E37" i="28"/>
  <c r="F37" i="28" s="1"/>
  <c r="E35" i="28"/>
  <c r="F35" i="28" s="1"/>
  <c r="F34" i="28"/>
  <c r="E33" i="28"/>
  <c r="F33" i="28" s="1"/>
  <c r="F31" i="28"/>
  <c r="E31" i="28"/>
  <c r="E29" i="28"/>
  <c r="F29" i="28" s="1"/>
  <c r="F28" i="28"/>
  <c r="E28" i="28"/>
  <c r="E27" i="28"/>
  <c r="F27" i="28" s="1"/>
  <c r="F26" i="28"/>
  <c r="E26" i="28"/>
  <c r="E25" i="28"/>
  <c r="F25" i="28" s="1"/>
  <c r="F24" i="28"/>
  <c r="E24" i="28"/>
  <c r="E23" i="28"/>
  <c r="F23" i="28" s="1"/>
  <c r="F22" i="28"/>
  <c r="E22" i="28"/>
  <c r="E21" i="28"/>
  <c r="F21" i="28" s="1"/>
  <c r="F20" i="28"/>
  <c r="E20" i="28"/>
  <c r="E19" i="28"/>
  <c r="F19" i="28" s="1"/>
  <c r="F18" i="28"/>
  <c r="E18" i="28"/>
  <c r="E17" i="28"/>
  <c r="F17" i="28" s="1"/>
  <c r="F16" i="28"/>
  <c r="E16" i="28"/>
  <c r="E15" i="28"/>
  <c r="F15" i="28" s="1"/>
  <c r="F14" i="28"/>
  <c r="E14" i="28"/>
  <c r="E13" i="28"/>
  <c r="F13" i="28" s="1"/>
  <c r="F12" i="28"/>
  <c r="E12" i="28"/>
  <c r="E11" i="28"/>
  <c r="F11" i="28" s="1"/>
  <c r="F10" i="28"/>
  <c r="E10" i="28"/>
  <c r="E9" i="28"/>
  <c r="F9" i="28" s="1"/>
  <c r="F8" i="28"/>
  <c r="E8" i="28"/>
  <c r="E92" i="14" l="1"/>
  <c r="F92" i="14" s="1"/>
  <c r="E91" i="14"/>
  <c r="F91" i="14" s="1"/>
  <c r="E90" i="14"/>
  <c r="F90" i="14" s="1"/>
  <c r="E89" i="14"/>
  <c r="F89" i="14" s="1"/>
  <c r="E88" i="14"/>
  <c r="F88" i="14" s="1"/>
  <c r="E87" i="14"/>
  <c r="F87" i="14" s="1"/>
  <c r="E86" i="14"/>
  <c r="F86" i="14" s="1"/>
  <c r="E85" i="14"/>
  <c r="F85" i="14" s="1"/>
  <c r="E84" i="14"/>
  <c r="F84" i="14" s="1"/>
  <c r="E83" i="14"/>
  <c r="F83" i="14" s="1"/>
  <c r="E82" i="14"/>
  <c r="F82" i="14" s="1"/>
  <c r="E81" i="14"/>
  <c r="F81" i="14" s="1"/>
  <c r="E80" i="14"/>
  <c r="F80" i="14" s="1"/>
  <c r="E79" i="14"/>
  <c r="F79" i="14" s="1"/>
  <c r="E78" i="14"/>
  <c r="F78" i="14" s="1"/>
  <c r="E77" i="14"/>
  <c r="F77" i="14" s="1"/>
  <c r="E76" i="14"/>
  <c r="F76" i="14" s="1"/>
  <c r="E75" i="14"/>
  <c r="F75" i="14" s="1"/>
  <c r="E74" i="14"/>
  <c r="F74" i="14" s="1"/>
  <c r="E71" i="14"/>
  <c r="F71" i="14" s="1"/>
  <c r="E70" i="14"/>
  <c r="F70" i="14" s="1"/>
  <c r="E69" i="14"/>
  <c r="F69" i="14" s="1"/>
  <c r="E68" i="14"/>
  <c r="F68" i="14" s="1"/>
  <c r="E67" i="14"/>
  <c r="F67" i="14" s="1"/>
  <c r="E66" i="14"/>
  <c r="F66" i="14" s="1"/>
  <c r="E65" i="14"/>
  <c r="F65" i="14" s="1"/>
  <c r="E64" i="14"/>
  <c r="F64" i="14" s="1"/>
  <c r="E63" i="14"/>
  <c r="F63" i="14" s="1"/>
  <c r="E62" i="14"/>
  <c r="F62" i="14" s="1"/>
  <c r="E61" i="14"/>
  <c r="F61" i="14" s="1"/>
  <c r="E60" i="14"/>
  <c r="F60" i="14" s="1"/>
  <c r="E59" i="14"/>
  <c r="F59" i="14" s="1"/>
  <c r="E58" i="14"/>
  <c r="F58" i="14" s="1"/>
  <c r="E54" i="14"/>
  <c r="F54" i="14" s="1"/>
  <c r="E52" i="14"/>
  <c r="F52" i="14" s="1"/>
  <c r="E50" i="14"/>
  <c r="F50" i="14" s="1"/>
  <c r="E48" i="14"/>
  <c r="F48" i="14" s="1"/>
  <c r="E46" i="14"/>
  <c r="F46" i="14" s="1"/>
  <c r="E44" i="14"/>
  <c r="F44" i="14" s="1"/>
  <c r="E42" i="14"/>
  <c r="F42" i="14" s="1"/>
  <c r="E41" i="14"/>
  <c r="F41" i="14" s="1"/>
  <c r="E40" i="14"/>
  <c r="F40" i="14" s="1"/>
  <c r="E39" i="14"/>
  <c r="F39" i="14" s="1"/>
  <c r="E38" i="14"/>
  <c r="F38" i="14" s="1"/>
  <c r="E37" i="14"/>
  <c r="F37" i="14" s="1"/>
  <c r="E35" i="14"/>
  <c r="F35" i="14" s="1"/>
  <c r="F34" i="14"/>
  <c r="E33" i="14"/>
  <c r="F33" i="14" s="1"/>
  <c r="E31" i="14"/>
  <c r="F31" i="14" s="1"/>
  <c r="E29" i="14"/>
  <c r="F29" i="14" s="1"/>
  <c r="F28" i="14"/>
  <c r="E28" i="14"/>
  <c r="E27" i="14"/>
  <c r="F27" i="14" s="1"/>
  <c r="E26" i="14"/>
  <c r="F26" i="14" s="1"/>
  <c r="E25" i="14"/>
  <c r="F25" i="14" s="1"/>
  <c r="E24" i="14"/>
  <c r="F24" i="14" s="1"/>
  <c r="E23" i="14"/>
  <c r="F23" i="14" s="1"/>
  <c r="E22" i="14"/>
  <c r="F22" i="14" s="1"/>
  <c r="E21" i="14"/>
  <c r="F21" i="14" s="1"/>
  <c r="F20" i="14"/>
  <c r="E20" i="14"/>
  <c r="E19" i="14"/>
  <c r="F19" i="14" s="1"/>
  <c r="E18" i="14"/>
  <c r="F18" i="14" s="1"/>
  <c r="E17" i="14"/>
  <c r="F17" i="14" s="1"/>
  <c r="E16" i="14"/>
  <c r="F16" i="14" s="1"/>
  <c r="E15" i="14"/>
  <c r="F15" i="14" s="1"/>
  <c r="E14" i="14"/>
  <c r="F14" i="14" s="1"/>
  <c r="E13" i="14"/>
  <c r="F13" i="14" s="1"/>
  <c r="F12" i="14"/>
  <c r="E12" i="14"/>
  <c r="E11" i="14"/>
  <c r="F11" i="14" s="1"/>
  <c r="E10" i="14"/>
  <c r="F10" i="14" s="1"/>
  <c r="E9" i="14"/>
  <c r="F9" i="14" s="1"/>
  <c r="E8" i="14"/>
  <c r="F8" i="14" s="1"/>
  <c r="E92" i="15"/>
  <c r="F92" i="15" s="1"/>
  <c r="E91" i="15"/>
  <c r="F91" i="15" s="1"/>
  <c r="E90" i="15"/>
  <c r="F90" i="15" s="1"/>
  <c r="E89" i="15"/>
  <c r="F89" i="15" s="1"/>
  <c r="E88" i="15"/>
  <c r="F88" i="15" s="1"/>
  <c r="E87" i="15"/>
  <c r="F87" i="15" s="1"/>
  <c r="E86" i="15"/>
  <c r="F86" i="15" s="1"/>
  <c r="E85" i="15"/>
  <c r="F85" i="15" s="1"/>
  <c r="E84" i="15"/>
  <c r="F84" i="15" s="1"/>
  <c r="E83" i="15"/>
  <c r="F83" i="15" s="1"/>
  <c r="E82" i="15"/>
  <c r="F82" i="15" s="1"/>
  <c r="E81" i="15"/>
  <c r="F81" i="15" s="1"/>
  <c r="E80" i="15"/>
  <c r="F80" i="15" s="1"/>
  <c r="E79" i="15"/>
  <c r="F79" i="15" s="1"/>
  <c r="E78" i="15"/>
  <c r="F78" i="15" s="1"/>
  <c r="E77" i="15"/>
  <c r="F77" i="15" s="1"/>
  <c r="E76" i="15"/>
  <c r="F76" i="15" s="1"/>
  <c r="E75" i="15"/>
  <c r="F75" i="15" s="1"/>
  <c r="E74" i="15"/>
  <c r="F74" i="15" s="1"/>
  <c r="E71" i="15"/>
  <c r="F71" i="15" s="1"/>
  <c r="E70" i="15"/>
  <c r="F70" i="15" s="1"/>
  <c r="E69" i="15"/>
  <c r="F69" i="15" s="1"/>
  <c r="E68" i="15"/>
  <c r="F68" i="15" s="1"/>
  <c r="E67" i="15"/>
  <c r="F67" i="15" s="1"/>
  <c r="E66" i="15"/>
  <c r="F66" i="15" s="1"/>
  <c r="E65" i="15"/>
  <c r="F65" i="15" s="1"/>
  <c r="E64" i="15"/>
  <c r="F64" i="15" s="1"/>
  <c r="E63" i="15"/>
  <c r="F63" i="15" s="1"/>
  <c r="E62" i="15"/>
  <c r="F62" i="15" s="1"/>
  <c r="E61" i="15"/>
  <c r="F61" i="15" s="1"/>
  <c r="E60" i="15"/>
  <c r="F60" i="15" s="1"/>
  <c r="E59" i="15"/>
  <c r="F59" i="15" s="1"/>
  <c r="E58" i="15"/>
  <c r="F58" i="15" s="1"/>
  <c r="E54" i="15"/>
  <c r="F54" i="15" s="1"/>
  <c r="E52" i="15"/>
  <c r="F52" i="15" s="1"/>
  <c r="E50" i="15"/>
  <c r="F50" i="15" s="1"/>
  <c r="E48" i="15"/>
  <c r="F48" i="15" s="1"/>
  <c r="E46" i="15"/>
  <c r="F46" i="15" s="1"/>
  <c r="E44" i="15"/>
  <c r="F44" i="15" s="1"/>
  <c r="E42" i="15"/>
  <c r="F42" i="15" s="1"/>
  <c r="E41" i="15"/>
  <c r="F41" i="15" s="1"/>
  <c r="E40" i="15"/>
  <c r="F40" i="15" s="1"/>
  <c r="E39" i="15"/>
  <c r="F39" i="15" s="1"/>
  <c r="E38" i="15"/>
  <c r="F38" i="15" s="1"/>
  <c r="E37" i="15"/>
  <c r="F37" i="15" s="1"/>
  <c r="E35" i="15"/>
  <c r="F35" i="15" s="1"/>
  <c r="F34" i="15"/>
  <c r="E33" i="15"/>
  <c r="F33" i="15" s="1"/>
  <c r="F31" i="15"/>
  <c r="E31" i="15"/>
  <c r="E29" i="15"/>
  <c r="F29" i="15" s="1"/>
  <c r="E28" i="15"/>
  <c r="F28" i="15" s="1"/>
  <c r="E27" i="15"/>
  <c r="F27" i="15" s="1"/>
  <c r="E26" i="15"/>
  <c r="F26" i="15" s="1"/>
  <c r="E25" i="15"/>
  <c r="F25" i="15" s="1"/>
  <c r="E24" i="15"/>
  <c r="F24" i="15" s="1"/>
  <c r="E23" i="15"/>
  <c r="F23" i="15" s="1"/>
  <c r="F22" i="15"/>
  <c r="E22" i="15"/>
  <c r="E21" i="15"/>
  <c r="F21" i="15" s="1"/>
  <c r="E20" i="15"/>
  <c r="F20" i="15" s="1"/>
  <c r="E19" i="15"/>
  <c r="F19" i="15" s="1"/>
  <c r="E18" i="15"/>
  <c r="F18" i="15" s="1"/>
  <c r="E17" i="15"/>
  <c r="F17" i="15" s="1"/>
  <c r="E16" i="15"/>
  <c r="F16" i="15" s="1"/>
  <c r="E15" i="15"/>
  <c r="F15" i="15" s="1"/>
  <c r="F14" i="15"/>
  <c r="E14" i="15"/>
  <c r="E13" i="15"/>
  <c r="F13" i="15" s="1"/>
  <c r="E12" i="15"/>
  <c r="F12" i="15" s="1"/>
  <c r="E11" i="15"/>
  <c r="F11" i="15" s="1"/>
  <c r="E10" i="15"/>
  <c r="F10" i="15" s="1"/>
  <c r="E9" i="15"/>
  <c r="F9" i="15" s="1"/>
  <c r="E8" i="15"/>
  <c r="F8" i="15" s="1"/>
  <c r="E92" i="16"/>
  <c r="F92" i="16" s="1"/>
  <c r="E91" i="16"/>
  <c r="F91" i="16" s="1"/>
  <c r="E90" i="16"/>
  <c r="F90" i="16" s="1"/>
  <c r="E89" i="16"/>
  <c r="F89" i="16" s="1"/>
  <c r="E88" i="16"/>
  <c r="F88" i="16" s="1"/>
  <c r="E87" i="16"/>
  <c r="F87" i="16" s="1"/>
  <c r="E86" i="16"/>
  <c r="F86" i="16" s="1"/>
  <c r="E85" i="16"/>
  <c r="F85" i="16" s="1"/>
  <c r="E84" i="16"/>
  <c r="F84" i="16" s="1"/>
  <c r="E83" i="16"/>
  <c r="F83" i="16" s="1"/>
  <c r="E82" i="16"/>
  <c r="F82" i="16" s="1"/>
  <c r="E81" i="16"/>
  <c r="F81" i="16" s="1"/>
  <c r="E80" i="16"/>
  <c r="F80" i="16" s="1"/>
  <c r="E79" i="16"/>
  <c r="F79" i="16" s="1"/>
  <c r="E78" i="16"/>
  <c r="F78" i="16" s="1"/>
  <c r="E77" i="16"/>
  <c r="F77" i="16" s="1"/>
  <c r="E76" i="16"/>
  <c r="F76" i="16" s="1"/>
  <c r="E75" i="16"/>
  <c r="F75" i="16" s="1"/>
  <c r="E74" i="16"/>
  <c r="F74" i="16" s="1"/>
  <c r="E71" i="16"/>
  <c r="F71" i="16" s="1"/>
  <c r="E70" i="16"/>
  <c r="F70" i="16" s="1"/>
  <c r="E69" i="16"/>
  <c r="F69" i="16" s="1"/>
  <c r="E68" i="16"/>
  <c r="F68" i="16" s="1"/>
  <c r="E67" i="16"/>
  <c r="F67" i="16" s="1"/>
  <c r="E66" i="16"/>
  <c r="F66" i="16" s="1"/>
  <c r="E65" i="16"/>
  <c r="F65" i="16" s="1"/>
  <c r="E64" i="16"/>
  <c r="F64" i="16" s="1"/>
  <c r="E63" i="16"/>
  <c r="F63" i="16" s="1"/>
  <c r="E62" i="16"/>
  <c r="F62" i="16" s="1"/>
  <c r="E61" i="16"/>
  <c r="F61" i="16" s="1"/>
  <c r="E60" i="16"/>
  <c r="F60" i="16" s="1"/>
  <c r="E59" i="16"/>
  <c r="F59" i="16" s="1"/>
  <c r="E58" i="16"/>
  <c r="F58" i="16" s="1"/>
  <c r="E54" i="16"/>
  <c r="F54" i="16" s="1"/>
  <c r="E52" i="16"/>
  <c r="F52" i="16" s="1"/>
  <c r="E50" i="16"/>
  <c r="F50" i="16" s="1"/>
  <c r="E48" i="16"/>
  <c r="F48" i="16" s="1"/>
  <c r="E46" i="16"/>
  <c r="F46" i="16" s="1"/>
  <c r="E44" i="16"/>
  <c r="F44" i="16" s="1"/>
  <c r="E42" i="16"/>
  <c r="F42" i="16" s="1"/>
  <c r="E41" i="16"/>
  <c r="F41" i="16" s="1"/>
  <c r="E40" i="16"/>
  <c r="F40" i="16" s="1"/>
  <c r="E39" i="16"/>
  <c r="F39" i="16" s="1"/>
  <c r="E38" i="16"/>
  <c r="F38" i="16" s="1"/>
  <c r="E37" i="16"/>
  <c r="F37" i="16" s="1"/>
  <c r="E35" i="16"/>
  <c r="F35" i="16" s="1"/>
  <c r="F34" i="16"/>
  <c r="E33" i="16"/>
  <c r="F33" i="16" s="1"/>
  <c r="E31" i="16"/>
  <c r="F31" i="16" s="1"/>
  <c r="E29" i="16"/>
  <c r="F29" i="16" s="1"/>
  <c r="E28" i="16"/>
  <c r="F28" i="16" s="1"/>
  <c r="E27" i="16"/>
  <c r="F27" i="16" s="1"/>
  <c r="E26" i="16"/>
  <c r="F26" i="16" s="1"/>
  <c r="E25" i="16"/>
  <c r="F25" i="16" s="1"/>
  <c r="E24" i="16"/>
  <c r="F24" i="16" s="1"/>
  <c r="E23" i="16"/>
  <c r="F23" i="16" s="1"/>
  <c r="E22" i="16"/>
  <c r="F22" i="16" s="1"/>
  <c r="E21" i="16"/>
  <c r="F21" i="16" s="1"/>
  <c r="E20" i="16"/>
  <c r="F20" i="16" s="1"/>
  <c r="E19" i="16"/>
  <c r="F19" i="16" s="1"/>
  <c r="E18" i="16"/>
  <c r="F18" i="16" s="1"/>
  <c r="E17" i="16"/>
  <c r="F17" i="16" s="1"/>
  <c r="E16" i="16"/>
  <c r="F16" i="16" s="1"/>
  <c r="E15" i="16"/>
  <c r="F15" i="16" s="1"/>
  <c r="E14" i="16"/>
  <c r="F14" i="16" s="1"/>
  <c r="E13" i="16"/>
  <c r="F13" i="16" s="1"/>
  <c r="E12" i="16"/>
  <c r="F12" i="16" s="1"/>
  <c r="E11" i="16"/>
  <c r="F11" i="16" s="1"/>
  <c r="E10" i="16"/>
  <c r="F10" i="16" s="1"/>
  <c r="E9" i="16"/>
  <c r="F9" i="16" s="1"/>
  <c r="E8" i="16"/>
  <c r="F8" i="16" s="1"/>
  <c r="E92" i="17"/>
  <c r="F92" i="17" s="1"/>
  <c r="E91" i="17"/>
  <c r="F91" i="17" s="1"/>
  <c r="F90" i="17"/>
  <c r="E90" i="17"/>
  <c r="E89" i="17"/>
  <c r="F89" i="17" s="1"/>
  <c r="E88" i="17"/>
  <c r="F88" i="17" s="1"/>
  <c r="E87" i="17"/>
  <c r="F87" i="17" s="1"/>
  <c r="E86" i="17"/>
  <c r="F86" i="17" s="1"/>
  <c r="E85" i="17"/>
  <c r="F85" i="17" s="1"/>
  <c r="E84" i="17"/>
  <c r="F84" i="17" s="1"/>
  <c r="E83" i="17"/>
  <c r="F83" i="17" s="1"/>
  <c r="F82" i="17"/>
  <c r="E82" i="17"/>
  <c r="E81" i="17"/>
  <c r="F81" i="17" s="1"/>
  <c r="E80" i="17"/>
  <c r="F80" i="17" s="1"/>
  <c r="E79" i="17"/>
  <c r="F79" i="17" s="1"/>
  <c r="E78" i="17"/>
  <c r="F78" i="17" s="1"/>
  <c r="E77" i="17"/>
  <c r="F77" i="17" s="1"/>
  <c r="E76" i="17"/>
  <c r="F76" i="17" s="1"/>
  <c r="E75" i="17"/>
  <c r="F75" i="17" s="1"/>
  <c r="F74" i="17"/>
  <c r="E74" i="17"/>
  <c r="E71" i="17"/>
  <c r="F71" i="17" s="1"/>
  <c r="E70" i="17"/>
  <c r="F70" i="17" s="1"/>
  <c r="E69" i="17"/>
  <c r="F69" i="17" s="1"/>
  <c r="E68" i="17"/>
  <c r="F68" i="17" s="1"/>
  <c r="E67" i="17"/>
  <c r="F67" i="17" s="1"/>
  <c r="E66" i="17"/>
  <c r="F66" i="17" s="1"/>
  <c r="E65" i="17"/>
  <c r="F65" i="17" s="1"/>
  <c r="F64" i="17"/>
  <c r="E64" i="17"/>
  <c r="E63" i="17"/>
  <c r="F63" i="17" s="1"/>
  <c r="E62" i="17"/>
  <c r="F62" i="17" s="1"/>
  <c r="E61" i="17"/>
  <c r="F61" i="17" s="1"/>
  <c r="E60" i="17"/>
  <c r="F60" i="17" s="1"/>
  <c r="E59" i="17"/>
  <c r="F59" i="17" s="1"/>
  <c r="E58" i="17"/>
  <c r="F58" i="17" s="1"/>
  <c r="E54" i="17"/>
  <c r="F54" i="17" s="1"/>
  <c r="F52" i="17"/>
  <c r="E52" i="17"/>
  <c r="E50" i="17"/>
  <c r="F50" i="17" s="1"/>
  <c r="E48" i="17"/>
  <c r="F48" i="17" s="1"/>
  <c r="E46" i="17"/>
  <c r="F46" i="17" s="1"/>
  <c r="E44" i="17"/>
  <c r="F44" i="17" s="1"/>
  <c r="E42" i="17"/>
  <c r="F42" i="17" s="1"/>
  <c r="E41" i="17"/>
  <c r="F41" i="17" s="1"/>
  <c r="E40" i="17"/>
  <c r="F40" i="17" s="1"/>
  <c r="F39" i="17"/>
  <c r="E39" i="17"/>
  <c r="E38" i="17"/>
  <c r="F38" i="17" s="1"/>
  <c r="E37" i="17"/>
  <c r="F37" i="17" s="1"/>
  <c r="E35" i="17"/>
  <c r="F35" i="17" s="1"/>
  <c r="F34" i="17"/>
  <c r="E33" i="17"/>
  <c r="F33" i="17" s="1"/>
  <c r="F31" i="17"/>
  <c r="E31" i="17"/>
  <c r="E29" i="17"/>
  <c r="F29" i="17" s="1"/>
  <c r="E28" i="17"/>
  <c r="F28" i="17" s="1"/>
  <c r="E27" i="17"/>
  <c r="F27" i="17" s="1"/>
  <c r="E26" i="17"/>
  <c r="F26" i="17" s="1"/>
  <c r="E25" i="17"/>
  <c r="F25" i="17" s="1"/>
  <c r="E24" i="17"/>
  <c r="F24" i="17" s="1"/>
  <c r="E23" i="17"/>
  <c r="F23" i="17" s="1"/>
  <c r="F22" i="17"/>
  <c r="E22" i="17"/>
  <c r="E21" i="17"/>
  <c r="F21" i="17" s="1"/>
  <c r="E20" i="17"/>
  <c r="F20" i="17" s="1"/>
  <c r="E19" i="17"/>
  <c r="F19" i="17" s="1"/>
  <c r="E18" i="17"/>
  <c r="F18" i="17" s="1"/>
  <c r="E17" i="17"/>
  <c r="F17" i="17" s="1"/>
  <c r="E16" i="17"/>
  <c r="F16" i="17" s="1"/>
  <c r="E15" i="17"/>
  <c r="F15" i="17" s="1"/>
  <c r="F14" i="17"/>
  <c r="E14" i="17"/>
  <c r="E13" i="17"/>
  <c r="F13" i="17" s="1"/>
  <c r="E12" i="17"/>
  <c r="F12" i="17" s="1"/>
  <c r="E11" i="17"/>
  <c r="F11" i="17" s="1"/>
  <c r="E10" i="17"/>
  <c r="F10" i="17" s="1"/>
  <c r="E9" i="17"/>
  <c r="F9" i="17" s="1"/>
  <c r="E8" i="17"/>
  <c r="F8" i="17" s="1"/>
  <c r="E92" i="19"/>
  <c r="F92" i="19" s="1"/>
  <c r="E91" i="19"/>
  <c r="F91" i="19" s="1"/>
  <c r="E90" i="19"/>
  <c r="F90" i="19" s="1"/>
  <c r="E89" i="19"/>
  <c r="F89" i="19" s="1"/>
  <c r="E88" i="19"/>
  <c r="F88" i="19" s="1"/>
  <c r="E87" i="19"/>
  <c r="F87" i="19" s="1"/>
  <c r="E86" i="19"/>
  <c r="F86" i="19" s="1"/>
  <c r="E85" i="19"/>
  <c r="F85" i="19" s="1"/>
  <c r="E84" i="19"/>
  <c r="F84" i="19" s="1"/>
  <c r="E83" i="19"/>
  <c r="F83" i="19" s="1"/>
  <c r="E82" i="19"/>
  <c r="F82" i="19" s="1"/>
  <c r="E81" i="19"/>
  <c r="F81" i="19" s="1"/>
  <c r="E80" i="19"/>
  <c r="F80" i="19" s="1"/>
  <c r="E79" i="19"/>
  <c r="F79" i="19" s="1"/>
  <c r="E78" i="19"/>
  <c r="F78" i="19" s="1"/>
  <c r="E77" i="19"/>
  <c r="F77" i="19" s="1"/>
  <c r="E76" i="19"/>
  <c r="F76" i="19" s="1"/>
  <c r="E75" i="19"/>
  <c r="F75" i="19" s="1"/>
  <c r="E74" i="19"/>
  <c r="F74" i="19" s="1"/>
  <c r="E71" i="19"/>
  <c r="F71" i="19" s="1"/>
  <c r="E70" i="19"/>
  <c r="F70" i="19" s="1"/>
  <c r="E69" i="19"/>
  <c r="F69" i="19" s="1"/>
  <c r="E68" i="19"/>
  <c r="F68" i="19" s="1"/>
  <c r="E67" i="19"/>
  <c r="F67" i="19" s="1"/>
  <c r="E66" i="19"/>
  <c r="F66" i="19" s="1"/>
  <c r="E65" i="19"/>
  <c r="F65" i="19" s="1"/>
  <c r="E64" i="19"/>
  <c r="F64" i="19" s="1"/>
  <c r="E63" i="19"/>
  <c r="F63" i="19" s="1"/>
  <c r="E62" i="19"/>
  <c r="F62" i="19" s="1"/>
  <c r="E61" i="19"/>
  <c r="F61" i="19" s="1"/>
  <c r="E60" i="19"/>
  <c r="F60" i="19" s="1"/>
  <c r="E59" i="19"/>
  <c r="F59" i="19" s="1"/>
  <c r="E58" i="19"/>
  <c r="F58" i="19" s="1"/>
  <c r="E54" i="19"/>
  <c r="F54" i="19" s="1"/>
  <c r="E52" i="19"/>
  <c r="F52" i="19" s="1"/>
  <c r="E50" i="19"/>
  <c r="F50" i="19" s="1"/>
  <c r="E48" i="19"/>
  <c r="F48" i="19" s="1"/>
  <c r="E46" i="19"/>
  <c r="F46" i="19" s="1"/>
  <c r="E44" i="19"/>
  <c r="F44" i="19" s="1"/>
  <c r="E42" i="19"/>
  <c r="F42" i="19" s="1"/>
  <c r="E41" i="19"/>
  <c r="F41" i="19" s="1"/>
  <c r="E40" i="19"/>
  <c r="F40" i="19" s="1"/>
  <c r="E39" i="19"/>
  <c r="F39" i="19" s="1"/>
  <c r="E38" i="19"/>
  <c r="F38" i="19" s="1"/>
  <c r="E37" i="19"/>
  <c r="F37" i="19" s="1"/>
  <c r="E35" i="19"/>
  <c r="F35" i="19" s="1"/>
  <c r="F34" i="19"/>
  <c r="E33" i="19"/>
  <c r="F33" i="19" s="1"/>
  <c r="E31" i="19"/>
  <c r="F31" i="19" s="1"/>
  <c r="E29" i="19"/>
  <c r="F29" i="19" s="1"/>
  <c r="E28" i="19"/>
  <c r="F28" i="19" s="1"/>
  <c r="E27" i="19"/>
  <c r="F27" i="19" s="1"/>
  <c r="E26" i="19"/>
  <c r="F26" i="19" s="1"/>
  <c r="E25" i="19"/>
  <c r="F25" i="19" s="1"/>
  <c r="F24" i="19"/>
  <c r="E24" i="19"/>
  <c r="E23" i="19"/>
  <c r="F23" i="19" s="1"/>
  <c r="E22" i="19"/>
  <c r="F22" i="19" s="1"/>
  <c r="E21" i="19"/>
  <c r="F21" i="19" s="1"/>
  <c r="E20" i="19"/>
  <c r="F20" i="19" s="1"/>
  <c r="E19" i="19"/>
  <c r="F19" i="19" s="1"/>
  <c r="E18" i="19"/>
  <c r="F18" i="19" s="1"/>
  <c r="E17" i="19"/>
  <c r="F17" i="19" s="1"/>
  <c r="F16" i="19"/>
  <c r="E16" i="19"/>
  <c r="E15" i="19"/>
  <c r="F15" i="19" s="1"/>
  <c r="E14" i="19"/>
  <c r="F14" i="19" s="1"/>
  <c r="E13" i="19"/>
  <c r="F13" i="19" s="1"/>
  <c r="E12" i="19"/>
  <c r="F12" i="19" s="1"/>
  <c r="E11" i="19"/>
  <c r="F11" i="19" s="1"/>
  <c r="E10" i="19"/>
  <c r="F10" i="19" s="1"/>
  <c r="E9" i="19"/>
  <c r="F9" i="19" s="1"/>
  <c r="F8" i="19"/>
  <c r="E8" i="19"/>
  <c r="E92" i="20"/>
  <c r="F92" i="20" s="1"/>
  <c r="E91" i="20"/>
  <c r="F91" i="20" s="1"/>
  <c r="E90" i="20"/>
  <c r="F90" i="20" s="1"/>
  <c r="E89" i="20"/>
  <c r="F89" i="20" s="1"/>
  <c r="E88" i="20"/>
  <c r="F88" i="20" s="1"/>
  <c r="E87" i="20"/>
  <c r="F87" i="20" s="1"/>
  <c r="E86" i="20"/>
  <c r="F86" i="20" s="1"/>
  <c r="E85" i="20"/>
  <c r="F85" i="20" s="1"/>
  <c r="E84" i="20"/>
  <c r="F84" i="20" s="1"/>
  <c r="E83" i="20"/>
  <c r="F83" i="20" s="1"/>
  <c r="E82" i="20"/>
  <c r="F82" i="20" s="1"/>
  <c r="E81" i="20"/>
  <c r="F81" i="20" s="1"/>
  <c r="E80" i="20"/>
  <c r="F80" i="20" s="1"/>
  <c r="E79" i="20"/>
  <c r="F79" i="20" s="1"/>
  <c r="E78" i="20"/>
  <c r="F78" i="20" s="1"/>
  <c r="E77" i="20"/>
  <c r="F77" i="20" s="1"/>
  <c r="E76" i="20"/>
  <c r="F76" i="20" s="1"/>
  <c r="E75" i="20"/>
  <c r="F75" i="20" s="1"/>
  <c r="E74" i="20"/>
  <c r="F74" i="20" s="1"/>
  <c r="E71" i="20"/>
  <c r="F71" i="20" s="1"/>
  <c r="E70" i="20"/>
  <c r="F70" i="20" s="1"/>
  <c r="E69" i="20"/>
  <c r="F69" i="20" s="1"/>
  <c r="E68" i="20"/>
  <c r="F68" i="20" s="1"/>
  <c r="E67" i="20"/>
  <c r="F67" i="20" s="1"/>
  <c r="E66" i="20"/>
  <c r="F66" i="20" s="1"/>
  <c r="E65" i="20"/>
  <c r="F65" i="20" s="1"/>
  <c r="E64" i="20"/>
  <c r="F64" i="20" s="1"/>
  <c r="E63" i="20"/>
  <c r="F63" i="20" s="1"/>
  <c r="E62" i="20"/>
  <c r="F62" i="20" s="1"/>
  <c r="E61" i="20"/>
  <c r="F61" i="20" s="1"/>
  <c r="E60" i="20"/>
  <c r="F60" i="20" s="1"/>
  <c r="E59" i="20"/>
  <c r="F59" i="20" s="1"/>
  <c r="E58" i="20"/>
  <c r="F58" i="20" s="1"/>
  <c r="E54" i="20"/>
  <c r="F54" i="20" s="1"/>
  <c r="E52" i="20"/>
  <c r="F52" i="20" s="1"/>
  <c r="E50" i="20"/>
  <c r="F50" i="20" s="1"/>
  <c r="E48" i="20"/>
  <c r="F48" i="20" s="1"/>
  <c r="E46" i="20"/>
  <c r="F46" i="20" s="1"/>
  <c r="E44" i="20"/>
  <c r="F44" i="20" s="1"/>
  <c r="E42" i="20"/>
  <c r="F42" i="20" s="1"/>
  <c r="E41" i="20"/>
  <c r="F41" i="20" s="1"/>
  <c r="E40" i="20"/>
  <c r="F40" i="20" s="1"/>
  <c r="E39" i="20"/>
  <c r="F39" i="20" s="1"/>
  <c r="E38" i="20"/>
  <c r="F38" i="20" s="1"/>
  <c r="E37" i="20"/>
  <c r="F37" i="20" s="1"/>
  <c r="E35" i="20"/>
  <c r="F35" i="20" s="1"/>
  <c r="F34" i="20"/>
  <c r="E33" i="20"/>
  <c r="F33" i="20" s="1"/>
  <c r="E31" i="20"/>
  <c r="F31" i="20" s="1"/>
  <c r="E29" i="20"/>
  <c r="F29" i="20" s="1"/>
  <c r="E28" i="20"/>
  <c r="F28" i="20" s="1"/>
  <c r="E27" i="20"/>
  <c r="F27" i="20" s="1"/>
  <c r="F26" i="20"/>
  <c r="E26" i="20"/>
  <c r="E25" i="20"/>
  <c r="F25" i="20" s="1"/>
  <c r="F24" i="20"/>
  <c r="E24" i="20"/>
  <c r="E23" i="20"/>
  <c r="F23" i="20" s="1"/>
  <c r="E22" i="20"/>
  <c r="F22" i="20" s="1"/>
  <c r="E21" i="20"/>
  <c r="F21" i="20" s="1"/>
  <c r="E20" i="20"/>
  <c r="F20" i="20" s="1"/>
  <c r="E19" i="20"/>
  <c r="F19" i="20" s="1"/>
  <c r="F18" i="20"/>
  <c r="E18" i="20"/>
  <c r="E17" i="20"/>
  <c r="F17" i="20" s="1"/>
  <c r="F16" i="20"/>
  <c r="E16" i="20"/>
  <c r="E15" i="20"/>
  <c r="F15" i="20" s="1"/>
  <c r="E14" i="20"/>
  <c r="F14" i="20" s="1"/>
  <c r="E13" i="20"/>
  <c r="F13" i="20" s="1"/>
  <c r="E12" i="20"/>
  <c r="F12" i="20" s="1"/>
  <c r="E11" i="20"/>
  <c r="F11" i="20" s="1"/>
  <c r="F10" i="20"/>
  <c r="E10" i="20"/>
  <c r="E9" i="20"/>
  <c r="F9" i="20" s="1"/>
  <c r="F8" i="20"/>
  <c r="E8" i="20"/>
  <c r="E92" i="21"/>
  <c r="F92" i="21" s="1"/>
  <c r="E91" i="21"/>
  <c r="F91" i="21" s="1"/>
  <c r="E90" i="21"/>
  <c r="F90" i="21" s="1"/>
  <c r="E89" i="21"/>
  <c r="F89" i="21" s="1"/>
  <c r="E88" i="21"/>
  <c r="F88" i="21" s="1"/>
  <c r="E87" i="21"/>
  <c r="F87" i="21" s="1"/>
  <c r="E86" i="21"/>
  <c r="F86" i="21" s="1"/>
  <c r="E85" i="21"/>
  <c r="F85" i="21" s="1"/>
  <c r="E84" i="21"/>
  <c r="F84" i="21" s="1"/>
  <c r="E83" i="21"/>
  <c r="F83" i="21" s="1"/>
  <c r="E82" i="21"/>
  <c r="F82" i="21" s="1"/>
  <c r="E81" i="21"/>
  <c r="F81" i="21" s="1"/>
  <c r="E80" i="21"/>
  <c r="F80" i="21" s="1"/>
  <c r="E79" i="21"/>
  <c r="F79" i="21" s="1"/>
  <c r="E78" i="21"/>
  <c r="F78" i="21" s="1"/>
  <c r="E77" i="21"/>
  <c r="F77" i="21" s="1"/>
  <c r="E76" i="21"/>
  <c r="F76" i="21" s="1"/>
  <c r="E75" i="21"/>
  <c r="F75" i="21" s="1"/>
  <c r="E74" i="21"/>
  <c r="F74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65" i="21"/>
  <c r="F65" i="21" s="1"/>
  <c r="E64" i="21"/>
  <c r="F64" i="21" s="1"/>
  <c r="E63" i="21"/>
  <c r="F63" i="21" s="1"/>
  <c r="E62" i="21"/>
  <c r="F62" i="21" s="1"/>
  <c r="E61" i="21"/>
  <c r="F61" i="21" s="1"/>
  <c r="E60" i="21"/>
  <c r="F60" i="21" s="1"/>
  <c r="E59" i="21"/>
  <c r="F59" i="21" s="1"/>
  <c r="E58" i="21"/>
  <c r="F58" i="21" s="1"/>
  <c r="E54" i="21"/>
  <c r="F54" i="21" s="1"/>
  <c r="E52" i="21"/>
  <c r="F52" i="21" s="1"/>
  <c r="E50" i="21"/>
  <c r="F50" i="21" s="1"/>
  <c r="E48" i="21"/>
  <c r="F48" i="21" s="1"/>
  <c r="E46" i="21"/>
  <c r="F46" i="21" s="1"/>
  <c r="E44" i="21"/>
  <c r="F44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5" i="21"/>
  <c r="F35" i="21" s="1"/>
  <c r="F34" i="21"/>
  <c r="F33" i="21"/>
  <c r="E33" i="21"/>
  <c r="E31" i="21"/>
  <c r="F31" i="21" s="1"/>
  <c r="F29" i="21"/>
  <c r="E29" i="21"/>
  <c r="E28" i="21"/>
  <c r="F28" i="21" s="1"/>
  <c r="F27" i="21"/>
  <c r="E27" i="21"/>
  <c r="E26" i="21"/>
  <c r="F26" i="21" s="1"/>
  <c r="F25" i="21"/>
  <c r="E25" i="2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92" i="22"/>
  <c r="F92" i="22" s="1"/>
  <c r="E91" i="22"/>
  <c r="F91" i="22" s="1"/>
  <c r="E90" i="22"/>
  <c r="F90" i="22" s="1"/>
  <c r="E89" i="22"/>
  <c r="F89" i="22" s="1"/>
  <c r="E88" i="22"/>
  <c r="F88" i="22" s="1"/>
  <c r="E87" i="22"/>
  <c r="F87" i="22" s="1"/>
  <c r="E86" i="22"/>
  <c r="F86" i="22" s="1"/>
  <c r="E85" i="22"/>
  <c r="F85" i="22" s="1"/>
  <c r="E84" i="22"/>
  <c r="F84" i="22" s="1"/>
  <c r="E83" i="22"/>
  <c r="F83" i="22" s="1"/>
  <c r="E82" i="22"/>
  <c r="F82" i="22" s="1"/>
  <c r="E81" i="22"/>
  <c r="F81" i="22" s="1"/>
  <c r="E80" i="22"/>
  <c r="F80" i="22" s="1"/>
  <c r="E79" i="22"/>
  <c r="F79" i="22" s="1"/>
  <c r="E78" i="22"/>
  <c r="F78" i="22" s="1"/>
  <c r="E77" i="22"/>
  <c r="F77" i="22" s="1"/>
  <c r="E76" i="22"/>
  <c r="F76" i="22" s="1"/>
  <c r="E75" i="22"/>
  <c r="F75" i="22" s="1"/>
  <c r="E74" i="22"/>
  <c r="F74" i="22" s="1"/>
  <c r="E71" i="22"/>
  <c r="F71" i="22" s="1"/>
  <c r="E70" i="22"/>
  <c r="F70" i="22" s="1"/>
  <c r="E69" i="22"/>
  <c r="F69" i="22" s="1"/>
  <c r="E68" i="22"/>
  <c r="F68" i="22" s="1"/>
  <c r="E67" i="22"/>
  <c r="F67" i="22" s="1"/>
  <c r="E66" i="22"/>
  <c r="F66" i="22" s="1"/>
  <c r="E65" i="22"/>
  <c r="F65" i="22" s="1"/>
  <c r="E64" i="22"/>
  <c r="F64" i="22" s="1"/>
  <c r="E63" i="22"/>
  <c r="F63" i="22" s="1"/>
  <c r="E62" i="22"/>
  <c r="F62" i="22" s="1"/>
  <c r="E61" i="22"/>
  <c r="F61" i="22" s="1"/>
  <c r="E60" i="22"/>
  <c r="F60" i="22" s="1"/>
  <c r="E59" i="22"/>
  <c r="F59" i="22" s="1"/>
  <c r="E58" i="22"/>
  <c r="F58" i="22" s="1"/>
  <c r="E54" i="22"/>
  <c r="F54" i="22" s="1"/>
  <c r="E52" i="22"/>
  <c r="F52" i="22" s="1"/>
  <c r="E50" i="22"/>
  <c r="F50" i="22" s="1"/>
  <c r="E48" i="22"/>
  <c r="F48" i="22" s="1"/>
  <c r="E46" i="22"/>
  <c r="F46" i="22" s="1"/>
  <c r="E44" i="22"/>
  <c r="F44" i="22" s="1"/>
  <c r="E42" i="22"/>
  <c r="F42" i="22" s="1"/>
  <c r="E41" i="22"/>
  <c r="F41" i="22" s="1"/>
  <c r="E40" i="22"/>
  <c r="F40" i="22" s="1"/>
  <c r="E39" i="22"/>
  <c r="F39" i="22" s="1"/>
  <c r="E38" i="22"/>
  <c r="F38" i="22" s="1"/>
  <c r="E37" i="22"/>
  <c r="F37" i="22" s="1"/>
  <c r="E35" i="22"/>
  <c r="F35" i="22" s="1"/>
  <c r="F34" i="22"/>
  <c r="E33" i="22"/>
  <c r="F33" i="22" s="1"/>
  <c r="E31" i="22"/>
  <c r="F31" i="22" s="1"/>
  <c r="E29" i="22"/>
  <c r="F29" i="22" s="1"/>
  <c r="E28" i="22"/>
  <c r="F28" i="22" s="1"/>
  <c r="E27" i="22"/>
  <c r="F27" i="22" s="1"/>
  <c r="F26" i="22"/>
  <c r="E26" i="22"/>
  <c r="E25" i="22"/>
  <c r="F25" i="22" s="1"/>
  <c r="E24" i="22"/>
  <c r="F24" i="22" s="1"/>
  <c r="E23" i="22"/>
  <c r="F23" i="22" s="1"/>
  <c r="E22" i="22"/>
  <c r="F22" i="22" s="1"/>
  <c r="E21" i="22"/>
  <c r="F21" i="22" s="1"/>
  <c r="E20" i="22"/>
  <c r="F20" i="22" s="1"/>
  <c r="E19" i="22"/>
  <c r="F19" i="22" s="1"/>
  <c r="F18" i="22"/>
  <c r="E18" i="22"/>
  <c r="E17" i="22"/>
  <c r="F17" i="22" s="1"/>
  <c r="E16" i="22"/>
  <c r="F16" i="22" s="1"/>
  <c r="E15" i="22"/>
  <c r="F15" i="22" s="1"/>
  <c r="E14" i="22"/>
  <c r="F14" i="22" s="1"/>
  <c r="E13" i="22"/>
  <c r="F13" i="22" s="1"/>
  <c r="E12" i="22"/>
  <c r="F12" i="22" s="1"/>
  <c r="E11" i="22"/>
  <c r="F11" i="22" s="1"/>
  <c r="F10" i="22"/>
  <c r="E10" i="22"/>
  <c r="E9" i="22"/>
  <c r="F9" i="22" s="1"/>
  <c r="E8" i="22"/>
  <c r="F8" i="22" s="1"/>
  <c r="E92" i="3" l="1"/>
  <c r="F92" i="3" s="1"/>
  <c r="E91" i="3"/>
  <c r="F91" i="3" s="1"/>
  <c r="E90" i="3"/>
  <c r="F90" i="3" s="1"/>
  <c r="E89" i="3"/>
  <c r="F89" i="3" s="1"/>
  <c r="E88" i="3"/>
  <c r="F88" i="3" s="1"/>
  <c r="E87" i="3"/>
  <c r="F87" i="3" s="1"/>
  <c r="E86" i="3"/>
  <c r="F86" i="3" s="1"/>
  <c r="E85" i="3"/>
  <c r="F85" i="3" s="1"/>
  <c r="E84" i="3"/>
  <c r="F84" i="3" s="1"/>
  <c r="E83" i="3"/>
  <c r="F83" i="3" s="1"/>
  <c r="E82" i="3"/>
  <c r="F82" i="3" s="1"/>
  <c r="E81" i="3"/>
  <c r="F81" i="3" s="1"/>
  <c r="E80" i="3"/>
  <c r="F80" i="3" s="1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1" i="3"/>
  <c r="F71" i="3" s="1"/>
  <c r="E70" i="3"/>
  <c r="F70" i="3" s="1"/>
  <c r="E69" i="3"/>
  <c r="F69" i="3" s="1"/>
  <c r="E68" i="3"/>
  <c r="F68" i="3" s="1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4" i="3"/>
  <c r="F54" i="3" s="1"/>
  <c r="E52" i="3"/>
  <c r="F52" i="3" s="1"/>
  <c r="E50" i="3"/>
  <c r="F50" i="3" s="1"/>
  <c r="E48" i="3"/>
  <c r="F48" i="3" s="1"/>
  <c r="E46" i="3"/>
  <c r="F46" i="3" s="1"/>
  <c r="E44" i="3"/>
  <c r="F44" i="3" s="1"/>
  <c r="E42" i="3"/>
  <c r="F42" i="3" s="1"/>
  <c r="E41" i="3"/>
  <c r="F41" i="3" s="1"/>
  <c r="E40" i="3"/>
  <c r="F40" i="3" s="1"/>
  <c r="E39" i="3"/>
  <c r="F39" i="3" s="1"/>
  <c r="E38" i="3"/>
  <c r="F38" i="3" s="1"/>
  <c r="E37" i="3"/>
  <c r="F37" i="3" s="1"/>
  <c r="E35" i="3"/>
  <c r="F35" i="3" s="1"/>
  <c r="F34" i="3"/>
  <c r="E33" i="3"/>
  <c r="F33" i="3" s="1"/>
  <c r="F31" i="3"/>
  <c r="E31" i="3"/>
  <c r="E29" i="3"/>
  <c r="F29" i="3" s="1"/>
  <c r="F28" i="3"/>
  <c r="E28" i="3"/>
  <c r="E27" i="3"/>
  <c r="F27" i="3" s="1"/>
  <c r="F26" i="3"/>
  <c r="E26" i="3"/>
  <c r="E25" i="3"/>
  <c r="F25" i="3" s="1"/>
  <c r="F24" i="3"/>
  <c r="E24" i="3"/>
  <c r="E23" i="3"/>
  <c r="F23" i="3" s="1"/>
  <c r="F22" i="3"/>
  <c r="E22" i="3"/>
  <c r="E21" i="3"/>
  <c r="F21" i="3" s="1"/>
  <c r="F20" i="3"/>
  <c r="E20" i="3"/>
  <c r="E19" i="3"/>
  <c r="F19" i="3" s="1"/>
  <c r="F18" i="3"/>
  <c r="E18" i="3"/>
  <c r="E17" i="3"/>
  <c r="F17" i="3" s="1"/>
  <c r="F16" i="3"/>
  <c r="E16" i="3"/>
  <c r="E15" i="3"/>
  <c r="F15" i="3" s="1"/>
  <c r="F14" i="3"/>
  <c r="E14" i="3"/>
  <c r="E13" i="3"/>
  <c r="F13" i="3" s="1"/>
  <c r="F12" i="3"/>
  <c r="E12" i="3"/>
  <c r="E11" i="3"/>
  <c r="F11" i="3" s="1"/>
  <c r="F10" i="3"/>
  <c r="E10" i="3"/>
  <c r="E9" i="3"/>
  <c r="F9" i="3" s="1"/>
  <c r="F8" i="3"/>
  <c r="E8" i="3"/>
  <c r="E91" i="6" l="1"/>
  <c r="F91" i="6" s="1"/>
  <c r="E89" i="6"/>
  <c r="F89" i="6" s="1"/>
  <c r="E88" i="6"/>
  <c r="F88" i="6" s="1"/>
  <c r="E83" i="6"/>
  <c r="F83" i="6" s="1"/>
  <c r="E82" i="6"/>
  <c r="F82" i="6" s="1"/>
  <c r="E80" i="6"/>
  <c r="F80" i="6" s="1"/>
  <c r="E78" i="6"/>
  <c r="F78" i="6" s="1"/>
  <c r="E74" i="6"/>
  <c r="F74" i="6" s="1"/>
  <c r="E69" i="6"/>
  <c r="F69" i="6" s="1"/>
  <c r="E68" i="6"/>
  <c r="F68" i="6" s="1"/>
  <c r="E65" i="6"/>
  <c r="F65" i="6" s="1"/>
  <c r="E64" i="6"/>
  <c r="F64" i="6" s="1"/>
  <c r="E61" i="6"/>
  <c r="F61" i="6" s="1"/>
  <c r="E60" i="6"/>
  <c r="F60" i="6" s="1"/>
  <c r="E59" i="6"/>
  <c r="F59" i="6" s="1"/>
  <c r="E52" i="6"/>
  <c r="F52" i="6" s="1"/>
  <c r="E46" i="6"/>
  <c r="F46" i="6" s="1"/>
  <c r="E44" i="6"/>
  <c r="F44" i="6" s="1"/>
  <c r="E41" i="6"/>
  <c r="F41" i="6" s="1"/>
  <c r="E40" i="6"/>
  <c r="F40" i="6" s="1"/>
  <c r="E39" i="6"/>
  <c r="F39" i="6" s="1"/>
  <c r="F34" i="6"/>
  <c r="E33" i="6"/>
  <c r="F33" i="6" s="1"/>
  <c r="E28" i="6"/>
  <c r="F28" i="6" s="1"/>
  <c r="E26" i="6"/>
  <c r="F26" i="6" s="1"/>
  <c r="E25" i="6"/>
  <c r="F25" i="6" s="1"/>
  <c r="E24" i="6"/>
  <c r="F24" i="6" s="1"/>
  <c r="E23" i="6"/>
  <c r="F23" i="6" s="1"/>
  <c r="E20" i="6"/>
  <c r="F20" i="6" s="1"/>
  <c r="E18" i="6"/>
  <c r="F18" i="6" s="1"/>
  <c r="E17" i="6"/>
  <c r="F17" i="6" s="1"/>
  <c r="E16" i="6"/>
  <c r="F16" i="6" s="1"/>
  <c r="E15" i="6"/>
  <c r="F15" i="6" s="1"/>
  <c r="E12" i="6"/>
  <c r="F12" i="6" s="1"/>
  <c r="E8" i="6"/>
  <c r="F8" i="6" s="1"/>
  <c r="E22" i="6" l="1"/>
  <c r="F22" i="6" s="1"/>
  <c r="E31" i="6"/>
  <c r="F31" i="6" s="1"/>
  <c r="E50" i="6"/>
  <c r="F50" i="6" s="1"/>
  <c r="E58" i="6"/>
  <c r="F58" i="6" s="1"/>
  <c r="E62" i="6"/>
  <c r="F62" i="6" s="1"/>
  <c r="E85" i="6"/>
  <c r="F85" i="6" s="1"/>
  <c r="E9" i="6"/>
  <c r="F9" i="6" s="1"/>
  <c r="E14" i="6"/>
  <c r="F14" i="6" s="1"/>
  <c r="E11" i="6"/>
  <c r="F11" i="6" s="1"/>
  <c r="E13" i="6"/>
  <c r="F13" i="6" s="1"/>
  <c r="E19" i="6"/>
  <c r="F19" i="6" s="1"/>
  <c r="E21" i="6"/>
  <c r="F21" i="6" s="1"/>
  <c r="E27" i="6"/>
  <c r="F27" i="6" s="1"/>
  <c r="E29" i="6"/>
  <c r="F29" i="6" s="1"/>
  <c r="E84" i="6"/>
  <c r="F84" i="6" s="1"/>
  <c r="E10" i="6"/>
  <c r="F10" i="6" s="1"/>
  <c r="E81" i="6"/>
  <c r="F81" i="6" s="1"/>
  <c r="E38" i="6"/>
  <c r="F38" i="6" s="1"/>
  <c r="E48" i="6"/>
  <c r="F48" i="6" s="1"/>
  <c r="E67" i="6"/>
  <c r="F67" i="6" s="1"/>
  <c r="E77" i="6"/>
  <c r="F77" i="6" s="1"/>
  <c r="E76" i="6"/>
  <c r="F76" i="6" s="1"/>
  <c r="E79" i="6"/>
  <c r="F79" i="6" s="1"/>
  <c r="E42" i="6"/>
  <c r="F42" i="6" s="1"/>
  <c r="E37" i="6"/>
  <c r="F37" i="6" s="1"/>
  <c r="E63" i="6"/>
  <c r="F63" i="6" s="1"/>
  <c r="E66" i="6"/>
  <c r="F66" i="6" s="1"/>
  <c r="E70" i="6"/>
  <c r="F70" i="6" s="1"/>
  <c r="E75" i="6"/>
  <c r="F75" i="6" s="1"/>
  <c r="E87" i="6"/>
  <c r="F87" i="6" s="1"/>
  <c r="E86" i="6" l="1"/>
  <c r="F86" i="6" s="1"/>
  <c r="E54" i="6"/>
  <c r="F54" i="6" s="1"/>
  <c r="E35" i="6"/>
  <c r="F35" i="6" s="1"/>
  <c r="E92" i="6"/>
  <c r="F92" i="6" s="1"/>
  <c r="E90" i="6"/>
  <c r="F90" i="6" s="1"/>
  <c r="E71" i="6"/>
  <c r="F71" i="6" s="1"/>
  <c r="E91" i="5" l="1"/>
  <c r="F91" i="5" s="1"/>
  <c r="E85" i="5"/>
  <c r="F85" i="5" s="1"/>
  <c r="E84" i="5"/>
  <c r="F84" i="5" s="1"/>
  <c r="E82" i="5"/>
  <c r="F82" i="5" s="1"/>
  <c r="E80" i="5"/>
  <c r="F80" i="5" s="1"/>
  <c r="E79" i="5"/>
  <c r="F79" i="5" s="1"/>
  <c r="E78" i="5"/>
  <c r="F78" i="5" s="1"/>
  <c r="E75" i="5"/>
  <c r="F75" i="5" s="1"/>
  <c r="E77" i="5"/>
  <c r="F77" i="5" s="1"/>
  <c r="E70" i="5"/>
  <c r="F70" i="5" s="1"/>
  <c r="E68" i="5"/>
  <c r="F68" i="5" s="1"/>
  <c r="E67" i="5"/>
  <c r="F67" i="5" s="1"/>
  <c r="E65" i="5"/>
  <c r="F65" i="5" s="1"/>
  <c r="E64" i="5"/>
  <c r="F64" i="5" s="1"/>
  <c r="E63" i="5"/>
  <c r="F63" i="5" s="1"/>
  <c r="E60" i="5"/>
  <c r="F60" i="5" s="1"/>
  <c r="E59" i="5"/>
  <c r="F59" i="5" s="1"/>
  <c r="E58" i="5"/>
  <c r="F58" i="5" s="1"/>
  <c r="E52" i="5"/>
  <c r="F52" i="5" s="1"/>
  <c r="E50" i="5"/>
  <c r="F50" i="5" s="1"/>
  <c r="E46" i="5"/>
  <c r="F46" i="5" s="1"/>
  <c r="E44" i="5"/>
  <c r="F44" i="5" s="1"/>
  <c r="E40" i="5"/>
  <c r="F40" i="5" s="1"/>
  <c r="E39" i="5"/>
  <c r="F39" i="5" s="1"/>
  <c r="E38" i="5"/>
  <c r="F38" i="5" s="1"/>
  <c r="F34" i="5"/>
  <c r="E33" i="5"/>
  <c r="F33" i="5" s="1"/>
  <c r="E29" i="5"/>
  <c r="F29" i="5" s="1"/>
  <c r="E28" i="5"/>
  <c r="F28" i="5" s="1"/>
  <c r="E27" i="5"/>
  <c r="F27" i="5" s="1"/>
  <c r="E24" i="5"/>
  <c r="F24" i="5" s="1"/>
  <c r="E23" i="5"/>
  <c r="F23" i="5" s="1"/>
  <c r="E22" i="5"/>
  <c r="F22" i="5" s="1"/>
  <c r="E21" i="5"/>
  <c r="F21" i="5" s="1"/>
  <c r="E20" i="5"/>
  <c r="F20" i="5" s="1"/>
  <c r="E19" i="5"/>
  <c r="F19" i="5" s="1"/>
  <c r="E16" i="5"/>
  <c r="F16" i="5" s="1"/>
  <c r="E15" i="5"/>
  <c r="F15" i="5" s="1"/>
  <c r="E14" i="5"/>
  <c r="F14" i="5" s="1"/>
  <c r="E13" i="5"/>
  <c r="F13" i="5" s="1"/>
  <c r="E12" i="5"/>
  <c r="F12" i="5" s="1"/>
  <c r="E11" i="5"/>
  <c r="F11" i="5" s="1"/>
  <c r="E8" i="5"/>
  <c r="F8" i="5" s="1"/>
  <c r="E18" i="5" l="1"/>
  <c r="F18" i="5" s="1"/>
  <c r="E25" i="5"/>
  <c r="F25" i="5" s="1"/>
  <c r="E61" i="5"/>
  <c r="F61" i="5" s="1"/>
  <c r="E74" i="5"/>
  <c r="F74" i="5" s="1"/>
  <c r="E89" i="5"/>
  <c r="F89" i="5" s="1"/>
  <c r="E41" i="5"/>
  <c r="F41" i="5" s="1"/>
  <c r="E76" i="5"/>
  <c r="F76" i="5" s="1"/>
  <c r="E86" i="5"/>
  <c r="F86" i="5" s="1"/>
  <c r="E83" i="5"/>
  <c r="F83" i="5" s="1"/>
  <c r="E9" i="5"/>
  <c r="F9" i="5" s="1"/>
  <c r="E17" i="5"/>
  <c r="F17" i="5" s="1"/>
  <c r="E26" i="5"/>
  <c r="F26" i="5" s="1"/>
  <c r="E37" i="5"/>
  <c r="F37" i="5" s="1"/>
  <c r="E62" i="5"/>
  <c r="F62" i="5" s="1"/>
  <c r="E10" i="5"/>
  <c r="F10" i="5" s="1"/>
  <c r="E35" i="5"/>
  <c r="F35" i="5" s="1"/>
  <c r="E81" i="5"/>
  <c r="F81" i="5" s="1"/>
  <c r="E90" i="5"/>
  <c r="F90" i="5" s="1"/>
  <c r="E69" i="5"/>
  <c r="F69" i="5" s="1"/>
  <c r="E87" i="5"/>
  <c r="F87" i="5" s="1"/>
  <c r="E31" i="5"/>
  <c r="F31" i="5" s="1"/>
  <c r="E48" i="5"/>
  <c r="F48" i="5" s="1"/>
  <c r="E88" i="5"/>
  <c r="F88" i="5" s="1"/>
  <c r="E92" i="5" l="1"/>
  <c r="F92" i="5" s="1"/>
  <c r="E66" i="5"/>
  <c r="F66" i="5" s="1"/>
  <c r="E71" i="5"/>
  <c r="F71" i="5" s="1"/>
  <c r="E54" i="5"/>
  <c r="F54" i="5" s="1"/>
  <c r="E42" i="5"/>
  <c r="F42" i="5" s="1"/>
  <c r="E91" i="4" l="1"/>
  <c r="F91" i="4" s="1"/>
  <c r="E89" i="4"/>
  <c r="F89" i="4" s="1"/>
  <c r="E80" i="4"/>
  <c r="F80" i="4" s="1"/>
  <c r="E76" i="4"/>
  <c r="F76" i="4" s="1"/>
  <c r="E74" i="4"/>
  <c r="F74" i="4" s="1"/>
  <c r="E68" i="4"/>
  <c r="F68" i="4" s="1"/>
  <c r="E65" i="4"/>
  <c r="F65" i="4" s="1"/>
  <c r="E64" i="4"/>
  <c r="F64" i="4" s="1"/>
  <c r="E63" i="4"/>
  <c r="F63" i="4" s="1"/>
  <c r="E62" i="4"/>
  <c r="F62" i="4" s="1"/>
  <c r="E60" i="4"/>
  <c r="F60" i="4" s="1"/>
  <c r="E59" i="4"/>
  <c r="F59" i="4" s="1"/>
  <c r="E52" i="4"/>
  <c r="F52" i="4" s="1"/>
  <c r="E44" i="4"/>
  <c r="F44" i="4" s="1"/>
  <c r="E39" i="4"/>
  <c r="F39" i="4" s="1"/>
  <c r="F34" i="4"/>
  <c r="E33" i="4"/>
  <c r="F33" i="4" s="1"/>
  <c r="E28" i="4"/>
  <c r="F28" i="4" s="1"/>
  <c r="E25" i="4"/>
  <c r="F25" i="4" s="1"/>
  <c r="E24" i="4"/>
  <c r="F24" i="4" s="1"/>
  <c r="E22" i="4"/>
  <c r="F22" i="4" s="1"/>
  <c r="E21" i="4"/>
  <c r="F21" i="4" s="1"/>
  <c r="E20" i="4"/>
  <c r="F20" i="4" s="1"/>
  <c r="E19" i="4"/>
  <c r="F19" i="4" s="1"/>
  <c r="E18" i="4"/>
  <c r="F18" i="4" s="1"/>
  <c r="E16" i="4"/>
  <c r="F16" i="4" s="1"/>
  <c r="E15" i="4"/>
  <c r="F15" i="4" s="1"/>
  <c r="E12" i="4"/>
  <c r="F12" i="4" s="1"/>
  <c r="E8" i="4"/>
  <c r="F8" i="4" s="1"/>
  <c r="E13" i="4" l="1"/>
  <c r="F13" i="4" s="1"/>
  <c r="E23" i="4"/>
  <c r="F23" i="4" s="1"/>
  <c r="E29" i="4"/>
  <c r="F29" i="4" s="1"/>
  <c r="E40" i="4"/>
  <c r="F40" i="4" s="1"/>
  <c r="E50" i="4"/>
  <c r="F50" i="4" s="1"/>
  <c r="E83" i="4"/>
  <c r="F83" i="4" s="1"/>
  <c r="E9" i="4"/>
  <c r="F9" i="4" s="1"/>
  <c r="E11" i="4"/>
  <c r="F11" i="4" s="1"/>
  <c r="E17" i="4"/>
  <c r="F17" i="4" s="1"/>
  <c r="E26" i="4"/>
  <c r="F26" i="4" s="1"/>
  <c r="E27" i="4"/>
  <c r="F27" i="4" s="1"/>
  <c r="E37" i="4"/>
  <c r="F37" i="4" s="1"/>
  <c r="E38" i="4"/>
  <c r="F38" i="4" s="1"/>
  <c r="E61" i="4"/>
  <c r="F61" i="4" s="1"/>
  <c r="E67" i="4"/>
  <c r="F67" i="4" s="1"/>
  <c r="E82" i="4"/>
  <c r="F82" i="4" s="1"/>
  <c r="E14" i="4"/>
  <c r="F14" i="4" s="1"/>
  <c r="E41" i="4"/>
  <c r="F41" i="4" s="1"/>
  <c r="E58" i="4"/>
  <c r="F58" i="4" s="1"/>
  <c r="E70" i="4"/>
  <c r="F70" i="4" s="1"/>
  <c r="E78" i="4"/>
  <c r="F78" i="4" s="1"/>
  <c r="E84" i="4"/>
  <c r="F84" i="4" s="1"/>
  <c r="E85" i="4"/>
  <c r="F85" i="4" s="1"/>
  <c r="E86" i="4"/>
  <c r="F86" i="4" s="1"/>
  <c r="E81" i="4"/>
  <c r="F81" i="4" s="1"/>
  <c r="E90" i="4"/>
  <c r="F90" i="4" s="1"/>
  <c r="E46" i="4"/>
  <c r="F46" i="4" s="1"/>
  <c r="E69" i="4"/>
  <c r="F69" i="4" s="1"/>
  <c r="E75" i="4"/>
  <c r="F75" i="4" s="1"/>
  <c r="E79" i="4"/>
  <c r="F79" i="4" s="1"/>
  <c r="E87" i="4"/>
  <c r="F87" i="4" s="1"/>
  <c r="E31" i="4"/>
  <c r="F31" i="4" s="1"/>
  <c r="E42" i="4"/>
  <c r="F42" i="4" s="1"/>
  <c r="E48" i="4"/>
  <c r="F48" i="4" s="1"/>
  <c r="E88" i="4"/>
  <c r="F88" i="4" s="1"/>
  <c r="E92" i="4" l="1"/>
  <c r="F92" i="4" s="1"/>
  <c r="E77" i="4"/>
  <c r="F77" i="4" s="1"/>
  <c r="E71" i="4"/>
  <c r="F71" i="4" s="1"/>
  <c r="E66" i="4"/>
  <c r="F66" i="4" s="1"/>
  <c r="E10" i="4"/>
  <c r="F10" i="4" s="1"/>
  <c r="E35" i="4" l="1"/>
  <c r="F35" i="4" s="1"/>
  <c r="E54" i="4"/>
  <c r="F54" i="4" s="1"/>
  <c r="E91" i="2" l="1"/>
  <c r="F91" i="2" s="1"/>
  <c r="E89" i="2"/>
  <c r="F89" i="2" s="1"/>
  <c r="E88" i="2"/>
  <c r="F88" i="2" s="1"/>
  <c r="E85" i="2"/>
  <c r="F85" i="2" s="1"/>
  <c r="E82" i="2"/>
  <c r="F82" i="2" s="1"/>
  <c r="E80" i="2"/>
  <c r="F80" i="2" s="1"/>
  <c r="E76" i="2"/>
  <c r="F76" i="2" s="1"/>
  <c r="E74" i="2"/>
  <c r="F74" i="2" s="1"/>
  <c r="E68" i="2"/>
  <c r="F68" i="2" s="1"/>
  <c r="E67" i="2"/>
  <c r="F67" i="2" s="1"/>
  <c r="E64" i="2"/>
  <c r="F64" i="2" s="1"/>
  <c r="E63" i="2"/>
  <c r="F63" i="2" s="1"/>
  <c r="E62" i="2"/>
  <c r="F62" i="2" s="1"/>
  <c r="E60" i="2"/>
  <c r="F60" i="2" s="1"/>
  <c r="E59" i="2"/>
  <c r="F59" i="2" s="1"/>
  <c r="E58" i="2"/>
  <c r="F58" i="2" s="1"/>
  <c r="E52" i="2"/>
  <c r="F52" i="2" s="1"/>
  <c r="E50" i="2"/>
  <c r="F50" i="2" s="1"/>
  <c r="E44" i="2"/>
  <c r="F44" i="2" s="1"/>
  <c r="E39" i="2"/>
  <c r="F39" i="2" s="1"/>
  <c r="E37" i="2"/>
  <c r="F37" i="2" s="1"/>
  <c r="F34" i="2"/>
  <c r="E33" i="2"/>
  <c r="F33" i="2" s="1"/>
  <c r="E31" i="2"/>
  <c r="F31" i="2" s="1"/>
  <c r="E28" i="2"/>
  <c r="F28" i="2" s="1"/>
  <c r="E27" i="2"/>
  <c r="F27" i="2" s="1"/>
  <c r="E24" i="2"/>
  <c r="F24" i="2" s="1"/>
  <c r="E23" i="2"/>
  <c r="F23" i="2" s="1"/>
  <c r="E21" i="2"/>
  <c r="F21" i="2" s="1"/>
  <c r="E20" i="2"/>
  <c r="F20" i="2" s="1"/>
  <c r="E16" i="2"/>
  <c r="F16" i="2" s="1"/>
  <c r="E15" i="2"/>
  <c r="F15" i="2" s="1"/>
  <c r="E13" i="2"/>
  <c r="F13" i="2" s="1"/>
  <c r="E12" i="2"/>
  <c r="F12" i="2" s="1"/>
  <c r="E11" i="2"/>
  <c r="F11" i="2" s="1"/>
  <c r="E8" i="2"/>
  <c r="F8" i="2" s="1"/>
  <c r="E18" i="2" l="1"/>
  <c r="F18" i="2" s="1"/>
  <c r="E26" i="2"/>
  <c r="F26" i="2" s="1"/>
  <c r="E40" i="2"/>
  <c r="F40" i="2" s="1"/>
  <c r="E65" i="2"/>
  <c r="F65" i="2" s="1"/>
  <c r="E83" i="2"/>
  <c r="F83" i="2" s="1"/>
  <c r="E9" i="2"/>
  <c r="F9" i="2" s="1"/>
  <c r="E14" i="2"/>
  <c r="F14" i="2" s="1"/>
  <c r="E17" i="2"/>
  <c r="F17" i="2" s="1"/>
  <c r="E22" i="2"/>
  <c r="F22" i="2" s="1"/>
  <c r="E25" i="2"/>
  <c r="F25" i="2" s="1"/>
  <c r="E61" i="2"/>
  <c r="F61" i="2" s="1"/>
  <c r="E79" i="2"/>
  <c r="F79" i="2" s="1"/>
  <c r="E29" i="2"/>
  <c r="F29" i="2" s="1"/>
  <c r="E38" i="2"/>
  <c r="F38" i="2" s="1"/>
  <c r="E86" i="2"/>
  <c r="F86" i="2" s="1"/>
  <c r="E19" i="2"/>
  <c r="F19" i="2" s="1"/>
  <c r="E41" i="2"/>
  <c r="F41" i="2" s="1"/>
  <c r="E70" i="2"/>
  <c r="F70" i="2" s="1"/>
  <c r="E75" i="2"/>
  <c r="F75" i="2" s="1"/>
  <c r="E78" i="2"/>
  <c r="F78" i="2" s="1"/>
  <c r="E84" i="2"/>
  <c r="F84" i="2" s="1"/>
  <c r="E66" i="2"/>
  <c r="F66" i="2" s="1"/>
  <c r="E81" i="2"/>
  <c r="F81" i="2" s="1"/>
  <c r="E90" i="2"/>
  <c r="F90" i="2" s="1"/>
  <c r="E42" i="2"/>
  <c r="F42" i="2" s="1"/>
  <c r="E46" i="2"/>
  <c r="F46" i="2" s="1"/>
  <c r="E69" i="2"/>
  <c r="F69" i="2" s="1"/>
  <c r="E87" i="2"/>
  <c r="F87" i="2" s="1"/>
  <c r="E48" i="2"/>
  <c r="F48" i="2" s="1"/>
  <c r="E71" i="2" l="1"/>
  <c r="F71" i="2" s="1"/>
  <c r="E77" i="2"/>
  <c r="F77" i="2" s="1"/>
  <c r="E10" i="2"/>
  <c r="F10" i="2" s="1"/>
  <c r="E92" i="2"/>
  <c r="F92" i="2" s="1"/>
  <c r="E35" i="2" l="1"/>
  <c r="F35" i="2" s="1"/>
  <c r="E54" i="2"/>
  <c r="F54" i="2" s="1"/>
  <c r="E91" i="1" l="1"/>
  <c r="F91" i="1" s="1"/>
  <c r="E89" i="1"/>
  <c r="F89" i="1" s="1"/>
  <c r="E85" i="1"/>
  <c r="F85" i="1" s="1"/>
  <c r="E82" i="1"/>
  <c r="F82" i="1" s="1"/>
  <c r="E80" i="1"/>
  <c r="F80" i="1" s="1"/>
  <c r="E79" i="1"/>
  <c r="F79" i="1" s="1"/>
  <c r="E81" i="1"/>
  <c r="F81" i="1" s="1"/>
  <c r="E76" i="1"/>
  <c r="F76" i="1" s="1"/>
  <c r="E70" i="1"/>
  <c r="F70" i="1" s="1"/>
  <c r="E69" i="1"/>
  <c r="F69" i="1" s="1"/>
  <c r="E68" i="1"/>
  <c r="F68" i="1" s="1"/>
  <c r="E67" i="1"/>
  <c r="F67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8" i="1"/>
  <c r="F58" i="1" s="1"/>
  <c r="E50" i="1"/>
  <c r="F50" i="1" s="1"/>
  <c r="E48" i="1"/>
  <c r="F48" i="1" s="1"/>
  <c r="E41" i="1"/>
  <c r="F41" i="1" s="1"/>
  <c r="E40" i="1"/>
  <c r="F40" i="1" s="1"/>
  <c r="E39" i="1"/>
  <c r="F39" i="1" s="1"/>
  <c r="E37" i="1"/>
  <c r="F37" i="1" s="1"/>
  <c r="F34" i="1"/>
  <c r="E29" i="1"/>
  <c r="F29" i="1" s="1"/>
  <c r="E27" i="1"/>
  <c r="F27" i="1" s="1"/>
  <c r="E25" i="1"/>
  <c r="F25" i="1" s="1"/>
  <c r="E24" i="1"/>
  <c r="F24" i="1" s="1"/>
  <c r="E23" i="1"/>
  <c r="F23" i="1" s="1"/>
  <c r="E22" i="1"/>
  <c r="F22" i="1" s="1"/>
  <c r="E20" i="1"/>
  <c r="F20" i="1" s="1"/>
  <c r="E19" i="1"/>
  <c r="F19" i="1" s="1"/>
  <c r="E17" i="1"/>
  <c r="F17" i="1" s="1"/>
  <c r="E16" i="1"/>
  <c r="F16" i="1" s="1"/>
  <c r="E14" i="1"/>
  <c r="F14" i="1" s="1"/>
  <c r="E12" i="1"/>
  <c r="F12" i="1" s="1"/>
  <c r="E11" i="1"/>
  <c r="F11" i="1" s="1"/>
  <c r="E8" i="1"/>
  <c r="F8" i="1" s="1"/>
  <c r="E10" i="1" l="1"/>
  <c r="F10" i="1" s="1"/>
  <c r="E15" i="1"/>
  <c r="F15" i="1" s="1"/>
  <c r="E21" i="1"/>
  <c r="F21" i="1" s="1"/>
  <c r="E26" i="1"/>
  <c r="F26" i="1" s="1"/>
  <c r="E33" i="1"/>
  <c r="F33" i="1" s="1"/>
  <c r="E38" i="1"/>
  <c r="F38" i="1" s="1"/>
  <c r="E46" i="1"/>
  <c r="F46" i="1" s="1"/>
  <c r="E75" i="1"/>
  <c r="F75" i="1" s="1"/>
  <c r="E78" i="1"/>
  <c r="F78" i="1" s="1"/>
  <c r="E88" i="1"/>
  <c r="F88" i="1" s="1"/>
  <c r="E28" i="1"/>
  <c r="F28" i="1" s="1"/>
  <c r="E31" i="1"/>
  <c r="F31" i="1" s="1"/>
  <c r="E44" i="1"/>
  <c r="F44" i="1" s="1"/>
  <c r="E52" i="1"/>
  <c r="F52" i="1" s="1"/>
  <c r="E59" i="1"/>
  <c r="F59" i="1" s="1"/>
  <c r="E74" i="1"/>
  <c r="F74" i="1" s="1"/>
  <c r="E84" i="1"/>
  <c r="F84" i="1" s="1"/>
  <c r="E9" i="1"/>
  <c r="F9" i="1" s="1"/>
  <c r="E13" i="1"/>
  <c r="F13" i="1" s="1"/>
  <c r="E18" i="1"/>
  <c r="F18" i="1" s="1"/>
  <c r="E86" i="1"/>
  <c r="F86" i="1" s="1"/>
  <c r="E83" i="1"/>
  <c r="F83" i="1" s="1"/>
  <c r="E77" i="1"/>
  <c r="F77" i="1" s="1"/>
  <c r="E66" i="1"/>
  <c r="F66" i="1" s="1"/>
  <c r="E90" i="1"/>
  <c r="F90" i="1" s="1"/>
  <c r="E35" i="1"/>
  <c r="F35" i="1" s="1"/>
  <c r="E54" i="1"/>
  <c r="F54" i="1" s="1"/>
  <c r="E87" i="1"/>
  <c r="F87" i="1" s="1"/>
  <c r="E42" i="1"/>
  <c r="F42" i="1" s="1"/>
  <c r="E71" i="1" l="1"/>
  <c r="F71" i="1" s="1"/>
  <c r="E92" i="1"/>
  <c r="F92" i="1" s="1"/>
  <c r="E91" i="51" l="1"/>
  <c r="F91" i="51" s="1"/>
  <c r="E89" i="51"/>
  <c r="F89" i="51" s="1"/>
  <c r="E88" i="51"/>
  <c r="F88" i="51" s="1"/>
  <c r="F85" i="51"/>
  <c r="E85" i="51"/>
  <c r="E84" i="51"/>
  <c r="F84" i="51" s="1"/>
  <c r="E83" i="51"/>
  <c r="F83" i="51" s="1"/>
  <c r="E82" i="51"/>
  <c r="F82" i="51" s="1"/>
  <c r="E86" i="51"/>
  <c r="F86" i="51" s="1"/>
  <c r="E80" i="51"/>
  <c r="F80" i="51" s="1"/>
  <c r="E79" i="51"/>
  <c r="F79" i="51" s="1"/>
  <c r="E78" i="51"/>
  <c r="F78" i="51" s="1"/>
  <c r="E81" i="51"/>
  <c r="F81" i="51" s="1"/>
  <c r="E76" i="51"/>
  <c r="F76" i="51" s="1"/>
  <c r="E75" i="51"/>
  <c r="F75" i="51" s="1"/>
  <c r="E74" i="51"/>
  <c r="F74" i="51" s="1"/>
  <c r="E69" i="51"/>
  <c r="F69" i="51" s="1"/>
  <c r="E68" i="51"/>
  <c r="F68" i="51" s="1"/>
  <c r="E67" i="51"/>
  <c r="F67" i="51" s="1"/>
  <c r="E65" i="51"/>
  <c r="F65" i="51" s="1"/>
  <c r="E64" i="51"/>
  <c r="F64" i="51" s="1"/>
  <c r="E63" i="51"/>
  <c r="F63" i="51" s="1"/>
  <c r="E62" i="51"/>
  <c r="F62" i="51" s="1"/>
  <c r="E61" i="51"/>
  <c r="F61" i="51" s="1"/>
  <c r="E60" i="51"/>
  <c r="F60" i="51" s="1"/>
  <c r="F59" i="51"/>
  <c r="E59" i="51"/>
  <c r="E58" i="51"/>
  <c r="F58" i="51" s="1"/>
  <c r="E52" i="51"/>
  <c r="F52" i="51" s="1"/>
  <c r="F50" i="51"/>
  <c r="E50" i="51"/>
  <c r="E48" i="51"/>
  <c r="F48" i="51" s="1"/>
  <c r="E46" i="51"/>
  <c r="F46" i="51" s="1"/>
  <c r="E44" i="51"/>
  <c r="F44" i="51" s="1"/>
  <c r="E41" i="51"/>
  <c r="F41" i="51" s="1"/>
  <c r="E40" i="51"/>
  <c r="F40" i="51" s="1"/>
  <c r="E39" i="51"/>
  <c r="F39" i="51" s="1"/>
  <c r="F38" i="51"/>
  <c r="E38" i="51"/>
  <c r="E42" i="51"/>
  <c r="F42" i="51" s="1"/>
  <c r="F34" i="51"/>
  <c r="F33" i="51"/>
  <c r="E33" i="51"/>
  <c r="E31" i="51"/>
  <c r="F31" i="51" s="1"/>
  <c r="E29" i="51"/>
  <c r="F29" i="51" s="1"/>
  <c r="E28" i="51"/>
  <c r="F28" i="51" s="1"/>
  <c r="E27" i="51"/>
  <c r="F27" i="51" s="1"/>
  <c r="E26" i="51"/>
  <c r="F26" i="51" s="1"/>
  <c r="E25" i="51"/>
  <c r="F25" i="51" s="1"/>
  <c r="E24" i="51"/>
  <c r="F24" i="51" s="1"/>
  <c r="E23" i="51"/>
  <c r="F23" i="51" s="1"/>
  <c r="E22" i="51"/>
  <c r="F22" i="51" s="1"/>
  <c r="E21" i="51"/>
  <c r="F21" i="51" s="1"/>
  <c r="E20" i="51"/>
  <c r="F20" i="51" s="1"/>
  <c r="E19" i="51"/>
  <c r="F19" i="51" s="1"/>
  <c r="E18" i="51"/>
  <c r="F18" i="51" s="1"/>
  <c r="E17" i="51"/>
  <c r="F17" i="51" s="1"/>
  <c r="E16" i="51"/>
  <c r="F16" i="51" s="1"/>
  <c r="F15" i="51"/>
  <c r="E15" i="51"/>
  <c r="E14" i="51"/>
  <c r="F14" i="51" s="1"/>
  <c r="E13" i="51"/>
  <c r="F13" i="51" s="1"/>
  <c r="E12" i="51"/>
  <c r="F12" i="51" s="1"/>
  <c r="E11" i="51"/>
  <c r="F11" i="51" s="1"/>
  <c r="E9" i="51"/>
  <c r="F9" i="51" s="1"/>
  <c r="E8" i="51"/>
  <c r="F8" i="51" s="1"/>
  <c r="E91" i="50"/>
  <c r="F91" i="50" s="1"/>
  <c r="E89" i="50"/>
  <c r="F89" i="50" s="1"/>
  <c r="E88" i="50"/>
  <c r="F88" i="50" s="1"/>
  <c r="E85" i="50"/>
  <c r="F85" i="50" s="1"/>
  <c r="E84" i="50"/>
  <c r="F84" i="50" s="1"/>
  <c r="E83" i="50"/>
  <c r="F83" i="50" s="1"/>
  <c r="E82" i="50"/>
  <c r="F82" i="50" s="1"/>
  <c r="E80" i="50"/>
  <c r="F80" i="50" s="1"/>
  <c r="E79" i="50"/>
  <c r="F79" i="50" s="1"/>
  <c r="E78" i="50"/>
  <c r="F78" i="50" s="1"/>
  <c r="E76" i="50"/>
  <c r="F76" i="50" s="1"/>
  <c r="E75" i="50"/>
  <c r="F75" i="50" s="1"/>
  <c r="E74" i="50"/>
  <c r="F74" i="50" s="1"/>
  <c r="E77" i="50"/>
  <c r="F77" i="50" s="1"/>
  <c r="E70" i="50"/>
  <c r="F70" i="50" s="1"/>
  <c r="E68" i="50"/>
  <c r="F68" i="50" s="1"/>
  <c r="F67" i="50"/>
  <c r="E67" i="50"/>
  <c r="E65" i="50"/>
  <c r="F65" i="50" s="1"/>
  <c r="E64" i="50"/>
  <c r="F64" i="50" s="1"/>
  <c r="F63" i="50"/>
  <c r="E63" i="50"/>
  <c r="E62" i="50"/>
  <c r="F62" i="50" s="1"/>
  <c r="E61" i="50"/>
  <c r="F61" i="50" s="1"/>
  <c r="E60" i="50"/>
  <c r="F60" i="50" s="1"/>
  <c r="E59" i="50"/>
  <c r="F59" i="50" s="1"/>
  <c r="E58" i="50"/>
  <c r="F58" i="50" s="1"/>
  <c r="E52" i="50"/>
  <c r="F52" i="50" s="1"/>
  <c r="E50" i="50"/>
  <c r="F50" i="50" s="1"/>
  <c r="E44" i="50"/>
  <c r="F44" i="50" s="1"/>
  <c r="E41" i="50"/>
  <c r="F41" i="50" s="1"/>
  <c r="E40" i="50"/>
  <c r="F40" i="50" s="1"/>
  <c r="E39" i="50"/>
  <c r="F39" i="50" s="1"/>
  <c r="E38" i="50"/>
  <c r="F38" i="50" s="1"/>
  <c r="E37" i="50"/>
  <c r="F37" i="50" s="1"/>
  <c r="F34" i="50"/>
  <c r="E33" i="50"/>
  <c r="F33" i="50" s="1"/>
  <c r="E29" i="50"/>
  <c r="F29" i="50" s="1"/>
  <c r="E28" i="50"/>
  <c r="F28" i="50" s="1"/>
  <c r="E27" i="50"/>
  <c r="F27" i="50" s="1"/>
  <c r="E26" i="50"/>
  <c r="F26" i="50" s="1"/>
  <c r="E25" i="50"/>
  <c r="F25" i="50" s="1"/>
  <c r="E24" i="50"/>
  <c r="F24" i="50" s="1"/>
  <c r="F23" i="50"/>
  <c r="E23" i="50"/>
  <c r="E22" i="50"/>
  <c r="F22" i="50" s="1"/>
  <c r="E21" i="50"/>
  <c r="F21" i="50" s="1"/>
  <c r="E20" i="50"/>
  <c r="F20" i="50" s="1"/>
  <c r="E19" i="50"/>
  <c r="F19" i="50" s="1"/>
  <c r="E18" i="50"/>
  <c r="F18" i="50" s="1"/>
  <c r="E17" i="50"/>
  <c r="F17" i="50" s="1"/>
  <c r="E16" i="50"/>
  <c r="F16" i="50" s="1"/>
  <c r="F15" i="50"/>
  <c r="E15" i="50"/>
  <c r="E14" i="50"/>
  <c r="F14" i="50" s="1"/>
  <c r="E13" i="50"/>
  <c r="F13" i="50" s="1"/>
  <c r="E12" i="50"/>
  <c r="F12" i="50" s="1"/>
  <c r="E11" i="50"/>
  <c r="F11" i="50" s="1"/>
  <c r="E9" i="50"/>
  <c r="F9" i="50" s="1"/>
  <c r="E8" i="50"/>
  <c r="F8" i="50" s="1"/>
  <c r="E91" i="49"/>
  <c r="F91" i="49" s="1"/>
  <c r="E89" i="49"/>
  <c r="F89" i="49" s="1"/>
  <c r="E88" i="49"/>
  <c r="F88" i="49" s="1"/>
  <c r="E85" i="49"/>
  <c r="F85" i="49" s="1"/>
  <c r="E84" i="49"/>
  <c r="F84" i="49" s="1"/>
  <c r="E83" i="49"/>
  <c r="F83" i="49" s="1"/>
  <c r="E82" i="49"/>
  <c r="F82" i="49" s="1"/>
  <c r="E80" i="49"/>
  <c r="F80" i="49" s="1"/>
  <c r="E79" i="49"/>
  <c r="F79" i="49" s="1"/>
  <c r="E78" i="49"/>
  <c r="F78" i="49" s="1"/>
  <c r="E76" i="49"/>
  <c r="F76" i="49" s="1"/>
  <c r="E75" i="49"/>
  <c r="F75" i="49" s="1"/>
  <c r="E74" i="49"/>
  <c r="F74" i="49" s="1"/>
  <c r="E77" i="49"/>
  <c r="F77" i="49" s="1"/>
  <c r="E70" i="49"/>
  <c r="F70" i="49" s="1"/>
  <c r="E68" i="49"/>
  <c r="F68" i="49" s="1"/>
  <c r="E67" i="49"/>
  <c r="F67" i="49" s="1"/>
  <c r="E65" i="49"/>
  <c r="F65" i="49" s="1"/>
  <c r="E64" i="49"/>
  <c r="F64" i="49" s="1"/>
  <c r="E63" i="49"/>
  <c r="F63" i="49" s="1"/>
  <c r="E62" i="49"/>
  <c r="F62" i="49" s="1"/>
  <c r="E61" i="49"/>
  <c r="F61" i="49" s="1"/>
  <c r="E60" i="49"/>
  <c r="F60" i="49" s="1"/>
  <c r="E59" i="49"/>
  <c r="F59" i="49" s="1"/>
  <c r="E58" i="49"/>
  <c r="F58" i="49" s="1"/>
  <c r="E52" i="49"/>
  <c r="F52" i="49" s="1"/>
  <c r="E50" i="49"/>
  <c r="F50" i="49" s="1"/>
  <c r="E48" i="49"/>
  <c r="F48" i="49" s="1"/>
  <c r="E44" i="49"/>
  <c r="F44" i="49" s="1"/>
  <c r="E41" i="49"/>
  <c r="F41" i="49" s="1"/>
  <c r="E40" i="49"/>
  <c r="F40" i="49" s="1"/>
  <c r="E39" i="49"/>
  <c r="F39" i="49" s="1"/>
  <c r="E38" i="49"/>
  <c r="F38" i="49" s="1"/>
  <c r="E42" i="49"/>
  <c r="F42" i="49" s="1"/>
  <c r="F34" i="49"/>
  <c r="E33" i="49"/>
  <c r="F33" i="49" s="1"/>
  <c r="E31" i="49"/>
  <c r="F31" i="49" s="1"/>
  <c r="E29" i="49"/>
  <c r="F29" i="49" s="1"/>
  <c r="E28" i="49"/>
  <c r="F28" i="49" s="1"/>
  <c r="E27" i="49"/>
  <c r="F27" i="49" s="1"/>
  <c r="E26" i="49"/>
  <c r="F26" i="49" s="1"/>
  <c r="E25" i="49"/>
  <c r="F25" i="49" s="1"/>
  <c r="E24" i="49"/>
  <c r="F24" i="49" s="1"/>
  <c r="E23" i="49"/>
  <c r="F23" i="49" s="1"/>
  <c r="E22" i="49"/>
  <c r="F22" i="49" s="1"/>
  <c r="E21" i="49"/>
  <c r="F21" i="49" s="1"/>
  <c r="E20" i="49"/>
  <c r="F20" i="49" s="1"/>
  <c r="E19" i="49"/>
  <c r="F19" i="49" s="1"/>
  <c r="E18" i="49"/>
  <c r="F18" i="49" s="1"/>
  <c r="E17" i="49"/>
  <c r="F17" i="49" s="1"/>
  <c r="E16" i="49"/>
  <c r="F16" i="49" s="1"/>
  <c r="E15" i="49"/>
  <c r="F15" i="49" s="1"/>
  <c r="E14" i="49"/>
  <c r="F14" i="49" s="1"/>
  <c r="E13" i="49"/>
  <c r="F13" i="49" s="1"/>
  <c r="E12" i="49"/>
  <c r="F12" i="49" s="1"/>
  <c r="E11" i="49"/>
  <c r="F11" i="49" s="1"/>
  <c r="E9" i="49"/>
  <c r="F9" i="49" s="1"/>
  <c r="E8" i="49"/>
  <c r="F8" i="49" s="1"/>
  <c r="E91" i="46"/>
  <c r="F91" i="46" s="1"/>
  <c r="E89" i="46"/>
  <c r="F89" i="46" s="1"/>
  <c r="E88" i="46"/>
  <c r="F88" i="46" s="1"/>
  <c r="E85" i="46"/>
  <c r="F85" i="46" s="1"/>
  <c r="E84" i="46"/>
  <c r="F84" i="46" s="1"/>
  <c r="E83" i="46"/>
  <c r="F83" i="46" s="1"/>
  <c r="E82" i="46"/>
  <c r="F82" i="46" s="1"/>
  <c r="E80" i="46"/>
  <c r="F80" i="46" s="1"/>
  <c r="E79" i="46"/>
  <c r="F79" i="46" s="1"/>
  <c r="E78" i="46"/>
  <c r="F78" i="46" s="1"/>
  <c r="E76" i="46"/>
  <c r="F76" i="46" s="1"/>
  <c r="E75" i="46"/>
  <c r="F75" i="46" s="1"/>
  <c r="E74" i="46"/>
  <c r="F74" i="46" s="1"/>
  <c r="E70" i="46"/>
  <c r="F70" i="46" s="1"/>
  <c r="E68" i="46"/>
  <c r="F68" i="46" s="1"/>
  <c r="E67" i="46"/>
  <c r="F67" i="46" s="1"/>
  <c r="E65" i="46"/>
  <c r="F65" i="46" s="1"/>
  <c r="E64" i="46"/>
  <c r="F64" i="46" s="1"/>
  <c r="E63" i="46"/>
  <c r="F63" i="46" s="1"/>
  <c r="E62" i="46"/>
  <c r="F62" i="46" s="1"/>
  <c r="E61" i="46"/>
  <c r="F61" i="46" s="1"/>
  <c r="E60" i="46"/>
  <c r="F60" i="46" s="1"/>
  <c r="E59" i="46"/>
  <c r="F59" i="46" s="1"/>
  <c r="E58" i="46"/>
  <c r="F58" i="46" s="1"/>
  <c r="E52" i="46"/>
  <c r="F52" i="46" s="1"/>
  <c r="E50" i="46"/>
  <c r="F50" i="46" s="1"/>
  <c r="E44" i="46"/>
  <c r="F44" i="46" s="1"/>
  <c r="E41" i="46"/>
  <c r="F41" i="46" s="1"/>
  <c r="E40" i="46"/>
  <c r="F40" i="46" s="1"/>
  <c r="E39" i="46"/>
  <c r="F39" i="46" s="1"/>
  <c r="F38" i="46"/>
  <c r="E38" i="46"/>
  <c r="F34" i="46"/>
  <c r="E31" i="46"/>
  <c r="F31" i="46" s="1"/>
  <c r="E29" i="46"/>
  <c r="F29" i="46" s="1"/>
  <c r="E28" i="46"/>
  <c r="F28" i="46" s="1"/>
  <c r="E27" i="46"/>
  <c r="F27" i="46" s="1"/>
  <c r="E26" i="46"/>
  <c r="F26" i="46" s="1"/>
  <c r="E25" i="46"/>
  <c r="F25" i="46" s="1"/>
  <c r="E24" i="46"/>
  <c r="F24" i="46" s="1"/>
  <c r="E23" i="46"/>
  <c r="F23" i="46" s="1"/>
  <c r="E22" i="46"/>
  <c r="F22" i="46" s="1"/>
  <c r="E21" i="46"/>
  <c r="F21" i="46" s="1"/>
  <c r="E20" i="46"/>
  <c r="F20" i="46" s="1"/>
  <c r="E19" i="46"/>
  <c r="F19" i="46" s="1"/>
  <c r="E18" i="46"/>
  <c r="F18" i="46" s="1"/>
  <c r="E17" i="46"/>
  <c r="F17" i="46" s="1"/>
  <c r="E16" i="46"/>
  <c r="F16" i="46" s="1"/>
  <c r="E15" i="46"/>
  <c r="F15" i="46" s="1"/>
  <c r="E14" i="46"/>
  <c r="F14" i="46" s="1"/>
  <c r="E13" i="46"/>
  <c r="F13" i="46" s="1"/>
  <c r="E12" i="46"/>
  <c r="F12" i="46" s="1"/>
  <c r="E11" i="46"/>
  <c r="F11" i="46" s="1"/>
  <c r="E9" i="46"/>
  <c r="F9" i="46" s="1"/>
  <c r="E8" i="46"/>
  <c r="F8" i="46" s="1"/>
  <c r="E91" i="47"/>
  <c r="F91" i="47" s="1"/>
  <c r="E89" i="47"/>
  <c r="F89" i="47" s="1"/>
  <c r="E88" i="47"/>
  <c r="F88" i="47" s="1"/>
  <c r="E85" i="47"/>
  <c r="F85" i="47" s="1"/>
  <c r="E84" i="47"/>
  <c r="F84" i="47" s="1"/>
  <c r="E83" i="47"/>
  <c r="F83" i="47" s="1"/>
  <c r="E82" i="47"/>
  <c r="F82" i="47" s="1"/>
  <c r="E80" i="47"/>
  <c r="F80" i="47" s="1"/>
  <c r="E79" i="47"/>
  <c r="F79" i="47" s="1"/>
  <c r="E78" i="47"/>
  <c r="F78" i="47" s="1"/>
  <c r="E76" i="47"/>
  <c r="F76" i="47" s="1"/>
  <c r="E75" i="47"/>
  <c r="F75" i="47" s="1"/>
  <c r="E74" i="47"/>
  <c r="F74" i="47" s="1"/>
  <c r="E77" i="47"/>
  <c r="F77" i="47" s="1"/>
  <c r="E70" i="47"/>
  <c r="F70" i="47" s="1"/>
  <c r="E68" i="47"/>
  <c r="F68" i="47" s="1"/>
  <c r="E67" i="47"/>
  <c r="F67" i="47" s="1"/>
  <c r="E65" i="47"/>
  <c r="F65" i="47" s="1"/>
  <c r="E64" i="47"/>
  <c r="F64" i="47" s="1"/>
  <c r="E63" i="47"/>
  <c r="F63" i="47" s="1"/>
  <c r="E62" i="47"/>
  <c r="F62" i="47" s="1"/>
  <c r="E61" i="47"/>
  <c r="F61" i="47" s="1"/>
  <c r="E60" i="47"/>
  <c r="F60" i="47" s="1"/>
  <c r="E59" i="47"/>
  <c r="F59" i="47" s="1"/>
  <c r="E58" i="47"/>
  <c r="F58" i="47" s="1"/>
  <c r="E52" i="47"/>
  <c r="F52" i="47" s="1"/>
  <c r="E50" i="47"/>
  <c r="F50" i="47" s="1"/>
  <c r="E48" i="47"/>
  <c r="F48" i="47" s="1"/>
  <c r="E46" i="47"/>
  <c r="F46" i="47" s="1"/>
  <c r="E44" i="47"/>
  <c r="F44" i="47" s="1"/>
  <c r="E41" i="47"/>
  <c r="F41" i="47" s="1"/>
  <c r="E40" i="47"/>
  <c r="F40" i="47" s="1"/>
  <c r="E39" i="47"/>
  <c r="F39" i="47" s="1"/>
  <c r="E38" i="47"/>
  <c r="F38" i="47" s="1"/>
  <c r="E42" i="47"/>
  <c r="F42" i="47" s="1"/>
  <c r="F34" i="47"/>
  <c r="E33" i="47"/>
  <c r="F33" i="47" s="1"/>
  <c r="E31" i="47"/>
  <c r="F31" i="47" s="1"/>
  <c r="E29" i="47"/>
  <c r="F29" i="47" s="1"/>
  <c r="E28" i="47"/>
  <c r="F28" i="47" s="1"/>
  <c r="E27" i="47"/>
  <c r="F27" i="47" s="1"/>
  <c r="E26" i="47"/>
  <c r="F26" i="47" s="1"/>
  <c r="E25" i="47"/>
  <c r="F25" i="47" s="1"/>
  <c r="E24" i="47"/>
  <c r="F24" i="47" s="1"/>
  <c r="E23" i="47"/>
  <c r="F23" i="47" s="1"/>
  <c r="E22" i="47"/>
  <c r="F22" i="47" s="1"/>
  <c r="E21" i="47"/>
  <c r="F21" i="47" s="1"/>
  <c r="E20" i="47"/>
  <c r="F20" i="47" s="1"/>
  <c r="E19" i="47"/>
  <c r="F19" i="47" s="1"/>
  <c r="E18" i="47"/>
  <c r="F18" i="47" s="1"/>
  <c r="E17" i="47"/>
  <c r="F17" i="47" s="1"/>
  <c r="E16" i="47"/>
  <c r="F16" i="47" s="1"/>
  <c r="E15" i="47"/>
  <c r="F15" i="47" s="1"/>
  <c r="E14" i="47"/>
  <c r="F14" i="47" s="1"/>
  <c r="E13" i="47"/>
  <c r="F13" i="47" s="1"/>
  <c r="E12" i="47"/>
  <c r="F12" i="47" s="1"/>
  <c r="E11" i="47"/>
  <c r="F11" i="47" s="1"/>
  <c r="E9" i="47"/>
  <c r="F9" i="47" s="1"/>
  <c r="E8" i="47"/>
  <c r="F8" i="47" s="1"/>
  <c r="E91" i="48"/>
  <c r="F91" i="48" s="1"/>
  <c r="E89" i="48"/>
  <c r="F89" i="48" s="1"/>
  <c r="E88" i="48"/>
  <c r="F88" i="48" s="1"/>
  <c r="E85" i="48"/>
  <c r="F85" i="48" s="1"/>
  <c r="E84" i="48"/>
  <c r="F84" i="48" s="1"/>
  <c r="E83" i="48"/>
  <c r="F83" i="48" s="1"/>
  <c r="E82" i="48"/>
  <c r="F82" i="48" s="1"/>
  <c r="E80" i="48"/>
  <c r="F80" i="48" s="1"/>
  <c r="E79" i="48"/>
  <c r="F79" i="48" s="1"/>
  <c r="E78" i="48"/>
  <c r="F78" i="48" s="1"/>
  <c r="E81" i="48"/>
  <c r="F81" i="48" s="1"/>
  <c r="E76" i="48"/>
  <c r="F76" i="48" s="1"/>
  <c r="E75" i="48"/>
  <c r="F75" i="48" s="1"/>
  <c r="E74" i="48"/>
  <c r="F74" i="48" s="1"/>
  <c r="E69" i="48"/>
  <c r="F69" i="48" s="1"/>
  <c r="E68" i="48"/>
  <c r="F68" i="48" s="1"/>
  <c r="E67" i="48"/>
  <c r="F67" i="48" s="1"/>
  <c r="E65" i="48"/>
  <c r="F65" i="48" s="1"/>
  <c r="E64" i="48"/>
  <c r="F64" i="48" s="1"/>
  <c r="E63" i="48"/>
  <c r="F63" i="48" s="1"/>
  <c r="E62" i="48"/>
  <c r="F62" i="48" s="1"/>
  <c r="E61" i="48"/>
  <c r="F61" i="48" s="1"/>
  <c r="E60" i="48"/>
  <c r="F60" i="48" s="1"/>
  <c r="E59" i="48"/>
  <c r="F59" i="48" s="1"/>
  <c r="E58" i="48"/>
  <c r="F58" i="48" s="1"/>
  <c r="E52" i="48"/>
  <c r="F52" i="48" s="1"/>
  <c r="E50" i="48"/>
  <c r="F50" i="48" s="1"/>
  <c r="E48" i="48"/>
  <c r="F48" i="48" s="1"/>
  <c r="E46" i="48"/>
  <c r="F46" i="48" s="1"/>
  <c r="E44" i="48"/>
  <c r="F44" i="48" s="1"/>
  <c r="E41" i="48"/>
  <c r="F41" i="48" s="1"/>
  <c r="E40" i="48"/>
  <c r="F40" i="48" s="1"/>
  <c r="E39" i="48"/>
  <c r="F39" i="48" s="1"/>
  <c r="E38" i="48"/>
  <c r="F38" i="48" s="1"/>
  <c r="F34" i="48"/>
  <c r="E31" i="48"/>
  <c r="F31" i="48" s="1"/>
  <c r="E29" i="48"/>
  <c r="F29" i="48" s="1"/>
  <c r="E28" i="48"/>
  <c r="F28" i="48" s="1"/>
  <c r="E27" i="48"/>
  <c r="F27" i="48" s="1"/>
  <c r="E26" i="48"/>
  <c r="F26" i="48" s="1"/>
  <c r="E25" i="48"/>
  <c r="F25" i="48" s="1"/>
  <c r="E24" i="48"/>
  <c r="F24" i="48" s="1"/>
  <c r="E23" i="48"/>
  <c r="F23" i="48" s="1"/>
  <c r="E22" i="48"/>
  <c r="F22" i="48" s="1"/>
  <c r="E21" i="48"/>
  <c r="F21" i="48" s="1"/>
  <c r="E20" i="48"/>
  <c r="F20" i="48" s="1"/>
  <c r="E19" i="48"/>
  <c r="F19" i="48" s="1"/>
  <c r="E18" i="48"/>
  <c r="F18" i="48" s="1"/>
  <c r="E17" i="48"/>
  <c r="F17" i="48" s="1"/>
  <c r="E16" i="48"/>
  <c r="F16" i="48" s="1"/>
  <c r="E15" i="48"/>
  <c r="F15" i="48" s="1"/>
  <c r="E14" i="48"/>
  <c r="F14" i="48" s="1"/>
  <c r="E13" i="48"/>
  <c r="F13" i="48" s="1"/>
  <c r="E12" i="48"/>
  <c r="F12" i="48" s="1"/>
  <c r="E11" i="48"/>
  <c r="F11" i="48" s="1"/>
  <c r="E9" i="48"/>
  <c r="F9" i="48" s="1"/>
  <c r="E8" i="48"/>
  <c r="F8" i="48" s="1"/>
  <c r="E91" i="45"/>
  <c r="F91" i="45" s="1"/>
  <c r="E89" i="45"/>
  <c r="F89" i="45" s="1"/>
  <c r="E88" i="45"/>
  <c r="F88" i="45" s="1"/>
  <c r="E85" i="45"/>
  <c r="F85" i="45" s="1"/>
  <c r="E84" i="45"/>
  <c r="F84" i="45" s="1"/>
  <c r="E83" i="45"/>
  <c r="F83" i="45" s="1"/>
  <c r="E82" i="45"/>
  <c r="F82" i="45" s="1"/>
  <c r="E80" i="45"/>
  <c r="F80" i="45" s="1"/>
  <c r="E79" i="45"/>
  <c r="F79" i="45" s="1"/>
  <c r="E78" i="45"/>
  <c r="F78" i="45" s="1"/>
  <c r="E76" i="45"/>
  <c r="F76" i="45" s="1"/>
  <c r="E75" i="45"/>
  <c r="F75" i="45" s="1"/>
  <c r="E74" i="45"/>
  <c r="F74" i="45" s="1"/>
  <c r="E69" i="45"/>
  <c r="F69" i="45" s="1"/>
  <c r="E68" i="45"/>
  <c r="F68" i="45" s="1"/>
  <c r="E67" i="45"/>
  <c r="F67" i="45" s="1"/>
  <c r="E65" i="45"/>
  <c r="F65" i="45" s="1"/>
  <c r="E64" i="45"/>
  <c r="F64" i="45" s="1"/>
  <c r="E63" i="45"/>
  <c r="F63" i="45" s="1"/>
  <c r="E62" i="45"/>
  <c r="F62" i="45" s="1"/>
  <c r="E61" i="45"/>
  <c r="F61" i="45" s="1"/>
  <c r="E60" i="45"/>
  <c r="F60" i="45" s="1"/>
  <c r="E59" i="45"/>
  <c r="F59" i="45" s="1"/>
  <c r="E66" i="45"/>
  <c r="F66" i="45" s="1"/>
  <c r="E52" i="45"/>
  <c r="F52" i="45" s="1"/>
  <c r="E50" i="45"/>
  <c r="F50" i="45" s="1"/>
  <c r="E48" i="45"/>
  <c r="F48" i="45" s="1"/>
  <c r="E46" i="45"/>
  <c r="F46" i="45" s="1"/>
  <c r="E44" i="45"/>
  <c r="F44" i="45" s="1"/>
  <c r="E41" i="45"/>
  <c r="F41" i="45" s="1"/>
  <c r="E40" i="45"/>
  <c r="F40" i="45" s="1"/>
  <c r="E39" i="45"/>
  <c r="F39" i="45" s="1"/>
  <c r="E38" i="45"/>
  <c r="F38" i="45" s="1"/>
  <c r="F34" i="45"/>
  <c r="E33" i="45"/>
  <c r="F33" i="45" s="1"/>
  <c r="E31" i="45"/>
  <c r="F31" i="45" s="1"/>
  <c r="E29" i="45"/>
  <c r="F29" i="45" s="1"/>
  <c r="E28" i="45"/>
  <c r="F28" i="45" s="1"/>
  <c r="E27" i="45"/>
  <c r="F27" i="45" s="1"/>
  <c r="E26" i="45"/>
  <c r="F26" i="45" s="1"/>
  <c r="E25" i="45"/>
  <c r="F25" i="45" s="1"/>
  <c r="E24" i="45"/>
  <c r="F24" i="45" s="1"/>
  <c r="E23" i="45"/>
  <c r="F23" i="45" s="1"/>
  <c r="E22" i="45"/>
  <c r="F22" i="45" s="1"/>
  <c r="E21" i="45"/>
  <c r="F21" i="45" s="1"/>
  <c r="E20" i="45"/>
  <c r="F20" i="45" s="1"/>
  <c r="E19" i="45"/>
  <c r="F19" i="45" s="1"/>
  <c r="E18" i="45"/>
  <c r="F18" i="45" s="1"/>
  <c r="E17" i="45"/>
  <c r="F17" i="45" s="1"/>
  <c r="E16" i="45"/>
  <c r="F16" i="45" s="1"/>
  <c r="E15" i="45"/>
  <c r="F15" i="45" s="1"/>
  <c r="E14" i="45"/>
  <c r="F14" i="45" s="1"/>
  <c r="E13" i="45"/>
  <c r="F13" i="45" s="1"/>
  <c r="E12" i="45"/>
  <c r="F12" i="45" s="1"/>
  <c r="E11" i="45"/>
  <c r="F11" i="45" s="1"/>
  <c r="E9" i="45"/>
  <c r="F9" i="45" s="1"/>
  <c r="E8" i="45"/>
  <c r="F8" i="45" s="1"/>
  <c r="E77" i="51" l="1"/>
  <c r="F77" i="51" s="1"/>
  <c r="E90" i="51"/>
  <c r="F90" i="51" s="1"/>
  <c r="E10" i="51"/>
  <c r="F10" i="51" s="1"/>
  <c r="E35" i="51"/>
  <c r="F35" i="51" s="1"/>
  <c r="E54" i="51"/>
  <c r="F54" i="51" s="1"/>
  <c r="E66" i="51"/>
  <c r="F66" i="51" s="1"/>
  <c r="E87" i="51"/>
  <c r="F87" i="51" s="1"/>
  <c r="E37" i="51"/>
  <c r="F37" i="51" s="1"/>
  <c r="E70" i="51"/>
  <c r="F70" i="51" s="1"/>
  <c r="E86" i="50"/>
  <c r="F86" i="50" s="1"/>
  <c r="E10" i="50"/>
  <c r="F10" i="50" s="1"/>
  <c r="E35" i="50"/>
  <c r="F35" i="50" s="1"/>
  <c r="E90" i="50"/>
  <c r="F90" i="50" s="1"/>
  <c r="E66" i="50"/>
  <c r="F66" i="50" s="1"/>
  <c r="E81" i="50"/>
  <c r="F81" i="50" s="1"/>
  <c r="E42" i="50"/>
  <c r="F42" i="50" s="1"/>
  <c r="E46" i="50"/>
  <c r="F46" i="50" s="1"/>
  <c r="E69" i="50"/>
  <c r="F69" i="50" s="1"/>
  <c r="E87" i="50"/>
  <c r="F87" i="50" s="1"/>
  <c r="E71" i="50"/>
  <c r="F71" i="50" s="1"/>
  <c r="E31" i="50"/>
  <c r="F31" i="50" s="1"/>
  <c r="E48" i="50"/>
  <c r="F48" i="50" s="1"/>
  <c r="E86" i="49"/>
  <c r="F86" i="49" s="1"/>
  <c r="E81" i="49"/>
  <c r="F81" i="49" s="1"/>
  <c r="E90" i="49"/>
  <c r="F90" i="49" s="1"/>
  <c r="E46" i="49"/>
  <c r="F46" i="49" s="1"/>
  <c r="E69" i="49"/>
  <c r="F69" i="49" s="1"/>
  <c r="E87" i="49"/>
  <c r="F87" i="49" s="1"/>
  <c r="E37" i="49"/>
  <c r="F37" i="49" s="1"/>
  <c r="E86" i="46"/>
  <c r="F86" i="46" s="1"/>
  <c r="E81" i="46"/>
  <c r="F81" i="46" s="1"/>
  <c r="E90" i="46"/>
  <c r="F90" i="46" s="1"/>
  <c r="E66" i="46"/>
  <c r="F66" i="46" s="1"/>
  <c r="E42" i="46"/>
  <c r="F42" i="46" s="1"/>
  <c r="E77" i="46"/>
  <c r="F77" i="46" s="1"/>
  <c r="E46" i="46"/>
  <c r="F46" i="46" s="1"/>
  <c r="E69" i="46"/>
  <c r="F69" i="46" s="1"/>
  <c r="E87" i="46"/>
  <c r="F87" i="46" s="1"/>
  <c r="E37" i="46"/>
  <c r="F37" i="46" s="1"/>
  <c r="E48" i="46"/>
  <c r="F48" i="46" s="1"/>
  <c r="E33" i="46"/>
  <c r="F33" i="46" s="1"/>
  <c r="E86" i="47"/>
  <c r="F86" i="47" s="1"/>
  <c r="E81" i="47"/>
  <c r="F81" i="47" s="1"/>
  <c r="E90" i="47"/>
  <c r="F90" i="47" s="1"/>
  <c r="E66" i="47"/>
  <c r="F66" i="47" s="1"/>
  <c r="E69" i="47"/>
  <c r="F69" i="47" s="1"/>
  <c r="E87" i="47"/>
  <c r="F87" i="47" s="1"/>
  <c r="E37" i="47"/>
  <c r="F37" i="47" s="1"/>
  <c r="E77" i="48"/>
  <c r="F77" i="48" s="1"/>
  <c r="E71" i="48"/>
  <c r="F71" i="48" s="1"/>
  <c r="E90" i="48"/>
  <c r="F90" i="48" s="1"/>
  <c r="E42" i="48"/>
  <c r="F42" i="48" s="1"/>
  <c r="E86" i="48"/>
  <c r="F86" i="48" s="1"/>
  <c r="E66" i="48"/>
  <c r="F66" i="48" s="1"/>
  <c r="E87" i="48"/>
  <c r="F87" i="48" s="1"/>
  <c r="E37" i="48"/>
  <c r="F37" i="48" s="1"/>
  <c r="E70" i="48"/>
  <c r="F70" i="48" s="1"/>
  <c r="E33" i="48"/>
  <c r="F33" i="48" s="1"/>
  <c r="E86" i="45"/>
  <c r="F86" i="45" s="1"/>
  <c r="E71" i="45"/>
  <c r="F71" i="45" s="1"/>
  <c r="E81" i="45"/>
  <c r="F81" i="45" s="1"/>
  <c r="E90" i="45"/>
  <c r="F90" i="45" s="1"/>
  <c r="E92" i="45"/>
  <c r="F92" i="45" s="1"/>
  <c r="E42" i="45"/>
  <c r="F42" i="45" s="1"/>
  <c r="E77" i="45"/>
  <c r="F77" i="45" s="1"/>
  <c r="E87" i="45"/>
  <c r="F87" i="45" s="1"/>
  <c r="E37" i="45"/>
  <c r="F37" i="45" s="1"/>
  <c r="E58" i="45"/>
  <c r="F58" i="45" s="1"/>
  <c r="E70" i="45"/>
  <c r="F70" i="45" s="1"/>
  <c r="E91" i="39"/>
  <c r="F91" i="39" s="1"/>
  <c r="E89" i="39"/>
  <c r="F89" i="39" s="1"/>
  <c r="E88" i="39"/>
  <c r="F88" i="39" s="1"/>
  <c r="F85" i="39"/>
  <c r="E85" i="39"/>
  <c r="E84" i="39"/>
  <c r="F84" i="39" s="1"/>
  <c r="E83" i="39"/>
  <c r="F83" i="39" s="1"/>
  <c r="E82" i="39"/>
  <c r="F82" i="39" s="1"/>
  <c r="E80" i="39"/>
  <c r="F80" i="39" s="1"/>
  <c r="E79" i="39"/>
  <c r="F79" i="39" s="1"/>
  <c r="E78" i="39"/>
  <c r="F78" i="39" s="1"/>
  <c r="E81" i="39"/>
  <c r="F81" i="39" s="1"/>
  <c r="E76" i="39"/>
  <c r="F76" i="39" s="1"/>
  <c r="E75" i="39"/>
  <c r="F75" i="39" s="1"/>
  <c r="E74" i="39"/>
  <c r="F74" i="39" s="1"/>
  <c r="E69" i="39"/>
  <c r="F69" i="39" s="1"/>
  <c r="E68" i="39"/>
  <c r="F68" i="39" s="1"/>
  <c r="E67" i="39"/>
  <c r="F67" i="39" s="1"/>
  <c r="E65" i="39"/>
  <c r="F65" i="39" s="1"/>
  <c r="E64" i="39"/>
  <c r="F64" i="39" s="1"/>
  <c r="E63" i="39"/>
  <c r="F63" i="39" s="1"/>
  <c r="E62" i="39"/>
  <c r="F62" i="39" s="1"/>
  <c r="E61" i="39"/>
  <c r="F61" i="39" s="1"/>
  <c r="E60" i="39"/>
  <c r="F60" i="39" s="1"/>
  <c r="E59" i="39"/>
  <c r="F59" i="39" s="1"/>
  <c r="E58" i="39"/>
  <c r="F58" i="39" s="1"/>
  <c r="E52" i="39"/>
  <c r="F52" i="39" s="1"/>
  <c r="E50" i="39"/>
  <c r="F50" i="39" s="1"/>
  <c r="E48" i="39"/>
  <c r="F48" i="39" s="1"/>
  <c r="E46" i="39"/>
  <c r="F46" i="39" s="1"/>
  <c r="E44" i="39"/>
  <c r="F44" i="39" s="1"/>
  <c r="E41" i="39"/>
  <c r="F41" i="39" s="1"/>
  <c r="E40" i="39"/>
  <c r="F40" i="39" s="1"/>
  <c r="E39" i="39"/>
  <c r="F39" i="39" s="1"/>
  <c r="E38" i="39"/>
  <c r="F38" i="39" s="1"/>
  <c r="F34" i="39"/>
  <c r="E33" i="39"/>
  <c r="F33" i="39" s="1"/>
  <c r="E31" i="39"/>
  <c r="F31" i="39" s="1"/>
  <c r="E29" i="39"/>
  <c r="F29" i="39" s="1"/>
  <c r="E28" i="39"/>
  <c r="F28" i="39" s="1"/>
  <c r="E27" i="39"/>
  <c r="F27" i="39" s="1"/>
  <c r="E26" i="39"/>
  <c r="F26" i="39" s="1"/>
  <c r="E25" i="39"/>
  <c r="F25" i="39" s="1"/>
  <c r="E24" i="39"/>
  <c r="F24" i="39" s="1"/>
  <c r="F23" i="39"/>
  <c r="E23" i="39"/>
  <c r="E22" i="39"/>
  <c r="F22" i="39" s="1"/>
  <c r="E21" i="39"/>
  <c r="F21" i="39" s="1"/>
  <c r="E20" i="39"/>
  <c r="F20" i="39" s="1"/>
  <c r="E19" i="39"/>
  <c r="F19" i="39" s="1"/>
  <c r="E18" i="39"/>
  <c r="F18" i="39" s="1"/>
  <c r="E17" i="39"/>
  <c r="F17" i="39" s="1"/>
  <c r="E16" i="39"/>
  <c r="F16" i="39" s="1"/>
  <c r="E15" i="39"/>
  <c r="F15" i="39" s="1"/>
  <c r="E14" i="39"/>
  <c r="F14" i="39" s="1"/>
  <c r="E13" i="39"/>
  <c r="F13" i="39" s="1"/>
  <c r="E12" i="39"/>
  <c r="F12" i="39" s="1"/>
  <c r="E11" i="39"/>
  <c r="F11" i="39" s="1"/>
  <c r="E9" i="39"/>
  <c r="F9" i="39" s="1"/>
  <c r="E8" i="39"/>
  <c r="F8" i="39" s="1"/>
  <c r="E91" i="44"/>
  <c r="F91" i="44" s="1"/>
  <c r="E89" i="44"/>
  <c r="F89" i="44" s="1"/>
  <c r="E88" i="44"/>
  <c r="F88" i="44" s="1"/>
  <c r="E85" i="44"/>
  <c r="F85" i="44" s="1"/>
  <c r="E84" i="44"/>
  <c r="F84" i="44" s="1"/>
  <c r="E83" i="44"/>
  <c r="F83" i="44" s="1"/>
  <c r="E82" i="44"/>
  <c r="F82" i="44" s="1"/>
  <c r="E80" i="44"/>
  <c r="F80" i="44" s="1"/>
  <c r="E79" i="44"/>
  <c r="F79" i="44" s="1"/>
  <c r="E78" i="44"/>
  <c r="F78" i="44" s="1"/>
  <c r="E76" i="44"/>
  <c r="F76" i="44" s="1"/>
  <c r="E75" i="44"/>
  <c r="F75" i="44" s="1"/>
  <c r="E74" i="44"/>
  <c r="F74" i="44" s="1"/>
  <c r="E70" i="44"/>
  <c r="F70" i="44" s="1"/>
  <c r="E68" i="44"/>
  <c r="F68" i="44" s="1"/>
  <c r="E67" i="44"/>
  <c r="F67" i="44" s="1"/>
  <c r="E65" i="44"/>
  <c r="F65" i="44" s="1"/>
  <c r="E64" i="44"/>
  <c r="F64" i="44" s="1"/>
  <c r="E63" i="44"/>
  <c r="F63" i="44" s="1"/>
  <c r="E62" i="44"/>
  <c r="F62" i="44" s="1"/>
  <c r="E61" i="44"/>
  <c r="F61" i="44" s="1"/>
  <c r="E60" i="44"/>
  <c r="F60" i="44" s="1"/>
  <c r="E59" i="44"/>
  <c r="F59" i="44" s="1"/>
  <c r="E58" i="44"/>
  <c r="F58" i="44" s="1"/>
  <c r="E52" i="44"/>
  <c r="F52" i="44" s="1"/>
  <c r="E50" i="44"/>
  <c r="F50" i="44" s="1"/>
  <c r="E48" i="44"/>
  <c r="F48" i="44" s="1"/>
  <c r="E44" i="44"/>
  <c r="F44" i="44" s="1"/>
  <c r="E41" i="44"/>
  <c r="F41" i="44" s="1"/>
  <c r="E40" i="44"/>
  <c r="F40" i="44" s="1"/>
  <c r="E39" i="44"/>
  <c r="F39" i="44" s="1"/>
  <c r="E38" i="44"/>
  <c r="F38" i="44" s="1"/>
  <c r="F34" i="44"/>
  <c r="E33" i="44"/>
  <c r="F33" i="44" s="1"/>
  <c r="E31" i="44"/>
  <c r="F31" i="44" s="1"/>
  <c r="E29" i="44"/>
  <c r="F29" i="44" s="1"/>
  <c r="E28" i="44"/>
  <c r="F28" i="44" s="1"/>
  <c r="E27" i="44"/>
  <c r="F27" i="44" s="1"/>
  <c r="E26" i="44"/>
  <c r="F26" i="44" s="1"/>
  <c r="E25" i="44"/>
  <c r="F25" i="44" s="1"/>
  <c r="E24" i="44"/>
  <c r="F24" i="44" s="1"/>
  <c r="E23" i="44"/>
  <c r="F23" i="44" s="1"/>
  <c r="E22" i="44"/>
  <c r="F22" i="44" s="1"/>
  <c r="E21" i="44"/>
  <c r="F21" i="44" s="1"/>
  <c r="E20" i="44"/>
  <c r="F20" i="44" s="1"/>
  <c r="E19" i="44"/>
  <c r="F19" i="44" s="1"/>
  <c r="E18" i="44"/>
  <c r="F18" i="44" s="1"/>
  <c r="E17" i="44"/>
  <c r="F17" i="44" s="1"/>
  <c r="E16" i="44"/>
  <c r="F16" i="44" s="1"/>
  <c r="E15" i="44"/>
  <c r="F15" i="44" s="1"/>
  <c r="E14" i="44"/>
  <c r="F14" i="44" s="1"/>
  <c r="E13" i="44"/>
  <c r="F13" i="44" s="1"/>
  <c r="E12" i="44"/>
  <c r="F12" i="44" s="1"/>
  <c r="E11" i="44"/>
  <c r="F11" i="44" s="1"/>
  <c r="E9" i="44"/>
  <c r="F9" i="44" s="1"/>
  <c r="E8" i="44"/>
  <c r="F8" i="44" s="1"/>
  <c r="E91" i="43"/>
  <c r="F91" i="43" s="1"/>
  <c r="E89" i="43"/>
  <c r="F89" i="43" s="1"/>
  <c r="E88" i="43"/>
  <c r="F88" i="43" s="1"/>
  <c r="E85" i="43"/>
  <c r="F85" i="43" s="1"/>
  <c r="E84" i="43"/>
  <c r="F84" i="43" s="1"/>
  <c r="E83" i="43"/>
  <c r="F83" i="43" s="1"/>
  <c r="E82" i="43"/>
  <c r="F82" i="43" s="1"/>
  <c r="E80" i="43"/>
  <c r="F80" i="43" s="1"/>
  <c r="E79" i="43"/>
  <c r="F79" i="43" s="1"/>
  <c r="E78" i="43"/>
  <c r="F78" i="43" s="1"/>
  <c r="E76" i="43"/>
  <c r="F76" i="43" s="1"/>
  <c r="E75" i="43"/>
  <c r="F75" i="43" s="1"/>
  <c r="E74" i="43"/>
  <c r="F74" i="43" s="1"/>
  <c r="E69" i="43"/>
  <c r="F69" i="43" s="1"/>
  <c r="E68" i="43"/>
  <c r="F68" i="43" s="1"/>
  <c r="E67" i="43"/>
  <c r="F67" i="43" s="1"/>
  <c r="E65" i="43"/>
  <c r="F65" i="43" s="1"/>
  <c r="E64" i="43"/>
  <c r="F64" i="43" s="1"/>
  <c r="E63" i="43"/>
  <c r="F63" i="43" s="1"/>
  <c r="E62" i="43"/>
  <c r="F62" i="43" s="1"/>
  <c r="E61" i="43"/>
  <c r="F61" i="43" s="1"/>
  <c r="E60" i="43"/>
  <c r="F60" i="43" s="1"/>
  <c r="E59" i="43"/>
  <c r="F59" i="43" s="1"/>
  <c r="E58" i="43"/>
  <c r="F58" i="43" s="1"/>
  <c r="E52" i="43"/>
  <c r="F52" i="43" s="1"/>
  <c r="E50" i="43"/>
  <c r="F50" i="43" s="1"/>
  <c r="E48" i="43"/>
  <c r="F48" i="43" s="1"/>
  <c r="E46" i="43"/>
  <c r="F46" i="43" s="1"/>
  <c r="E44" i="43"/>
  <c r="F44" i="43" s="1"/>
  <c r="E41" i="43"/>
  <c r="F41" i="43" s="1"/>
  <c r="E40" i="43"/>
  <c r="F40" i="43" s="1"/>
  <c r="E39" i="43"/>
  <c r="F39" i="43" s="1"/>
  <c r="E38" i="43"/>
  <c r="F38" i="43" s="1"/>
  <c r="F34" i="43"/>
  <c r="E33" i="43"/>
  <c r="F33" i="43" s="1"/>
  <c r="E31" i="43"/>
  <c r="F31" i="43" s="1"/>
  <c r="E29" i="43"/>
  <c r="F29" i="43" s="1"/>
  <c r="E28" i="43"/>
  <c r="F28" i="43" s="1"/>
  <c r="E27" i="43"/>
  <c r="F27" i="43" s="1"/>
  <c r="E26" i="43"/>
  <c r="F26" i="43" s="1"/>
  <c r="E25" i="43"/>
  <c r="F25" i="43" s="1"/>
  <c r="E24" i="43"/>
  <c r="F24" i="43" s="1"/>
  <c r="E23" i="43"/>
  <c r="F23" i="43" s="1"/>
  <c r="E22" i="43"/>
  <c r="F22" i="43" s="1"/>
  <c r="E21" i="43"/>
  <c r="F21" i="43" s="1"/>
  <c r="E20" i="43"/>
  <c r="F20" i="43" s="1"/>
  <c r="E19" i="43"/>
  <c r="F19" i="43" s="1"/>
  <c r="E18" i="43"/>
  <c r="F18" i="43" s="1"/>
  <c r="E17" i="43"/>
  <c r="F17" i="43" s="1"/>
  <c r="E16" i="43"/>
  <c r="F16" i="43" s="1"/>
  <c r="E15" i="43"/>
  <c r="F15" i="43" s="1"/>
  <c r="E14" i="43"/>
  <c r="F14" i="43" s="1"/>
  <c r="E13" i="43"/>
  <c r="F13" i="43" s="1"/>
  <c r="E12" i="43"/>
  <c r="F12" i="43" s="1"/>
  <c r="E11" i="43"/>
  <c r="F11" i="43" s="1"/>
  <c r="E9" i="43"/>
  <c r="F9" i="43" s="1"/>
  <c r="E8" i="43"/>
  <c r="F8" i="43" s="1"/>
  <c r="E91" i="42"/>
  <c r="F91" i="42" s="1"/>
  <c r="E89" i="42"/>
  <c r="F89" i="42" s="1"/>
  <c r="E88" i="42"/>
  <c r="F88" i="42" s="1"/>
  <c r="E85" i="42"/>
  <c r="F85" i="42" s="1"/>
  <c r="E84" i="42"/>
  <c r="F84" i="42" s="1"/>
  <c r="E83" i="42"/>
  <c r="F83" i="42" s="1"/>
  <c r="E82" i="42"/>
  <c r="F82" i="42" s="1"/>
  <c r="E80" i="42"/>
  <c r="F80" i="42" s="1"/>
  <c r="E79" i="42"/>
  <c r="F79" i="42" s="1"/>
  <c r="E78" i="42"/>
  <c r="F78" i="42" s="1"/>
  <c r="E76" i="42"/>
  <c r="F76" i="42" s="1"/>
  <c r="E75" i="42"/>
  <c r="F75" i="42" s="1"/>
  <c r="E74" i="42"/>
  <c r="F74" i="42" s="1"/>
  <c r="E77" i="42"/>
  <c r="F77" i="42" s="1"/>
  <c r="E69" i="42"/>
  <c r="F69" i="42" s="1"/>
  <c r="E68" i="42"/>
  <c r="F68" i="42" s="1"/>
  <c r="E67" i="42"/>
  <c r="F67" i="42" s="1"/>
  <c r="E65" i="42"/>
  <c r="F65" i="42" s="1"/>
  <c r="E64" i="42"/>
  <c r="F64" i="42" s="1"/>
  <c r="E63" i="42"/>
  <c r="F63" i="42" s="1"/>
  <c r="E62" i="42"/>
  <c r="F62" i="42" s="1"/>
  <c r="E61" i="42"/>
  <c r="F61" i="42" s="1"/>
  <c r="E60" i="42"/>
  <c r="F60" i="42" s="1"/>
  <c r="E59" i="42"/>
  <c r="F59" i="42" s="1"/>
  <c r="E58" i="42"/>
  <c r="F58" i="42" s="1"/>
  <c r="E52" i="42"/>
  <c r="F52" i="42" s="1"/>
  <c r="E50" i="42"/>
  <c r="F50" i="42" s="1"/>
  <c r="E48" i="42"/>
  <c r="F48" i="42" s="1"/>
  <c r="E44" i="42"/>
  <c r="F44" i="42" s="1"/>
  <c r="E41" i="42"/>
  <c r="F41" i="42" s="1"/>
  <c r="E40" i="42"/>
  <c r="F40" i="42" s="1"/>
  <c r="E39" i="42"/>
  <c r="F39" i="42" s="1"/>
  <c r="E38" i="42"/>
  <c r="F38" i="42" s="1"/>
  <c r="F34" i="42"/>
  <c r="E33" i="42"/>
  <c r="F33" i="42" s="1"/>
  <c r="E31" i="42"/>
  <c r="F31" i="42" s="1"/>
  <c r="E29" i="42"/>
  <c r="F29" i="42" s="1"/>
  <c r="E28" i="42"/>
  <c r="F28" i="42" s="1"/>
  <c r="E27" i="42"/>
  <c r="F27" i="42" s="1"/>
  <c r="E26" i="42"/>
  <c r="F26" i="42" s="1"/>
  <c r="E25" i="42"/>
  <c r="F25" i="42" s="1"/>
  <c r="E24" i="42"/>
  <c r="F24" i="42" s="1"/>
  <c r="E23" i="42"/>
  <c r="F23" i="42" s="1"/>
  <c r="E22" i="42"/>
  <c r="F22" i="42" s="1"/>
  <c r="E21" i="42"/>
  <c r="F21" i="42" s="1"/>
  <c r="E20" i="42"/>
  <c r="F20" i="42" s="1"/>
  <c r="E19" i="42"/>
  <c r="F19" i="42" s="1"/>
  <c r="E18" i="42"/>
  <c r="F18" i="42" s="1"/>
  <c r="E17" i="42"/>
  <c r="F17" i="42" s="1"/>
  <c r="E16" i="42"/>
  <c r="F16" i="42" s="1"/>
  <c r="E15" i="42"/>
  <c r="F15" i="42" s="1"/>
  <c r="E14" i="42"/>
  <c r="F14" i="42" s="1"/>
  <c r="E13" i="42"/>
  <c r="F13" i="42" s="1"/>
  <c r="E12" i="42"/>
  <c r="F12" i="42" s="1"/>
  <c r="E11" i="42"/>
  <c r="F11" i="42" s="1"/>
  <c r="E9" i="42"/>
  <c r="F9" i="42" s="1"/>
  <c r="E8" i="42"/>
  <c r="F8" i="42" s="1"/>
  <c r="E91" i="38"/>
  <c r="F91" i="38" s="1"/>
  <c r="E89" i="38"/>
  <c r="F89" i="38" s="1"/>
  <c r="E88" i="38"/>
  <c r="F88" i="38" s="1"/>
  <c r="E85" i="38"/>
  <c r="F85" i="38" s="1"/>
  <c r="E84" i="38"/>
  <c r="F84" i="38" s="1"/>
  <c r="E83" i="38"/>
  <c r="F83" i="38" s="1"/>
  <c r="E82" i="38"/>
  <c r="F82" i="38" s="1"/>
  <c r="E86" i="38"/>
  <c r="F86" i="38" s="1"/>
  <c r="E80" i="38"/>
  <c r="F80" i="38" s="1"/>
  <c r="E79" i="38"/>
  <c r="F79" i="38" s="1"/>
  <c r="E78" i="38"/>
  <c r="F78" i="38" s="1"/>
  <c r="E81" i="38"/>
  <c r="F81" i="38" s="1"/>
  <c r="E76" i="38"/>
  <c r="F76" i="38" s="1"/>
  <c r="E75" i="38"/>
  <c r="F75" i="38" s="1"/>
  <c r="E74" i="38"/>
  <c r="F74" i="38" s="1"/>
  <c r="E69" i="38"/>
  <c r="F69" i="38" s="1"/>
  <c r="E68" i="38"/>
  <c r="F68" i="38" s="1"/>
  <c r="F67" i="38"/>
  <c r="E67" i="38"/>
  <c r="E65" i="38"/>
  <c r="F65" i="38" s="1"/>
  <c r="E64" i="38"/>
  <c r="F64" i="38" s="1"/>
  <c r="F63" i="38"/>
  <c r="E63" i="38"/>
  <c r="E62" i="38"/>
  <c r="F62" i="38" s="1"/>
  <c r="E61" i="38"/>
  <c r="F61" i="38" s="1"/>
  <c r="E60" i="38"/>
  <c r="F60" i="38" s="1"/>
  <c r="E59" i="38"/>
  <c r="F59" i="38" s="1"/>
  <c r="E58" i="38"/>
  <c r="F58" i="38" s="1"/>
  <c r="E52" i="38"/>
  <c r="F52" i="38" s="1"/>
  <c r="E50" i="38"/>
  <c r="F50" i="38" s="1"/>
  <c r="E48" i="38"/>
  <c r="F48" i="38" s="1"/>
  <c r="E44" i="38"/>
  <c r="F44" i="38" s="1"/>
  <c r="E41" i="38"/>
  <c r="F41" i="38" s="1"/>
  <c r="E40" i="38"/>
  <c r="F40" i="38" s="1"/>
  <c r="E39" i="38"/>
  <c r="F39" i="38" s="1"/>
  <c r="E38" i="38"/>
  <c r="F38" i="38" s="1"/>
  <c r="E42" i="38"/>
  <c r="F42" i="38" s="1"/>
  <c r="F34" i="38"/>
  <c r="E31" i="38"/>
  <c r="F31" i="38" s="1"/>
  <c r="E29" i="38"/>
  <c r="F29" i="38" s="1"/>
  <c r="E28" i="38"/>
  <c r="F28" i="38" s="1"/>
  <c r="E27" i="38"/>
  <c r="F27" i="38" s="1"/>
  <c r="E26" i="38"/>
  <c r="F26" i="38" s="1"/>
  <c r="E25" i="38"/>
  <c r="F25" i="38" s="1"/>
  <c r="E24" i="38"/>
  <c r="F24" i="38" s="1"/>
  <c r="E23" i="38"/>
  <c r="F23" i="38" s="1"/>
  <c r="E22" i="38"/>
  <c r="F22" i="38" s="1"/>
  <c r="E21" i="38"/>
  <c r="F21" i="38" s="1"/>
  <c r="E20" i="38"/>
  <c r="F20" i="38" s="1"/>
  <c r="E19" i="38"/>
  <c r="F19" i="38" s="1"/>
  <c r="E18" i="38"/>
  <c r="F18" i="38" s="1"/>
  <c r="E17" i="38"/>
  <c r="F17" i="38" s="1"/>
  <c r="E16" i="38"/>
  <c r="F16" i="38" s="1"/>
  <c r="E15" i="38"/>
  <c r="F15" i="38" s="1"/>
  <c r="E14" i="38"/>
  <c r="F14" i="38" s="1"/>
  <c r="E13" i="38"/>
  <c r="F13" i="38" s="1"/>
  <c r="E12" i="38"/>
  <c r="F12" i="38" s="1"/>
  <c r="E11" i="38"/>
  <c r="F11" i="38" s="1"/>
  <c r="E9" i="38"/>
  <c r="F9" i="38" s="1"/>
  <c r="E8" i="38"/>
  <c r="F8" i="38" s="1"/>
  <c r="E91" i="40"/>
  <c r="F91" i="40" s="1"/>
  <c r="E89" i="40"/>
  <c r="F89" i="40" s="1"/>
  <c r="E88" i="40"/>
  <c r="F88" i="40" s="1"/>
  <c r="E85" i="40"/>
  <c r="F85" i="40" s="1"/>
  <c r="E84" i="40"/>
  <c r="F84" i="40" s="1"/>
  <c r="E83" i="40"/>
  <c r="F83" i="40" s="1"/>
  <c r="E82" i="40"/>
  <c r="F82" i="40" s="1"/>
  <c r="E80" i="40"/>
  <c r="F80" i="40" s="1"/>
  <c r="E79" i="40"/>
  <c r="F79" i="40" s="1"/>
  <c r="E78" i="40"/>
  <c r="F78" i="40" s="1"/>
  <c r="E76" i="40"/>
  <c r="F76" i="40" s="1"/>
  <c r="E75" i="40"/>
  <c r="F75" i="40" s="1"/>
  <c r="E74" i="40"/>
  <c r="F74" i="40" s="1"/>
  <c r="E77" i="40"/>
  <c r="F77" i="40" s="1"/>
  <c r="E69" i="40"/>
  <c r="F69" i="40" s="1"/>
  <c r="E68" i="40"/>
  <c r="F68" i="40" s="1"/>
  <c r="F67" i="40"/>
  <c r="E67" i="40"/>
  <c r="E65" i="40"/>
  <c r="F65" i="40" s="1"/>
  <c r="E64" i="40"/>
  <c r="F64" i="40" s="1"/>
  <c r="E63" i="40"/>
  <c r="F63" i="40" s="1"/>
  <c r="E62" i="40"/>
  <c r="F62" i="40" s="1"/>
  <c r="E61" i="40"/>
  <c r="F61" i="40" s="1"/>
  <c r="E60" i="40"/>
  <c r="F60" i="40" s="1"/>
  <c r="E59" i="40"/>
  <c r="F59" i="40" s="1"/>
  <c r="E58" i="40"/>
  <c r="F58" i="40" s="1"/>
  <c r="E52" i="40"/>
  <c r="F52" i="40" s="1"/>
  <c r="E50" i="40"/>
  <c r="F50" i="40" s="1"/>
  <c r="E48" i="40"/>
  <c r="F48" i="40" s="1"/>
  <c r="E46" i="40"/>
  <c r="F46" i="40" s="1"/>
  <c r="E44" i="40"/>
  <c r="F44" i="40" s="1"/>
  <c r="E41" i="40"/>
  <c r="F41" i="40" s="1"/>
  <c r="E40" i="40"/>
  <c r="F40" i="40" s="1"/>
  <c r="E39" i="40"/>
  <c r="F39" i="40" s="1"/>
  <c r="F38" i="40"/>
  <c r="E38" i="40"/>
  <c r="F34" i="40"/>
  <c r="E31" i="40"/>
  <c r="F31" i="40" s="1"/>
  <c r="E29" i="40"/>
  <c r="F29" i="40" s="1"/>
  <c r="E28" i="40"/>
  <c r="F28" i="40" s="1"/>
  <c r="E27" i="40"/>
  <c r="F27" i="40" s="1"/>
  <c r="E26" i="40"/>
  <c r="F26" i="40" s="1"/>
  <c r="E25" i="40"/>
  <c r="F25" i="40" s="1"/>
  <c r="E24" i="40"/>
  <c r="F24" i="40" s="1"/>
  <c r="E23" i="40"/>
  <c r="F23" i="40" s="1"/>
  <c r="E22" i="40"/>
  <c r="F22" i="40" s="1"/>
  <c r="E21" i="40"/>
  <c r="F21" i="40" s="1"/>
  <c r="E20" i="40"/>
  <c r="F20" i="40" s="1"/>
  <c r="E19" i="40"/>
  <c r="F19" i="40" s="1"/>
  <c r="E18" i="40"/>
  <c r="F18" i="40" s="1"/>
  <c r="E17" i="40"/>
  <c r="F17" i="40" s="1"/>
  <c r="E16" i="40"/>
  <c r="F16" i="40" s="1"/>
  <c r="E15" i="40"/>
  <c r="F15" i="40" s="1"/>
  <c r="E14" i="40"/>
  <c r="F14" i="40" s="1"/>
  <c r="E13" i="40"/>
  <c r="F13" i="40" s="1"/>
  <c r="E12" i="40"/>
  <c r="F12" i="40" s="1"/>
  <c r="E11" i="40"/>
  <c r="F11" i="40" s="1"/>
  <c r="E9" i="40"/>
  <c r="F9" i="40" s="1"/>
  <c r="E8" i="40"/>
  <c r="F8" i="40" s="1"/>
  <c r="E91" i="41"/>
  <c r="F91" i="41" s="1"/>
  <c r="E89" i="41"/>
  <c r="F89" i="41" s="1"/>
  <c r="E88" i="41"/>
  <c r="F88" i="41" s="1"/>
  <c r="E85" i="41"/>
  <c r="F85" i="41" s="1"/>
  <c r="E84" i="41"/>
  <c r="F84" i="41" s="1"/>
  <c r="E83" i="41"/>
  <c r="F83" i="41" s="1"/>
  <c r="E82" i="41"/>
  <c r="F82" i="41" s="1"/>
  <c r="E86" i="41"/>
  <c r="F86" i="41" s="1"/>
  <c r="E80" i="41"/>
  <c r="F80" i="41" s="1"/>
  <c r="E79" i="41"/>
  <c r="F79" i="41" s="1"/>
  <c r="E78" i="41"/>
  <c r="F78" i="41" s="1"/>
  <c r="E81" i="41"/>
  <c r="F81" i="41" s="1"/>
  <c r="E76" i="41"/>
  <c r="F76" i="41" s="1"/>
  <c r="E75" i="41"/>
  <c r="F75" i="41" s="1"/>
  <c r="E74" i="41"/>
  <c r="F74" i="41" s="1"/>
  <c r="E69" i="41"/>
  <c r="F69" i="41" s="1"/>
  <c r="E68" i="41"/>
  <c r="F68" i="41" s="1"/>
  <c r="F67" i="41"/>
  <c r="E67" i="41"/>
  <c r="E65" i="41"/>
  <c r="F65" i="41" s="1"/>
  <c r="E64" i="41"/>
  <c r="F64" i="41" s="1"/>
  <c r="F63" i="41"/>
  <c r="E63" i="41"/>
  <c r="E62" i="41"/>
  <c r="F62" i="41" s="1"/>
  <c r="E61" i="41"/>
  <c r="F61" i="41" s="1"/>
  <c r="E60" i="41"/>
  <c r="F60" i="41" s="1"/>
  <c r="E59" i="41"/>
  <c r="F59" i="41" s="1"/>
  <c r="E58" i="41"/>
  <c r="F58" i="41" s="1"/>
  <c r="E52" i="41"/>
  <c r="F52" i="41" s="1"/>
  <c r="E50" i="41"/>
  <c r="F50" i="41" s="1"/>
  <c r="E48" i="41"/>
  <c r="F48" i="41" s="1"/>
  <c r="E44" i="41"/>
  <c r="F44" i="41" s="1"/>
  <c r="E41" i="41"/>
  <c r="F41" i="41" s="1"/>
  <c r="E40" i="41"/>
  <c r="F40" i="41" s="1"/>
  <c r="E39" i="41"/>
  <c r="F39" i="41" s="1"/>
  <c r="E38" i="41"/>
  <c r="F38" i="41" s="1"/>
  <c r="E42" i="41"/>
  <c r="F42" i="41" s="1"/>
  <c r="F34" i="41"/>
  <c r="E33" i="41"/>
  <c r="F33" i="41" s="1"/>
  <c r="E31" i="41"/>
  <c r="F31" i="41" s="1"/>
  <c r="E29" i="41"/>
  <c r="F29" i="41" s="1"/>
  <c r="E28" i="41"/>
  <c r="F28" i="41" s="1"/>
  <c r="E27" i="41"/>
  <c r="F27" i="41" s="1"/>
  <c r="E26" i="41"/>
  <c r="F26" i="41" s="1"/>
  <c r="E25" i="41"/>
  <c r="F25" i="41" s="1"/>
  <c r="E24" i="41"/>
  <c r="F24" i="41" s="1"/>
  <c r="E23" i="41"/>
  <c r="F23" i="41" s="1"/>
  <c r="E22" i="41"/>
  <c r="F22" i="41" s="1"/>
  <c r="E21" i="41"/>
  <c r="F21" i="41" s="1"/>
  <c r="E20" i="41"/>
  <c r="F20" i="41" s="1"/>
  <c r="E19" i="41"/>
  <c r="F19" i="41" s="1"/>
  <c r="E18" i="41"/>
  <c r="F18" i="41" s="1"/>
  <c r="E17" i="41"/>
  <c r="F17" i="41" s="1"/>
  <c r="E16" i="41"/>
  <c r="F16" i="41" s="1"/>
  <c r="E15" i="41"/>
  <c r="F15" i="41" s="1"/>
  <c r="E14" i="41"/>
  <c r="F14" i="41" s="1"/>
  <c r="E13" i="41"/>
  <c r="F13" i="41" s="1"/>
  <c r="E12" i="41"/>
  <c r="F12" i="41" s="1"/>
  <c r="E11" i="41"/>
  <c r="F11" i="41" s="1"/>
  <c r="E9" i="41"/>
  <c r="F9" i="41" s="1"/>
  <c r="E8" i="41"/>
  <c r="F8" i="41" s="1"/>
  <c r="E92" i="51" l="1"/>
  <c r="F92" i="51" s="1"/>
  <c r="E71" i="51"/>
  <c r="F71" i="51" s="1"/>
  <c r="E92" i="50"/>
  <c r="F92" i="50" s="1"/>
  <c r="E54" i="50"/>
  <c r="F54" i="50" s="1"/>
  <c r="E66" i="49"/>
  <c r="F66" i="49" s="1"/>
  <c r="E10" i="49"/>
  <c r="F10" i="49" s="1"/>
  <c r="E92" i="49"/>
  <c r="F92" i="49" s="1"/>
  <c r="E71" i="49"/>
  <c r="F71" i="49" s="1"/>
  <c r="E10" i="46"/>
  <c r="F10" i="46" s="1"/>
  <c r="E71" i="46"/>
  <c r="F71" i="46" s="1"/>
  <c r="E92" i="46"/>
  <c r="F92" i="46" s="1"/>
  <c r="E10" i="47"/>
  <c r="F10" i="47" s="1"/>
  <c r="E71" i="47"/>
  <c r="F71" i="47" s="1"/>
  <c r="E92" i="47"/>
  <c r="F92" i="47" s="1"/>
  <c r="E10" i="48"/>
  <c r="F10" i="48" s="1"/>
  <c r="E92" i="48"/>
  <c r="F92" i="48" s="1"/>
  <c r="E10" i="45"/>
  <c r="F10" i="45" s="1"/>
  <c r="E90" i="39"/>
  <c r="F90" i="39" s="1"/>
  <c r="E10" i="39"/>
  <c r="F10" i="39" s="1"/>
  <c r="E35" i="39"/>
  <c r="F35" i="39" s="1"/>
  <c r="E42" i="39"/>
  <c r="F42" i="39" s="1"/>
  <c r="E86" i="39"/>
  <c r="F86" i="39" s="1"/>
  <c r="E77" i="39"/>
  <c r="F77" i="39" s="1"/>
  <c r="E54" i="39"/>
  <c r="F54" i="39" s="1"/>
  <c r="E66" i="39"/>
  <c r="F66" i="39" s="1"/>
  <c r="E87" i="39"/>
  <c r="F87" i="39" s="1"/>
  <c r="E37" i="39"/>
  <c r="F37" i="39" s="1"/>
  <c r="E70" i="39"/>
  <c r="F70" i="39" s="1"/>
  <c r="E71" i="44"/>
  <c r="F71" i="44" s="1"/>
  <c r="E86" i="44"/>
  <c r="F86" i="44" s="1"/>
  <c r="E81" i="44"/>
  <c r="F81" i="44" s="1"/>
  <c r="E90" i="44"/>
  <c r="F90" i="44" s="1"/>
  <c r="E92" i="44"/>
  <c r="F92" i="44" s="1"/>
  <c r="E42" i="44"/>
  <c r="F42" i="44" s="1"/>
  <c r="E77" i="44"/>
  <c r="F77" i="44" s="1"/>
  <c r="E66" i="44"/>
  <c r="F66" i="44" s="1"/>
  <c r="E46" i="44"/>
  <c r="F46" i="44" s="1"/>
  <c r="E69" i="44"/>
  <c r="F69" i="44" s="1"/>
  <c r="E87" i="44"/>
  <c r="F87" i="44" s="1"/>
  <c r="E37" i="44"/>
  <c r="F37" i="44" s="1"/>
  <c r="E86" i="43"/>
  <c r="F86" i="43" s="1"/>
  <c r="E71" i="43"/>
  <c r="F71" i="43" s="1"/>
  <c r="E81" i="43"/>
  <c r="F81" i="43" s="1"/>
  <c r="E90" i="43"/>
  <c r="F90" i="43" s="1"/>
  <c r="E92" i="43"/>
  <c r="F92" i="43" s="1"/>
  <c r="E42" i="43"/>
  <c r="F42" i="43" s="1"/>
  <c r="E77" i="43"/>
  <c r="F77" i="43" s="1"/>
  <c r="E66" i="43"/>
  <c r="F66" i="43" s="1"/>
  <c r="E87" i="43"/>
  <c r="F87" i="43" s="1"/>
  <c r="E37" i="43"/>
  <c r="F37" i="43" s="1"/>
  <c r="E70" i="43"/>
  <c r="F70" i="43" s="1"/>
  <c r="E81" i="42"/>
  <c r="F81" i="42" s="1"/>
  <c r="E90" i="42"/>
  <c r="F90" i="42" s="1"/>
  <c r="E92" i="42"/>
  <c r="F92" i="42" s="1"/>
  <c r="E86" i="42"/>
  <c r="F86" i="42" s="1"/>
  <c r="E42" i="42"/>
  <c r="F42" i="42" s="1"/>
  <c r="E46" i="42"/>
  <c r="F46" i="42" s="1"/>
  <c r="E87" i="42"/>
  <c r="F87" i="42" s="1"/>
  <c r="C71" i="7"/>
  <c r="C71" i="55" s="1"/>
  <c r="E37" i="42"/>
  <c r="F37" i="42" s="1"/>
  <c r="E70" i="42"/>
  <c r="F70" i="42" s="1"/>
  <c r="E90" i="38"/>
  <c r="F90" i="38" s="1"/>
  <c r="E77" i="38"/>
  <c r="F77" i="38" s="1"/>
  <c r="E46" i="38"/>
  <c r="F46" i="38" s="1"/>
  <c r="E66" i="38"/>
  <c r="F66" i="38" s="1"/>
  <c r="E87" i="38"/>
  <c r="F87" i="38" s="1"/>
  <c r="E37" i="38"/>
  <c r="F37" i="38" s="1"/>
  <c r="E70" i="38"/>
  <c r="F70" i="38" s="1"/>
  <c r="E33" i="38"/>
  <c r="F33" i="38" s="1"/>
  <c r="E42" i="40"/>
  <c r="F42" i="40" s="1"/>
  <c r="E86" i="40"/>
  <c r="F86" i="40" s="1"/>
  <c r="E81" i="40"/>
  <c r="F81" i="40" s="1"/>
  <c r="E90" i="40"/>
  <c r="F90" i="40" s="1"/>
  <c r="E66" i="40"/>
  <c r="F66" i="40" s="1"/>
  <c r="E87" i="40"/>
  <c r="F87" i="40" s="1"/>
  <c r="E37" i="40"/>
  <c r="F37" i="40" s="1"/>
  <c r="E70" i="40"/>
  <c r="F70" i="40" s="1"/>
  <c r="E33" i="40"/>
  <c r="F33" i="40" s="1"/>
  <c r="E77" i="41"/>
  <c r="F77" i="41" s="1"/>
  <c r="E90" i="41"/>
  <c r="F90" i="41" s="1"/>
  <c r="E46" i="41"/>
  <c r="F46" i="41" s="1"/>
  <c r="E66" i="41"/>
  <c r="F66" i="41" s="1"/>
  <c r="E87" i="41"/>
  <c r="F87" i="41" s="1"/>
  <c r="E37" i="41"/>
  <c r="F37" i="41" s="1"/>
  <c r="E70" i="41"/>
  <c r="F70" i="41" s="1"/>
  <c r="B92" i="7"/>
  <c r="B92" i="55" s="1"/>
  <c r="E92" i="35"/>
  <c r="F92" i="35" s="1"/>
  <c r="E91" i="35"/>
  <c r="F91" i="35" s="1"/>
  <c r="E90" i="35"/>
  <c r="F90" i="35" s="1"/>
  <c r="E89" i="35"/>
  <c r="F89" i="35"/>
  <c r="E88" i="35"/>
  <c r="F88" i="35" s="1"/>
  <c r="E87" i="35"/>
  <c r="F87" i="35"/>
  <c r="E86" i="35"/>
  <c r="F86" i="35" s="1"/>
  <c r="E85" i="35"/>
  <c r="F85" i="35"/>
  <c r="E84" i="35"/>
  <c r="F84" i="35" s="1"/>
  <c r="E83" i="35"/>
  <c r="F83" i="35" s="1"/>
  <c r="E82" i="35"/>
  <c r="F82" i="35" s="1"/>
  <c r="E81" i="35"/>
  <c r="F81" i="35"/>
  <c r="E80" i="35"/>
  <c r="F80" i="35" s="1"/>
  <c r="E79" i="35"/>
  <c r="F79" i="35"/>
  <c r="E78" i="35"/>
  <c r="F78" i="35" s="1"/>
  <c r="E77" i="35"/>
  <c r="F77" i="35" s="1"/>
  <c r="E76" i="35"/>
  <c r="F76" i="35" s="1"/>
  <c r="E75" i="35"/>
  <c r="F75" i="35" s="1"/>
  <c r="E74" i="35"/>
  <c r="F74" i="35" s="1"/>
  <c r="E71" i="35"/>
  <c r="F71" i="35" s="1"/>
  <c r="E70" i="35"/>
  <c r="F70" i="35" s="1"/>
  <c r="E69" i="35"/>
  <c r="F69" i="35" s="1"/>
  <c r="E68" i="35"/>
  <c r="F68" i="35" s="1"/>
  <c r="E67" i="35"/>
  <c r="F67" i="35" s="1"/>
  <c r="E66" i="35"/>
  <c r="F66" i="35" s="1"/>
  <c r="E65" i="35"/>
  <c r="F65" i="35" s="1"/>
  <c r="E64" i="35"/>
  <c r="F64" i="35" s="1"/>
  <c r="E63" i="35"/>
  <c r="F63" i="35" s="1"/>
  <c r="E62" i="35"/>
  <c r="F62" i="35" s="1"/>
  <c r="E61" i="35"/>
  <c r="F61" i="35" s="1"/>
  <c r="E60" i="35"/>
  <c r="F60" i="35" s="1"/>
  <c r="E59" i="35"/>
  <c r="F59" i="35" s="1"/>
  <c r="E58" i="35"/>
  <c r="F58" i="35" s="1"/>
  <c r="E54" i="35"/>
  <c r="F54" i="35" s="1"/>
  <c r="E52" i="35"/>
  <c r="F52" i="35" s="1"/>
  <c r="E50" i="35"/>
  <c r="F50" i="35" s="1"/>
  <c r="E48" i="35"/>
  <c r="F48" i="35" s="1"/>
  <c r="E46" i="35"/>
  <c r="F46" i="35" s="1"/>
  <c r="E44" i="35"/>
  <c r="F44" i="35" s="1"/>
  <c r="E42" i="35"/>
  <c r="F42" i="35" s="1"/>
  <c r="E41" i="35"/>
  <c r="F41" i="35" s="1"/>
  <c r="E40" i="35"/>
  <c r="F40" i="35" s="1"/>
  <c r="E39" i="35"/>
  <c r="F39" i="35" s="1"/>
  <c r="E38" i="35"/>
  <c r="F38" i="35" s="1"/>
  <c r="E37" i="35"/>
  <c r="F37" i="35" s="1"/>
  <c r="E35" i="35"/>
  <c r="F35" i="35" s="1"/>
  <c r="F34" i="35"/>
  <c r="E33" i="35"/>
  <c r="F33" i="35" s="1"/>
  <c r="E31" i="35"/>
  <c r="F31" i="35" s="1"/>
  <c r="E29" i="35"/>
  <c r="F29" i="35" s="1"/>
  <c r="E28" i="35"/>
  <c r="F28" i="35" s="1"/>
  <c r="E27" i="35"/>
  <c r="F27" i="35" s="1"/>
  <c r="E26" i="35"/>
  <c r="F26" i="35" s="1"/>
  <c r="E25" i="35"/>
  <c r="F25" i="35" s="1"/>
  <c r="E24" i="35"/>
  <c r="F24" i="35" s="1"/>
  <c r="E23" i="35"/>
  <c r="F23" i="35" s="1"/>
  <c r="E22" i="35"/>
  <c r="F22" i="35" s="1"/>
  <c r="E21" i="35"/>
  <c r="F21" i="35" s="1"/>
  <c r="E20" i="35"/>
  <c r="F20" i="35" s="1"/>
  <c r="E19" i="35"/>
  <c r="F19" i="35" s="1"/>
  <c r="E18" i="35"/>
  <c r="F18" i="35" s="1"/>
  <c r="E17" i="35"/>
  <c r="F17" i="35" s="1"/>
  <c r="E16" i="35"/>
  <c r="F16" i="35" s="1"/>
  <c r="E15" i="35"/>
  <c r="F15" i="35" s="1"/>
  <c r="E14" i="35"/>
  <c r="F14" i="35" s="1"/>
  <c r="E13" i="35"/>
  <c r="F13" i="35" s="1"/>
  <c r="E12" i="35"/>
  <c r="F12" i="35" s="1"/>
  <c r="E11" i="35"/>
  <c r="F11" i="35" s="1"/>
  <c r="E10" i="35"/>
  <c r="F10" i="35" s="1"/>
  <c r="E9" i="35"/>
  <c r="F9" i="35" s="1"/>
  <c r="E8" i="35"/>
  <c r="F8" i="35" s="1"/>
  <c r="B8" i="7"/>
  <c r="B8" i="55" s="1"/>
  <c r="C8" i="7"/>
  <c r="C8" i="55" s="1"/>
  <c r="D8" i="7"/>
  <c r="B9" i="7"/>
  <c r="B9" i="55" s="1"/>
  <c r="C9" i="7"/>
  <c r="D9" i="7"/>
  <c r="B10" i="7"/>
  <c r="B10" i="55" s="1"/>
  <c r="C10" i="7"/>
  <c r="C10" i="55" s="1"/>
  <c r="D10" i="7"/>
  <c r="D10" i="55" s="1"/>
  <c r="B11" i="7"/>
  <c r="B11" i="55" s="1"/>
  <c r="C11" i="7"/>
  <c r="C11" i="55" s="1"/>
  <c r="D11" i="7"/>
  <c r="D11" i="55" s="1"/>
  <c r="B12" i="7"/>
  <c r="B12" i="55" s="1"/>
  <c r="C12" i="7"/>
  <c r="C12" i="55" s="1"/>
  <c r="D12" i="7"/>
  <c r="B13" i="7"/>
  <c r="B13" i="55" s="1"/>
  <c r="C13" i="7"/>
  <c r="C13" i="55" s="1"/>
  <c r="D13" i="7"/>
  <c r="B14" i="7"/>
  <c r="B14" i="55" s="1"/>
  <c r="C14" i="7"/>
  <c r="C14" i="55" s="1"/>
  <c r="D14" i="7"/>
  <c r="D14" i="55" s="1"/>
  <c r="B15" i="7"/>
  <c r="B15" i="55" s="1"/>
  <c r="C15" i="7"/>
  <c r="C15" i="55" s="1"/>
  <c r="D15" i="7"/>
  <c r="D15" i="55" s="1"/>
  <c r="B16" i="7"/>
  <c r="B16" i="55" s="1"/>
  <c r="C16" i="7"/>
  <c r="C16" i="55" s="1"/>
  <c r="D16" i="7"/>
  <c r="B17" i="7"/>
  <c r="B17" i="55" s="1"/>
  <c r="C17" i="7"/>
  <c r="C17" i="55" s="1"/>
  <c r="D17" i="7"/>
  <c r="D17" i="55" s="1"/>
  <c r="B18" i="7"/>
  <c r="B18" i="55" s="1"/>
  <c r="C18" i="7"/>
  <c r="C18" i="55" s="1"/>
  <c r="D18" i="7"/>
  <c r="B19" i="7"/>
  <c r="B19" i="55" s="1"/>
  <c r="C19" i="7"/>
  <c r="C19" i="55" s="1"/>
  <c r="D19" i="7"/>
  <c r="D19" i="55" s="1"/>
  <c r="B20" i="7"/>
  <c r="B20" i="55" s="1"/>
  <c r="C20" i="7"/>
  <c r="C20" i="55" s="1"/>
  <c r="D20" i="7"/>
  <c r="B21" i="7"/>
  <c r="B21" i="55" s="1"/>
  <c r="C21" i="7"/>
  <c r="C21" i="55" s="1"/>
  <c r="D21" i="7"/>
  <c r="D21" i="55" s="1"/>
  <c r="B22" i="7"/>
  <c r="B22" i="55" s="1"/>
  <c r="C22" i="7"/>
  <c r="C22" i="55" s="1"/>
  <c r="D22" i="7"/>
  <c r="D22" i="55" s="1"/>
  <c r="B23" i="7"/>
  <c r="B23" i="55" s="1"/>
  <c r="C23" i="7"/>
  <c r="C23" i="55" s="1"/>
  <c r="D23" i="7"/>
  <c r="B24" i="7"/>
  <c r="B24" i="55" s="1"/>
  <c r="C24" i="7"/>
  <c r="C24" i="55" s="1"/>
  <c r="D24" i="7"/>
  <c r="B25" i="7"/>
  <c r="B25" i="55" s="1"/>
  <c r="C25" i="7"/>
  <c r="C25" i="55" s="1"/>
  <c r="D25" i="7"/>
  <c r="D25" i="55" s="1"/>
  <c r="B26" i="7"/>
  <c r="B26" i="55" s="1"/>
  <c r="C26" i="7"/>
  <c r="C26" i="55" s="1"/>
  <c r="D26" i="7"/>
  <c r="D26" i="55" s="1"/>
  <c r="B27" i="7"/>
  <c r="B27" i="55" s="1"/>
  <c r="C27" i="7"/>
  <c r="C27" i="55" s="1"/>
  <c r="D27" i="7"/>
  <c r="D27" i="55" s="1"/>
  <c r="B28" i="7"/>
  <c r="B28" i="55" s="1"/>
  <c r="C28" i="7"/>
  <c r="C28" i="55" s="1"/>
  <c r="D28" i="7"/>
  <c r="B29" i="7"/>
  <c r="B29" i="55" s="1"/>
  <c r="C29" i="7"/>
  <c r="C29" i="55" s="1"/>
  <c r="D29" i="7"/>
  <c r="B31" i="7"/>
  <c r="C31" i="7"/>
  <c r="C31" i="55" s="1"/>
  <c r="D31" i="7"/>
  <c r="D31" i="55" s="1"/>
  <c r="B33" i="7"/>
  <c r="B33" i="55" s="1"/>
  <c r="C33" i="7"/>
  <c r="C33" i="55" s="1"/>
  <c r="D33" i="7"/>
  <c r="C35" i="7"/>
  <c r="C35" i="55" s="1"/>
  <c r="B37" i="7"/>
  <c r="B37" i="55" s="1"/>
  <c r="C37" i="7"/>
  <c r="C37" i="55" s="1"/>
  <c r="D37" i="7"/>
  <c r="D37" i="55" s="1"/>
  <c r="B38" i="7"/>
  <c r="B38" i="55" s="1"/>
  <c r="C38" i="7"/>
  <c r="C38" i="55" s="1"/>
  <c r="D38" i="7"/>
  <c r="D38" i="55" s="1"/>
  <c r="B39" i="7"/>
  <c r="B39" i="55" s="1"/>
  <c r="C39" i="7"/>
  <c r="C39" i="55" s="1"/>
  <c r="D39" i="7"/>
  <c r="B40" i="7"/>
  <c r="B40" i="55" s="1"/>
  <c r="C40" i="7"/>
  <c r="C40" i="55" s="1"/>
  <c r="D40" i="7"/>
  <c r="D40" i="55" s="1"/>
  <c r="B41" i="7"/>
  <c r="B41" i="55" s="1"/>
  <c r="C41" i="7"/>
  <c r="C41" i="55" s="1"/>
  <c r="D41" i="7"/>
  <c r="D41" i="55" s="1"/>
  <c r="B42" i="7"/>
  <c r="B42" i="55" s="1"/>
  <c r="C42" i="7"/>
  <c r="C42" i="55" s="1"/>
  <c r="D42" i="7"/>
  <c r="D42" i="55" s="1"/>
  <c r="B44" i="7"/>
  <c r="B44" i="55" s="1"/>
  <c r="C44" i="7"/>
  <c r="C44" i="55" s="1"/>
  <c r="D44" i="7"/>
  <c r="D44" i="55" s="1"/>
  <c r="B46" i="7"/>
  <c r="B46" i="55" s="1"/>
  <c r="C46" i="7"/>
  <c r="C46" i="55" s="1"/>
  <c r="D46" i="7"/>
  <c r="B48" i="7"/>
  <c r="B48" i="55" s="1"/>
  <c r="C48" i="7"/>
  <c r="C48" i="55" s="1"/>
  <c r="D48" i="7"/>
  <c r="D48" i="55" s="1"/>
  <c r="B50" i="7"/>
  <c r="B50" i="55" s="1"/>
  <c r="C50" i="7"/>
  <c r="C50" i="55" s="1"/>
  <c r="D50" i="7"/>
  <c r="D50" i="55" s="1"/>
  <c r="B52" i="7"/>
  <c r="B52" i="55" s="1"/>
  <c r="C52" i="7"/>
  <c r="C52" i="55" s="1"/>
  <c r="D52" i="7"/>
  <c r="D52" i="55" s="1"/>
  <c r="C54" i="7"/>
  <c r="C54" i="55" s="1"/>
  <c r="B58" i="7"/>
  <c r="B58" i="55" s="1"/>
  <c r="C58" i="7"/>
  <c r="C58" i="55" s="1"/>
  <c r="D58" i="7"/>
  <c r="D58" i="55" s="1"/>
  <c r="B59" i="7"/>
  <c r="B59" i="55" s="1"/>
  <c r="C59" i="7"/>
  <c r="C59" i="55" s="1"/>
  <c r="D59" i="7"/>
  <c r="D59" i="55" s="1"/>
  <c r="B60" i="7"/>
  <c r="B60" i="55" s="1"/>
  <c r="C60" i="7"/>
  <c r="C60" i="55" s="1"/>
  <c r="D60" i="7"/>
  <c r="D60" i="55" s="1"/>
  <c r="B61" i="7"/>
  <c r="B61" i="55" s="1"/>
  <c r="C61" i="7"/>
  <c r="C61" i="55" s="1"/>
  <c r="D61" i="7"/>
  <c r="B62" i="7"/>
  <c r="B62" i="55" s="1"/>
  <c r="C62" i="7"/>
  <c r="C62" i="55" s="1"/>
  <c r="D62" i="7"/>
  <c r="D62" i="55" s="1"/>
  <c r="B63" i="7"/>
  <c r="B63" i="55" s="1"/>
  <c r="C63" i="7"/>
  <c r="C63" i="55" s="1"/>
  <c r="D63" i="7"/>
  <c r="B64" i="7"/>
  <c r="B64" i="55" s="1"/>
  <c r="C64" i="7"/>
  <c r="C64" i="55" s="1"/>
  <c r="D64" i="7"/>
  <c r="D64" i="55" s="1"/>
  <c r="B65" i="7"/>
  <c r="B65" i="55" s="1"/>
  <c r="C65" i="7"/>
  <c r="C65" i="55" s="1"/>
  <c r="D65" i="7"/>
  <c r="B66" i="7"/>
  <c r="B66" i="55" s="1"/>
  <c r="C66" i="7"/>
  <c r="C66" i="55" s="1"/>
  <c r="B67" i="7"/>
  <c r="B67" i="55" s="1"/>
  <c r="C67" i="7"/>
  <c r="C67" i="55" s="1"/>
  <c r="D67" i="7"/>
  <c r="D67" i="55" s="1"/>
  <c r="B68" i="7"/>
  <c r="B68" i="55" s="1"/>
  <c r="C68" i="7"/>
  <c r="C68" i="55" s="1"/>
  <c r="D68" i="7"/>
  <c r="B69" i="7"/>
  <c r="B69" i="55" s="1"/>
  <c r="C69" i="7"/>
  <c r="C69" i="55" s="1"/>
  <c r="D69" i="7"/>
  <c r="B70" i="7"/>
  <c r="B70" i="55" s="1"/>
  <c r="C70" i="7"/>
  <c r="D70" i="7"/>
  <c r="D70" i="55" s="1"/>
  <c r="B71" i="7"/>
  <c r="B71" i="55" s="1"/>
  <c r="B74" i="7"/>
  <c r="B74" i="55" s="1"/>
  <c r="C74" i="7"/>
  <c r="C74" i="55" s="1"/>
  <c r="D74" i="7"/>
  <c r="D74" i="55" s="1"/>
  <c r="B75" i="7"/>
  <c r="B75" i="55" s="1"/>
  <c r="C75" i="7"/>
  <c r="C75" i="55" s="1"/>
  <c r="D75" i="7"/>
  <c r="B76" i="7"/>
  <c r="B76" i="55" s="1"/>
  <c r="C76" i="7"/>
  <c r="C76" i="55" s="1"/>
  <c r="D76" i="7"/>
  <c r="B77" i="7"/>
  <c r="B77" i="55" s="1"/>
  <c r="C77" i="7"/>
  <c r="C77" i="55" s="1"/>
  <c r="D77" i="7"/>
  <c r="D77" i="55" s="1"/>
  <c r="B78" i="7"/>
  <c r="B78" i="55" s="1"/>
  <c r="C78" i="7"/>
  <c r="C78" i="55" s="1"/>
  <c r="D78" i="7"/>
  <c r="D78" i="55" s="1"/>
  <c r="B79" i="7"/>
  <c r="B79" i="55" s="1"/>
  <c r="C79" i="7"/>
  <c r="C79" i="55" s="1"/>
  <c r="D79" i="7"/>
  <c r="B80" i="7"/>
  <c r="B80" i="55" s="1"/>
  <c r="C80" i="7"/>
  <c r="C80" i="55" s="1"/>
  <c r="D80" i="7"/>
  <c r="D80" i="55" s="1"/>
  <c r="B81" i="7"/>
  <c r="B81" i="55" s="1"/>
  <c r="C81" i="7"/>
  <c r="C81" i="55" s="1"/>
  <c r="D81" i="7"/>
  <c r="B82" i="7"/>
  <c r="B82" i="55" s="1"/>
  <c r="C82" i="7"/>
  <c r="C82" i="55" s="1"/>
  <c r="D82" i="7"/>
  <c r="D82" i="55" s="1"/>
  <c r="B83" i="7"/>
  <c r="B83" i="55" s="1"/>
  <c r="C83" i="7"/>
  <c r="C83" i="55" s="1"/>
  <c r="D83" i="7"/>
  <c r="B84" i="7"/>
  <c r="B84" i="55" s="1"/>
  <c r="C84" i="7"/>
  <c r="C84" i="55" s="1"/>
  <c r="D84" i="7"/>
  <c r="B85" i="7"/>
  <c r="B85" i="55" s="1"/>
  <c r="C85" i="7"/>
  <c r="C85" i="55" s="1"/>
  <c r="D85" i="7"/>
  <c r="D85" i="55" s="1"/>
  <c r="B86" i="7"/>
  <c r="B86" i="55" s="1"/>
  <c r="C86" i="7"/>
  <c r="C86" i="55" s="1"/>
  <c r="D86" i="7"/>
  <c r="D86" i="55" s="1"/>
  <c r="B87" i="7"/>
  <c r="B87" i="55" s="1"/>
  <c r="C87" i="7"/>
  <c r="C87" i="55" s="1"/>
  <c r="D87" i="7"/>
  <c r="B88" i="7"/>
  <c r="B88" i="55" s="1"/>
  <c r="C88" i="7"/>
  <c r="C88" i="55" s="1"/>
  <c r="D88" i="7"/>
  <c r="D88" i="55" s="1"/>
  <c r="B89" i="7"/>
  <c r="B89" i="55" s="1"/>
  <c r="C89" i="7"/>
  <c r="C89" i="55" s="1"/>
  <c r="D89" i="7"/>
  <c r="B90" i="7"/>
  <c r="B90" i="55" s="1"/>
  <c r="C90" i="7"/>
  <c r="C90" i="55" s="1"/>
  <c r="D90" i="7"/>
  <c r="D90" i="55" s="1"/>
  <c r="B91" i="7"/>
  <c r="B91" i="55" s="1"/>
  <c r="C91" i="7"/>
  <c r="C91" i="55" s="1"/>
  <c r="D91" i="7"/>
  <c r="D1" i="2"/>
  <c r="B8" i="8"/>
  <c r="C8" i="8"/>
  <c r="D8" i="8"/>
  <c r="B9" i="8"/>
  <c r="C9" i="8"/>
  <c r="D9" i="8"/>
  <c r="B10" i="8"/>
  <c r="C10" i="8"/>
  <c r="D10" i="8"/>
  <c r="B11" i="8"/>
  <c r="C11" i="8"/>
  <c r="D11" i="8"/>
  <c r="B12" i="8"/>
  <c r="C12" i="8"/>
  <c r="D12" i="8"/>
  <c r="B13" i="8"/>
  <c r="C13" i="8"/>
  <c r="D13" i="8"/>
  <c r="B14" i="8"/>
  <c r="C14" i="8"/>
  <c r="D14" i="8"/>
  <c r="B15" i="8"/>
  <c r="C15" i="8"/>
  <c r="D15" i="8"/>
  <c r="B16" i="8"/>
  <c r="C16" i="8"/>
  <c r="D16" i="8"/>
  <c r="B17" i="8"/>
  <c r="C17" i="8"/>
  <c r="D17" i="8"/>
  <c r="B18" i="8"/>
  <c r="C18" i="8"/>
  <c r="D18" i="8"/>
  <c r="B19" i="8"/>
  <c r="C19" i="8"/>
  <c r="D19" i="8"/>
  <c r="B20" i="8"/>
  <c r="C20" i="8"/>
  <c r="D20" i="8"/>
  <c r="B21" i="8"/>
  <c r="C21" i="8"/>
  <c r="D21" i="8"/>
  <c r="B22" i="8"/>
  <c r="C22" i="8"/>
  <c r="D22" i="8"/>
  <c r="B23" i="8"/>
  <c r="C23" i="8"/>
  <c r="D23" i="8"/>
  <c r="B24" i="8"/>
  <c r="C24" i="8"/>
  <c r="D24" i="8"/>
  <c r="B25" i="8"/>
  <c r="C25" i="8"/>
  <c r="D25" i="8"/>
  <c r="B26" i="8"/>
  <c r="C26" i="8"/>
  <c r="D26" i="8"/>
  <c r="B27" i="8"/>
  <c r="C27" i="8"/>
  <c r="D27" i="8"/>
  <c r="B28" i="8"/>
  <c r="C28" i="8"/>
  <c r="D28" i="8"/>
  <c r="B29" i="8"/>
  <c r="C29" i="8"/>
  <c r="D29" i="8"/>
  <c r="B31" i="8"/>
  <c r="C31" i="8"/>
  <c r="D31" i="8"/>
  <c r="B33" i="8"/>
  <c r="C33" i="8"/>
  <c r="D33" i="8"/>
  <c r="B35" i="8"/>
  <c r="C35" i="8"/>
  <c r="D35" i="8"/>
  <c r="B37" i="8"/>
  <c r="C37" i="8"/>
  <c r="D37" i="8"/>
  <c r="B38" i="8"/>
  <c r="C38" i="8"/>
  <c r="D38" i="8"/>
  <c r="B39" i="8"/>
  <c r="C39" i="8"/>
  <c r="D39" i="8"/>
  <c r="B40" i="8"/>
  <c r="C40" i="8"/>
  <c r="D40" i="8"/>
  <c r="B41" i="8"/>
  <c r="C41" i="8"/>
  <c r="D41" i="8"/>
  <c r="B42" i="8"/>
  <c r="C42" i="8"/>
  <c r="D42" i="8"/>
  <c r="B44" i="8"/>
  <c r="C44" i="8"/>
  <c r="D44" i="8"/>
  <c r="B46" i="8"/>
  <c r="C46" i="8"/>
  <c r="D46" i="8"/>
  <c r="B48" i="8"/>
  <c r="C48" i="8"/>
  <c r="D48" i="8"/>
  <c r="B50" i="8"/>
  <c r="C50" i="8"/>
  <c r="D50" i="8"/>
  <c r="B52" i="8"/>
  <c r="C52" i="8"/>
  <c r="D52" i="8"/>
  <c r="B54" i="8"/>
  <c r="C54" i="8"/>
  <c r="D54" i="8"/>
  <c r="B58" i="8"/>
  <c r="C58" i="8"/>
  <c r="D58" i="8"/>
  <c r="B59" i="8"/>
  <c r="C59" i="8"/>
  <c r="D59" i="8"/>
  <c r="B60" i="8"/>
  <c r="C60" i="8"/>
  <c r="D60" i="8"/>
  <c r="B61" i="8"/>
  <c r="C61" i="8"/>
  <c r="D61" i="8"/>
  <c r="B62" i="8"/>
  <c r="C62" i="8"/>
  <c r="D62" i="8"/>
  <c r="B63" i="8"/>
  <c r="C63" i="8"/>
  <c r="D63" i="8"/>
  <c r="B64" i="8"/>
  <c r="C64" i="8"/>
  <c r="D64" i="8"/>
  <c r="B65" i="8"/>
  <c r="C65" i="8"/>
  <c r="D65" i="8"/>
  <c r="B66" i="8"/>
  <c r="C66" i="8"/>
  <c r="D66" i="8"/>
  <c r="B67" i="8"/>
  <c r="C67" i="8"/>
  <c r="D67" i="8"/>
  <c r="B68" i="8"/>
  <c r="C68" i="8"/>
  <c r="D68" i="8"/>
  <c r="B69" i="8"/>
  <c r="C69" i="8"/>
  <c r="D69" i="8"/>
  <c r="B70" i="8"/>
  <c r="C70" i="8"/>
  <c r="D70" i="8"/>
  <c r="B71" i="8"/>
  <c r="C71" i="8"/>
  <c r="D71" i="8"/>
  <c r="B74" i="8"/>
  <c r="C74" i="8"/>
  <c r="D74" i="8"/>
  <c r="B75" i="8"/>
  <c r="C75" i="8"/>
  <c r="D75" i="8"/>
  <c r="B76" i="8"/>
  <c r="C76" i="8"/>
  <c r="D76" i="8"/>
  <c r="B77" i="8"/>
  <c r="C77" i="8"/>
  <c r="D77" i="8"/>
  <c r="B78" i="8"/>
  <c r="C78" i="8"/>
  <c r="D78" i="8"/>
  <c r="B79" i="8"/>
  <c r="C79" i="8"/>
  <c r="D79" i="8"/>
  <c r="B80" i="8"/>
  <c r="C80" i="8"/>
  <c r="D80" i="8"/>
  <c r="B81" i="8"/>
  <c r="C81" i="8"/>
  <c r="D81" i="8"/>
  <c r="B82" i="8"/>
  <c r="C82" i="8"/>
  <c r="D82" i="8"/>
  <c r="B83" i="8"/>
  <c r="C83" i="8"/>
  <c r="D83" i="8"/>
  <c r="B84" i="8"/>
  <c r="C84" i="8"/>
  <c r="D84" i="8"/>
  <c r="B85" i="8"/>
  <c r="C85" i="8"/>
  <c r="D85" i="8"/>
  <c r="B86" i="8"/>
  <c r="C86" i="8"/>
  <c r="D86" i="8"/>
  <c r="B87" i="8"/>
  <c r="C87" i="8"/>
  <c r="D87" i="8"/>
  <c r="B88" i="8"/>
  <c r="C88" i="8"/>
  <c r="D88" i="8"/>
  <c r="B89" i="8"/>
  <c r="C89" i="8"/>
  <c r="D89" i="8"/>
  <c r="B90" i="8"/>
  <c r="C90" i="8"/>
  <c r="D90" i="8"/>
  <c r="B91" i="8"/>
  <c r="C91" i="8"/>
  <c r="D91" i="8"/>
  <c r="B92" i="8"/>
  <c r="C92" i="8"/>
  <c r="D92" i="8"/>
  <c r="B8" i="11"/>
  <c r="C8" i="11"/>
  <c r="D8" i="11"/>
  <c r="B9" i="11"/>
  <c r="C9" i="11"/>
  <c r="D9" i="11"/>
  <c r="B11" i="11"/>
  <c r="C11" i="11"/>
  <c r="D11" i="11"/>
  <c r="B12" i="11"/>
  <c r="C12" i="11"/>
  <c r="D12" i="11"/>
  <c r="B13" i="11"/>
  <c r="C13" i="11"/>
  <c r="D13" i="11"/>
  <c r="B14" i="11"/>
  <c r="C14" i="11"/>
  <c r="D14" i="11"/>
  <c r="B15" i="11"/>
  <c r="C15" i="11"/>
  <c r="D15" i="11"/>
  <c r="B16" i="11"/>
  <c r="C16" i="11"/>
  <c r="D16" i="11"/>
  <c r="B17" i="11"/>
  <c r="C17" i="11"/>
  <c r="D17" i="11"/>
  <c r="B18" i="11"/>
  <c r="C18" i="11"/>
  <c r="D18" i="11"/>
  <c r="B19" i="11"/>
  <c r="C19" i="11"/>
  <c r="D19" i="11"/>
  <c r="B20" i="11"/>
  <c r="C20" i="11"/>
  <c r="D20" i="11"/>
  <c r="B21" i="11"/>
  <c r="C21" i="11"/>
  <c r="D21" i="11"/>
  <c r="B22" i="11"/>
  <c r="C22" i="11"/>
  <c r="D22" i="11"/>
  <c r="B23" i="11"/>
  <c r="C23" i="11"/>
  <c r="D23" i="11"/>
  <c r="B24" i="11"/>
  <c r="C24" i="11"/>
  <c r="D24" i="11"/>
  <c r="B25" i="11"/>
  <c r="C25" i="11"/>
  <c r="D25" i="11"/>
  <c r="B26" i="11"/>
  <c r="C26" i="11"/>
  <c r="D26" i="11"/>
  <c r="B27" i="11"/>
  <c r="C27" i="11"/>
  <c r="D27" i="11"/>
  <c r="B28" i="11"/>
  <c r="C28" i="11"/>
  <c r="D28" i="11"/>
  <c r="B29" i="11"/>
  <c r="C29" i="11"/>
  <c r="D29" i="11"/>
  <c r="B31" i="11"/>
  <c r="C31" i="11"/>
  <c r="D31" i="11"/>
  <c r="B33" i="11"/>
  <c r="C33" i="11"/>
  <c r="D33" i="11"/>
  <c r="B37" i="11"/>
  <c r="C37" i="11"/>
  <c r="D37" i="11"/>
  <c r="B38" i="11"/>
  <c r="C38" i="11"/>
  <c r="D38" i="11"/>
  <c r="B39" i="11"/>
  <c r="C39" i="11"/>
  <c r="D39" i="11"/>
  <c r="B40" i="11"/>
  <c r="C40" i="11"/>
  <c r="D40" i="11"/>
  <c r="B41" i="11"/>
  <c r="C41" i="11"/>
  <c r="D41" i="11"/>
  <c r="B44" i="11"/>
  <c r="C44" i="11"/>
  <c r="D44" i="11"/>
  <c r="B46" i="11"/>
  <c r="C46" i="11"/>
  <c r="D46" i="11"/>
  <c r="B48" i="11"/>
  <c r="C48" i="11"/>
  <c r="D48" i="11"/>
  <c r="B50" i="11"/>
  <c r="C50" i="11"/>
  <c r="D50" i="11"/>
  <c r="B52" i="11"/>
  <c r="C52" i="11"/>
  <c r="D52" i="11"/>
  <c r="B54" i="11"/>
  <c r="C54" i="11"/>
  <c r="D54" i="11"/>
  <c r="B58" i="11"/>
  <c r="C58" i="11"/>
  <c r="D58" i="11"/>
  <c r="B59" i="11"/>
  <c r="C59" i="11"/>
  <c r="D59" i="11"/>
  <c r="B60" i="11"/>
  <c r="C60" i="11"/>
  <c r="D60" i="11"/>
  <c r="B61" i="11"/>
  <c r="C61" i="11"/>
  <c r="D61" i="11"/>
  <c r="B62" i="11"/>
  <c r="C62" i="11"/>
  <c r="D62" i="11"/>
  <c r="B63" i="11"/>
  <c r="C63" i="11"/>
  <c r="D63" i="11"/>
  <c r="B64" i="11"/>
  <c r="C64" i="11"/>
  <c r="D64" i="11"/>
  <c r="B65" i="11"/>
  <c r="C65" i="11"/>
  <c r="D65" i="11"/>
  <c r="B67" i="11"/>
  <c r="C67" i="11"/>
  <c r="D67" i="11"/>
  <c r="B68" i="11"/>
  <c r="C68" i="11"/>
  <c r="D68" i="11"/>
  <c r="B69" i="11"/>
  <c r="C69" i="11"/>
  <c r="D69" i="11"/>
  <c r="B70" i="11"/>
  <c r="C70" i="11"/>
  <c r="D70" i="11"/>
  <c r="B74" i="11"/>
  <c r="C74" i="11"/>
  <c r="D74" i="11"/>
  <c r="B75" i="11"/>
  <c r="C75" i="11"/>
  <c r="D75" i="11"/>
  <c r="B76" i="11"/>
  <c r="C76" i="11"/>
  <c r="D76" i="11"/>
  <c r="B78" i="11"/>
  <c r="C78" i="11"/>
  <c r="D78" i="11"/>
  <c r="B79" i="11"/>
  <c r="C79" i="11"/>
  <c r="D79" i="11"/>
  <c r="B80" i="11"/>
  <c r="C80" i="11"/>
  <c r="D80" i="11"/>
  <c r="B82" i="11"/>
  <c r="C82" i="11"/>
  <c r="D82" i="11"/>
  <c r="B83" i="11"/>
  <c r="C83" i="11"/>
  <c r="D83" i="11"/>
  <c r="B84" i="11"/>
  <c r="C84" i="11"/>
  <c r="D84" i="11"/>
  <c r="B85" i="11"/>
  <c r="C85" i="11"/>
  <c r="D85" i="11"/>
  <c r="B87" i="11"/>
  <c r="C87" i="11"/>
  <c r="D87" i="11"/>
  <c r="B88" i="11"/>
  <c r="C88" i="11"/>
  <c r="D88" i="11"/>
  <c r="B89" i="11"/>
  <c r="C89" i="11"/>
  <c r="D89" i="11"/>
  <c r="B91" i="11"/>
  <c r="C91" i="11"/>
  <c r="D91" i="11"/>
  <c r="E8" i="34"/>
  <c r="F8" i="34" s="1"/>
  <c r="E9" i="34"/>
  <c r="F9" i="34" s="1"/>
  <c r="E10" i="34"/>
  <c r="F10" i="34" s="1"/>
  <c r="E11" i="34"/>
  <c r="F11" i="34" s="1"/>
  <c r="E12" i="34"/>
  <c r="F12" i="34" s="1"/>
  <c r="E13" i="34"/>
  <c r="F13" i="34" s="1"/>
  <c r="E14" i="34"/>
  <c r="F14" i="34" s="1"/>
  <c r="E15" i="34"/>
  <c r="F15" i="34" s="1"/>
  <c r="E16" i="34"/>
  <c r="F16" i="34" s="1"/>
  <c r="E17" i="34"/>
  <c r="F17" i="34" s="1"/>
  <c r="E18" i="34"/>
  <c r="F18" i="34" s="1"/>
  <c r="E19" i="34"/>
  <c r="F19" i="34" s="1"/>
  <c r="E20" i="34"/>
  <c r="F20" i="34" s="1"/>
  <c r="E21" i="34"/>
  <c r="F21" i="34" s="1"/>
  <c r="E22" i="34"/>
  <c r="F22" i="34" s="1"/>
  <c r="E23" i="34"/>
  <c r="F23" i="34" s="1"/>
  <c r="E24" i="34"/>
  <c r="F24" i="34" s="1"/>
  <c r="E25" i="34"/>
  <c r="F25" i="34" s="1"/>
  <c r="E26" i="34"/>
  <c r="F26" i="34" s="1"/>
  <c r="E27" i="34"/>
  <c r="F27" i="34" s="1"/>
  <c r="E28" i="34"/>
  <c r="F28" i="34" s="1"/>
  <c r="E29" i="34"/>
  <c r="F29" i="34" s="1"/>
  <c r="E31" i="34"/>
  <c r="F31" i="34"/>
  <c r="E33" i="34"/>
  <c r="F33" i="34" s="1"/>
  <c r="F34" i="34"/>
  <c r="E35" i="34"/>
  <c r="F35" i="34" s="1"/>
  <c r="E37" i="34"/>
  <c r="F37" i="34" s="1"/>
  <c r="E38" i="34"/>
  <c r="F38" i="34" s="1"/>
  <c r="E39" i="34"/>
  <c r="F39" i="34" s="1"/>
  <c r="E40" i="34"/>
  <c r="F40" i="34" s="1"/>
  <c r="E41" i="34"/>
  <c r="F41" i="34" s="1"/>
  <c r="E42" i="34"/>
  <c r="F42" i="34" s="1"/>
  <c r="E44" i="34"/>
  <c r="F44" i="34" s="1"/>
  <c r="E46" i="34"/>
  <c r="F46" i="34" s="1"/>
  <c r="E48" i="34"/>
  <c r="F48" i="34" s="1"/>
  <c r="E50" i="34"/>
  <c r="F50" i="34" s="1"/>
  <c r="E52" i="34"/>
  <c r="F52" i="34" s="1"/>
  <c r="E54" i="34"/>
  <c r="F54" i="34" s="1"/>
  <c r="E58" i="34"/>
  <c r="F58" i="34" s="1"/>
  <c r="E59" i="34"/>
  <c r="F59" i="34" s="1"/>
  <c r="E60" i="34"/>
  <c r="F60" i="34" s="1"/>
  <c r="E61" i="34"/>
  <c r="F61" i="34" s="1"/>
  <c r="E62" i="34"/>
  <c r="F62" i="34" s="1"/>
  <c r="E63" i="34"/>
  <c r="F63" i="34" s="1"/>
  <c r="E64" i="34"/>
  <c r="F64" i="34" s="1"/>
  <c r="E65" i="34"/>
  <c r="F65" i="34" s="1"/>
  <c r="E66" i="34"/>
  <c r="F66" i="34" s="1"/>
  <c r="E67" i="34"/>
  <c r="F67" i="34" s="1"/>
  <c r="E68" i="34"/>
  <c r="F68" i="34" s="1"/>
  <c r="E69" i="34"/>
  <c r="F69" i="34" s="1"/>
  <c r="E70" i="34"/>
  <c r="F70" i="34" s="1"/>
  <c r="E71" i="34"/>
  <c r="F71" i="34" s="1"/>
  <c r="E74" i="34"/>
  <c r="F74" i="34" s="1"/>
  <c r="E75" i="34"/>
  <c r="F75" i="34" s="1"/>
  <c r="E76" i="34"/>
  <c r="F76" i="34" s="1"/>
  <c r="E77" i="34"/>
  <c r="F77" i="34" s="1"/>
  <c r="E78" i="34"/>
  <c r="F78" i="34" s="1"/>
  <c r="E79" i="34"/>
  <c r="F79" i="34" s="1"/>
  <c r="E80" i="34"/>
  <c r="F80" i="34" s="1"/>
  <c r="E81" i="34"/>
  <c r="F81" i="34" s="1"/>
  <c r="E82" i="34"/>
  <c r="F82" i="34" s="1"/>
  <c r="E83" i="34"/>
  <c r="F83" i="34" s="1"/>
  <c r="E84" i="34"/>
  <c r="F84" i="34" s="1"/>
  <c r="E85" i="34"/>
  <c r="F85" i="34" s="1"/>
  <c r="E86" i="34"/>
  <c r="F86" i="34" s="1"/>
  <c r="E87" i="34"/>
  <c r="F87" i="34" s="1"/>
  <c r="E88" i="34"/>
  <c r="F88" i="34" s="1"/>
  <c r="E89" i="34"/>
  <c r="F89" i="34" s="1"/>
  <c r="E90" i="34"/>
  <c r="F90" i="34" s="1"/>
  <c r="E91" i="34"/>
  <c r="F91" i="34" s="1"/>
  <c r="E92" i="34"/>
  <c r="F92" i="34" s="1"/>
  <c r="E8" i="24"/>
  <c r="F8" i="24" s="1"/>
  <c r="E9" i="24"/>
  <c r="F9" i="24" s="1"/>
  <c r="E10" i="24"/>
  <c r="F10" i="24" s="1"/>
  <c r="E11" i="24"/>
  <c r="F11" i="24"/>
  <c r="E12" i="24"/>
  <c r="F12" i="24" s="1"/>
  <c r="E13" i="24"/>
  <c r="F13" i="24"/>
  <c r="E14" i="24"/>
  <c r="F14" i="24" s="1"/>
  <c r="E15" i="24"/>
  <c r="F15" i="24"/>
  <c r="E16" i="24"/>
  <c r="F16" i="24" s="1"/>
  <c r="E17" i="24"/>
  <c r="F17" i="24"/>
  <c r="E18" i="24"/>
  <c r="F18" i="24" s="1"/>
  <c r="E19" i="24"/>
  <c r="F19" i="24"/>
  <c r="E20" i="24"/>
  <c r="F20" i="24" s="1"/>
  <c r="E21" i="24"/>
  <c r="F21" i="24"/>
  <c r="E22" i="24"/>
  <c r="F22" i="24" s="1"/>
  <c r="E23" i="24"/>
  <c r="F23" i="24"/>
  <c r="E24" i="24"/>
  <c r="F24" i="24" s="1"/>
  <c r="E25" i="24"/>
  <c r="F25" i="24"/>
  <c r="E26" i="24"/>
  <c r="F26" i="24" s="1"/>
  <c r="E27" i="24"/>
  <c r="F27" i="24"/>
  <c r="E28" i="24"/>
  <c r="F28" i="24" s="1"/>
  <c r="E29" i="24"/>
  <c r="F29" i="24"/>
  <c r="E31" i="24"/>
  <c r="F31" i="24" s="1"/>
  <c r="E33" i="24"/>
  <c r="F33" i="24"/>
  <c r="F34" i="24"/>
  <c r="E35" i="24"/>
  <c r="F35" i="24"/>
  <c r="E37" i="24"/>
  <c r="F37" i="24" s="1"/>
  <c r="E38" i="24"/>
  <c r="F38" i="24"/>
  <c r="E39" i="24"/>
  <c r="F39" i="24" s="1"/>
  <c r="E40" i="24"/>
  <c r="F40" i="24"/>
  <c r="E41" i="24"/>
  <c r="F41" i="24" s="1"/>
  <c r="E42" i="24"/>
  <c r="F42" i="24"/>
  <c r="E44" i="24"/>
  <c r="F44" i="24" s="1"/>
  <c r="E46" i="24"/>
  <c r="F46" i="24"/>
  <c r="E48" i="24"/>
  <c r="F48" i="24" s="1"/>
  <c r="E50" i="24"/>
  <c r="F50" i="24"/>
  <c r="E52" i="24"/>
  <c r="F52" i="24" s="1"/>
  <c r="E54" i="24"/>
  <c r="F54" i="24"/>
  <c r="E58" i="24"/>
  <c r="F58" i="24" s="1"/>
  <c r="E59" i="24"/>
  <c r="F59" i="24"/>
  <c r="E60" i="24"/>
  <c r="F60" i="24" s="1"/>
  <c r="E61" i="24"/>
  <c r="F61" i="24"/>
  <c r="E62" i="24"/>
  <c r="F62" i="24" s="1"/>
  <c r="E63" i="24"/>
  <c r="F63" i="24"/>
  <c r="E64" i="24"/>
  <c r="F64" i="24" s="1"/>
  <c r="E65" i="24"/>
  <c r="F65" i="24"/>
  <c r="E66" i="24"/>
  <c r="F66" i="24" s="1"/>
  <c r="E67" i="24"/>
  <c r="F67" i="24"/>
  <c r="E68" i="24"/>
  <c r="F68" i="24" s="1"/>
  <c r="E69" i="24"/>
  <c r="F69" i="24"/>
  <c r="E70" i="24"/>
  <c r="F70" i="24" s="1"/>
  <c r="E71" i="24"/>
  <c r="F71" i="24"/>
  <c r="E74" i="24"/>
  <c r="F74" i="24" s="1"/>
  <c r="E75" i="24"/>
  <c r="F75" i="24"/>
  <c r="E76" i="24"/>
  <c r="F76" i="24" s="1"/>
  <c r="E77" i="24"/>
  <c r="F77" i="24"/>
  <c r="E78" i="24"/>
  <c r="F78" i="24" s="1"/>
  <c r="E79" i="24"/>
  <c r="F79" i="24"/>
  <c r="E80" i="24"/>
  <c r="F80" i="24" s="1"/>
  <c r="E81" i="24"/>
  <c r="F81" i="24"/>
  <c r="E82" i="24"/>
  <c r="F82" i="24" s="1"/>
  <c r="E83" i="24"/>
  <c r="F83" i="24"/>
  <c r="E84" i="24"/>
  <c r="F84" i="24" s="1"/>
  <c r="E85" i="24"/>
  <c r="F85" i="24"/>
  <c r="E86" i="24"/>
  <c r="F86" i="24" s="1"/>
  <c r="E87" i="24"/>
  <c r="F87" i="24"/>
  <c r="E88" i="24"/>
  <c r="F88" i="24" s="1"/>
  <c r="E89" i="24"/>
  <c r="F89" i="24"/>
  <c r="E90" i="24"/>
  <c r="F90" i="24" s="1"/>
  <c r="E91" i="24"/>
  <c r="F91" i="24"/>
  <c r="E92" i="24"/>
  <c r="F92" i="24" s="1"/>
  <c r="E8" i="25"/>
  <c r="F8" i="25" s="1"/>
  <c r="E9" i="25"/>
  <c r="F9" i="25" s="1"/>
  <c r="E10" i="25"/>
  <c r="F10" i="25" s="1"/>
  <c r="E11" i="25"/>
  <c r="F11" i="25"/>
  <c r="E12" i="25"/>
  <c r="F12" i="25" s="1"/>
  <c r="E13" i="25"/>
  <c r="F13" i="25"/>
  <c r="E14" i="25"/>
  <c r="F14" i="25" s="1"/>
  <c r="E15" i="25"/>
  <c r="F15" i="25"/>
  <c r="E16" i="25"/>
  <c r="F16" i="25" s="1"/>
  <c r="E17" i="25"/>
  <c r="F17" i="25"/>
  <c r="E18" i="25"/>
  <c r="F18" i="25" s="1"/>
  <c r="E19" i="25"/>
  <c r="F19" i="25"/>
  <c r="E20" i="25"/>
  <c r="F20" i="25" s="1"/>
  <c r="E21" i="25"/>
  <c r="F21" i="25"/>
  <c r="E22" i="25"/>
  <c r="F22" i="25" s="1"/>
  <c r="E23" i="25"/>
  <c r="F23" i="25"/>
  <c r="E24" i="25"/>
  <c r="F24" i="25" s="1"/>
  <c r="E25" i="25"/>
  <c r="F25" i="25"/>
  <c r="E26" i="25"/>
  <c r="F26" i="25" s="1"/>
  <c r="E27" i="25"/>
  <c r="F27" i="25"/>
  <c r="E28" i="25"/>
  <c r="F28" i="25" s="1"/>
  <c r="E29" i="25"/>
  <c r="F29" i="25"/>
  <c r="E31" i="25"/>
  <c r="F31" i="25" s="1"/>
  <c r="E33" i="25"/>
  <c r="F33" i="25"/>
  <c r="F34" i="25"/>
  <c r="E35" i="25"/>
  <c r="F35" i="25"/>
  <c r="E37" i="25"/>
  <c r="F37" i="25"/>
  <c r="E38" i="25"/>
  <c r="F38" i="25"/>
  <c r="E39" i="25"/>
  <c r="F39" i="25"/>
  <c r="E40" i="25"/>
  <c r="F40" i="25"/>
  <c r="E41" i="25"/>
  <c r="F41" i="25"/>
  <c r="E42" i="25"/>
  <c r="F42" i="25"/>
  <c r="E44" i="25"/>
  <c r="F44" i="25"/>
  <c r="E46" i="25"/>
  <c r="F46" i="25"/>
  <c r="E48" i="25"/>
  <c r="F48" i="25"/>
  <c r="E50" i="25"/>
  <c r="F50" i="25"/>
  <c r="E52" i="25"/>
  <c r="F52" i="25"/>
  <c r="E54" i="25"/>
  <c r="F54" i="25"/>
  <c r="E58" i="25"/>
  <c r="F58" i="25"/>
  <c r="E59" i="25"/>
  <c r="F59" i="25"/>
  <c r="E60" i="25"/>
  <c r="F60" i="25"/>
  <c r="E61" i="25"/>
  <c r="F61" i="25"/>
  <c r="E62" i="25"/>
  <c r="F62" i="25"/>
  <c r="E63" i="25"/>
  <c r="F63" i="25"/>
  <c r="E64" i="25"/>
  <c r="F64" i="25"/>
  <c r="E65" i="25"/>
  <c r="F65" i="25"/>
  <c r="E66" i="25"/>
  <c r="F66" i="25"/>
  <c r="E67" i="25"/>
  <c r="F67" i="25"/>
  <c r="E68" i="25"/>
  <c r="F68" i="25"/>
  <c r="E69" i="25"/>
  <c r="F69" i="25"/>
  <c r="E70" i="25"/>
  <c r="F70" i="25"/>
  <c r="E71" i="25"/>
  <c r="F71" i="25"/>
  <c r="E74" i="25"/>
  <c r="F74" i="25"/>
  <c r="E75" i="25"/>
  <c r="F75" i="25"/>
  <c r="E76" i="25"/>
  <c r="F76" i="25"/>
  <c r="E77" i="25"/>
  <c r="F77" i="25"/>
  <c r="E78" i="25"/>
  <c r="F78" i="25"/>
  <c r="E79" i="25"/>
  <c r="F79" i="25"/>
  <c r="E80" i="25"/>
  <c r="F80" i="25"/>
  <c r="E81" i="25"/>
  <c r="F81" i="25"/>
  <c r="E82" i="25"/>
  <c r="F82" i="25"/>
  <c r="E83" i="25"/>
  <c r="F83" i="25"/>
  <c r="E84" i="25"/>
  <c r="F84" i="25"/>
  <c r="E85" i="25"/>
  <c r="F85" i="25"/>
  <c r="E86" i="25"/>
  <c r="F86" i="25"/>
  <c r="E87" i="25"/>
  <c r="F87" i="25"/>
  <c r="E88" i="25"/>
  <c r="F88" i="25"/>
  <c r="E89" i="25"/>
  <c r="F89" i="25"/>
  <c r="E90" i="25"/>
  <c r="F90" i="25"/>
  <c r="E91" i="25"/>
  <c r="F91" i="25"/>
  <c r="E92" i="25"/>
  <c r="F92" i="25" s="1"/>
  <c r="E8" i="26"/>
  <c r="F8" i="26" s="1"/>
  <c r="E9" i="26"/>
  <c r="F9" i="26" s="1"/>
  <c r="E10" i="26"/>
  <c r="F10" i="26"/>
  <c r="E11" i="26"/>
  <c r="F11" i="26" s="1"/>
  <c r="E12" i="26"/>
  <c r="F12" i="26" s="1"/>
  <c r="E13" i="26"/>
  <c r="F13" i="26" s="1"/>
  <c r="E14" i="26"/>
  <c r="F14" i="26" s="1"/>
  <c r="E15" i="26"/>
  <c r="F15" i="26" s="1"/>
  <c r="E16" i="26"/>
  <c r="F16" i="26" s="1"/>
  <c r="E17" i="26"/>
  <c r="F17" i="26" s="1"/>
  <c r="E18" i="26"/>
  <c r="F18" i="26" s="1"/>
  <c r="E19" i="26"/>
  <c r="F19" i="26" s="1"/>
  <c r="E20" i="26"/>
  <c r="F20" i="26" s="1"/>
  <c r="E21" i="26"/>
  <c r="F21" i="26" s="1"/>
  <c r="E22" i="26"/>
  <c r="F22" i="26" s="1"/>
  <c r="E23" i="26"/>
  <c r="F23" i="26" s="1"/>
  <c r="E24" i="26"/>
  <c r="F24" i="26" s="1"/>
  <c r="E25" i="26"/>
  <c r="F25" i="26" s="1"/>
  <c r="E26" i="26"/>
  <c r="F26" i="26" s="1"/>
  <c r="E27" i="26"/>
  <c r="F27" i="26" s="1"/>
  <c r="E28" i="26"/>
  <c r="F28" i="26" s="1"/>
  <c r="E29" i="26"/>
  <c r="F29" i="26" s="1"/>
  <c r="E31" i="26"/>
  <c r="F31" i="26"/>
  <c r="E33" i="26"/>
  <c r="F33" i="26" s="1"/>
  <c r="F34" i="26"/>
  <c r="E35" i="26"/>
  <c r="F35" i="26" s="1"/>
  <c r="E37" i="26"/>
  <c r="F37" i="26"/>
  <c r="E38" i="26"/>
  <c r="F38" i="26" s="1"/>
  <c r="E39" i="26"/>
  <c r="F39" i="26"/>
  <c r="E40" i="26"/>
  <c r="F40" i="26" s="1"/>
  <c r="E41" i="26"/>
  <c r="F41" i="26"/>
  <c r="E42" i="26"/>
  <c r="F42" i="26" s="1"/>
  <c r="E44" i="26"/>
  <c r="F44" i="26"/>
  <c r="E46" i="26"/>
  <c r="F46" i="26" s="1"/>
  <c r="E48" i="26"/>
  <c r="F48" i="26"/>
  <c r="E50" i="26"/>
  <c r="F50" i="26" s="1"/>
  <c r="E52" i="26"/>
  <c r="F52" i="26"/>
  <c r="E54" i="26"/>
  <c r="F54" i="26" s="1"/>
  <c r="E58" i="26"/>
  <c r="F58" i="26"/>
  <c r="E59" i="26"/>
  <c r="F59" i="26" s="1"/>
  <c r="E60" i="26"/>
  <c r="F60" i="26"/>
  <c r="E61" i="26"/>
  <c r="F61" i="26" s="1"/>
  <c r="E62" i="26"/>
  <c r="F62" i="26"/>
  <c r="E63" i="26"/>
  <c r="F63" i="26" s="1"/>
  <c r="E64" i="26"/>
  <c r="F64" i="26"/>
  <c r="E65" i="26"/>
  <c r="F65" i="26" s="1"/>
  <c r="E66" i="26"/>
  <c r="F66" i="26"/>
  <c r="E67" i="26"/>
  <c r="F67" i="26" s="1"/>
  <c r="E68" i="26"/>
  <c r="F68" i="26"/>
  <c r="E69" i="26"/>
  <c r="F69" i="26" s="1"/>
  <c r="E70" i="26"/>
  <c r="F70" i="26"/>
  <c r="E71" i="26"/>
  <c r="F71" i="26" s="1"/>
  <c r="E74" i="26"/>
  <c r="F74" i="26"/>
  <c r="E75" i="26"/>
  <c r="F75" i="26" s="1"/>
  <c r="E76" i="26"/>
  <c r="F76" i="26"/>
  <c r="E77" i="26"/>
  <c r="F77" i="26" s="1"/>
  <c r="E78" i="26"/>
  <c r="F78" i="26"/>
  <c r="E79" i="26"/>
  <c r="F79" i="26" s="1"/>
  <c r="E80" i="26"/>
  <c r="F80" i="26"/>
  <c r="E81" i="26"/>
  <c r="F81" i="26" s="1"/>
  <c r="E82" i="26"/>
  <c r="F82" i="26"/>
  <c r="E83" i="26"/>
  <c r="F83" i="26" s="1"/>
  <c r="E84" i="26"/>
  <c r="F84" i="26"/>
  <c r="E85" i="26"/>
  <c r="F85" i="26" s="1"/>
  <c r="E86" i="26"/>
  <c r="F86" i="26"/>
  <c r="E87" i="26"/>
  <c r="F87" i="26" s="1"/>
  <c r="E88" i="26"/>
  <c r="F88" i="26"/>
  <c r="E89" i="26"/>
  <c r="F89" i="26" s="1"/>
  <c r="E90" i="26"/>
  <c r="F90" i="26"/>
  <c r="E91" i="26"/>
  <c r="F91" i="26" s="1"/>
  <c r="E92" i="26"/>
  <c r="F92" i="26" s="1"/>
  <c r="E8" i="29"/>
  <c r="F8" i="29"/>
  <c r="E9" i="29"/>
  <c r="F9" i="29"/>
  <c r="E10" i="29"/>
  <c r="F10" i="29" s="1"/>
  <c r="E11" i="29"/>
  <c r="F11" i="29" s="1"/>
  <c r="E12" i="29"/>
  <c r="F12" i="29"/>
  <c r="E13" i="29"/>
  <c r="F13" i="29" s="1"/>
  <c r="E14" i="29"/>
  <c r="F14" i="29" s="1"/>
  <c r="E15" i="29"/>
  <c r="F15" i="29" s="1"/>
  <c r="E16" i="29"/>
  <c r="F16" i="29"/>
  <c r="E17" i="29"/>
  <c r="F17" i="29" s="1"/>
  <c r="E18" i="29"/>
  <c r="F18" i="29"/>
  <c r="E19" i="29"/>
  <c r="F19" i="29" s="1"/>
  <c r="E20" i="29"/>
  <c r="F20" i="29"/>
  <c r="E21" i="29"/>
  <c r="F21" i="29" s="1"/>
  <c r="E22" i="29"/>
  <c r="F22" i="29" s="1"/>
  <c r="E23" i="29"/>
  <c r="F23" i="29" s="1"/>
  <c r="E24" i="29"/>
  <c r="F24" i="29"/>
  <c r="E25" i="29"/>
  <c r="F25" i="29" s="1"/>
  <c r="E26" i="29"/>
  <c r="F26" i="29"/>
  <c r="E27" i="29"/>
  <c r="F27" i="29" s="1"/>
  <c r="E28" i="29"/>
  <c r="F28" i="29"/>
  <c r="E29" i="29"/>
  <c r="F29" i="29" s="1"/>
  <c r="E31" i="29"/>
  <c r="F31" i="29" s="1"/>
  <c r="E33" i="29"/>
  <c r="F33" i="29"/>
  <c r="F34" i="29"/>
  <c r="E35" i="29"/>
  <c r="F35" i="29" s="1"/>
  <c r="E37" i="29"/>
  <c r="F37" i="29" s="1"/>
  <c r="E38" i="29"/>
  <c r="F38" i="29" s="1"/>
  <c r="E39" i="29"/>
  <c r="F39" i="29" s="1"/>
  <c r="E40" i="29"/>
  <c r="F40" i="29" s="1"/>
  <c r="E41" i="29"/>
  <c r="F41" i="29" s="1"/>
  <c r="E42" i="29"/>
  <c r="F42" i="29" s="1"/>
  <c r="E44" i="29"/>
  <c r="F44" i="29" s="1"/>
  <c r="E46" i="29"/>
  <c r="F46" i="29" s="1"/>
  <c r="E48" i="29"/>
  <c r="F48" i="29" s="1"/>
  <c r="E50" i="29"/>
  <c r="F50" i="29" s="1"/>
  <c r="E52" i="29"/>
  <c r="F52" i="29" s="1"/>
  <c r="E54" i="29"/>
  <c r="F54" i="29" s="1"/>
  <c r="E58" i="29"/>
  <c r="F58" i="29" s="1"/>
  <c r="E59" i="29"/>
  <c r="F59" i="29" s="1"/>
  <c r="E60" i="29"/>
  <c r="F60" i="29" s="1"/>
  <c r="E61" i="29"/>
  <c r="F61" i="29" s="1"/>
  <c r="E62" i="29"/>
  <c r="F62" i="29" s="1"/>
  <c r="E63" i="29"/>
  <c r="F63" i="29" s="1"/>
  <c r="E64" i="29"/>
  <c r="F64" i="29" s="1"/>
  <c r="E65" i="29"/>
  <c r="F65" i="29" s="1"/>
  <c r="E66" i="29"/>
  <c r="F66" i="29" s="1"/>
  <c r="E67" i="29"/>
  <c r="F67" i="29" s="1"/>
  <c r="E68" i="29"/>
  <c r="F68" i="29" s="1"/>
  <c r="E69" i="29"/>
  <c r="F69" i="29" s="1"/>
  <c r="E70" i="29"/>
  <c r="F70" i="29" s="1"/>
  <c r="E71" i="29"/>
  <c r="F71" i="29" s="1"/>
  <c r="E74" i="29"/>
  <c r="F74" i="29" s="1"/>
  <c r="E75" i="29"/>
  <c r="F75" i="29" s="1"/>
  <c r="E76" i="29"/>
  <c r="F76" i="29" s="1"/>
  <c r="E77" i="29"/>
  <c r="F77" i="29" s="1"/>
  <c r="E78" i="29"/>
  <c r="F78" i="29" s="1"/>
  <c r="E79" i="29"/>
  <c r="F79" i="29" s="1"/>
  <c r="E80" i="29"/>
  <c r="F80" i="29" s="1"/>
  <c r="E81" i="29"/>
  <c r="F81" i="29" s="1"/>
  <c r="E82" i="29"/>
  <c r="F82" i="29" s="1"/>
  <c r="E83" i="29"/>
  <c r="F83" i="29" s="1"/>
  <c r="E84" i="29"/>
  <c r="F84" i="29" s="1"/>
  <c r="E85" i="29"/>
  <c r="F85" i="29" s="1"/>
  <c r="E86" i="29"/>
  <c r="F86" i="29" s="1"/>
  <c r="E87" i="29"/>
  <c r="F87" i="29" s="1"/>
  <c r="E88" i="29"/>
  <c r="F88" i="29" s="1"/>
  <c r="E89" i="29"/>
  <c r="F89" i="29" s="1"/>
  <c r="E90" i="29"/>
  <c r="F90" i="29" s="1"/>
  <c r="E91" i="29"/>
  <c r="F91" i="29" s="1"/>
  <c r="E92" i="29"/>
  <c r="F92" i="29" s="1"/>
  <c r="E8" i="30"/>
  <c r="F8" i="30" s="1"/>
  <c r="E9" i="30"/>
  <c r="F9" i="30"/>
  <c r="E10" i="30"/>
  <c r="F10" i="30" s="1"/>
  <c r="E11" i="30"/>
  <c r="F11" i="30" s="1"/>
  <c r="E12" i="30"/>
  <c r="F12" i="30"/>
  <c r="E13" i="30"/>
  <c r="F13" i="30" s="1"/>
  <c r="E14" i="30"/>
  <c r="F14" i="30"/>
  <c r="E15" i="30"/>
  <c r="F15" i="30" s="1"/>
  <c r="E16" i="30"/>
  <c r="F16" i="30"/>
  <c r="E17" i="30"/>
  <c r="F17" i="30" s="1"/>
  <c r="E18" i="30"/>
  <c r="F18" i="30" s="1"/>
  <c r="E19" i="30"/>
  <c r="F19" i="30" s="1"/>
  <c r="E20" i="30"/>
  <c r="F20" i="30"/>
  <c r="E21" i="30"/>
  <c r="F21" i="30" s="1"/>
  <c r="E22" i="30"/>
  <c r="F22" i="30"/>
  <c r="E23" i="30"/>
  <c r="F23" i="30" s="1"/>
  <c r="E24" i="30"/>
  <c r="F24" i="30"/>
  <c r="E25" i="30"/>
  <c r="F25" i="30" s="1"/>
  <c r="E26" i="30"/>
  <c r="F26" i="30" s="1"/>
  <c r="E27" i="30"/>
  <c r="F27" i="30" s="1"/>
  <c r="E28" i="30"/>
  <c r="F28" i="30"/>
  <c r="E29" i="30"/>
  <c r="F29" i="30" s="1"/>
  <c r="E31" i="30"/>
  <c r="F31" i="30" s="1"/>
  <c r="E33" i="30"/>
  <c r="F33" i="30"/>
  <c r="F34" i="30"/>
  <c r="E35" i="30"/>
  <c r="F35" i="30" s="1"/>
  <c r="E37" i="30"/>
  <c r="F37" i="30" s="1"/>
  <c r="E38" i="30"/>
  <c r="F38" i="30" s="1"/>
  <c r="E39" i="30"/>
  <c r="F39" i="30" s="1"/>
  <c r="E40" i="30"/>
  <c r="F40" i="30" s="1"/>
  <c r="E41" i="30"/>
  <c r="F41" i="30" s="1"/>
  <c r="E42" i="30"/>
  <c r="F42" i="30" s="1"/>
  <c r="E44" i="30"/>
  <c r="F44" i="30" s="1"/>
  <c r="E46" i="30"/>
  <c r="F46" i="30" s="1"/>
  <c r="E48" i="30"/>
  <c r="F48" i="30" s="1"/>
  <c r="E50" i="30"/>
  <c r="F50" i="30" s="1"/>
  <c r="E52" i="30"/>
  <c r="F52" i="30" s="1"/>
  <c r="E54" i="30"/>
  <c r="F54" i="30" s="1"/>
  <c r="E58" i="30"/>
  <c r="F58" i="30" s="1"/>
  <c r="E59" i="30"/>
  <c r="F59" i="30" s="1"/>
  <c r="E60" i="30"/>
  <c r="F60" i="30"/>
  <c r="E61" i="30"/>
  <c r="F61" i="30" s="1"/>
  <c r="E62" i="30"/>
  <c r="F62" i="30" s="1"/>
  <c r="E63" i="30"/>
  <c r="F63" i="30"/>
  <c r="E64" i="30"/>
  <c r="F64" i="30" s="1"/>
  <c r="E65" i="30"/>
  <c r="F65" i="30"/>
  <c r="E66" i="30"/>
  <c r="F66" i="30" s="1"/>
  <c r="E67" i="30"/>
  <c r="F67" i="30"/>
  <c r="E68" i="30"/>
  <c r="F68" i="30" s="1"/>
  <c r="E69" i="30"/>
  <c r="F69" i="30"/>
  <c r="E70" i="30"/>
  <c r="F70" i="30" s="1"/>
  <c r="E71" i="30"/>
  <c r="F71" i="30"/>
  <c r="E74" i="30"/>
  <c r="F74" i="30" s="1"/>
  <c r="E75" i="30"/>
  <c r="F75" i="30"/>
  <c r="E76" i="30"/>
  <c r="F76" i="30" s="1"/>
  <c r="E77" i="30"/>
  <c r="F77" i="30"/>
  <c r="E78" i="30"/>
  <c r="F78" i="30" s="1"/>
  <c r="E79" i="30"/>
  <c r="F79" i="30"/>
  <c r="E80" i="30"/>
  <c r="F80" i="30" s="1"/>
  <c r="E81" i="30"/>
  <c r="F81" i="30"/>
  <c r="E82" i="30"/>
  <c r="F82" i="30" s="1"/>
  <c r="E83" i="30"/>
  <c r="F83" i="30"/>
  <c r="E84" i="30"/>
  <c r="F84" i="30" s="1"/>
  <c r="E85" i="30"/>
  <c r="F85" i="30"/>
  <c r="E86" i="30"/>
  <c r="F86" i="30" s="1"/>
  <c r="E87" i="30"/>
  <c r="F87" i="30"/>
  <c r="E88" i="30"/>
  <c r="F88" i="30" s="1"/>
  <c r="E89" i="30"/>
  <c r="F89" i="30"/>
  <c r="E90" i="30"/>
  <c r="F90" i="30" s="1"/>
  <c r="E91" i="30"/>
  <c r="F91" i="30"/>
  <c r="E92" i="30"/>
  <c r="F92" i="30" s="1"/>
  <c r="E8" i="31"/>
  <c r="F8" i="31" s="1"/>
  <c r="E9" i="31"/>
  <c r="F9" i="31"/>
  <c r="E10" i="31"/>
  <c r="F10" i="31" s="1"/>
  <c r="E11" i="31"/>
  <c r="F11" i="31" s="1"/>
  <c r="E12" i="31"/>
  <c r="F12" i="31"/>
  <c r="E13" i="31"/>
  <c r="F13" i="31" s="1"/>
  <c r="E14" i="31"/>
  <c r="F14" i="31"/>
  <c r="E15" i="31"/>
  <c r="F15" i="31" s="1"/>
  <c r="E16" i="31"/>
  <c r="F16" i="31" s="1"/>
  <c r="E17" i="31"/>
  <c r="F17" i="31" s="1"/>
  <c r="E18" i="31"/>
  <c r="F18" i="31"/>
  <c r="E19" i="31"/>
  <c r="F19" i="31" s="1"/>
  <c r="E20" i="31"/>
  <c r="F20" i="31"/>
  <c r="E21" i="31"/>
  <c r="F21" i="31" s="1"/>
  <c r="E22" i="31"/>
  <c r="F22" i="31"/>
  <c r="E23" i="31"/>
  <c r="F23" i="31" s="1"/>
  <c r="E24" i="31"/>
  <c r="F24" i="31" s="1"/>
  <c r="E25" i="31"/>
  <c r="F25" i="31" s="1"/>
  <c r="E26" i="31"/>
  <c r="F26" i="31"/>
  <c r="E27" i="31"/>
  <c r="F27" i="31"/>
  <c r="E28" i="31"/>
  <c r="F28" i="31"/>
  <c r="E29" i="31"/>
  <c r="F29" i="31"/>
  <c r="E31" i="31"/>
  <c r="F31" i="31" s="1"/>
  <c r="E33" i="31"/>
  <c r="F33" i="31" s="1"/>
  <c r="F34" i="31"/>
  <c r="E35" i="31"/>
  <c r="F35" i="31"/>
  <c r="E37" i="31"/>
  <c r="F37" i="31"/>
  <c r="E38" i="31"/>
  <c r="F38" i="31"/>
  <c r="E39" i="31"/>
  <c r="F39" i="31"/>
  <c r="E40" i="31"/>
  <c r="F40" i="31"/>
  <c r="E41" i="31"/>
  <c r="F41" i="31"/>
  <c r="E42" i="31"/>
  <c r="F42" i="31"/>
  <c r="E44" i="31"/>
  <c r="F44" i="31"/>
  <c r="E46" i="31"/>
  <c r="F46" i="31"/>
  <c r="E48" i="31"/>
  <c r="F48" i="31"/>
  <c r="E50" i="31"/>
  <c r="F50" i="31"/>
  <c r="E52" i="31"/>
  <c r="F52" i="31"/>
  <c r="E54" i="31"/>
  <c r="F54" i="31"/>
  <c r="E58" i="31"/>
  <c r="F58" i="31"/>
  <c r="E59" i="31"/>
  <c r="F59" i="31"/>
  <c r="E60" i="31"/>
  <c r="F60" i="31"/>
  <c r="E61" i="31"/>
  <c r="F61" i="31"/>
  <c r="E62" i="31"/>
  <c r="F62" i="31"/>
  <c r="E63" i="31"/>
  <c r="F63" i="31"/>
  <c r="E64" i="31"/>
  <c r="F64" i="31"/>
  <c r="E65" i="31"/>
  <c r="F65" i="31"/>
  <c r="E66" i="31"/>
  <c r="F66" i="31"/>
  <c r="E67" i="31"/>
  <c r="F67" i="31"/>
  <c r="E68" i="31"/>
  <c r="F68" i="31"/>
  <c r="E69" i="31"/>
  <c r="F69" i="31"/>
  <c r="E70" i="31"/>
  <c r="F70" i="31"/>
  <c r="E71" i="31"/>
  <c r="F71" i="31"/>
  <c r="E74" i="31"/>
  <c r="F74" i="31"/>
  <c r="E75" i="31"/>
  <c r="F75" i="31"/>
  <c r="E76" i="31"/>
  <c r="F76" i="31"/>
  <c r="E77" i="31"/>
  <c r="F77" i="31"/>
  <c r="E78" i="31"/>
  <c r="F78" i="31"/>
  <c r="E79" i="31"/>
  <c r="F79" i="31"/>
  <c r="E80" i="31"/>
  <c r="F80" i="31"/>
  <c r="E81" i="31"/>
  <c r="F81" i="31"/>
  <c r="E82" i="31"/>
  <c r="F82" i="31"/>
  <c r="E83" i="31"/>
  <c r="F83" i="31"/>
  <c r="E84" i="31"/>
  <c r="F84" i="31"/>
  <c r="E85" i="31"/>
  <c r="F85" i="31"/>
  <c r="E86" i="31"/>
  <c r="F86" i="31"/>
  <c r="E87" i="31"/>
  <c r="F87" i="31"/>
  <c r="E88" i="31"/>
  <c r="F88" i="31"/>
  <c r="E89" i="31"/>
  <c r="F89" i="31"/>
  <c r="E90" i="31"/>
  <c r="F90" i="31"/>
  <c r="E91" i="31"/>
  <c r="F91" i="31"/>
  <c r="E92" i="31"/>
  <c r="F92" i="31" s="1"/>
  <c r="E8" i="32"/>
  <c r="F8" i="32" s="1"/>
  <c r="E9" i="32"/>
  <c r="F9" i="32"/>
  <c r="E10" i="32"/>
  <c r="F10" i="32" s="1"/>
  <c r="E11" i="32"/>
  <c r="F11" i="32" s="1"/>
  <c r="E12" i="32"/>
  <c r="F12" i="32"/>
  <c r="E13" i="32"/>
  <c r="F13" i="32" s="1"/>
  <c r="E14" i="32"/>
  <c r="F14" i="32"/>
  <c r="E15" i="32"/>
  <c r="F15" i="32" s="1"/>
  <c r="E16" i="32"/>
  <c r="F16" i="32" s="1"/>
  <c r="E17" i="32"/>
  <c r="F17" i="32" s="1"/>
  <c r="E18" i="32"/>
  <c r="F18" i="32" s="1"/>
  <c r="E19" i="32"/>
  <c r="F19" i="32" s="1"/>
  <c r="E20" i="32"/>
  <c r="F20" i="32"/>
  <c r="E21" i="32"/>
  <c r="F21" i="32" s="1"/>
  <c r="E22" i="32"/>
  <c r="F22" i="32"/>
  <c r="E23" i="32"/>
  <c r="F23" i="32" s="1"/>
  <c r="E24" i="32"/>
  <c r="F24" i="32" s="1"/>
  <c r="E25" i="32"/>
  <c r="F25" i="32" s="1"/>
  <c r="E26" i="32"/>
  <c r="F26" i="32" s="1"/>
  <c r="E27" i="32"/>
  <c r="F27" i="32" s="1"/>
  <c r="E28" i="32"/>
  <c r="F28" i="32"/>
  <c r="E29" i="32"/>
  <c r="F29" i="32" s="1"/>
  <c r="E31" i="32"/>
  <c r="F31" i="32" s="1"/>
  <c r="E33" i="32"/>
  <c r="F33" i="32"/>
  <c r="F34" i="32"/>
  <c r="E35" i="32"/>
  <c r="F35" i="32"/>
  <c r="E37" i="32"/>
  <c r="F37" i="32" s="1"/>
  <c r="E38" i="32"/>
  <c r="F38" i="32"/>
  <c r="E39" i="32"/>
  <c r="F39" i="32" s="1"/>
  <c r="E40" i="32"/>
  <c r="F40" i="32"/>
  <c r="E41" i="32"/>
  <c r="F41" i="32" s="1"/>
  <c r="E42" i="32"/>
  <c r="F42" i="32"/>
  <c r="E44" i="32"/>
  <c r="F44" i="32" s="1"/>
  <c r="E46" i="32"/>
  <c r="F46" i="32"/>
  <c r="E48" i="32"/>
  <c r="F48" i="32" s="1"/>
  <c r="E50" i="32"/>
  <c r="F50" i="32"/>
  <c r="E52" i="32"/>
  <c r="F52" i="32" s="1"/>
  <c r="E54" i="32"/>
  <c r="F54" i="32"/>
  <c r="E58" i="32"/>
  <c r="F58" i="32" s="1"/>
  <c r="E59" i="32"/>
  <c r="F59" i="32"/>
  <c r="E60" i="32"/>
  <c r="F60" i="32" s="1"/>
  <c r="E61" i="32"/>
  <c r="F61" i="32"/>
  <c r="E62" i="32"/>
  <c r="F62" i="32" s="1"/>
  <c r="E63" i="32"/>
  <c r="F63" i="32"/>
  <c r="E64" i="32"/>
  <c r="F64" i="32" s="1"/>
  <c r="E65" i="32"/>
  <c r="F65" i="32"/>
  <c r="E66" i="32"/>
  <c r="F66" i="32" s="1"/>
  <c r="E67" i="32"/>
  <c r="F67" i="32"/>
  <c r="E68" i="32"/>
  <c r="F68" i="32" s="1"/>
  <c r="E69" i="32"/>
  <c r="F69" i="32"/>
  <c r="E70" i="32"/>
  <c r="F70" i="32" s="1"/>
  <c r="E71" i="32"/>
  <c r="F71" i="32"/>
  <c r="E74" i="32"/>
  <c r="F74" i="32" s="1"/>
  <c r="E75" i="32"/>
  <c r="F75" i="32"/>
  <c r="E76" i="32"/>
  <c r="F76" i="32" s="1"/>
  <c r="E77" i="32"/>
  <c r="F77" i="32"/>
  <c r="E78" i="32"/>
  <c r="F78" i="32" s="1"/>
  <c r="E79" i="32"/>
  <c r="F79" i="32"/>
  <c r="E80" i="32"/>
  <c r="F80" i="32" s="1"/>
  <c r="E81" i="32"/>
  <c r="F81" i="32"/>
  <c r="E82" i="32"/>
  <c r="F82" i="32" s="1"/>
  <c r="E83" i="32"/>
  <c r="F83" i="32"/>
  <c r="E84" i="32"/>
  <c r="F84" i="32" s="1"/>
  <c r="E85" i="32"/>
  <c r="F85" i="32"/>
  <c r="E86" i="32"/>
  <c r="F86" i="32" s="1"/>
  <c r="E87" i="32"/>
  <c r="F87" i="32"/>
  <c r="E88" i="32"/>
  <c r="F88" i="32" s="1"/>
  <c r="E89" i="32"/>
  <c r="F89" i="32"/>
  <c r="E90" i="32"/>
  <c r="F90" i="32" s="1"/>
  <c r="E91" i="32"/>
  <c r="F91" i="32"/>
  <c r="E92" i="32"/>
  <c r="F92" i="32" s="1"/>
  <c r="B8" i="33"/>
  <c r="B8" i="54" s="1"/>
  <c r="C8" i="33"/>
  <c r="D8" i="33"/>
  <c r="D8" i="54" s="1"/>
  <c r="B9" i="33"/>
  <c r="B9" i="54" s="1"/>
  <c r="C9" i="33"/>
  <c r="C9" i="54" s="1"/>
  <c r="D9" i="33"/>
  <c r="D9" i="54" s="1"/>
  <c r="B10" i="33"/>
  <c r="B10" i="54" s="1"/>
  <c r="C10" i="33"/>
  <c r="C10" i="54" s="1"/>
  <c r="D10" i="33"/>
  <c r="D10" i="54" s="1"/>
  <c r="B11" i="33"/>
  <c r="B11" i="54" s="1"/>
  <c r="C11" i="33"/>
  <c r="C11" i="54" s="1"/>
  <c r="D11" i="33"/>
  <c r="B12" i="33"/>
  <c r="B12" i="54" s="1"/>
  <c r="C12" i="33"/>
  <c r="D12" i="33"/>
  <c r="D12" i="54" s="1"/>
  <c r="B13" i="33"/>
  <c r="B13" i="54" s="1"/>
  <c r="C13" i="33"/>
  <c r="D13" i="33"/>
  <c r="B14" i="33"/>
  <c r="B14" i="54" s="1"/>
  <c r="C14" i="33"/>
  <c r="C14" i="54" s="1"/>
  <c r="D14" i="33"/>
  <c r="D14" i="54" s="1"/>
  <c r="B15" i="33"/>
  <c r="B15" i="54" s="1"/>
  <c r="C15" i="33"/>
  <c r="C15" i="54" s="1"/>
  <c r="D15" i="33"/>
  <c r="D15" i="54" s="1"/>
  <c r="B16" i="33"/>
  <c r="B16" i="54" s="1"/>
  <c r="C16" i="33"/>
  <c r="C16" i="54" s="1"/>
  <c r="D16" i="33"/>
  <c r="B17" i="33"/>
  <c r="B17" i="54" s="1"/>
  <c r="C17" i="33"/>
  <c r="D17" i="33"/>
  <c r="D17" i="54" s="1"/>
  <c r="B18" i="33"/>
  <c r="B18" i="54" s="1"/>
  <c r="C18" i="33"/>
  <c r="D18" i="33"/>
  <c r="D18" i="54" s="1"/>
  <c r="B19" i="33"/>
  <c r="B19" i="54" s="1"/>
  <c r="C19" i="33"/>
  <c r="C19" i="54" s="1"/>
  <c r="D19" i="33"/>
  <c r="D19" i="54" s="1"/>
  <c r="B20" i="33"/>
  <c r="B20" i="54" s="1"/>
  <c r="C20" i="33"/>
  <c r="D20" i="33"/>
  <c r="D20" i="54" s="1"/>
  <c r="B21" i="33"/>
  <c r="C21" i="33"/>
  <c r="C21" i="54" s="1"/>
  <c r="D21" i="33"/>
  <c r="B22" i="33"/>
  <c r="B22" i="54" s="1"/>
  <c r="C22" i="33"/>
  <c r="C22" i="54" s="1"/>
  <c r="D22" i="33"/>
  <c r="D22" i="54" s="1"/>
  <c r="B23" i="33"/>
  <c r="B23" i="54" s="1"/>
  <c r="C23" i="33"/>
  <c r="C23" i="54" s="1"/>
  <c r="D23" i="33"/>
  <c r="D23" i="54" s="1"/>
  <c r="B24" i="33"/>
  <c r="B24" i="54" s="1"/>
  <c r="C24" i="33"/>
  <c r="C24" i="54" s="1"/>
  <c r="D24" i="33"/>
  <c r="B25" i="33"/>
  <c r="B25" i="54" s="1"/>
  <c r="C25" i="33"/>
  <c r="C25" i="54" s="1"/>
  <c r="D25" i="33"/>
  <c r="D25" i="54" s="1"/>
  <c r="B26" i="33"/>
  <c r="C26" i="33"/>
  <c r="C26" i="54" s="1"/>
  <c r="D26" i="33"/>
  <c r="B27" i="33"/>
  <c r="B27" i="54" s="1"/>
  <c r="C27" i="33"/>
  <c r="C27" i="54" s="1"/>
  <c r="D27" i="33"/>
  <c r="B28" i="33"/>
  <c r="B28" i="54" s="1"/>
  <c r="C28" i="33"/>
  <c r="C28" i="54" s="1"/>
  <c r="D28" i="33"/>
  <c r="D28" i="54" s="1"/>
  <c r="B29" i="33"/>
  <c r="B29" i="54" s="1"/>
  <c r="C29" i="33"/>
  <c r="D29" i="33"/>
  <c r="D29" i="54" s="1"/>
  <c r="B31" i="33"/>
  <c r="B31" i="54" s="1"/>
  <c r="C31" i="33"/>
  <c r="D31" i="33"/>
  <c r="D31" i="54" s="1"/>
  <c r="B33" i="33"/>
  <c r="B33" i="54" s="1"/>
  <c r="C33" i="33"/>
  <c r="C33" i="54" s="1"/>
  <c r="D33" i="33"/>
  <c r="D33" i="54" s="1"/>
  <c r="B37" i="33"/>
  <c r="B37" i="54" s="1"/>
  <c r="C37" i="33"/>
  <c r="C37" i="54" s="1"/>
  <c r="D37" i="33"/>
  <c r="D37" i="54" s="1"/>
  <c r="B38" i="33"/>
  <c r="B38" i="54" s="1"/>
  <c r="C38" i="33"/>
  <c r="C38" i="54" s="1"/>
  <c r="D38" i="33"/>
  <c r="D38" i="54" s="1"/>
  <c r="B39" i="33"/>
  <c r="B39" i="54" s="1"/>
  <c r="C39" i="33"/>
  <c r="C39" i="54" s="1"/>
  <c r="D39" i="33"/>
  <c r="B40" i="33"/>
  <c r="B40" i="54" s="1"/>
  <c r="C40" i="33"/>
  <c r="D40" i="33"/>
  <c r="B41" i="33"/>
  <c r="B41" i="54" s="1"/>
  <c r="C41" i="33"/>
  <c r="C41" i="54" s="1"/>
  <c r="D41" i="33"/>
  <c r="B44" i="33"/>
  <c r="C44" i="33"/>
  <c r="C44" i="54" s="1"/>
  <c r="D44" i="33"/>
  <c r="D44" i="54" s="1"/>
  <c r="B46" i="33"/>
  <c r="B46" i="54" s="1"/>
  <c r="C46" i="33"/>
  <c r="C46" i="54" s="1"/>
  <c r="D46" i="33"/>
  <c r="D46" i="54" s="1"/>
  <c r="B48" i="33"/>
  <c r="C48" i="33"/>
  <c r="C48" i="54" s="1"/>
  <c r="D48" i="33"/>
  <c r="D48" i="54" s="1"/>
  <c r="B50" i="33"/>
  <c r="B50" i="54" s="1"/>
  <c r="C50" i="33"/>
  <c r="C50" i="54" s="1"/>
  <c r="D50" i="33"/>
  <c r="B52" i="33"/>
  <c r="B52" i="54" s="1"/>
  <c r="C52" i="33"/>
  <c r="C52" i="54" s="1"/>
  <c r="D52" i="33"/>
  <c r="D52" i="54" s="1"/>
  <c r="B58" i="33"/>
  <c r="B58" i="54" s="1"/>
  <c r="C58" i="33"/>
  <c r="D58" i="33"/>
  <c r="B59" i="33"/>
  <c r="B59" i="54" s="1"/>
  <c r="C59" i="33"/>
  <c r="D59" i="33"/>
  <c r="D59" i="54" s="1"/>
  <c r="B60" i="33"/>
  <c r="B60" i="54" s="1"/>
  <c r="C60" i="33"/>
  <c r="C60" i="54" s="1"/>
  <c r="D60" i="33"/>
  <c r="D60" i="54" s="1"/>
  <c r="B61" i="33"/>
  <c r="B61" i="54" s="1"/>
  <c r="C61" i="33"/>
  <c r="C61" i="54" s="1"/>
  <c r="D61" i="33"/>
  <c r="D61" i="54" s="1"/>
  <c r="B62" i="33"/>
  <c r="B62" i="54" s="1"/>
  <c r="C62" i="33"/>
  <c r="D62" i="33"/>
  <c r="D62" i="54" s="1"/>
  <c r="B63" i="33"/>
  <c r="B63" i="54" s="1"/>
  <c r="C63" i="33"/>
  <c r="D63" i="33"/>
  <c r="D63" i="54" s="1"/>
  <c r="B64" i="33"/>
  <c r="B64" i="54" s="1"/>
  <c r="C64" i="33"/>
  <c r="C64" i="54" s="1"/>
  <c r="D64" i="33"/>
  <c r="D64" i="54" s="1"/>
  <c r="B65" i="33"/>
  <c r="B65" i="54" s="1"/>
  <c r="C65" i="33"/>
  <c r="C65" i="54" s="1"/>
  <c r="D65" i="33"/>
  <c r="B66" i="33"/>
  <c r="B66" i="54" s="1"/>
  <c r="B67" i="33"/>
  <c r="B67" i="54" s="1"/>
  <c r="C67" i="33"/>
  <c r="D67" i="33"/>
  <c r="B68" i="33"/>
  <c r="C68" i="33"/>
  <c r="C68" i="54" s="1"/>
  <c r="D68" i="33"/>
  <c r="D68" i="54" s="1"/>
  <c r="B69" i="33"/>
  <c r="B69" i="54" s="1"/>
  <c r="C69" i="33"/>
  <c r="C69" i="54" s="1"/>
  <c r="D69" i="33"/>
  <c r="B70" i="33"/>
  <c r="B70" i="54" s="1"/>
  <c r="C70" i="33"/>
  <c r="C70" i="54" s="1"/>
  <c r="D70" i="33"/>
  <c r="D70" i="54" s="1"/>
  <c r="B71" i="33"/>
  <c r="B71" i="54" s="1"/>
  <c r="B74" i="33"/>
  <c r="B74" i="54" s="1"/>
  <c r="C74" i="33"/>
  <c r="C74" i="54" s="1"/>
  <c r="D74" i="33"/>
  <c r="B75" i="33"/>
  <c r="C75" i="33"/>
  <c r="C75" i="54" s="1"/>
  <c r="D75" i="33"/>
  <c r="B76" i="33"/>
  <c r="B76" i="54" s="1"/>
  <c r="C76" i="33"/>
  <c r="C76" i="54" s="1"/>
  <c r="D76" i="33"/>
  <c r="D76" i="54" s="1"/>
  <c r="B77" i="33"/>
  <c r="B78" i="33"/>
  <c r="B78" i="54" s="1"/>
  <c r="C78" i="33"/>
  <c r="C78" i="54" s="1"/>
  <c r="D78" i="33"/>
  <c r="D78" i="54" s="1"/>
  <c r="B79" i="33"/>
  <c r="C79" i="33"/>
  <c r="C79" i="54" s="1"/>
  <c r="D79" i="33"/>
  <c r="B80" i="33"/>
  <c r="B80" i="54" s="1"/>
  <c r="C80" i="33"/>
  <c r="D80" i="33"/>
  <c r="D80" i="54" s="1"/>
  <c r="B81" i="33"/>
  <c r="B82" i="33"/>
  <c r="B82" i="54" s="1"/>
  <c r="C82" i="33"/>
  <c r="D82" i="33"/>
  <c r="D82" i="54" s="1"/>
  <c r="B83" i="33"/>
  <c r="C83" i="33"/>
  <c r="C83" i="54" s="1"/>
  <c r="D83" i="33"/>
  <c r="D83" i="54" s="1"/>
  <c r="B84" i="33"/>
  <c r="B84" i="54" s="1"/>
  <c r="C84" i="33"/>
  <c r="C84" i="54" s="1"/>
  <c r="D84" i="33"/>
  <c r="D84" i="54" s="1"/>
  <c r="B85" i="33"/>
  <c r="B85" i="54" s="1"/>
  <c r="C85" i="33"/>
  <c r="C85" i="54" s="1"/>
  <c r="D85" i="33"/>
  <c r="D85" i="54" s="1"/>
  <c r="B86" i="33"/>
  <c r="B86" i="54" s="1"/>
  <c r="B87" i="33"/>
  <c r="B87" i="54" s="1"/>
  <c r="C87" i="33"/>
  <c r="C87" i="54" s="1"/>
  <c r="D87" i="33"/>
  <c r="B88" i="33"/>
  <c r="B88" i="54" s="1"/>
  <c r="C88" i="33"/>
  <c r="D88" i="33"/>
  <c r="D88" i="54" s="1"/>
  <c r="B89" i="33"/>
  <c r="C89" i="33"/>
  <c r="C89" i="54" s="1"/>
  <c r="D89" i="33"/>
  <c r="D89" i="54" s="1"/>
  <c r="B90" i="33"/>
  <c r="B90" i="54" s="1"/>
  <c r="B91" i="33"/>
  <c r="B91" i="54" s="1"/>
  <c r="C91" i="33"/>
  <c r="C91" i="54" s="1"/>
  <c r="D91" i="33"/>
  <c r="D91" i="54" s="1"/>
  <c r="B92" i="33"/>
  <c r="B92" i="54" s="1"/>
  <c r="E8" i="36"/>
  <c r="F8" i="36" s="1"/>
  <c r="E9" i="36"/>
  <c r="F9" i="36" s="1"/>
  <c r="E10" i="36"/>
  <c r="F10" i="36" s="1"/>
  <c r="E11" i="36"/>
  <c r="F11" i="36" s="1"/>
  <c r="E12" i="36"/>
  <c r="F12" i="36" s="1"/>
  <c r="E13" i="36"/>
  <c r="F13" i="36" s="1"/>
  <c r="E14" i="36"/>
  <c r="F14" i="36" s="1"/>
  <c r="E15" i="36"/>
  <c r="F15" i="36" s="1"/>
  <c r="E16" i="36"/>
  <c r="F16" i="36" s="1"/>
  <c r="E17" i="36"/>
  <c r="F17" i="36" s="1"/>
  <c r="E18" i="36"/>
  <c r="F18" i="36" s="1"/>
  <c r="E19" i="36"/>
  <c r="F19" i="36" s="1"/>
  <c r="E20" i="36"/>
  <c r="F20" i="36" s="1"/>
  <c r="E21" i="36"/>
  <c r="F21" i="36" s="1"/>
  <c r="E22" i="36"/>
  <c r="F22" i="36" s="1"/>
  <c r="E23" i="36"/>
  <c r="F23" i="36" s="1"/>
  <c r="E24" i="36"/>
  <c r="F24" i="36" s="1"/>
  <c r="E25" i="36"/>
  <c r="F25" i="36" s="1"/>
  <c r="E26" i="36"/>
  <c r="F26" i="36" s="1"/>
  <c r="E27" i="36"/>
  <c r="F27" i="36" s="1"/>
  <c r="E28" i="36"/>
  <c r="F28" i="36" s="1"/>
  <c r="E29" i="36"/>
  <c r="F29" i="36" s="1"/>
  <c r="E31" i="36"/>
  <c r="F31" i="36" s="1"/>
  <c r="E33" i="36"/>
  <c r="F33" i="36" s="1"/>
  <c r="F34" i="36"/>
  <c r="E35" i="36"/>
  <c r="F35" i="36" s="1"/>
  <c r="E37" i="36"/>
  <c r="F37" i="36"/>
  <c r="E38" i="36"/>
  <c r="F38" i="36" s="1"/>
  <c r="E39" i="36"/>
  <c r="F39" i="36"/>
  <c r="E40" i="36"/>
  <c r="F40" i="36" s="1"/>
  <c r="E41" i="36"/>
  <c r="F41" i="36"/>
  <c r="E42" i="36"/>
  <c r="F42" i="36" s="1"/>
  <c r="E44" i="36"/>
  <c r="F44" i="36"/>
  <c r="E46" i="36"/>
  <c r="F46" i="36" s="1"/>
  <c r="E48" i="36"/>
  <c r="F48" i="36"/>
  <c r="E50" i="36"/>
  <c r="F50" i="36" s="1"/>
  <c r="E52" i="36"/>
  <c r="F52" i="36"/>
  <c r="E54" i="36"/>
  <c r="F54" i="36" s="1"/>
  <c r="E58" i="36"/>
  <c r="F58" i="36"/>
  <c r="E59" i="36"/>
  <c r="F59" i="36" s="1"/>
  <c r="E60" i="36"/>
  <c r="F60" i="36"/>
  <c r="E61" i="36"/>
  <c r="F61" i="36" s="1"/>
  <c r="E62" i="36"/>
  <c r="F62" i="36"/>
  <c r="E63" i="36"/>
  <c r="F63" i="36" s="1"/>
  <c r="E64" i="36"/>
  <c r="F64" i="36"/>
  <c r="E65" i="36"/>
  <c r="F65" i="36" s="1"/>
  <c r="E66" i="36"/>
  <c r="F66" i="36"/>
  <c r="E67" i="36"/>
  <c r="F67" i="36" s="1"/>
  <c r="E68" i="36"/>
  <c r="F68" i="36"/>
  <c r="E69" i="36"/>
  <c r="F69" i="36" s="1"/>
  <c r="E70" i="36"/>
  <c r="F70" i="36"/>
  <c r="E71" i="36"/>
  <c r="F71" i="36" s="1"/>
  <c r="E74" i="36"/>
  <c r="F74" i="36"/>
  <c r="E75" i="36"/>
  <c r="F75" i="36" s="1"/>
  <c r="E76" i="36"/>
  <c r="F76" i="36"/>
  <c r="E77" i="36"/>
  <c r="F77" i="36" s="1"/>
  <c r="E78" i="36"/>
  <c r="F78" i="36"/>
  <c r="E79" i="36"/>
  <c r="F79" i="36" s="1"/>
  <c r="E80" i="36"/>
  <c r="F80" i="36"/>
  <c r="E81" i="36"/>
  <c r="F81" i="36" s="1"/>
  <c r="E82" i="36"/>
  <c r="F82" i="36"/>
  <c r="E83" i="36"/>
  <c r="F83" i="36" s="1"/>
  <c r="E84" i="36"/>
  <c r="F84" i="36"/>
  <c r="E85" i="36"/>
  <c r="F85" i="36" s="1"/>
  <c r="E86" i="36"/>
  <c r="F86" i="36"/>
  <c r="E87" i="36"/>
  <c r="F87" i="36" s="1"/>
  <c r="E88" i="36"/>
  <c r="F88" i="36"/>
  <c r="E89" i="36"/>
  <c r="F89" i="36" s="1"/>
  <c r="E90" i="36"/>
  <c r="F90" i="36"/>
  <c r="E91" i="36"/>
  <c r="F91" i="36" s="1"/>
  <c r="E92" i="36"/>
  <c r="F92" i="36"/>
  <c r="E8" i="37"/>
  <c r="F8" i="37" s="1"/>
  <c r="E9" i="37"/>
  <c r="F9" i="37" s="1"/>
  <c r="E10" i="37"/>
  <c r="F10" i="37" s="1"/>
  <c r="E11" i="37"/>
  <c r="F11" i="37" s="1"/>
  <c r="E12" i="37"/>
  <c r="F12" i="37" s="1"/>
  <c r="E13" i="37"/>
  <c r="F13" i="37"/>
  <c r="E14" i="37"/>
  <c r="F14" i="37" s="1"/>
  <c r="E15" i="37"/>
  <c r="F15" i="37"/>
  <c r="E16" i="37"/>
  <c r="F16" i="37" s="1"/>
  <c r="E17" i="37"/>
  <c r="F17" i="37" s="1"/>
  <c r="E18" i="37"/>
  <c r="F18" i="37" s="1"/>
  <c r="E19" i="37"/>
  <c r="F19" i="37" s="1"/>
  <c r="E20" i="37"/>
  <c r="F20" i="37" s="1"/>
  <c r="E21" i="37"/>
  <c r="F21" i="37"/>
  <c r="E22" i="37"/>
  <c r="F22" i="37" s="1"/>
  <c r="E23" i="37"/>
  <c r="F23" i="37"/>
  <c r="E24" i="37"/>
  <c r="F24" i="37" s="1"/>
  <c r="E25" i="37"/>
  <c r="F25" i="37" s="1"/>
  <c r="E26" i="37"/>
  <c r="F26" i="37" s="1"/>
  <c r="E27" i="37"/>
  <c r="F27" i="37" s="1"/>
  <c r="E28" i="37"/>
  <c r="F28" i="37" s="1"/>
  <c r="E29" i="37"/>
  <c r="F29" i="37"/>
  <c r="E31" i="37"/>
  <c r="F31" i="37" s="1"/>
  <c r="E33" i="37"/>
  <c r="F33" i="37"/>
  <c r="F34" i="37"/>
  <c r="E35" i="37"/>
  <c r="F35" i="37"/>
  <c r="E37" i="37"/>
  <c r="F37" i="37" s="1"/>
  <c r="E38" i="37"/>
  <c r="F38" i="37" s="1"/>
  <c r="E39" i="37"/>
  <c r="F39" i="37" s="1"/>
  <c r="E40" i="37"/>
  <c r="F40" i="37"/>
  <c r="E41" i="37"/>
  <c r="F41" i="37" s="1"/>
  <c r="E42" i="37"/>
  <c r="F42" i="37"/>
  <c r="E44" i="37"/>
  <c r="F44" i="37" s="1"/>
  <c r="E46" i="37"/>
  <c r="F46" i="37"/>
  <c r="E48" i="37"/>
  <c r="F48" i="37" s="1"/>
  <c r="E50" i="37"/>
  <c r="F50" i="37" s="1"/>
  <c r="E52" i="37"/>
  <c r="F52" i="37" s="1"/>
  <c r="E54" i="37"/>
  <c r="F54" i="37"/>
  <c r="E58" i="37"/>
  <c r="F58" i="37" s="1"/>
  <c r="E59" i="37"/>
  <c r="F59" i="37"/>
  <c r="E60" i="37"/>
  <c r="F60" i="37" s="1"/>
  <c r="E61" i="37"/>
  <c r="F61" i="37" s="1"/>
  <c r="E62" i="37"/>
  <c r="F62" i="37" s="1"/>
  <c r="E63" i="37"/>
  <c r="F63" i="37" s="1"/>
  <c r="E64" i="37"/>
  <c r="F64" i="37" s="1"/>
  <c r="E65" i="37"/>
  <c r="F65" i="37"/>
  <c r="E66" i="37"/>
  <c r="F66" i="37" s="1"/>
  <c r="E67" i="37"/>
  <c r="F67" i="37"/>
  <c r="E68" i="37"/>
  <c r="F68" i="37" s="1"/>
  <c r="E69" i="37"/>
  <c r="F69" i="37" s="1"/>
  <c r="E70" i="37"/>
  <c r="F70" i="37" s="1"/>
  <c r="E71" i="37"/>
  <c r="F71" i="37" s="1"/>
  <c r="E74" i="37"/>
  <c r="F74" i="37" s="1"/>
  <c r="E75" i="37"/>
  <c r="F75" i="37"/>
  <c r="E76" i="37"/>
  <c r="F76" i="37" s="1"/>
  <c r="E77" i="37"/>
  <c r="F77" i="37"/>
  <c r="E78" i="37"/>
  <c r="F78" i="37" s="1"/>
  <c r="E79" i="37"/>
  <c r="F79" i="37"/>
  <c r="E80" i="37"/>
  <c r="F80" i="37" s="1"/>
  <c r="E81" i="37"/>
  <c r="F81" i="37" s="1"/>
  <c r="E82" i="37"/>
  <c r="F82" i="37" s="1"/>
  <c r="E83" i="37"/>
  <c r="F83" i="37"/>
  <c r="E84" i="37"/>
  <c r="F84" i="37" s="1"/>
  <c r="E85" i="37"/>
  <c r="F85" i="37"/>
  <c r="E86" i="37"/>
  <c r="F86" i="37" s="1"/>
  <c r="E87" i="37"/>
  <c r="F87" i="37" s="1"/>
  <c r="E88" i="37"/>
  <c r="F88" i="37" s="1"/>
  <c r="E89" i="37"/>
  <c r="F89" i="37" s="1"/>
  <c r="E90" i="37"/>
  <c r="F90" i="37" s="1"/>
  <c r="E91" i="37"/>
  <c r="F91" i="37"/>
  <c r="E92" i="37"/>
  <c r="F92" i="37" s="1"/>
  <c r="B8" i="61"/>
  <c r="C8" i="61"/>
  <c r="D8" i="61"/>
  <c r="B9" i="61"/>
  <c r="C9" i="61"/>
  <c r="D9" i="61"/>
  <c r="B10" i="61"/>
  <c r="C10" i="61"/>
  <c r="D10" i="61"/>
  <c r="B11" i="61"/>
  <c r="C11" i="61"/>
  <c r="D11" i="61"/>
  <c r="B12" i="61"/>
  <c r="C12" i="61"/>
  <c r="D12" i="61"/>
  <c r="B13" i="61"/>
  <c r="C13" i="61"/>
  <c r="D13" i="61"/>
  <c r="B14" i="61"/>
  <c r="C14" i="61"/>
  <c r="D14" i="61"/>
  <c r="B15" i="61"/>
  <c r="C15" i="61"/>
  <c r="D15" i="61"/>
  <c r="B16" i="61"/>
  <c r="C16" i="61"/>
  <c r="D16" i="61"/>
  <c r="B17" i="61"/>
  <c r="C17" i="61"/>
  <c r="D17" i="61"/>
  <c r="B18" i="61"/>
  <c r="C18" i="61"/>
  <c r="D18" i="61"/>
  <c r="B19" i="61"/>
  <c r="C19" i="61"/>
  <c r="D19" i="61"/>
  <c r="B20" i="61"/>
  <c r="C20" i="61"/>
  <c r="D20" i="61"/>
  <c r="B21" i="61"/>
  <c r="C21" i="61"/>
  <c r="D21" i="61"/>
  <c r="B22" i="61"/>
  <c r="C22" i="61"/>
  <c r="D22" i="61"/>
  <c r="B23" i="61"/>
  <c r="C23" i="61"/>
  <c r="D23" i="61"/>
  <c r="B24" i="61"/>
  <c r="C24" i="61"/>
  <c r="D24" i="61"/>
  <c r="B25" i="61"/>
  <c r="C25" i="61"/>
  <c r="D25" i="61"/>
  <c r="B26" i="61"/>
  <c r="C26" i="61"/>
  <c r="D26" i="61"/>
  <c r="B27" i="61"/>
  <c r="C27" i="61"/>
  <c r="D27" i="61"/>
  <c r="B28" i="61"/>
  <c r="C28" i="61"/>
  <c r="D28" i="61"/>
  <c r="B29" i="61"/>
  <c r="C29" i="61"/>
  <c r="D29" i="61"/>
  <c r="B31" i="61"/>
  <c r="C31" i="61"/>
  <c r="D31" i="61"/>
  <c r="B33" i="61"/>
  <c r="C33" i="61"/>
  <c r="D33" i="61"/>
  <c r="B37" i="61"/>
  <c r="C37" i="61"/>
  <c r="D37" i="61"/>
  <c r="B38" i="61"/>
  <c r="C38" i="61"/>
  <c r="D38" i="61"/>
  <c r="B39" i="61"/>
  <c r="C39" i="61"/>
  <c r="D39" i="61"/>
  <c r="B40" i="61"/>
  <c r="C40" i="61"/>
  <c r="D40" i="61"/>
  <c r="B41" i="61"/>
  <c r="C41" i="61"/>
  <c r="D41" i="61"/>
  <c r="B42" i="61"/>
  <c r="C42" i="61"/>
  <c r="D42" i="61"/>
  <c r="B44" i="61"/>
  <c r="C44" i="61"/>
  <c r="D44" i="61"/>
  <c r="B46" i="61"/>
  <c r="C46" i="61"/>
  <c r="D46" i="61"/>
  <c r="B48" i="61"/>
  <c r="C48" i="61"/>
  <c r="D48" i="61"/>
  <c r="B50" i="61"/>
  <c r="C50" i="61"/>
  <c r="D50" i="61"/>
  <c r="B52" i="61"/>
  <c r="C52" i="61"/>
  <c r="D52" i="61"/>
  <c r="B58" i="61"/>
  <c r="C58" i="61"/>
  <c r="D58" i="61"/>
  <c r="B59" i="61"/>
  <c r="C59" i="61"/>
  <c r="D59" i="61"/>
  <c r="B60" i="61"/>
  <c r="C60" i="61"/>
  <c r="D60" i="61"/>
  <c r="B61" i="61"/>
  <c r="C61" i="61"/>
  <c r="D61" i="61"/>
  <c r="B62" i="61"/>
  <c r="C62" i="61"/>
  <c r="E62" i="61" s="1"/>
  <c r="F62" i="61" s="1"/>
  <c r="D62" i="61"/>
  <c r="B63" i="61"/>
  <c r="C63" i="61"/>
  <c r="D63" i="61"/>
  <c r="B64" i="61"/>
  <c r="C64" i="61"/>
  <c r="D64" i="61"/>
  <c r="B65" i="61"/>
  <c r="C65" i="61"/>
  <c r="D65" i="61"/>
  <c r="B67" i="61"/>
  <c r="C67" i="61"/>
  <c r="D67" i="61"/>
  <c r="B68" i="61"/>
  <c r="C68" i="61"/>
  <c r="D68" i="61"/>
  <c r="B69" i="61"/>
  <c r="C69" i="61"/>
  <c r="D69" i="61"/>
  <c r="B70" i="61"/>
  <c r="C70" i="61"/>
  <c r="D70" i="61"/>
  <c r="B74" i="61"/>
  <c r="C74" i="61"/>
  <c r="D74" i="61"/>
  <c r="B75" i="61"/>
  <c r="C75" i="61"/>
  <c r="D75" i="61"/>
  <c r="B76" i="61"/>
  <c r="C76" i="61"/>
  <c r="D76" i="61"/>
  <c r="B78" i="61"/>
  <c r="C78" i="61"/>
  <c r="D78" i="61"/>
  <c r="B79" i="61"/>
  <c r="C79" i="61"/>
  <c r="D79" i="61"/>
  <c r="B80" i="61"/>
  <c r="C80" i="61"/>
  <c r="D80" i="61"/>
  <c r="B82" i="61"/>
  <c r="C82" i="61"/>
  <c r="D82" i="61"/>
  <c r="B83" i="61"/>
  <c r="C83" i="61"/>
  <c r="D83" i="61"/>
  <c r="E83" i="61" s="1"/>
  <c r="F83" i="61" s="1"/>
  <c r="B84" i="61"/>
  <c r="C84" i="61"/>
  <c r="D84" i="61"/>
  <c r="B85" i="61"/>
  <c r="C85" i="61"/>
  <c r="D85" i="61"/>
  <c r="B87" i="61"/>
  <c r="C87" i="61"/>
  <c r="D87" i="61"/>
  <c r="B88" i="61"/>
  <c r="C88" i="61"/>
  <c r="D88" i="61"/>
  <c r="B89" i="61"/>
  <c r="C89" i="61"/>
  <c r="D89" i="61"/>
  <c r="B91" i="61"/>
  <c r="C91" i="61"/>
  <c r="D91" i="61"/>
  <c r="B8" i="60"/>
  <c r="C8" i="60"/>
  <c r="D8" i="60"/>
  <c r="B9" i="60"/>
  <c r="C9" i="60"/>
  <c r="D9" i="60"/>
  <c r="B10" i="60"/>
  <c r="C10" i="60"/>
  <c r="D10" i="60"/>
  <c r="B11" i="60"/>
  <c r="C11" i="60"/>
  <c r="D11" i="60"/>
  <c r="B12" i="60"/>
  <c r="C12" i="60"/>
  <c r="D12" i="60"/>
  <c r="B13" i="60"/>
  <c r="C13" i="60"/>
  <c r="D13" i="60"/>
  <c r="B14" i="60"/>
  <c r="C14" i="60"/>
  <c r="D14" i="60"/>
  <c r="B15" i="60"/>
  <c r="C15" i="60"/>
  <c r="D15" i="60"/>
  <c r="B16" i="60"/>
  <c r="C16" i="60"/>
  <c r="D16" i="60"/>
  <c r="B17" i="60"/>
  <c r="C17" i="60"/>
  <c r="D17" i="60"/>
  <c r="B18" i="60"/>
  <c r="C18" i="60"/>
  <c r="D18" i="60"/>
  <c r="B19" i="60"/>
  <c r="C19" i="60"/>
  <c r="D19" i="60"/>
  <c r="B20" i="60"/>
  <c r="C20" i="60"/>
  <c r="D20" i="60"/>
  <c r="B21" i="60"/>
  <c r="C21" i="60"/>
  <c r="D21" i="60"/>
  <c r="B22" i="60"/>
  <c r="C22" i="60"/>
  <c r="D22" i="60"/>
  <c r="B23" i="60"/>
  <c r="C23" i="60"/>
  <c r="D23" i="60"/>
  <c r="B24" i="60"/>
  <c r="C24" i="60"/>
  <c r="D24" i="60"/>
  <c r="B25" i="60"/>
  <c r="C25" i="60"/>
  <c r="D25" i="60"/>
  <c r="B26" i="60"/>
  <c r="C26" i="60"/>
  <c r="D26" i="60"/>
  <c r="B27" i="60"/>
  <c r="C27" i="60"/>
  <c r="D27" i="60"/>
  <c r="B28" i="60"/>
  <c r="C28" i="60"/>
  <c r="D28" i="60"/>
  <c r="B29" i="60"/>
  <c r="C29" i="60"/>
  <c r="D29" i="60"/>
  <c r="B31" i="60"/>
  <c r="C31" i="60"/>
  <c r="D31" i="60"/>
  <c r="B33" i="60"/>
  <c r="C33" i="60"/>
  <c r="D33" i="60"/>
  <c r="B37" i="60"/>
  <c r="C37" i="60"/>
  <c r="D37" i="60"/>
  <c r="B38" i="60"/>
  <c r="C38" i="60"/>
  <c r="D38" i="60"/>
  <c r="B39" i="60"/>
  <c r="C39" i="60"/>
  <c r="D39" i="60"/>
  <c r="B40" i="60"/>
  <c r="C40" i="60"/>
  <c r="D40" i="60"/>
  <c r="B41" i="60"/>
  <c r="C41" i="60"/>
  <c r="D41" i="60"/>
  <c r="B42" i="60"/>
  <c r="C42" i="60"/>
  <c r="D42" i="60"/>
  <c r="B44" i="60"/>
  <c r="C44" i="60"/>
  <c r="D44" i="60"/>
  <c r="B46" i="60"/>
  <c r="C46" i="60"/>
  <c r="D46" i="60"/>
  <c r="B48" i="60"/>
  <c r="C48" i="60"/>
  <c r="D48" i="60"/>
  <c r="B50" i="60"/>
  <c r="C50" i="60"/>
  <c r="D50" i="60"/>
  <c r="B52" i="60"/>
  <c r="C52" i="60"/>
  <c r="D52" i="60"/>
  <c r="B58" i="60"/>
  <c r="C58" i="60"/>
  <c r="D58" i="60"/>
  <c r="B59" i="60"/>
  <c r="C59" i="60"/>
  <c r="D59" i="60"/>
  <c r="B60" i="60"/>
  <c r="C60" i="60"/>
  <c r="D60" i="60"/>
  <c r="B61" i="60"/>
  <c r="C61" i="60"/>
  <c r="D61" i="60"/>
  <c r="B62" i="60"/>
  <c r="C62" i="60"/>
  <c r="D62" i="60"/>
  <c r="B63" i="60"/>
  <c r="C63" i="60"/>
  <c r="D63" i="60"/>
  <c r="B64" i="60"/>
  <c r="C64" i="60"/>
  <c r="D64" i="60"/>
  <c r="B65" i="60"/>
  <c r="C65" i="60"/>
  <c r="D65" i="60"/>
  <c r="B67" i="60"/>
  <c r="C67" i="60"/>
  <c r="D67" i="60"/>
  <c r="B68" i="60"/>
  <c r="C68" i="60"/>
  <c r="D68" i="60"/>
  <c r="B69" i="60"/>
  <c r="C69" i="60"/>
  <c r="D69" i="60"/>
  <c r="B70" i="60"/>
  <c r="C70" i="60"/>
  <c r="D70" i="60"/>
  <c r="B74" i="60"/>
  <c r="C74" i="60"/>
  <c r="D74" i="60"/>
  <c r="B75" i="60"/>
  <c r="C75" i="60"/>
  <c r="D75" i="60"/>
  <c r="B76" i="60"/>
  <c r="C76" i="60"/>
  <c r="D76" i="60"/>
  <c r="B78" i="60"/>
  <c r="C78" i="60"/>
  <c r="D78" i="60"/>
  <c r="B79" i="60"/>
  <c r="C79" i="60"/>
  <c r="D79" i="60"/>
  <c r="B80" i="60"/>
  <c r="C80" i="60"/>
  <c r="D80" i="60"/>
  <c r="B82" i="60"/>
  <c r="C82" i="60"/>
  <c r="D82" i="60"/>
  <c r="B83" i="60"/>
  <c r="C83" i="60"/>
  <c r="D83" i="60"/>
  <c r="B84" i="60"/>
  <c r="C84" i="60"/>
  <c r="D84" i="60"/>
  <c r="B85" i="60"/>
  <c r="C85" i="60"/>
  <c r="D85" i="60"/>
  <c r="B87" i="60"/>
  <c r="C87" i="60"/>
  <c r="D87" i="60"/>
  <c r="B88" i="60"/>
  <c r="C88" i="60"/>
  <c r="D88" i="60"/>
  <c r="B89" i="60"/>
  <c r="C89" i="60"/>
  <c r="D89" i="60"/>
  <c r="B91" i="60"/>
  <c r="C91" i="60"/>
  <c r="D91" i="60"/>
  <c r="B8" i="59"/>
  <c r="C8" i="59"/>
  <c r="D8" i="59"/>
  <c r="B9" i="59"/>
  <c r="C9" i="59"/>
  <c r="D9" i="59"/>
  <c r="B10" i="59"/>
  <c r="C10" i="59"/>
  <c r="D10" i="59"/>
  <c r="B11" i="59"/>
  <c r="C11" i="59"/>
  <c r="D11" i="59"/>
  <c r="B12" i="59"/>
  <c r="C12" i="59"/>
  <c r="D12" i="59"/>
  <c r="B13" i="59"/>
  <c r="C13" i="59"/>
  <c r="D13" i="59"/>
  <c r="B14" i="59"/>
  <c r="C14" i="59"/>
  <c r="D14" i="59"/>
  <c r="B15" i="59"/>
  <c r="C15" i="59"/>
  <c r="D15" i="59"/>
  <c r="B16" i="59"/>
  <c r="C16" i="59"/>
  <c r="D16" i="59"/>
  <c r="B17" i="59"/>
  <c r="C17" i="59"/>
  <c r="D17" i="59"/>
  <c r="B18" i="59"/>
  <c r="C18" i="59"/>
  <c r="D18" i="59"/>
  <c r="B19" i="59"/>
  <c r="C19" i="59"/>
  <c r="D19" i="59"/>
  <c r="B20" i="59"/>
  <c r="C20" i="59"/>
  <c r="D20" i="59"/>
  <c r="B21" i="59"/>
  <c r="C21" i="59"/>
  <c r="D21" i="59"/>
  <c r="B22" i="59"/>
  <c r="C22" i="59"/>
  <c r="D22" i="59"/>
  <c r="B23" i="59"/>
  <c r="C23" i="59"/>
  <c r="D23" i="59"/>
  <c r="B24" i="59"/>
  <c r="C24" i="59"/>
  <c r="D24" i="59"/>
  <c r="B25" i="59"/>
  <c r="C25" i="59"/>
  <c r="D25" i="59"/>
  <c r="B26" i="59"/>
  <c r="C26" i="59"/>
  <c r="D26" i="59"/>
  <c r="B27" i="59"/>
  <c r="C27" i="59"/>
  <c r="D27" i="59"/>
  <c r="B28" i="59"/>
  <c r="C28" i="59"/>
  <c r="D28" i="59"/>
  <c r="B29" i="59"/>
  <c r="C29" i="59"/>
  <c r="D29" i="59"/>
  <c r="B31" i="59"/>
  <c r="C31" i="59"/>
  <c r="D31" i="59"/>
  <c r="B33" i="59"/>
  <c r="C33" i="59"/>
  <c r="D33" i="59"/>
  <c r="C35" i="59"/>
  <c r="B37" i="59"/>
  <c r="C37" i="59"/>
  <c r="D37" i="59"/>
  <c r="B38" i="59"/>
  <c r="C38" i="59"/>
  <c r="D38" i="59"/>
  <c r="B39" i="59"/>
  <c r="C39" i="59"/>
  <c r="D39" i="59"/>
  <c r="B40" i="59"/>
  <c r="C40" i="59"/>
  <c r="D40" i="59"/>
  <c r="B41" i="59"/>
  <c r="C41" i="59"/>
  <c r="D41" i="59"/>
  <c r="B42" i="59"/>
  <c r="C42" i="59"/>
  <c r="D42" i="59"/>
  <c r="B44" i="59"/>
  <c r="C44" i="59"/>
  <c r="D44" i="59"/>
  <c r="B46" i="59"/>
  <c r="C46" i="59"/>
  <c r="D46" i="59"/>
  <c r="B48" i="59"/>
  <c r="C48" i="59"/>
  <c r="D48" i="59"/>
  <c r="B50" i="59"/>
  <c r="C50" i="59"/>
  <c r="D50" i="59"/>
  <c r="B52" i="59"/>
  <c r="C52" i="59"/>
  <c r="D52" i="59"/>
  <c r="B58" i="59"/>
  <c r="C58" i="59"/>
  <c r="D58" i="59"/>
  <c r="B59" i="59"/>
  <c r="C59" i="59"/>
  <c r="D59" i="59"/>
  <c r="B60" i="59"/>
  <c r="C60" i="59"/>
  <c r="D60" i="59"/>
  <c r="B61" i="59"/>
  <c r="C61" i="59"/>
  <c r="D61" i="59"/>
  <c r="B62" i="59"/>
  <c r="C62" i="59"/>
  <c r="D62" i="59"/>
  <c r="B63" i="59"/>
  <c r="C63" i="59"/>
  <c r="D63" i="59"/>
  <c r="B64" i="59"/>
  <c r="C64" i="59"/>
  <c r="D64" i="59"/>
  <c r="B65" i="59"/>
  <c r="C65" i="59"/>
  <c r="D65" i="59"/>
  <c r="B67" i="59"/>
  <c r="C67" i="59"/>
  <c r="D67" i="59"/>
  <c r="B68" i="59"/>
  <c r="C68" i="59"/>
  <c r="D68" i="59"/>
  <c r="B69" i="59"/>
  <c r="C69" i="59"/>
  <c r="D69" i="59"/>
  <c r="B70" i="59"/>
  <c r="C70" i="59"/>
  <c r="D70" i="59"/>
  <c r="B74" i="59"/>
  <c r="C74" i="59"/>
  <c r="D74" i="59"/>
  <c r="B75" i="59"/>
  <c r="C75" i="59"/>
  <c r="D75" i="59"/>
  <c r="B76" i="59"/>
  <c r="C76" i="59"/>
  <c r="D76" i="59"/>
  <c r="B78" i="59"/>
  <c r="C78" i="59"/>
  <c r="D78" i="59"/>
  <c r="B79" i="59"/>
  <c r="C79" i="59"/>
  <c r="D79" i="59"/>
  <c r="B80" i="59"/>
  <c r="C80" i="59"/>
  <c r="D80" i="59"/>
  <c r="B82" i="59"/>
  <c r="C82" i="59"/>
  <c r="D82" i="59"/>
  <c r="B83" i="59"/>
  <c r="C83" i="59"/>
  <c r="D83" i="59"/>
  <c r="B84" i="59"/>
  <c r="C84" i="59"/>
  <c r="D84" i="59"/>
  <c r="B85" i="59"/>
  <c r="C85" i="59"/>
  <c r="D85" i="59"/>
  <c r="B87" i="59"/>
  <c r="C87" i="59"/>
  <c r="D87" i="59"/>
  <c r="B88" i="59"/>
  <c r="C88" i="59"/>
  <c r="D88" i="59"/>
  <c r="B89" i="59"/>
  <c r="C89" i="59"/>
  <c r="D89" i="59"/>
  <c r="B91" i="59"/>
  <c r="C91" i="59"/>
  <c r="D91" i="59"/>
  <c r="C13" i="54"/>
  <c r="D67" i="54"/>
  <c r="E91" i="61" l="1"/>
  <c r="F91" i="61" s="1"/>
  <c r="E75" i="61"/>
  <c r="F75" i="61" s="1"/>
  <c r="E40" i="33"/>
  <c r="F40" i="33" s="1"/>
  <c r="E27" i="33"/>
  <c r="F27" i="33" s="1"/>
  <c r="E11" i="33"/>
  <c r="F11" i="33" s="1"/>
  <c r="E18" i="33"/>
  <c r="F18" i="33" s="1"/>
  <c r="D77" i="33"/>
  <c r="D77" i="54" s="1"/>
  <c r="E41" i="33"/>
  <c r="F41" i="33" s="1"/>
  <c r="E16" i="33"/>
  <c r="F16" i="33" s="1"/>
  <c r="D41" i="54"/>
  <c r="E41" i="54" s="1"/>
  <c r="F41" i="54" s="1"/>
  <c r="E28" i="33"/>
  <c r="F28" i="33" s="1"/>
  <c r="D16" i="54"/>
  <c r="E16" i="54" s="1"/>
  <c r="F16" i="54" s="1"/>
  <c r="E9" i="33"/>
  <c r="F9" i="33" s="1"/>
  <c r="E21" i="33"/>
  <c r="F21" i="33" s="1"/>
  <c r="E37" i="33"/>
  <c r="F37" i="33" s="1"/>
  <c r="E20" i="33"/>
  <c r="F20" i="33" s="1"/>
  <c r="C20" i="54"/>
  <c r="E20" i="54" s="1"/>
  <c r="F20" i="54" s="1"/>
  <c r="E74" i="33"/>
  <c r="F74" i="33" s="1"/>
  <c r="E50" i="33"/>
  <c r="F50" i="33" s="1"/>
  <c r="E67" i="33"/>
  <c r="F67" i="33" s="1"/>
  <c r="E76" i="33"/>
  <c r="F76" i="33" s="1"/>
  <c r="E52" i="33"/>
  <c r="F52" i="33" s="1"/>
  <c r="E59" i="60"/>
  <c r="F59" i="60" s="1"/>
  <c r="E76" i="8"/>
  <c r="F76" i="8" s="1"/>
  <c r="E28" i="59"/>
  <c r="F28" i="59" s="1"/>
  <c r="E24" i="59"/>
  <c r="F24" i="59" s="1"/>
  <c r="E20" i="59"/>
  <c r="F20" i="59" s="1"/>
  <c r="E12" i="59"/>
  <c r="F12" i="59" s="1"/>
  <c r="E8" i="59"/>
  <c r="F8" i="59" s="1"/>
  <c r="E15" i="60"/>
  <c r="F15" i="60" s="1"/>
  <c r="E64" i="8"/>
  <c r="F64" i="8" s="1"/>
  <c r="E60" i="8"/>
  <c r="F60" i="8" s="1"/>
  <c r="E52" i="8"/>
  <c r="F52" i="8" s="1"/>
  <c r="E44" i="8"/>
  <c r="F44" i="8" s="1"/>
  <c r="E39" i="8"/>
  <c r="F39" i="8" s="1"/>
  <c r="E33" i="8"/>
  <c r="F33" i="8" s="1"/>
  <c r="E27" i="8"/>
  <c r="F27" i="8" s="1"/>
  <c r="E23" i="8"/>
  <c r="F23" i="8" s="1"/>
  <c r="E19" i="8"/>
  <c r="F19" i="8" s="1"/>
  <c r="E15" i="8"/>
  <c r="F15" i="8" s="1"/>
  <c r="E11" i="8"/>
  <c r="F11" i="8" s="1"/>
  <c r="E75" i="8"/>
  <c r="F75" i="8" s="1"/>
  <c r="E69" i="8"/>
  <c r="F69" i="8" s="1"/>
  <c r="E65" i="8"/>
  <c r="F65" i="8" s="1"/>
  <c r="E24" i="8"/>
  <c r="F24" i="8" s="1"/>
  <c r="E12" i="8"/>
  <c r="F12" i="8" s="1"/>
  <c r="E79" i="8"/>
  <c r="F79" i="8" s="1"/>
  <c r="E70" i="8"/>
  <c r="F70" i="8" s="1"/>
  <c r="E66" i="8"/>
  <c r="F66" i="8" s="1"/>
  <c r="E61" i="8"/>
  <c r="F61" i="8" s="1"/>
  <c r="E54" i="8"/>
  <c r="F54" i="8" s="1"/>
  <c r="E46" i="8"/>
  <c r="F46" i="8" s="1"/>
  <c r="E40" i="8"/>
  <c r="F40" i="8" s="1"/>
  <c r="E28" i="8"/>
  <c r="F28" i="8" s="1"/>
  <c r="E16" i="8"/>
  <c r="F16" i="8" s="1"/>
  <c r="E8" i="8"/>
  <c r="F8" i="8" s="1"/>
  <c r="E90" i="8"/>
  <c r="F90" i="8" s="1"/>
  <c r="E74" i="8"/>
  <c r="F74" i="8" s="1"/>
  <c r="E68" i="8"/>
  <c r="F68" i="8" s="1"/>
  <c r="E63" i="8"/>
  <c r="F63" i="8" s="1"/>
  <c r="E59" i="8"/>
  <c r="F59" i="8" s="1"/>
  <c r="E50" i="8"/>
  <c r="F50" i="8" s="1"/>
  <c r="E42" i="8"/>
  <c r="F42" i="8" s="1"/>
  <c r="E38" i="8"/>
  <c r="F38" i="8" s="1"/>
  <c r="E31" i="8"/>
  <c r="F31" i="8" s="1"/>
  <c r="E26" i="8"/>
  <c r="F26" i="8" s="1"/>
  <c r="E22" i="8"/>
  <c r="F22" i="8" s="1"/>
  <c r="E18" i="8"/>
  <c r="F18" i="8" s="1"/>
  <c r="E14" i="8"/>
  <c r="F14" i="8" s="1"/>
  <c r="C64" i="53"/>
  <c r="C28" i="53"/>
  <c r="E81" i="8"/>
  <c r="F81" i="8" s="1"/>
  <c r="E77" i="8"/>
  <c r="F77" i="8" s="1"/>
  <c r="E71" i="8"/>
  <c r="F71" i="8" s="1"/>
  <c r="E62" i="8"/>
  <c r="F62" i="8" s="1"/>
  <c r="E58" i="8"/>
  <c r="F58" i="8" s="1"/>
  <c r="E48" i="8"/>
  <c r="F48" i="8" s="1"/>
  <c r="E41" i="8"/>
  <c r="F41" i="8" s="1"/>
  <c r="E37" i="8"/>
  <c r="F37" i="8" s="1"/>
  <c r="E29" i="8"/>
  <c r="F29" i="8" s="1"/>
  <c r="E25" i="8"/>
  <c r="F25" i="8" s="1"/>
  <c r="E21" i="8"/>
  <c r="F21" i="8" s="1"/>
  <c r="E17" i="8"/>
  <c r="F17" i="8" s="1"/>
  <c r="E13" i="8"/>
  <c r="F13" i="8" s="1"/>
  <c r="E62" i="59"/>
  <c r="F62" i="59" s="1"/>
  <c r="E58" i="59"/>
  <c r="F58" i="59" s="1"/>
  <c r="E80" i="8"/>
  <c r="F80" i="8" s="1"/>
  <c r="E35" i="49"/>
  <c r="F35" i="49" s="1"/>
  <c r="E54" i="49"/>
  <c r="F54" i="49" s="1"/>
  <c r="E35" i="46"/>
  <c r="F35" i="46" s="1"/>
  <c r="E54" i="46"/>
  <c r="F54" i="46" s="1"/>
  <c r="E35" i="47"/>
  <c r="F35" i="47" s="1"/>
  <c r="E54" i="47"/>
  <c r="F54" i="47" s="1"/>
  <c r="E35" i="48"/>
  <c r="F35" i="48" s="1"/>
  <c r="E54" i="48"/>
  <c r="F54" i="48" s="1"/>
  <c r="E35" i="45"/>
  <c r="F35" i="45" s="1"/>
  <c r="E54" i="45"/>
  <c r="F54" i="45" s="1"/>
  <c r="E33" i="7"/>
  <c r="F33" i="7" s="1"/>
  <c r="E23" i="7"/>
  <c r="F23" i="7" s="1"/>
  <c r="E92" i="39"/>
  <c r="F92" i="39" s="1"/>
  <c r="E71" i="39"/>
  <c r="F71" i="39" s="1"/>
  <c r="E10" i="44"/>
  <c r="F10" i="44" s="1"/>
  <c r="D92" i="7"/>
  <c r="D92" i="55" s="1"/>
  <c r="E10" i="43"/>
  <c r="F10" i="43" s="1"/>
  <c r="B35" i="7"/>
  <c r="B35" i="55" s="1"/>
  <c r="E10" i="42"/>
  <c r="F10" i="42" s="1"/>
  <c r="E66" i="42"/>
  <c r="F66" i="42" s="1"/>
  <c r="E71" i="42"/>
  <c r="F71" i="42" s="1"/>
  <c r="E89" i="7"/>
  <c r="F89" i="7" s="1"/>
  <c r="E81" i="7"/>
  <c r="F81" i="7" s="1"/>
  <c r="E71" i="38"/>
  <c r="F71" i="38" s="1"/>
  <c r="E10" i="38"/>
  <c r="F10" i="38" s="1"/>
  <c r="B54" i="7"/>
  <c r="B54" i="55" s="1"/>
  <c r="B35" i="59"/>
  <c r="B54" i="59" s="1"/>
  <c r="E92" i="38"/>
  <c r="F92" i="38" s="1"/>
  <c r="C92" i="7"/>
  <c r="C92" i="55" s="1"/>
  <c r="E39" i="7"/>
  <c r="F39" i="7" s="1"/>
  <c r="E10" i="40"/>
  <c r="F10" i="40" s="1"/>
  <c r="E9" i="7"/>
  <c r="F9" i="7" s="1"/>
  <c r="E92" i="40"/>
  <c r="F92" i="40" s="1"/>
  <c r="E71" i="40"/>
  <c r="F71" i="40" s="1"/>
  <c r="E92" i="41"/>
  <c r="F92" i="41" s="1"/>
  <c r="E10" i="41"/>
  <c r="F10" i="41" s="1"/>
  <c r="D66" i="7"/>
  <c r="E66" i="7" s="1"/>
  <c r="F66" i="7" s="1"/>
  <c r="B44" i="52"/>
  <c r="D9" i="55"/>
  <c r="D9" i="53" s="1"/>
  <c r="E19" i="55"/>
  <c r="F19" i="55" s="1"/>
  <c r="E41" i="7"/>
  <c r="F41" i="7" s="1"/>
  <c r="E64" i="7"/>
  <c r="F64" i="7" s="1"/>
  <c r="E52" i="7"/>
  <c r="F52" i="7" s="1"/>
  <c r="E24" i="7"/>
  <c r="F24" i="7" s="1"/>
  <c r="E8" i="7"/>
  <c r="F8" i="7" s="1"/>
  <c r="E84" i="7"/>
  <c r="F84" i="7" s="1"/>
  <c r="E76" i="7"/>
  <c r="F76" i="7" s="1"/>
  <c r="E58" i="7"/>
  <c r="F58" i="7" s="1"/>
  <c r="D23" i="55"/>
  <c r="E23" i="55" s="1"/>
  <c r="F23" i="55" s="1"/>
  <c r="E19" i="7"/>
  <c r="F19" i="7" s="1"/>
  <c r="E15" i="7"/>
  <c r="F15" i="7" s="1"/>
  <c r="E38" i="55"/>
  <c r="F38" i="55" s="1"/>
  <c r="E86" i="7"/>
  <c r="F86" i="7" s="1"/>
  <c r="E68" i="7"/>
  <c r="F68" i="7" s="1"/>
  <c r="E63" i="7"/>
  <c r="F63" i="7" s="1"/>
  <c r="E50" i="7"/>
  <c r="F50" i="7" s="1"/>
  <c r="E29" i="7"/>
  <c r="F29" i="7" s="1"/>
  <c r="D39" i="55"/>
  <c r="E39" i="55" s="1"/>
  <c r="F39" i="55" s="1"/>
  <c r="D33" i="55"/>
  <c r="E33" i="55" s="1"/>
  <c r="F33" i="55" s="1"/>
  <c r="C31" i="52"/>
  <c r="E87" i="7"/>
  <c r="F87" i="7" s="1"/>
  <c r="E79" i="7"/>
  <c r="F79" i="7" s="1"/>
  <c r="E60" i="7"/>
  <c r="F60" i="7" s="1"/>
  <c r="E44" i="7"/>
  <c r="F44" i="7" s="1"/>
  <c r="E38" i="7"/>
  <c r="F38" i="7" s="1"/>
  <c r="E31" i="7"/>
  <c r="F31" i="7" s="1"/>
  <c r="E26" i="7"/>
  <c r="F26" i="7" s="1"/>
  <c r="E18" i="7"/>
  <c r="F18" i="7" s="1"/>
  <c r="E14" i="7"/>
  <c r="F14" i="7" s="1"/>
  <c r="E10" i="7"/>
  <c r="F10" i="7" s="1"/>
  <c r="E69" i="7"/>
  <c r="F69" i="7" s="1"/>
  <c r="E61" i="7"/>
  <c r="F61" i="7" s="1"/>
  <c r="E46" i="7"/>
  <c r="F46" i="7" s="1"/>
  <c r="E13" i="7"/>
  <c r="F13" i="7" s="1"/>
  <c r="E82" i="7"/>
  <c r="F82" i="7" s="1"/>
  <c r="E78" i="7"/>
  <c r="F78" i="7" s="1"/>
  <c r="E25" i="7"/>
  <c r="F25" i="7" s="1"/>
  <c r="E21" i="7"/>
  <c r="F21" i="7" s="1"/>
  <c r="E16" i="7"/>
  <c r="F16" i="7" s="1"/>
  <c r="D89" i="55"/>
  <c r="D89" i="53" s="1"/>
  <c r="D84" i="55"/>
  <c r="E84" i="55" s="1"/>
  <c r="F84" i="55" s="1"/>
  <c r="D81" i="55"/>
  <c r="D76" i="55"/>
  <c r="E76" i="55" s="1"/>
  <c r="F76" i="55" s="1"/>
  <c r="D46" i="55"/>
  <c r="D46" i="53" s="1"/>
  <c r="D29" i="55"/>
  <c r="D29" i="53" s="1"/>
  <c r="D18" i="55"/>
  <c r="D18" i="53" s="1"/>
  <c r="D13" i="55"/>
  <c r="E13" i="55" s="1"/>
  <c r="F13" i="55" s="1"/>
  <c r="E88" i="7"/>
  <c r="F88" i="7" s="1"/>
  <c r="E83" i="7"/>
  <c r="F83" i="7" s="1"/>
  <c r="E77" i="7"/>
  <c r="F77" i="7" s="1"/>
  <c r="E70" i="7"/>
  <c r="F70" i="7" s="1"/>
  <c r="E65" i="7"/>
  <c r="F65" i="7" s="1"/>
  <c r="E59" i="7"/>
  <c r="F59" i="7" s="1"/>
  <c r="E48" i="7"/>
  <c r="F48" i="7" s="1"/>
  <c r="E40" i="7"/>
  <c r="F40" i="7" s="1"/>
  <c r="E20" i="7"/>
  <c r="F20" i="7" s="1"/>
  <c r="E90" i="7"/>
  <c r="F90" i="7" s="1"/>
  <c r="E27" i="7"/>
  <c r="F27" i="7" s="1"/>
  <c r="E11" i="7"/>
  <c r="F11" i="7" s="1"/>
  <c r="C83" i="53"/>
  <c r="E27" i="55"/>
  <c r="F27" i="55" s="1"/>
  <c r="E11" i="55"/>
  <c r="F11" i="55" s="1"/>
  <c r="E74" i="7"/>
  <c r="F74" i="7" s="1"/>
  <c r="B70" i="53"/>
  <c r="D78" i="53"/>
  <c r="E85" i="55"/>
  <c r="F85" i="55" s="1"/>
  <c r="E77" i="55"/>
  <c r="F77" i="55" s="1"/>
  <c r="D68" i="55"/>
  <c r="E68" i="55" s="1"/>
  <c r="F68" i="55" s="1"/>
  <c r="D63" i="55"/>
  <c r="E63" i="55" s="1"/>
  <c r="F63" i="55" s="1"/>
  <c r="D61" i="55"/>
  <c r="E61" i="55" s="1"/>
  <c r="F61" i="55" s="1"/>
  <c r="E91" i="7"/>
  <c r="F91" i="7" s="1"/>
  <c r="E85" i="7"/>
  <c r="F85" i="7" s="1"/>
  <c r="E80" i="7"/>
  <c r="F80" i="7" s="1"/>
  <c r="E75" i="7"/>
  <c r="F75" i="7" s="1"/>
  <c r="E67" i="7"/>
  <c r="F67" i="7" s="1"/>
  <c r="E62" i="7"/>
  <c r="F62" i="7" s="1"/>
  <c r="E42" i="7"/>
  <c r="F42" i="7" s="1"/>
  <c r="E37" i="7"/>
  <c r="F37" i="7" s="1"/>
  <c r="E28" i="7"/>
  <c r="F28" i="7" s="1"/>
  <c r="E22" i="7"/>
  <c r="F22" i="7" s="1"/>
  <c r="E17" i="7"/>
  <c r="F17" i="7" s="1"/>
  <c r="E12" i="7"/>
  <c r="F12" i="7" s="1"/>
  <c r="E90" i="55"/>
  <c r="F90" i="55" s="1"/>
  <c r="E82" i="55"/>
  <c r="F82" i="55" s="1"/>
  <c r="E86" i="8"/>
  <c r="F86" i="8" s="1"/>
  <c r="E82" i="8"/>
  <c r="F82" i="8" s="1"/>
  <c r="E63" i="60"/>
  <c r="F63" i="60" s="1"/>
  <c r="E37" i="60"/>
  <c r="F37" i="60" s="1"/>
  <c r="E85" i="8"/>
  <c r="F85" i="8" s="1"/>
  <c r="E91" i="8"/>
  <c r="F91" i="8" s="1"/>
  <c r="E87" i="8"/>
  <c r="F87" i="8" s="1"/>
  <c r="E83" i="8"/>
  <c r="F83" i="8" s="1"/>
  <c r="E89" i="8"/>
  <c r="F89" i="8" s="1"/>
  <c r="E92" i="8"/>
  <c r="F92" i="8" s="1"/>
  <c r="E88" i="8"/>
  <c r="F88" i="8" s="1"/>
  <c r="E84" i="8"/>
  <c r="F84" i="8" s="1"/>
  <c r="E78" i="8"/>
  <c r="F78" i="8" s="1"/>
  <c r="E10" i="8"/>
  <c r="F10" i="8" s="1"/>
  <c r="E9" i="8"/>
  <c r="F9" i="8" s="1"/>
  <c r="E85" i="60"/>
  <c r="F85" i="60" s="1"/>
  <c r="E80" i="60"/>
  <c r="F80" i="60" s="1"/>
  <c r="E68" i="60"/>
  <c r="F68" i="60" s="1"/>
  <c r="E41" i="60"/>
  <c r="F41" i="60" s="1"/>
  <c r="E28" i="60"/>
  <c r="F28" i="60" s="1"/>
  <c r="E16" i="60"/>
  <c r="F16" i="60" s="1"/>
  <c r="E79" i="60"/>
  <c r="F79" i="60" s="1"/>
  <c r="E74" i="60"/>
  <c r="F74" i="60" s="1"/>
  <c r="E67" i="60"/>
  <c r="F67" i="60" s="1"/>
  <c r="E62" i="60"/>
  <c r="F62" i="60" s="1"/>
  <c r="E40" i="60"/>
  <c r="F40" i="60" s="1"/>
  <c r="E33" i="60"/>
  <c r="F33" i="60" s="1"/>
  <c r="E27" i="60"/>
  <c r="F27" i="60" s="1"/>
  <c r="E23" i="60"/>
  <c r="F23" i="60" s="1"/>
  <c r="E19" i="60"/>
  <c r="F19" i="60" s="1"/>
  <c r="D64" i="53"/>
  <c r="D63" i="52"/>
  <c r="B13" i="53"/>
  <c r="D25" i="53"/>
  <c r="E33" i="33"/>
  <c r="F33" i="33" s="1"/>
  <c r="E59" i="33"/>
  <c r="F59" i="33" s="1"/>
  <c r="E68" i="33"/>
  <c r="F68" i="33" s="1"/>
  <c r="C77" i="33"/>
  <c r="C77" i="54" s="1"/>
  <c r="C77" i="53" s="1"/>
  <c r="E46" i="33"/>
  <c r="F46" i="33" s="1"/>
  <c r="D40" i="54"/>
  <c r="D40" i="53" s="1"/>
  <c r="C18" i="54"/>
  <c r="E18" i="54" s="1"/>
  <c r="F18" i="54" s="1"/>
  <c r="E75" i="33"/>
  <c r="F75" i="33" s="1"/>
  <c r="E88" i="33"/>
  <c r="F88" i="33" s="1"/>
  <c r="C59" i="54"/>
  <c r="C59" i="53" s="1"/>
  <c r="D70" i="52"/>
  <c r="E77" i="33"/>
  <c r="F77" i="33" s="1"/>
  <c r="E69" i="33"/>
  <c r="F69" i="33" s="1"/>
  <c r="B50" i="53"/>
  <c r="E74" i="61"/>
  <c r="F74" i="61" s="1"/>
  <c r="E69" i="61"/>
  <c r="F69" i="61" s="1"/>
  <c r="C23" i="53"/>
  <c r="B27" i="53"/>
  <c r="E88" i="59"/>
  <c r="F88" i="59" s="1"/>
  <c r="E64" i="59"/>
  <c r="F64" i="59" s="1"/>
  <c r="E33" i="59"/>
  <c r="F33" i="59" s="1"/>
  <c r="E82" i="61"/>
  <c r="F82" i="61" s="1"/>
  <c r="C77" i="61"/>
  <c r="E58" i="61"/>
  <c r="F58" i="61" s="1"/>
  <c r="E33" i="61"/>
  <c r="F33" i="61" s="1"/>
  <c r="E27" i="61"/>
  <c r="F27" i="61" s="1"/>
  <c r="E23" i="61"/>
  <c r="F23" i="61" s="1"/>
  <c r="E19" i="61"/>
  <c r="F19" i="61" s="1"/>
  <c r="E15" i="61"/>
  <c r="F15" i="61" s="1"/>
  <c r="E11" i="61"/>
  <c r="F11" i="61" s="1"/>
  <c r="C15" i="53"/>
  <c r="E78" i="54"/>
  <c r="F78" i="54" s="1"/>
  <c r="E42" i="55"/>
  <c r="F42" i="55" s="1"/>
  <c r="E31" i="55"/>
  <c r="F31" i="55" s="1"/>
  <c r="B66" i="53"/>
  <c r="D77" i="59"/>
  <c r="D77" i="60"/>
  <c r="E62" i="55"/>
  <c r="F62" i="55" s="1"/>
  <c r="C33" i="53"/>
  <c r="B20" i="53"/>
  <c r="C44" i="53"/>
  <c r="E64" i="55"/>
  <c r="F64" i="55" s="1"/>
  <c r="E40" i="55"/>
  <c r="F40" i="55" s="1"/>
  <c r="D81" i="59"/>
  <c r="E75" i="59"/>
  <c r="F75" i="59" s="1"/>
  <c r="E63" i="59"/>
  <c r="F63" i="59" s="1"/>
  <c r="E48" i="59"/>
  <c r="F48" i="59" s="1"/>
  <c r="E41" i="59"/>
  <c r="F41" i="59" s="1"/>
  <c r="E37" i="59"/>
  <c r="F37" i="59" s="1"/>
  <c r="E29" i="59"/>
  <c r="F29" i="59" s="1"/>
  <c r="E22" i="60"/>
  <c r="F22" i="60" s="1"/>
  <c r="E10" i="60"/>
  <c r="F10" i="60" s="1"/>
  <c r="E84" i="61"/>
  <c r="F84" i="61" s="1"/>
  <c r="C86" i="61"/>
  <c r="D81" i="61"/>
  <c r="E78" i="61"/>
  <c r="F78" i="61" s="1"/>
  <c r="B35" i="61"/>
  <c r="B54" i="61" s="1"/>
  <c r="E29" i="61"/>
  <c r="F29" i="61" s="1"/>
  <c r="E28" i="61"/>
  <c r="F28" i="61" s="1"/>
  <c r="E25" i="61"/>
  <c r="F25" i="61" s="1"/>
  <c r="E24" i="61"/>
  <c r="F24" i="61" s="1"/>
  <c r="E21" i="61"/>
  <c r="F21" i="61" s="1"/>
  <c r="E20" i="61"/>
  <c r="F20" i="61" s="1"/>
  <c r="E17" i="61"/>
  <c r="F17" i="61" s="1"/>
  <c r="E16" i="61"/>
  <c r="F16" i="61" s="1"/>
  <c r="E13" i="61"/>
  <c r="F13" i="61" s="1"/>
  <c r="E12" i="61"/>
  <c r="F12" i="61" s="1"/>
  <c r="E9" i="61"/>
  <c r="F9" i="61" s="1"/>
  <c r="E8" i="61"/>
  <c r="F8" i="61" s="1"/>
  <c r="B28" i="53"/>
  <c r="E15" i="33"/>
  <c r="F15" i="33" s="1"/>
  <c r="B78" i="53"/>
  <c r="D50" i="54"/>
  <c r="D50" i="53" s="1"/>
  <c r="C90" i="33"/>
  <c r="C90" i="54" s="1"/>
  <c r="C90" i="53" s="1"/>
  <c r="C86" i="33"/>
  <c r="C86" i="54" s="1"/>
  <c r="C86" i="53" s="1"/>
  <c r="E80" i="33"/>
  <c r="F80" i="33" s="1"/>
  <c r="C87" i="52"/>
  <c r="D78" i="52"/>
  <c r="C69" i="52"/>
  <c r="C52" i="52"/>
  <c r="C44" i="52"/>
  <c r="B20" i="52"/>
  <c r="D18" i="52"/>
  <c r="B12" i="52"/>
  <c r="D42" i="33"/>
  <c r="D42" i="54" s="1"/>
  <c r="E85" i="33"/>
  <c r="F85" i="33" s="1"/>
  <c r="B92" i="53"/>
  <c r="C67" i="54"/>
  <c r="C67" i="53" s="1"/>
  <c r="E78" i="33"/>
  <c r="F78" i="33" s="1"/>
  <c r="B69" i="52"/>
  <c r="D19" i="52"/>
  <c r="C18" i="52"/>
  <c r="B17" i="52"/>
  <c r="D15" i="52"/>
  <c r="C14" i="52"/>
  <c r="B13" i="52"/>
  <c r="B8" i="52"/>
  <c r="D86" i="33"/>
  <c r="D86" i="54" s="1"/>
  <c r="D86" i="53" s="1"/>
  <c r="D69" i="54"/>
  <c r="E69" i="54" s="1"/>
  <c r="F69" i="54" s="1"/>
  <c r="C31" i="54"/>
  <c r="E31" i="54" s="1"/>
  <c r="F31" i="54" s="1"/>
  <c r="E65" i="33"/>
  <c r="F65" i="33" s="1"/>
  <c r="E61" i="33"/>
  <c r="F61" i="33" s="1"/>
  <c r="B44" i="54"/>
  <c r="B44" i="53" s="1"/>
  <c r="E39" i="33"/>
  <c r="F39" i="33" s="1"/>
  <c r="E22" i="33"/>
  <c r="F22" i="33" s="1"/>
  <c r="C64" i="52"/>
  <c r="C38" i="52"/>
  <c r="E37" i="54"/>
  <c r="F37" i="54" s="1"/>
  <c r="E48" i="33"/>
  <c r="F48" i="33" s="1"/>
  <c r="B86" i="53"/>
  <c r="D21" i="54"/>
  <c r="D21" i="53" s="1"/>
  <c r="D89" i="52"/>
  <c r="C83" i="52"/>
  <c r="B82" i="52"/>
  <c r="D74" i="52"/>
  <c r="C65" i="52"/>
  <c r="C61" i="52"/>
  <c r="B60" i="52"/>
  <c r="D48" i="52"/>
  <c r="C39" i="52"/>
  <c r="B38" i="52"/>
  <c r="D33" i="52"/>
  <c r="B29" i="52"/>
  <c r="D27" i="52"/>
  <c r="C26" i="52"/>
  <c r="B25" i="52"/>
  <c r="D23" i="52"/>
  <c r="C22" i="52"/>
  <c r="B85" i="52"/>
  <c r="B63" i="52"/>
  <c r="C60" i="52"/>
  <c r="B41" i="52"/>
  <c r="E60" i="54"/>
  <c r="F60" i="54" s="1"/>
  <c r="E83" i="33"/>
  <c r="F83" i="33" s="1"/>
  <c r="C88" i="54"/>
  <c r="C88" i="53" s="1"/>
  <c r="D74" i="54"/>
  <c r="D74" i="53" s="1"/>
  <c r="D39" i="54"/>
  <c r="E82" i="33"/>
  <c r="F82" i="33" s="1"/>
  <c r="E14" i="33"/>
  <c r="F14" i="33" s="1"/>
  <c r="C82" i="54"/>
  <c r="E82" i="54" s="1"/>
  <c r="F82" i="54" s="1"/>
  <c r="C42" i="33"/>
  <c r="C42" i="54" s="1"/>
  <c r="C42" i="53" s="1"/>
  <c r="E23" i="33"/>
  <c r="F23" i="33" s="1"/>
  <c r="E70" i="33"/>
  <c r="F70" i="33" s="1"/>
  <c r="E89" i="33"/>
  <c r="F89" i="33" s="1"/>
  <c r="D27" i="54"/>
  <c r="D27" i="53" s="1"/>
  <c r="E25" i="33"/>
  <c r="F25" i="33" s="1"/>
  <c r="E60" i="33"/>
  <c r="F60" i="33" s="1"/>
  <c r="B80" i="52"/>
  <c r="C60" i="53"/>
  <c r="C80" i="54"/>
  <c r="C80" i="53" s="1"/>
  <c r="E84" i="33"/>
  <c r="F84" i="33" s="1"/>
  <c r="C89" i="52"/>
  <c r="D85" i="52"/>
  <c r="C79" i="52"/>
  <c r="C74" i="52"/>
  <c r="B70" i="52"/>
  <c r="B65" i="52"/>
  <c r="D41" i="52"/>
  <c r="C33" i="52"/>
  <c r="C23" i="52"/>
  <c r="C15" i="52"/>
  <c r="D12" i="52"/>
  <c r="C11" i="52"/>
  <c r="B9" i="52"/>
  <c r="D83" i="52"/>
  <c r="C82" i="52"/>
  <c r="B37" i="52"/>
  <c r="E38" i="33"/>
  <c r="F38" i="33" s="1"/>
  <c r="C89" i="53"/>
  <c r="B15" i="53"/>
  <c r="E64" i="33"/>
  <c r="F64" i="33" s="1"/>
  <c r="D90" i="33"/>
  <c r="D65" i="54"/>
  <c r="E65" i="54" s="1"/>
  <c r="F65" i="54" s="1"/>
  <c r="B35" i="33"/>
  <c r="C91" i="52"/>
  <c r="B84" i="52"/>
  <c r="D82" i="52"/>
  <c r="C68" i="52"/>
  <c r="D60" i="52"/>
  <c r="C59" i="52"/>
  <c r="B58" i="52"/>
  <c r="D52" i="52"/>
  <c r="C50" i="52"/>
  <c r="B40" i="52"/>
  <c r="D38" i="52"/>
  <c r="C28" i="52"/>
  <c r="D25" i="52"/>
  <c r="C24" i="52"/>
  <c r="B23" i="52"/>
  <c r="D21" i="52"/>
  <c r="D17" i="52"/>
  <c r="B11" i="52"/>
  <c r="E85" i="54"/>
  <c r="F85" i="54" s="1"/>
  <c r="E70" i="54"/>
  <c r="F70" i="54" s="1"/>
  <c r="C19" i="53"/>
  <c r="E44" i="54"/>
  <c r="F44" i="54" s="1"/>
  <c r="E91" i="11"/>
  <c r="F91" i="11" s="1"/>
  <c r="E50" i="11"/>
  <c r="F50" i="11" s="1"/>
  <c r="E24" i="11"/>
  <c r="F24" i="11" s="1"/>
  <c r="E20" i="11"/>
  <c r="F20" i="11" s="1"/>
  <c r="B87" i="53"/>
  <c r="E68" i="54"/>
  <c r="F68" i="54" s="1"/>
  <c r="B90" i="53"/>
  <c r="B74" i="53"/>
  <c r="B19" i="53"/>
  <c r="C14" i="53"/>
  <c r="E52" i="54"/>
  <c r="F52" i="54" s="1"/>
  <c r="E28" i="54"/>
  <c r="F28" i="54" s="1"/>
  <c r="E84" i="54"/>
  <c r="F84" i="54" s="1"/>
  <c r="D62" i="53"/>
  <c r="E15" i="54"/>
  <c r="F15" i="54" s="1"/>
  <c r="E89" i="54"/>
  <c r="F89" i="54" s="1"/>
  <c r="E64" i="54"/>
  <c r="F64" i="54" s="1"/>
  <c r="B8" i="53"/>
  <c r="D38" i="53"/>
  <c r="D48" i="53"/>
  <c r="D60" i="53"/>
  <c r="D19" i="53"/>
  <c r="B62" i="53"/>
  <c r="B60" i="53"/>
  <c r="D41" i="53"/>
  <c r="D85" i="53"/>
  <c r="B52" i="53"/>
  <c r="C11" i="53"/>
  <c r="B40" i="53"/>
  <c r="E50" i="55"/>
  <c r="F50" i="55" s="1"/>
  <c r="B76" i="53"/>
  <c r="B25" i="53"/>
  <c r="E10" i="54"/>
  <c r="F10" i="54" s="1"/>
  <c r="D15" i="53"/>
  <c r="E22" i="54"/>
  <c r="F22" i="54" s="1"/>
  <c r="B59" i="53"/>
  <c r="B91" i="52"/>
  <c r="E83" i="54"/>
  <c r="F83" i="54" s="1"/>
  <c r="B86" i="60"/>
  <c r="B81" i="60"/>
  <c r="E76" i="60"/>
  <c r="F76" i="60" s="1"/>
  <c r="E50" i="60"/>
  <c r="F50" i="60" s="1"/>
  <c r="E42" i="60"/>
  <c r="F42" i="60" s="1"/>
  <c r="E38" i="60"/>
  <c r="F38" i="60" s="1"/>
  <c r="E29" i="60"/>
  <c r="F29" i="60" s="1"/>
  <c r="E21" i="60"/>
  <c r="F21" i="60" s="1"/>
  <c r="E17" i="60"/>
  <c r="F17" i="60" s="1"/>
  <c r="E13" i="60"/>
  <c r="F13" i="60" s="1"/>
  <c r="C35" i="60"/>
  <c r="C54" i="60" s="1"/>
  <c r="B35" i="60"/>
  <c r="B54" i="60" s="1"/>
  <c r="E27" i="11"/>
  <c r="F27" i="11" s="1"/>
  <c r="E48" i="60"/>
  <c r="F48" i="60" s="1"/>
  <c r="E24" i="60"/>
  <c r="F24" i="60" s="1"/>
  <c r="E20" i="60"/>
  <c r="F20" i="60" s="1"/>
  <c r="E11" i="60"/>
  <c r="F11" i="60" s="1"/>
  <c r="E61" i="11"/>
  <c r="F61" i="11" s="1"/>
  <c r="E54" i="11"/>
  <c r="F54" i="11" s="1"/>
  <c r="E39" i="11"/>
  <c r="F39" i="11" s="1"/>
  <c r="E31" i="11"/>
  <c r="F31" i="11" s="1"/>
  <c r="E26" i="11"/>
  <c r="F26" i="11" s="1"/>
  <c r="E9" i="11"/>
  <c r="F9" i="11" s="1"/>
  <c r="E9" i="60"/>
  <c r="F9" i="60" s="1"/>
  <c r="E76" i="11"/>
  <c r="F76" i="11" s="1"/>
  <c r="E75" i="11"/>
  <c r="F75" i="11" s="1"/>
  <c r="E69" i="11"/>
  <c r="F69" i="11" s="1"/>
  <c r="E64" i="11"/>
  <c r="F64" i="11" s="1"/>
  <c r="E63" i="11"/>
  <c r="F63" i="11" s="1"/>
  <c r="D66" i="60"/>
  <c r="D71" i="60" s="1"/>
  <c r="B46" i="52"/>
  <c r="B90" i="11"/>
  <c r="B90" i="52" s="1"/>
  <c r="E84" i="11"/>
  <c r="F84" i="11" s="1"/>
  <c r="E78" i="11"/>
  <c r="F78" i="11" s="1"/>
  <c r="E74" i="11"/>
  <c r="F74" i="11" s="1"/>
  <c r="E67" i="11"/>
  <c r="F67" i="11" s="1"/>
  <c r="E62" i="11"/>
  <c r="F62" i="11" s="1"/>
  <c r="D84" i="52"/>
  <c r="D90" i="60"/>
  <c r="C90" i="60"/>
  <c r="D86" i="60"/>
  <c r="C86" i="60"/>
  <c r="B77" i="60"/>
  <c r="E70" i="60"/>
  <c r="F70" i="60" s="1"/>
  <c r="C66" i="60"/>
  <c r="C71" i="60" s="1"/>
  <c r="E52" i="60"/>
  <c r="F52" i="60" s="1"/>
  <c r="B76" i="52"/>
  <c r="E80" i="11"/>
  <c r="F80" i="11" s="1"/>
  <c r="B87" i="52"/>
  <c r="D31" i="52"/>
  <c r="D22" i="52"/>
  <c r="B42" i="11"/>
  <c r="E88" i="11"/>
  <c r="F88" i="11" s="1"/>
  <c r="E83" i="11"/>
  <c r="F83" i="11" s="1"/>
  <c r="E65" i="11"/>
  <c r="F65" i="11" s="1"/>
  <c r="E60" i="11"/>
  <c r="F60" i="11" s="1"/>
  <c r="E52" i="11"/>
  <c r="F52" i="11" s="1"/>
  <c r="E44" i="11"/>
  <c r="F44" i="11" s="1"/>
  <c r="D81" i="60"/>
  <c r="E84" i="60"/>
  <c r="F84" i="60" s="1"/>
  <c r="E89" i="60"/>
  <c r="F89" i="60" s="1"/>
  <c r="E83" i="60"/>
  <c r="F83" i="60" s="1"/>
  <c r="E91" i="60"/>
  <c r="F91" i="60" s="1"/>
  <c r="E58" i="60"/>
  <c r="F58" i="60" s="1"/>
  <c r="B74" i="52"/>
  <c r="C27" i="52"/>
  <c r="E89" i="11"/>
  <c r="F89" i="11" s="1"/>
  <c r="E70" i="11"/>
  <c r="F70" i="11" s="1"/>
  <c r="C42" i="11"/>
  <c r="E16" i="11"/>
  <c r="F16" i="11" s="1"/>
  <c r="C66" i="11"/>
  <c r="C71" i="11" s="1"/>
  <c r="B90" i="60"/>
  <c r="E29" i="11"/>
  <c r="F29" i="11" s="1"/>
  <c r="E87" i="60"/>
  <c r="F87" i="60" s="1"/>
  <c r="E65" i="60"/>
  <c r="F65" i="60" s="1"/>
  <c r="E61" i="60"/>
  <c r="F61" i="60" s="1"/>
  <c r="E8" i="60"/>
  <c r="F8" i="60" s="1"/>
  <c r="C80" i="52"/>
  <c r="C86" i="11"/>
  <c r="E82" i="11"/>
  <c r="F82" i="11" s="1"/>
  <c r="C77" i="11"/>
  <c r="E68" i="11"/>
  <c r="F68" i="11" s="1"/>
  <c r="E46" i="11"/>
  <c r="F46" i="11" s="1"/>
  <c r="E40" i="11"/>
  <c r="F40" i="11" s="1"/>
  <c r="E19" i="11"/>
  <c r="F19" i="11" s="1"/>
  <c r="E11" i="11"/>
  <c r="F11" i="11" s="1"/>
  <c r="D80" i="52"/>
  <c r="C67" i="52"/>
  <c r="B50" i="52"/>
  <c r="B10" i="53"/>
  <c r="C10" i="11"/>
  <c r="C10" i="52" s="1"/>
  <c r="B80" i="53"/>
  <c r="B61" i="52"/>
  <c r="D59" i="52"/>
  <c r="E12" i="11"/>
  <c r="F12" i="11" s="1"/>
  <c r="C74" i="53"/>
  <c r="D64" i="52"/>
  <c r="E33" i="11"/>
  <c r="F33" i="11" s="1"/>
  <c r="C85" i="52"/>
  <c r="D69" i="52"/>
  <c r="C79" i="53"/>
  <c r="C52" i="53"/>
  <c r="B23" i="53"/>
  <c r="C16" i="53"/>
  <c r="B78" i="52"/>
  <c r="D67" i="52"/>
  <c r="B62" i="52"/>
  <c r="C90" i="11"/>
  <c r="B81" i="11"/>
  <c r="B81" i="52" s="1"/>
  <c r="D77" i="11"/>
  <c r="B77" i="11"/>
  <c r="B77" i="52" s="1"/>
  <c r="E23" i="11"/>
  <c r="F23" i="11" s="1"/>
  <c r="E15" i="11"/>
  <c r="F15" i="11" s="1"/>
  <c r="B85" i="53"/>
  <c r="C13" i="52"/>
  <c r="E91" i="54"/>
  <c r="F91" i="54" s="1"/>
  <c r="D88" i="52"/>
  <c r="D37" i="52"/>
  <c r="C8" i="52"/>
  <c r="E59" i="11"/>
  <c r="F59" i="11" s="1"/>
  <c r="E48" i="54"/>
  <c r="F48" i="54" s="1"/>
  <c r="D76" i="52"/>
  <c r="D9" i="52"/>
  <c r="C81" i="11"/>
  <c r="D39" i="52"/>
  <c r="C78" i="52"/>
  <c r="D70" i="53"/>
  <c r="C38" i="53"/>
  <c r="C27" i="53"/>
  <c r="D22" i="53"/>
  <c r="B52" i="52"/>
  <c r="C46" i="52"/>
  <c r="E87" i="11"/>
  <c r="F87" i="11" s="1"/>
  <c r="B86" i="11"/>
  <c r="B86" i="52" s="1"/>
  <c r="E41" i="11"/>
  <c r="F41" i="11" s="1"/>
  <c r="E8" i="11"/>
  <c r="F8" i="11" s="1"/>
  <c r="C88" i="52"/>
  <c r="C70" i="52"/>
  <c r="B18" i="53"/>
  <c r="C9" i="52"/>
  <c r="C84" i="52"/>
  <c r="B59" i="52"/>
  <c r="B31" i="52"/>
  <c r="B14" i="53"/>
  <c r="E79" i="61"/>
  <c r="F79" i="61" s="1"/>
  <c r="B90" i="61"/>
  <c r="E85" i="61"/>
  <c r="F85" i="61" s="1"/>
  <c r="E65" i="61"/>
  <c r="F65" i="61" s="1"/>
  <c r="E52" i="61"/>
  <c r="F52" i="61" s="1"/>
  <c r="E44" i="61"/>
  <c r="F44" i="61" s="1"/>
  <c r="E39" i="61"/>
  <c r="F39" i="61" s="1"/>
  <c r="C81" i="61"/>
  <c r="E88" i="61"/>
  <c r="F88" i="61" s="1"/>
  <c r="E87" i="61"/>
  <c r="F87" i="61" s="1"/>
  <c r="E68" i="61"/>
  <c r="F68" i="61" s="1"/>
  <c r="E63" i="61"/>
  <c r="F63" i="61" s="1"/>
  <c r="E48" i="61"/>
  <c r="F48" i="61" s="1"/>
  <c r="E41" i="61"/>
  <c r="F41" i="61" s="1"/>
  <c r="E40" i="61"/>
  <c r="F40" i="61" s="1"/>
  <c r="E37" i="61"/>
  <c r="F37" i="61" s="1"/>
  <c r="C90" i="61"/>
  <c r="E89" i="61"/>
  <c r="F89" i="61" s="1"/>
  <c r="E76" i="61"/>
  <c r="F76" i="61" s="1"/>
  <c r="B77" i="61"/>
  <c r="E67" i="61"/>
  <c r="F67" i="61" s="1"/>
  <c r="E61" i="61"/>
  <c r="F61" i="61" s="1"/>
  <c r="E50" i="61"/>
  <c r="F50" i="61" s="1"/>
  <c r="E31" i="61"/>
  <c r="F31" i="61" s="1"/>
  <c r="E26" i="61"/>
  <c r="F26" i="61" s="1"/>
  <c r="E22" i="61"/>
  <c r="F22" i="61" s="1"/>
  <c r="E18" i="61"/>
  <c r="F18" i="61" s="1"/>
  <c r="E14" i="61"/>
  <c r="F14" i="61" s="1"/>
  <c r="E10" i="61"/>
  <c r="F10" i="61" s="1"/>
  <c r="C66" i="61"/>
  <c r="C71" i="61" s="1"/>
  <c r="B86" i="61"/>
  <c r="E59" i="61"/>
  <c r="F59" i="61" s="1"/>
  <c r="C35" i="61"/>
  <c r="C54" i="61" s="1"/>
  <c r="D90" i="61"/>
  <c r="E80" i="61"/>
  <c r="F80" i="61" s="1"/>
  <c r="B81" i="61"/>
  <c r="D77" i="61"/>
  <c r="E77" i="61" s="1"/>
  <c r="F77" i="61" s="1"/>
  <c r="E70" i="61"/>
  <c r="F70" i="61" s="1"/>
  <c r="E64" i="61"/>
  <c r="F64" i="61" s="1"/>
  <c r="B66" i="61"/>
  <c r="B71" i="61" s="1"/>
  <c r="E60" i="61"/>
  <c r="F60" i="61" s="1"/>
  <c r="E46" i="61"/>
  <c r="F46" i="61" s="1"/>
  <c r="E42" i="61"/>
  <c r="F42" i="61" s="1"/>
  <c r="E38" i="61"/>
  <c r="F38" i="61" s="1"/>
  <c r="C90" i="59"/>
  <c r="E82" i="59"/>
  <c r="F82" i="59" s="1"/>
  <c r="E46" i="59"/>
  <c r="F46" i="59" s="1"/>
  <c r="D86" i="61"/>
  <c r="D35" i="61"/>
  <c r="D66" i="61"/>
  <c r="E91" i="59"/>
  <c r="F91" i="59" s="1"/>
  <c r="E79" i="59"/>
  <c r="F79" i="59" s="1"/>
  <c r="E70" i="59"/>
  <c r="F70" i="59" s="1"/>
  <c r="E10" i="59"/>
  <c r="F10" i="59" s="1"/>
  <c r="B22" i="52"/>
  <c r="D40" i="52"/>
  <c r="C62" i="52"/>
  <c r="C70" i="55"/>
  <c r="E67" i="55"/>
  <c r="F67" i="55" s="1"/>
  <c r="E48" i="55"/>
  <c r="F48" i="55" s="1"/>
  <c r="C9" i="55"/>
  <c r="C69" i="53"/>
  <c r="B67" i="53"/>
  <c r="E89" i="59"/>
  <c r="F89" i="59" s="1"/>
  <c r="E76" i="59"/>
  <c r="F76" i="59" s="1"/>
  <c r="E44" i="59"/>
  <c r="F44" i="59" s="1"/>
  <c r="E40" i="59"/>
  <c r="F40" i="59" s="1"/>
  <c r="E39" i="59"/>
  <c r="F39" i="59" s="1"/>
  <c r="E27" i="59"/>
  <c r="F27" i="59" s="1"/>
  <c r="E23" i="59"/>
  <c r="F23" i="59" s="1"/>
  <c r="E22" i="59"/>
  <c r="F22" i="59" s="1"/>
  <c r="E15" i="59"/>
  <c r="F15" i="59" s="1"/>
  <c r="C48" i="52"/>
  <c r="C21" i="52"/>
  <c r="D8" i="52"/>
  <c r="B14" i="52"/>
  <c r="D77" i="53"/>
  <c r="D61" i="52"/>
  <c r="C84" i="53"/>
  <c r="B22" i="53"/>
  <c r="C37" i="52"/>
  <c r="B67" i="52"/>
  <c r="D20" i="52"/>
  <c r="D91" i="55"/>
  <c r="E91" i="55" s="1"/>
  <c r="F91" i="55" s="1"/>
  <c r="D87" i="55"/>
  <c r="E87" i="55" s="1"/>
  <c r="F87" i="55" s="1"/>
  <c r="D83" i="55"/>
  <c r="E83" i="55" s="1"/>
  <c r="F83" i="55" s="1"/>
  <c r="D79" i="55"/>
  <c r="E79" i="55" s="1"/>
  <c r="F79" i="55" s="1"/>
  <c r="D75" i="55"/>
  <c r="E75" i="55" s="1"/>
  <c r="F75" i="55" s="1"/>
  <c r="E59" i="55"/>
  <c r="F59" i="55" s="1"/>
  <c r="E37" i="55"/>
  <c r="F37" i="55" s="1"/>
  <c r="B31" i="55"/>
  <c r="B31" i="53" s="1"/>
  <c r="D28" i="55"/>
  <c r="D28" i="53" s="1"/>
  <c r="D24" i="55"/>
  <c r="E24" i="55" s="1"/>
  <c r="F24" i="55" s="1"/>
  <c r="D20" i="55"/>
  <c r="D20" i="53" s="1"/>
  <c r="D16" i="55"/>
  <c r="E16" i="55" s="1"/>
  <c r="F16" i="55" s="1"/>
  <c r="B86" i="59"/>
  <c r="B77" i="59"/>
  <c r="C76" i="52"/>
  <c r="D28" i="52"/>
  <c r="D16" i="52"/>
  <c r="C37" i="53"/>
  <c r="D65" i="52"/>
  <c r="D79" i="52"/>
  <c r="D46" i="52"/>
  <c r="D69" i="55"/>
  <c r="D65" i="55"/>
  <c r="E65" i="55" s="1"/>
  <c r="F65" i="55" s="1"/>
  <c r="E44" i="55"/>
  <c r="F44" i="55" s="1"/>
  <c r="E17" i="55"/>
  <c r="F17" i="55" s="1"/>
  <c r="D12" i="55"/>
  <c r="D8" i="55"/>
  <c r="E80" i="59"/>
  <c r="F80" i="59" s="1"/>
  <c r="E65" i="59"/>
  <c r="F65" i="59" s="1"/>
  <c r="E61" i="59"/>
  <c r="F61" i="59" s="1"/>
  <c r="E42" i="59"/>
  <c r="F42" i="59" s="1"/>
  <c r="E38" i="59"/>
  <c r="F38" i="59" s="1"/>
  <c r="E21" i="59"/>
  <c r="F21" i="59" s="1"/>
  <c r="E16" i="59"/>
  <c r="F16" i="59" s="1"/>
  <c r="E13" i="59"/>
  <c r="F13" i="59" s="1"/>
  <c r="E9" i="59"/>
  <c r="F9" i="59" s="1"/>
  <c r="C58" i="52"/>
  <c r="C41" i="52"/>
  <c r="B18" i="52"/>
  <c r="E88" i="60"/>
  <c r="F88" i="60" s="1"/>
  <c r="E67" i="8"/>
  <c r="F67" i="8" s="1"/>
  <c r="B82" i="53"/>
  <c r="E84" i="59"/>
  <c r="F84" i="59" s="1"/>
  <c r="C86" i="59"/>
  <c r="C87" i="53"/>
  <c r="E38" i="54"/>
  <c r="F38" i="54" s="1"/>
  <c r="D68" i="52"/>
  <c r="B33" i="53"/>
  <c r="E86" i="55"/>
  <c r="F86" i="55" s="1"/>
  <c r="E81" i="55"/>
  <c r="F81" i="55" s="1"/>
  <c r="B81" i="59"/>
  <c r="E35" i="8"/>
  <c r="F35" i="8" s="1"/>
  <c r="E20" i="8"/>
  <c r="F20" i="8" s="1"/>
  <c r="D37" i="53"/>
  <c r="E88" i="55"/>
  <c r="F88" i="55" s="1"/>
  <c r="E25" i="60"/>
  <c r="F25" i="60" s="1"/>
  <c r="E58" i="55"/>
  <c r="F58" i="55" s="1"/>
  <c r="B41" i="53"/>
  <c r="B9" i="53"/>
  <c r="B90" i="59"/>
  <c r="E69" i="59"/>
  <c r="F69" i="59" s="1"/>
  <c r="E68" i="59"/>
  <c r="F68" i="59" s="1"/>
  <c r="E31" i="59"/>
  <c r="F31" i="59" s="1"/>
  <c r="E25" i="59"/>
  <c r="F25" i="59" s="1"/>
  <c r="E19" i="59"/>
  <c r="F19" i="59" s="1"/>
  <c r="E18" i="59"/>
  <c r="F18" i="59" s="1"/>
  <c r="E69" i="60"/>
  <c r="F69" i="60" s="1"/>
  <c r="E60" i="60"/>
  <c r="F60" i="60" s="1"/>
  <c r="E12" i="60"/>
  <c r="F12" i="60" s="1"/>
  <c r="D29" i="52"/>
  <c r="B27" i="52"/>
  <c r="E19" i="54"/>
  <c r="F19" i="54" s="1"/>
  <c r="B64" i="52"/>
  <c r="E78" i="55"/>
  <c r="F78" i="55" s="1"/>
  <c r="B37" i="53"/>
  <c r="E25" i="55"/>
  <c r="F25" i="55" s="1"/>
  <c r="C81" i="60"/>
  <c r="C20" i="52"/>
  <c r="B19" i="52"/>
  <c r="C16" i="52"/>
  <c r="E80" i="55"/>
  <c r="F80" i="55" s="1"/>
  <c r="E74" i="55"/>
  <c r="F74" i="55" s="1"/>
  <c r="E60" i="55"/>
  <c r="F60" i="55" s="1"/>
  <c r="E52" i="55"/>
  <c r="F52" i="55" s="1"/>
  <c r="E41" i="55"/>
  <c r="F41" i="55" s="1"/>
  <c r="E21" i="55"/>
  <c r="F21" i="55" s="1"/>
  <c r="E15" i="55"/>
  <c r="F15" i="55" s="1"/>
  <c r="B38" i="53"/>
  <c r="E85" i="59"/>
  <c r="F85" i="59" s="1"/>
  <c r="E67" i="59"/>
  <c r="F67" i="59" s="1"/>
  <c r="E17" i="59"/>
  <c r="F17" i="59" s="1"/>
  <c r="E11" i="59"/>
  <c r="F11" i="59" s="1"/>
  <c r="E75" i="60"/>
  <c r="F75" i="60" s="1"/>
  <c r="C77" i="60"/>
  <c r="B66" i="60"/>
  <c r="B71" i="60" s="1"/>
  <c r="E44" i="60"/>
  <c r="F44" i="60" s="1"/>
  <c r="E39" i="60"/>
  <c r="F39" i="60" s="1"/>
  <c r="D35" i="60"/>
  <c r="E26" i="60"/>
  <c r="F26" i="60" s="1"/>
  <c r="E18" i="60"/>
  <c r="F18" i="60" s="1"/>
  <c r="E14" i="60"/>
  <c r="F14" i="60" s="1"/>
  <c r="B88" i="52"/>
  <c r="C91" i="53"/>
  <c r="E9" i="54"/>
  <c r="F9" i="54" s="1"/>
  <c r="B29" i="53"/>
  <c r="D67" i="53"/>
  <c r="E31" i="60"/>
  <c r="F31" i="60" s="1"/>
  <c r="D62" i="52"/>
  <c r="E22" i="55"/>
  <c r="F22" i="55" s="1"/>
  <c r="E14" i="55"/>
  <c r="F14" i="55" s="1"/>
  <c r="D82" i="53"/>
  <c r="C76" i="53"/>
  <c r="E78" i="60"/>
  <c r="F78" i="60" s="1"/>
  <c r="E64" i="60"/>
  <c r="F64" i="60" s="1"/>
  <c r="E46" i="60"/>
  <c r="F46" i="60" s="1"/>
  <c r="E79" i="11"/>
  <c r="F79" i="11" s="1"/>
  <c r="D81" i="11"/>
  <c r="B66" i="11"/>
  <c r="B71" i="11" s="1"/>
  <c r="B71" i="52" s="1"/>
  <c r="D66" i="11"/>
  <c r="D42" i="11"/>
  <c r="E26" i="55"/>
  <c r="F26" i="55" s="1"/>
  <c r="C26" i="53"/>
  <c r="E23" i="54"/>
  <c r="F23" i="54" s="1"/>
  <c r="D80" i="53"/>
  <c r="D52" i="53"/>
  <c r="E82" i="60"/>
  <c r="F82" i="60" s="1"/>
  <c r="D90" i="11"/>
  <c r="D86" i="11"/>
  <c r="B65" i="53"/>
  <c r="E10" i="55"/>
  <c r="F10" i="55" s="1"/>
  <c r="B71" i="53"/>
  <c r="B10" i="11"/>
  <c r="B35" i="11" s="1"/>
  <c r="C68" i="53"/>
  <c r="B46" i="53"/>
  <c r="C24" i="53"/>
  <c r="C22" i="53"/>
  <c r="B11" i="53"/>
  <c r="B63" i="53"/>
  <c r="B28" i="52"/>
  <c r="C25" i="52"/>
  <c r="B24" i="53"/>
  <c r="B15" i="52"/>
  <c r="C10" i="53"/>
  <c r="E48" i="11"/>
  <c r="F48" i="11" s="1"/>
  <c r="E17" i="11"/>
  <c r="F17" i="11" s="1"/>
  <c r="E13" i="11"/>
  <c r="F13" i="11" s="1"/>
  <c r="D10" i="11"/>
  <c r="B91" i="53"/>
  <c r="D88" i="53"/>
  <c r="B84" i="53"/>
  <c r="C78" i="53"/>
  <c r="C61" i="53"/>
  <c r="D59" i="53"/>
  <c r="C48" i="53"/>
  <c r="D44" i="53"/>
  <c r="C39" i="53"/>
  <c r="D17" i="53"/>
  <c r="C13" i="53"/>
  <c r="C75" i="53"/>
  <c r="B64" i="53"/>
  <c r="D50" i="52"/>
  <c r="B16" i="53"/>
  <c r="E85" i="11"/>
  <c r="F85" i="11" s="1"/>
  <c r="E37" i="11"/>
  <c r="F37" i="11" s="1"/>
  <c r="E28" i="11"/>
  <c r="F28" i="11" s="1"/>
  <c r="E21" i="11"/>
  <c r="F21" i="11" s="1"/>
  <c r="E18" i="11"/>
  <c r="F18" i="11" s="1"/>
  <c r="E14" i="11"/>
  <c r="F14" i="11" s="1"/>
  <c r="B88" i="53"/>
  <c r="C85" i="53"/>
  <c r="C65" i="53"/>
  <c r="B61" i="53"/>
  <c r="B58" i="53"/>
  <c r="C41" i="53"/>
  <c r="B39" i="53"/>
  <c r="D31" i="53"/>
  <c r="C25" i="53"/>
  <c r="B17" i="53"/>
  <c r="C75" i="52"/>
  <c r="B69" i="53"/>
  <c r="B12" i="53"/>
  <c r="E58" i="11"/>
  <c r="F58" i="11" s="1"/>
  <c r="E38" i="11"/>
  <c r="F38" i="11" s="1"/>
  <c r="E25" i="11"/>
  <c r="F25" i="11" s="1"/>
  <c r="E22" i="11"/>
  <c r="F22" i="11" s="1"/>
  <c r="E50" i="59"/>
  <c r="F50" i="59" s="1"/>
  <c r="C46" i="53"/>
  <c r="E46" i="54"/>
  <c r="F46" i="54" s="1"/>
  <c r="D90" i="59"/>
  <c r="D86" i="59"/>
  <c r="E78" i="59"/>
  <c r="F78" i="59" s="1"/>
  <c r="C81" i="59"/>
  <c r="E74" i="59"/>
  <c r="F74" i="59" s="1"/>
  <c r="C77" i="59"/>
  <c r="B89" i="52"/>
  <c r="B89" i="54"/>
  <c r="B89" i="53" s="1"/>
  <c r="D87" i="54"/>
  <c r="E87" i="33"/>
  <c r="F87" i="33" s="1"/>
  <c r="D87" i="52"/>
  <c r="B83" i="52"/>
  <c r="B83" i="54"/>
  <c r="B83" i="53" s="1"/>
  <c r="B81" i="54"/>
  <c r="B81" i="53" s="1"/>
  <c r="D79" i="54"/>
  <c r="D81" i="33"/>
  <c r="E79" i="33"/>
  <c r="F79" i="33" s="1"/>
  <c r="B68" i="52"/>
  <c r="B68" i="54"/>
  <c r="B68" i="53" s="1"/>
  <c r="C62" i="54"/>
  <c r="E62" i="33"/>
  <c r="F62" i="33" s="1"/>
  <c r="D58" i="52"/>
  <c r="D66" i="33"/>
  <c r="D58" i="54"/>
  <c r="E58" i="33"/>
  <c r="F58" i="33" s="1"/>
  <c r="C50" i="53"/>
  <c r="B48" i="52"/>
  <c r="B48" i="54"/>
  <c r="B48" i="53" s="1"/>
  <c r="E44" i="33"/>
  <c r="F44" i="33" s="1"/>
  <c r="D44" i="52"/>
  <c r="C40" i="52"/>
  <c r="C40" i="54"/>
  <c r="C40" i="53" s="1"/>
  <c r="B39" i="52"/>
  <c r="B42" i="33"/>
  <c r="B42" i="54" s="1"/>
  <c r="E60" i="59"/>
  <c r="F60" i="59" s="1"/>
  <c r="C66" i="59"/>
  <c r="C71" i="59" s="1"/>
  <c r="B66" i="59"/>
  <c r="B71" i="59" s="1"/>
  <c r="C54" i="59"/>
  <c r="E52" i="59"/>
  <c r="F52" i="59" s="1"/>
  <c r="D91" i="52"/>
  <c r="E91" i="33"/>
  <c r="F91" i="33" s="1"/>
  <c r="B75" i="52"/>
  <c r="B75" i="54"/>
  <c r="B75" i="53" s="1"/>
  <c r="C63" i="54"/>
  <c r="E63" i="33"/>
  <c r="F63" i="33" s="1"/>
  <c r="C63" i="52"/>
  <c r="E59" i="59"/>
  <c r="F59" i="59" s="1"/>
  <c r="D66" i="59"/>
  <c r="E61" i="54"/>
  <c r="F61" i="54" s="1"/>
  <c r="E76" i="54"/>
  <c r="F76" i="54" s="1"/>
  <c r="B79" i="52"/>
  <c r="B79" i="54"/>
  <c r="B79" i="53" s="1"/>
  <c r="B77" i="54"/>
  <c r="B77" i="53" s="1"/>
  <c r="D75" i="52"/>
  <c r="D75" i="54"/>
  <c r="E87" i="59"/>
  <c r="F87" i="59" s="1"/>
  <c r="E83" i="59"/>
  <c r="F83" i="59" s="1"/>
  <c r="C58" i="54"/>
  <c r="C58" i="53" s="1"/>
  <c r="C81" i="33"/>
  <c r="C66" i="33"/>
  <c r="D35" i="54"/>
  <c r="E33" i="54"/>
  <c r="F33" i="54" s="1"/>
  <c r="B33" i="52"/>
  <c r="E31" i="33"/>
  <c r="F31" i="33" s="1"/>
  <c r="E10" i="33"/>
  <c r="F10" i="33" s="1"/>
  <c r="D10" i="53"/>
  <c r="D35" i="33"/>
  <c r="D14" i="53"/>
  <c r="E14" i="54"/>
  <c r="F14" i="54" s="1"/>
  <c r="C21" i="53"/>
  <c r="B26" i="54"/>
  <c r="B26" i="53" s="1"/>
  <c r="B26" i="52"/>
  <c r="D24" i="52"/>
  <c r="E24" i="33"/>
  <c r="F24" i="33" s="1"/>
  <c r="B21" i="54"/>
  <c r="B21" i="53" s="1"/>
  <c r="B21" i="52"/>
  <c r="C17" i="52"/>
  <c r="C17" i="54"/>
  <c r="D13" i="52"/>
  <c r="D13" i="54"/>
  <c r="C12" i="54"/>
  <c r="C12" i="52"/>
  <c r="E12" i="33"/>
  <c r="F12" i="33" s="1"/>
  <c r="E25" i="54"/>
  <c r="F25" i="54" s="1"/>
  <c r="D14" i="52"/>
  <c r="B16" i="52"/>
  <c r="B24" i="52"/>
  <c r="C19" i="52"/>
  <c r="E26" i="59"/>
  <c r="F26" i="59" s="1"/>
  <c r="E19" i="33"/>
  <c r="F19" i="33" s="1"/>
  <c r="D24" i="54"/>
  <c r="E13" i="33"/>
  <c r="F13" i="33" s="1"/>
  <c r="C29" i="52"/>
  <c r="E29" i="33"/>
  <c r="F29" i="33" s="1"/>
  <c r="C29" i="54"/>
  <c r="D26" i="52"/>
  <c r="D26" i="54"/>
  <c r="E26" i="33"/>
  <c r="F26" i="33" s="1"/>
  <c r="E14" i="59"/>
  <c r="F14" i="59" s="1"/>
  <c r="E17" i="33"/>
  <c r="F17" i="33" s="1"/>
  <c r="D11" i="52"/>
  <c r="D11" i="54"/>
  <c r="B35" i="54"/>
  <c r="C35" i="33"/>
  <c r="C8" i="54"/>
  <c r="E8" i="33"/>
  <c r="F8" i="33" s="1"/>
  <c r="E50" i="54" l="1"/>
  <c r="F50" i="54" s="1"/>
  <c r="D54" i="33"/>
  <c r="D90" i="52"/>
  <c r="C31" i="53"/>
  <c r="E31" i="53" s="1"/>
  <c r="F31" i="53" s="1"/>
  <c r="C20" i="53"/>
  <c r="C77" i="52"/>
  <c r="E77" i="54"/>
  <c r="F77" i="54" s="1"/>
  <c r="C86" i="52"/>
  <c r="E77" i="60"/>
  <c r="F77" i="60" s="1"/>
  <c r="C18" i="53"/>
  <c r="E18" i="53" s="1"/>
  <c r="F18" i="53" s="1"/>
  <c r="E28" i="53"/>
  <c r="F28" i="53" s="1"/>
  <c r="E59" i="54"/>
  <c r="F59" i="54" s="1"/>
  <c r="E64" i="53"/>
  <c r="F64" i="53" s="1"/>
  <c r="E80" i="54"/>
  <c r="F80" i="54" s="1"/>
  <c r="E35" i="44"/>
  <c r="F35" i="44" s="1"/>
  <c r="E54" i="44"/>
  <c r="F54" i="44" s="1"/>
  <c r="E92" i="55"/>
  <c r="F92" i="55" s="1"/>
  <c r="D39" i="53"/>
  <c r="E39" i="53" s="1"/>
  <c r="F39" i="53" s="1"/>
  <c r="E35" i="43"/>
  <c r="F35" i="43" s="1"/>
  <c r="E54" i="43"/>
  <c r="F54" i="43" s="1"/>
  <c r="D63" i="53"/>
  <c r="E35" i="42"/>
  <c r="F35" i="42" s="1"/>
  <c r="E54" i="42"/>
  <c r="F54" i="42" s="1"/>
  <c r="E9" i="55"/>
  <c r="F9" i="55" s="1"/>
  <c r="D84" i="53"/>
  <c r="E84" i="53" s="1"/>
  <c r="F84" i="53" s="1"/>
  <c r="E92" i="7"/>
  <c r="F92" i="7" s="1"/>
  <c r="E35" i="38"/>
  <c r="F35" i="38" s="1"/>
  <c r="E54" i="38"/>
  <c r="F54" i="38" s="1"/>
  <c r="D35" i="59"/>
  <c r="E35" i="40"/>
  <c r="F35" i="40" s="1"/>
  <c r="E54" i="40"/>
  <c r="F54" i="40" s="1"/>
  <c r="D76" i="53"/>
  <c r="E76" i="53" s="1"/>
  <c r="F76" i="53" s="1"/>
  <c r="E31" i="52"/>
  <c r="F31" i="52" s="1"/>
  <c r="E35" i="41"/>
  <c r="F35" i="41" s="1"/>
  <c r="E54" i="41"/>
  <c r="F54" i="41" s="1"/>
  <c r="D35" i="7"/>
  <c r="D66" i="55"/>
  <c r="E66" i="55" s="1"/>
  <c r="F66" i="55" s="1"/>
  <c r="E71" i="41"/>
  <c r="F71" i="41" s="1"/>
  <c r="D71" i="7"/>
  <c r="D23" i="53"/>
  <c r="D61" i="53"/>
  <c r="E61" i="53" s="1"/>
  <c r="F61" i="53" s="1"/>
  <c r="E78" i="53"/>
  <c r="F78" i="53" s="1"/>
  <c r="E18" i="55"/>
  <c r="F18" i="55" s="1"/>
  <c r="E15" i="53"/>
  <c r="F15" i="53" s="1"/>
  <c r="D65" i="53"/>
  <c r="E65" i="53" s="1"/>
  <c r="F65" i="53" s="1"/>
  <c r="E90" i="59"/>
  <c r="F90" i="59" s="1"/>
  <c r="D33" i="53"/>
  <c r="E33" i="53" s="1"/>
  <c r="F33" i="53" s="1"/>
  <c r="E59" i="53"/>
  <c r="F59" i="53" s="1"/>
  <c r="E46" i="55"/>
  <c r="F46" i="55" s="1"/>
  <c r="E81" i="59"/>
  <c r="F81" i="59" s="1"/>
  <c r="E29" i="55"/>
  <c r="F29" i="55" s="1"/>
  <c r="E89" i="55"/>
  <c r="F89" i="55" s="1"/>
  <c r="E89" i="53"/>
  <c r="F89" i="53" s="1"/>
  <c r="C9" i="53"/>
  <c r="E9" i="53" s="1"/>
  <c r="F9" i="53" s="1"/>
  <c r="D83" i="53"/>
  <c r="E83" i="53" s="1"/>
  <c r="F83" i="53" s="1"/>
  <c r="E23" i="53"/>
  <c r="F23" i="53" s="1"/>
  <c r="D68" i="53"/>
  <c r="E68" i="53" s="1"/>
  <c r="F68" i="53" s="1"/>
  <c r="E63" i="52"/>
  <c r="F63" i="52" s="1"/>
  <c r="E71" i="60"/>
  <c r="F71" i="60" s="1"/>
  <c r="E70" i="52"/>
  <c r="F70" i="52" s="1"/>
  <c r="E86" i="60"/>
  <c r="F86" i="60" s="1"/>
  <c r="E25" i="53"/>
  <c r="F25" i="53" s="1"/>
  <c r="D91" i="53"/>
  <c r="E91" i="53" s="1"/>
  <c r="F91" i="53" s="1"/>
  <c r="E64" i="52"/>
  <c r="F64" i="52" s="1"/>
  <c r="E38" i="52"/>
  <c r="F38" i="52" s="1"/>
  <c r="B10" i="52"/>
  <c r="B35" i="52" s="1"/>
  <c r="E86" i="54"/>
  <c r="F86" i="54" s="1"/>
  <c r="D69" i="53"/>
  <c r="E69" i="53" s="1"/>
  <c r="F69" i="53" s="1"/>
  <c r="E12" i="52"/>
  <c r="F12" i="52" s="1"/>
  <c r="E41" i="52"/>
  <c r="F41" i="52" s="1"/>
  <c r="E21" i="52"/>
  <c r="F21" i="52" s="1"/>
  <c r="E79" i="52"/>
  <c r="F79" i="52" s="1"/>
  <c r="E48" i="52"/>
  <c r="F48" i="52" s="1"/>
  <c r="E69" i="52"/>
  <c r="F69" i="52" s="1"/>
  <c r="E14" i="52"/>
  <c r="F14" i="52" s="1"/>
  <c r="E19" i="52"/>
  <c r="F19" i="52" s="1"/>
  <c r="E68" i="52"/>
  <c r="F68" i="52" s="1"/>
  <c r="E28" i="52"/>
  <c r="F28" i="52" s="1"/>
  <c r="E60" i="52"/>
  <c r="F60" i="52" s="1"/>
  <c r="E74" i="52"/>
  <c r="F74" i="52" s="1"/>
  <c r="E23" i="52"/>
  <c r="F23" i="52" s="1"/>
  <c r="E18" i="52"/>
  <c r="F18" i="52" s="1"/>
  <c r="D92" i="33"/>
  <c r="D92" i="54" s="1"/>
  <c r="E67" i="54"/>
  <c r="F67" i="54" s="1"/>
  <c r="E91" i="52"/>
  <c r="F91" i="52" s="1"/>
  <c r="E44" i="53"/>
  <c r="F44" i="53" s="1"/>
  <c r="E11" i="52"/>
  <c r="F11" i="52" s="1"/>
  <c r="E17" i="52"/>
  <c r="F17" i="52" s="1"/>
  <c r="E50" i="52"/>
  <c r="F50" i="52" s="1"/>
  <c r="E52" i="52"/>
  <c r="F52" i="52" s="1"/>
  <c r="E25" i="52"/>
  <c r="F25" i="52" s="1"/>
  <c r="C92" i="61"/>
  <c r="E26" i="52"/>
  <c r="F26" i="52" s="1"/>
  <c r="E44" i="52"/>
  <c r="F44" i="52" s="1"/>
  <c r="E87" i="52"/>
  <c r="F87" i="52" s="1"/>
  <c r="E61" i="52"/>
  <c r="F61" i="52" s="1"/>
  <c r="E82" i="52"/>
  <c r="F82" i="52" s="1"/>
  <c r="E83" i="52"/>
  <c r="F83" i="52" s="1"/>
  <c r="E21" i="54"/>
  <c r="F21" i="54" s="1"/>
  <c r="E41" i="53"/>
  <c r="F41" i="53" s="1"/>
  <c r="E69" i="55"/>
  <c r="F69" i="55" s="1"/>
  <c r="E81" i="61"/>
  <c r="F81" i="61" s="1"/>
  <c r="E38" i="53"/>
  <c r="F38" i="53" s="1"/>
  <c r="E74" i="54"/>
  <c r="F74" i="54" s="1"/>
  <c r="E88" i="54"/>
  <c r="F88" i="54" s="1"/>
  <c r="E86" i="53"/>
  <c r="F86" i="53" s="1"/>
  <c r="E28" i="55"/>
  <c r="F28" i="55" s="1"/>
  <c r="D92" i="60"/>
  <c r="E77" i="59"/>
  <c r="F77" i="59" s="1"/>
  <c r="E86" i="59"/>
  <c r="F86" i="59" s="1"/>
  <c r="D54" i="54"/>
  <c r="E77" i="53"/>
  <c r="F77" i="53" s="1"/>
  <c r="E78" i="52"/>
  <c r="F78" i="52" s="1"/>
  <c r="C90" i="52"/>
  <c r="E33" i="52"/>
  <c r="F33" i="52" s="1"/>
  <c r="E86" i="33"/>
  <c r="F86" i="33" s="1"/>
  <c r="E39" i="54"/>
  <c r="F39" i="54" s="1"/>
  <c r="E90" i="33"/>
  <c r="F90" i="33" s="1"/>
  <c r="D90" i="54"/>
  <c r="D90" i="53" s="1"/>
  <c r="E90" i="53" s="1"/>
  <c r="F90" i="53" s="1"/>
  <c r="E37" i="53"/>
  <c r="F37" i="53" s="1"/>
  <c r="E89" i="52"/>
  <c r="F89" i="52" s="1"/>
  <c r="E24" i="52"/>
  <c r="F24" i="52" s="1"/>
  <c r="C82" i="53"/>
  <c r="E82" i="53" s="1"/>
  <c r="F82" i="53" s="1"/>
  <c r="E59" i="52"/>
  <c r="F59" i="52" s="1"/>
  <c r="E15" i="52"/>
  <c r="F15" i="52" s="1"/>
  <c r="E42" i="54"/>
  <c r="F42" i="54" s="1"/>
  <c r="B54" i="33"/>
  <c r="B42" i="52"/>
  <c r="E65" i="52"/>
  <c r="F65" i="52" s="1"/>
  <c r="E39" i="52"/>
  <c r="F39" i="52" s="1"/>
  <c r="E27" i="54"/>
  <c r="F27" i="54" s="1"/>
  <c r="E27" i="52"/>
  <c r="F27" i="52" s="1"/>
  <c r="E14" i="53"/>
  <c r="F14" i="53" s="1"/>
  <c r="E48" i="53"/>
  <c r="F48" i="53" s="1"/>
  <c r="D42" i="53"/>
  <c r="E42" i="53" s="1"/>
  <c r="F42" i="53" s="1"/>
  <c r="E74" i="53"/>
  <c r="F74" i="53" s="1"/>
  <c r="E85" i="52"/>
  <c r="F85" i="52" s="1"/>
  <c r="E22" i="52"/>
  <c r="F22" i="52" s="1"/>
  <c r="E60" i="53"/>
  <c r="F60" i="53" s="1"/>
  <c r="E42" i="33"/>
  <c r="F42" i="33" s="1"/>
  <c r="B35" i="53"/>
  <c r="E84" i="52"/>
  <c r="F84" i="52" s="1"/>
  <c r="E52" i="53"/>
  <c r="F52" i="53" s="1"/>
  <c r="E19" i="53"/>
  <c r="F19" i="53" s="1"/>
  <c r="E20" i="53"/>
  <c r="F20" i="53" s="1"/>
  <c r="E46" i="53"/>
  <c r="F46" i="53" s="1"/>
  <c r="E27" i="53"/>
  <c r="F27" i="53" s="1"/>
  <c r="E85" i="53"/>
  <c r="F85" i="53" s="1"/>
  <c r="E88" i="53"/>
  <c r="F88" i="53" s="1"/>
  <c r="E42" i="11"/>
  <c r="F42" i="11" s="1"/>
  <c r="D16" i="53"/>
  <c r="E16" i="53" s="1"/>
  <c r="F16" i="53" s="1"/>
  <c r="E20" i="55"/>
  <c r="F20" i="55" s="1"/>
  <c r="E9" i="52"/>
  <c r="F9" i="52" s="1"/>
  <c r="E80" i="52"/>
  <c r="F80" i="52" s="1"/>
  <c r="E90" i="60"/>
  <c r="F90" i="60" s="1"/>
  <c r="E35" i="60"/>
  <c r="F35" i="60" s="1"/>
  <c r="E10" i="11"/>
  <c r="F10" i="11" s="1"/>
  <c r="C35" i="11"/>
  <c r="E20" i="52"/>
  <c r="F20" i="52" s="1"/>
  <c r="E37" i="52"/>
  <c r="F37" i="52" s="1"/>
  <c r="B92" i="60"/>
  <c r="E66" i="60"/>
  <c r="F66" i="60" s="1"/>
  <c r="E81" i="60"/>
  <c r="F81" i="60" s="1"/>
  <c r="E88" i="52"/>
  <c r="F88" i="52" s="1"/>
  <c r="E67" i="52"/>
  <c r="F67" i="52" s="1"/>
  <c r="E76" i="52"/>
  <c r="F76" i="52" s="1"/>
  <c r="C92" i="11"/>
  <c r="E13" i="52"/>
  <c r="F13" i="52" s="1"/>
  <c r="E46" i="52"/>
  <c r="F46" i="52" s="1"/>
  <c r="D42" i="52"/>
  <c r="E29" i="52"/>
  <c r="F29" i="52" s="1"/>
  <c r="E80" i="53"/>
  <c r="F80" i="53" s="1"/>
  <c r="E22" i="53"/>
  <c r="F22" i="53" s="1"/>
  <c r="E81" i="11"/>
  <c r="F81" i="11" s="1"/>
  <c r="E67" i="53"/>
  <c r="F67" i="53" s="1"/>
  <c r="C35" i="52"/>
  <c r="E16" i="52"/>
  <c r="F16" i="52" s="1"/>
  <c r="E50" i="53"/>
  <c r="F50" i="53" s="1"/>
  <c r="E58" i="52"/>
  <c r="F58" i="52" s="1"/>
  <c r="E8" i="52"/>
  <c r="F8" i="52" s="1"/>
  <c r="D77" i="52"/>
  <c r="E77" i="11"/>
  <c r="F77" i="11" s="1"/>
  <c r="B66" i="52"/>
  <c r="B92" i="11"/>
  <c r="B92" i="52" s="1"/>
  <c r="E35" i="61"/>
  <c r="F35" i="61" s="1"/>
  <c r="B92" i="61"/>
  <c r="E90" i="61"/>
  <c r="F90" i="61" s="1"/>
  <c r="D92" i="61"/>
  <c r="E92" i="61" s="1"/>
  <c r="F92" i="61" s="1"/>
  <c r="E86" i="61"/>
  <c r="F86" i="61" s="1"/>
  <c r="D71" i="61"/>
  <c r="E71" i="61" s="1"/>
  <c r="F71" i="61" s="1"/>
  <c r="E66" i="61"/>
  <c r="F66" i="61" s="1"/>
  <c r="D54" i="61"/>
  <c r="E54" i="61" s="1"/>
  <c r="F54" i="61" s="1"/>
  <c r="B92" i="59"/>
  <c r="E75" i="52"/>
  <c r="F75" i="52" s="1"/>
  <c r="E8" i="55"/>
  <c r="F8" i="55" s="1"/>
  <c r="D8" i="53"/>
  <c r="C92" i="59"/>
  <c r="E62" i="52"/>
  <c r="F62" i="52" s="1"/>
  <c r="D12" i="53"/>
  <c r="E12" i="55"/>
  <c r="F12" i="55" s="1"/>
  <c r="E70" i="55"/>
  <c r="F70" i="55" s="1"/>
  <c r="C70" i="53"/>
  <c r="E70" i="53" s="1"/>
  <c r="F70" i="53" s="1"/>
  <c r="D54" i="60"/>
  <c r="E54" i="60" s="1"/>
  <c r="F54" i="60" s="1"/>
  <c r="B42" i="53"/>
  <c r="C92" i="60"/>
  <c r="E21" i="53"/>
  <c r="F21" i="53" s="1"/>
  <c r="D92" i="11"/>
  <c r="E90" i="11"/>
  <c r="F90" i="11" s="1"/>
  <c r="E10" i="53"/>
  <c r="F10" i="53" s="1"/>
  <c r="D35" i="11"/>
  <c r="D71" i="11"/>
  <c r="E71" i="11" s="1"/>
  <c r="F71" i="11" s="1"/>
  <c r="E66" i="11"/>
  <c r="F66" i="11" s="1"/>
  <c r="D10" i="52"/>
  <c r="E86" i="11"/>
  <c r="F86" i="11" s="1"/>
  <c r="D86" i="52"/>
  <c r="C81" i="54"/>
  <c r="C81" i="53" s="1"/>
  <c r="C81" i="52"/>
  <c r="C92" i="33"/>
  <c r="D71" i="59"/>
  <c r="E71" i="59" s="1"/>
  <c r="F71" i="59" s="1"/>
  <c r="E66" i="59"/>
  <c r="F66" i="59" s="1"/>
  <c r="D92" i="59"/>
  <c r="C63" i="53"/>
  <c r="E63" i="54"/>
  <c r="F63" i="54" s="1"/>
  <c r="E40" i="52"/>
  <c r="F40" i="52" s="1"/>
  <c r="C42" i="52"/>
  <c r="D58" i="53"/>
  <c r="E58" i="53" s="1"/>
  <c r="F58" i="53" s="1"/>
  <c r="E58" i="54"/>
  <c r="F58" i="54" s="1"/>
  <c r="C62" i="53"/>
  <c r="E62" i="53" s="1"/>
  <c r="F62" i="53" s="1"/>
  <c r="E62" i="54"/>
  <c r="F62" i="54" s="1"/>
  <c r="D81" i="54"/>
  <c r="D81" i="52"/>
  <c r="E81" i="33"/>
  <c r="F81" i="33" s="1"/>
  <c r="D87" i="53"/>
  <c r="E87" i="53" s="1"/>
  <c r="F87" i="53" s="1"/>
  <c r="E87" i="54"/>
  <c r="F87" i="54" s="1"/>
  <c r="E75" i="54"/>
  <c r="F75" i="54" s="1"/>
  <c r="D75" i="53"/>
  <c r="E75" i="53" s="1"/>
  <c r="F75" i="53" s="1"/>
  <c r="D66" i="52"/>
  <c r="E66" i="33"/>
  <c r="F66" i="33" s="1"/>
  <c r="D71" i="33"/>
  <c r="D66" i="54"/>
  <c r="D79" i="53"/>
  <c r="E79" i="53" s="1"/>
  <c r="F79" i="53" s="1"/>
  <c r="E79" i="54"/>
  <c r="F79" i="54" s="1"/>
  <c r="E40" i="54"/>
  <c r="F40" i="54" s="1"/>
  <c r="E40" i="53"/>
  <c r="F40" i="53" s="1"/>
  <c r="C66" i="54"/>
  <c r="C66" i="53" s="1"/>
  <c r="C66" i="52"/>
  <c r="C71" i="33"/>
  <c r="D26" i="53"/>
  <c r="E26" i="53" s="1"/>
  <c r="F26" i="53" s="1"/>
  <c r="E26" i="54"/>
  <c r="F26" i="54" s="1"/>
  <c r="C12" i="53"/>
  <c r="E12" i="54"/>
  <c r="F12" i="54" s="1"/>
  <c r="D11" i="53"/>
  <c r="E11" i="53" s="1"/>
  <c r="F11" i="53" s="1"/>
  <c r="E11" i="54"/>
  <c r="F11" i="54" s="1"/>
  <c r="E13" i="54"/>
  <c r="F13" i="54" s="1"/>
  <c r="D13" i="53"/>
  <c r="E13" i="53" s="1"/>
  <c r="F13" i="53" s="1"/>
  <c r="E17" i="54"/>
  <c r="F17" i="54" s="1"/>
  <c r="C17" i="53"/>
  <c r="E17" i="53" s="1"/>
  <c r="F17" i="53" s="1"/>
  <c r="E29" i="54"/>
  <c r="F29" i="54" s="1"/>
  <c r="C29" i="53"/>
  <c r="E29" i="53" s="1"/>
  <c r="F29" i="53" s="1"/>
  <c r="D24" i="53"/>
  <c r="E24" i="53" s="1"/>
  <c r="F24" i="53" s="1"/>
  <c r="E24" i="54"/>
  <c r="F24" i="54" s="1"/>
  <c r="C54" i="33"/>
  <c r="E35" i="33"/>
  <c r="F35" i="33" s="1"/>
  <c r="E8" i="54"/>
  <c r="F8" i="54" s="1"/>
  <c r="C35" i="54"/>
  <c r="E35" i="54" s="1"/>
  <c r="F35" i="54" s="1"/>
  <c r="C8" i="53"/>
  <c r="E92" i="33" l="1"/>
  <c r="F92" i="33" s="1"/>
  <c r="E90" i="52"/>
  <c r="F90" i="52" s="1"/>
  <c r="E86" i="52"/>
  <c r="F86" i="52" s="1"/>
  <c r="E77" i="52"/>
  <c r="F77" i="52" s="1"/>
  <c r="E63" i="53"/>
  <c r="F63" i="53" s="1"/>
  <c r="E35" i="59"/>
  <c r="F35" i="59" s="1"/>
  <c r="D54" i="59"/>
  <c r="E54" i="59" s="1"/>
  <c r="F54" i="59" s="1"/>
  <c r="D54" i="7"/>
  <c r="D54" i="55" s="1"/>
  <c r="E54" i="55" s="1"/>
  <c r="F54" i="55" s="1"/>
  <c r="D71" i="55"/>
  <c r="E71" i="55" s="1"/>
  <c r="F71" i="55" s="1"/>
  <c r="E71" i="7"/>
  <c r="F71" i="7" s="1"/>
  <c r="E35" i="7"/>
  <c r="F35" i="7" s="1"/>
  <c r="D35" i="55"/>
  <c r="E35" i="55" s="1"/>
  <c r="F35" i="55" s="1"/>
  <c r="D35" i="53"/>
  <c r="E90" i="54"/>
  <c r="F90" i="54" s="1"/>
  <c r="E92" i="60"/>
  <c r="F92" i="60" s="1"/>
  <c r="E92" i="59"/>
  <c r="F92" i="59" s="1"/>
  <c r="B54" i="54"/>
  <c r="B54" i="53" s="1"/>
  <c r="B54" i="52"/>
  <c r="E12" i="53"/>
  <c r="F12" i="53" s="1"/>
  <c r="E35" i="11"/>
  <c r="F35" i="11" s="1"/>
  <c r="E92" i="11"/>
  <c r="F92" i="11" s="1"/>
  <c r="E42" i="52"/>
  <c r="F42" i="52" s="1"/>
  <c r="D92" i="52"/>
  <c r="E66" i="52"/>
  <c r="F66" i="52" s="1"/>
  <c r="E10" i="52"/>
  <c r="F10" i="52" s="1"/>
  <c r="D35" i="52"/>
  <c r="E35" i="52" s="1"/>
  <c r="F35" i="52" s="1"/>
  <c r="D66" i="53"/>
  <c r="E66" i="53" s="1"/>
  <c r="F66" i="53" s="1"/>
  <c r="E66" i="54"/>
  <c r="F66" i="54" s="1"/>
  <c r="C71" i="54"/>
  <c r="C71" i="53" s="1"/>
  <c r="C71" i="52"/>
  <c r="E71" i="33"/>
  <c r="F71" i="33" s="1"/>
  <c r="D71" i="52"/>
  <c r="D71" i="54"/>
  <c r="E81" i="52"/>
  <c r="F81" i="52" s="1"/>
  <c r="D92" i="53"/>
  <c r="E81" i="54"/>
  <c r="F81" i="54" s="1"/>
  <c r="D81" i="53"/>
  <c r="E81" i="53" s="1"/>
  <c r="F81" i="53" s="1"/>
  <c r="C92" i="54"/>
  <c r="C92" i="53" s="1"/>
  <c r="C92" i="52"/>
  <c r="C35" i="53"/>
  <c r="E8" i="53"/>
  <c r="F8" i="53" s="1"/>
  <c r="C54" i="52"/>
  <c r="C54" i="54"/>
  <c r="E54" i="33"/>
  <c r="F54" i="33" s="1"/>
  <c r="E92" i="52" l="1"/>
  <c r="F92" i="52" s="1"/>
  <c r="E35" i="53"/>
  <c r="F35" i="53" s="1"/>
  <c r="D54" i="52"/>
  <c r="E54" i="52" s="1"/>
  <c r="F54" i="52" s="1"/>
  <c r="E54" i="7"/>
  <c r="F54" i="7" s="1"/>
  <c r="D54" i="53"/>
  <c r="E92" i="54"/>
  <c r="F92" i="54" s="1"/>
  <c r="E71" i="54"/>
  <c r="F71" i="54" s="1"/>
  <c r="D71" i="53"/>
  <c r="E71" i="53" s="1"/>
  <c r="F71" i="53" s="1"/>
  <c r="E92" i="53"/>
  <c r="F92" i="53" s="1"/>
  <c r="E71" i="52"/>
  <c r="F71" i="52" s="1"/>
  <c r="C54" i="53"/>
  <c r="E54" i="54"/>
  <c r="F54" i="54" s="1"/>
  <c r="E54" i="53" l="1"/>
  <c r="F54" i="53" s="1"/>
</calcChain>
</file>

<file path=xl/comments1.xml><?xml version="1.0" encoding="utf-8"?>
<comments xmlns="http://schemas.openxmlformats.org/spreadsheetml/2006/main">
  <authors>
    <author>Dawn Melancon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Dawn Melancon:</t>
        </r>
        <r>
          <rPr>
            <sz val="9"/>
            <color indexed="81"/>
            <rFont val="Tahoma"/>
            <family val="2"/>
          </rPr>
          <t xml:space="preserve">
9/24/2018
it was changed from $200,000 to $0</t>
        </r>
      </text>
    </comment>
  </commentList>
</comments>
</file>

<file path=xl/sharedStrings.xml><?xml version="1.0" encoding="utf-8"?>
<sst xmlns="http://schemas.openxmlformats.org/spreadsheetml/2006/main" count="5537" uniqueCount="200">
  <si>
    <t>Board of Regents</t>
  </si>
  <si>
    <t>Institution:</t>
  </si>
  <si>
    <t>Form BOR-1</t>
  </si>
  <si>
    <t>Revenue/Expenditure Data</t>
  </si>
  <si>
    <t>Revenue/Expenditure</t>
  </si>
  <si>
    <t>Actual</t>
  </si>
  <si>
    <t>Budgeted</t>
  </si>
  <si>
    <t>Over/(Under)</t>
  </si>
  <si>
    <t>%</t>
  </si>
  <si>
    <t>Change</t>
  </si>
  <si>
    <t>Revenues By Source:</t>
  </si>
  <si>
    <t>State Funds:</t>
  </si>
  <si>
    <t xml:space="preserve">     General Fund Direct</t>
  </si>
  <si>
    <t xml:space="preserve">     General Fund  - Restoration Amount</t>
  </si>
  <si>
    <t xml:space="preserve">     Statutory Dedicated: </t>
  </si>
  <si>
    <t xml:space="preserve">           Higher Education Initiatives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</si>
  <si>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</si>
  <si>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</si>
  <si>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</si>
  <si>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</si>
  <si>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</si>
  <si>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Agricultural Program Fund</t>
  </si>
  <si>
    <t xml:space="preserve">           Equine Fund</t>
  </si>
  <si>
    <t xml:space="preserve">           Fireman Training Fund</t>
  </si>
  <si>
    <t xml:space="preserve">           Two Percent Fire Insurance Fund</t>
  </si>
  <si>
    <t xml:space="preserve">           Health Excellence Fund</t>
  </si>
  <si>
    <t xml:space="preserve">           La. Educational Quality Support Fund (LEQSF)</t>
  </si>
  <si>
    <t xml:space="preserve">           Proprietary School Fund</t>
  </si>
  <si>
    <t xml:space="preserve">           Workforce Rapid Response</t>
  </si>
  <si>
    <t xml:space="preserve">           Rockefeller Scholarship Fund</t>
  </si>
  <si>
    <t xml:space="preserve">           Orleans Excellence Fund</t>
  </si>
  <si>
    <t xml:space="preserve">           TOPS Fund</t>
  </si>
  <si>
    <t xml:space="preserve">           Overcollections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</si>
  <si>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</si>
  <si>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</si>
  <si>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</si>
  <si>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</t>
  </si>
  <si>
    <t xml:space="preserve">  </t>
  </si>
  <si>
    <t>Total State Funds</t>
  </si>
  <si>
    <t>Revenue Over Expenditures :</t>
  </si>
  <si>
    <t xml:space="preserve">     State Funds</t>
  </si>
  <si>
    <t xml:space="preserve">     Interagency Transfers</t>
  </si>
  <si>
    <t xml:space="preserve">     Self Generated Funds</t>
  </si>
  <si>
    <t xml:space="preserve">     Federal Funds</t>
  </si>
  <si>
    <t xml:space="preserve">     Interim Emergency Board</t>
  </si>
  <si>
    <t>Total Revenue Over Expenditures</t>
  </si>
  <si>
    <t xml:space="preserve"> </t>
  </si>
  <si>
    <t>Interagency Transfers</t>
  </si>
  <si>
    <t>Non-Recurring Self-Generated Carry Forward</t>
  </si>
  <si>
    <t>Self Generated Funds</t>
  </si>
  <si>
    <t>Federal Funds</t>
  </si>
  <si>
    <t>Interim Emergency Board</t>
  </si>
  <si>
    <t>Total Revenues</t>
  </si>
  <si>
    <t>Expenditures by Function:</t>
  </si>
  <si>
    <t xml:space="preserve">  Instruction</t>
  </si>
  <si>
    <t xml:space="preserve">  Research</t>
  </si>
  <si>
    <t xml:space="preserve">  Public Service</t>
  </si>
  <si>
    <t xml:space="preserve">  Academic Support**</t>
  </si>
  <si>
    <t xml:space="preserve">  Student Services</t>
  </si>
  <si>
    <t xml:space="preserve">  Institutional Services</t>
  </si>
  <si>
    <t xml:space="preserve">  Scholarships/Fellowships</t>
  </si>
  <si>
    <t xml:space="preserve">  Plant Operations/Maintenance</t>
  </si>
  <si>
    <t>Total E&amp;G Expenditures</t>
  </si>
  <si>
    <t xml:space="preserve">  Hospital</t>
  </si>
  <si>
    <t xml:space="preserve">  Transfers out of agency</t>
  </si>
  <si>
    <t xml:space="preserve">  Athletics</t>
  </si>
  <si>
    <t xml:space="preserve">  Other</t>
  </si>
  <si>
    <t>Total Expenditures</t>
  </si>
  <si>
    <t>Expenditures by Object:</t>
  </si>
  <si>
    <t xml:space="preserve">  Salaries</t>
  </si>
  <si>
    <t xml:space="preserve">  Other Compensation</t>
  </si>
  <si>
    <t xml:space="preserve">  Related Benefits</t>
  </si>
  <si>
    <t>Total Personal Services</t>
  </si>
  <si>
    <t xml:space="preserve">  Travel</t>
  </si>
  <si>
    <t xml:space="preserve">  Operating Services</t>
  </si>
  <si>
    <t xml:space="preserve">  Supplies</t>
  </si>
  <si>
    <t>Total Operating Expenses</t>
  </si>
  <si>
    <t xml:space="preserve">  Professional Services</t>
  </si>
  <si>
    <t xml:space="preserve">  Other Charges</t>
  </si>
  <si>
    <t xml:space="preserve">  Debt Services</t>
  </si>
  <si>
    <t xml:space="preserve">  Interagency Transfers</t>
  </si>
  <si>
    <t>Total Other Charges</t>
  </si>
  <si>
    <t xml:space="preserve">  General Acquisitions</t>
  </si>
  <si>
    <t xml:space="preserve">  Library Acquisitions</t>
  </si>
  <si>
    <t xml:space="preserve">  Major Repairs</t>
  </si>
  <si>
    <t>Total Acquisitions and Major Repairs</t>
  </si>
  <si>
    <t xml:space="preserve">  Unallotted</t>
  </si>
  <si>
    <t xml:space="preserve">           Medical &amp; Allied Health Scholarship &amp; Loan Fund</t>
  </si>
  <si>
    <t>Southern University System Summary</t>
  </si>
  <si>
    <t>Louisiana State University System Summary</t>
  </si>
  <si>
    <t>UL System Summary</t>
  </si>
  <si>
    <t>LCTCS System Summary</t>
  </si>
  <si>
    <t>Higher Education Summary</t>
  </si>
  <si>
    <t>2 Year Institution Summary</t>
  </si>
  <si>
    <t>4 Year Institution Summary</t>
  </si>
  <si>
    <t>2 &amp; 4 Year Institution Summary</t>
  </si>
  <si>
    <t>.</t>
  </si>
  <si>
    <t xml:space="preserve">  Grambling State University</t>
  </si>
  <si>
    <t>McNeese State University</t>
  </si>
  <si>
    <t>Nicholls State University</t>
  </si>
  <si>
    <t>Northwestern State University</t>
  </si>
  <si>
    <t>Southeastern Louisiana University</t>
  </si>
  <si>
    <t>University of Louisiana at Monroe (ULM)</t>
  </si>
  <si>
    <t>University of New Orleans</t>
  </si>
  <si>
    <t>LCTCS Board of Supervisors</t>
  </si>
  <si>
    <t>LCTCSOnline</t>
  </si>
  <si>
    <t>Bossier Parish Community College</t>
  </si>
  <si>
    <t>Baton Rouge Community College</t>
  </si>
  <si>
    <t>Central Louisiana Technical Community College</t>
  </si>
  <si>
    <t>Delgado Community College</t>
  </si>
  <si>
    <t>Fletcher Technical Community College</t>
  </si>
  <si>
    <t>Louisiana Delta Community College</t>
  </si>
  <si>
    <t>Nunez Community College</t>
  </si>
  <si>
    <t>Northshore Technical Community College</t>
  </si>
  <si>
    <t>River Parishes Community College</t>
  </si>
  <si>
    <t>South Louisiana Community College</t>
  </si>
  <si>
    <t>Sowela Technical Community College</t>
  </si>
  <si>
    <t>University of Louisiana System</t>
  </si>
  <si>
    <t>LSU Agricultural Center</t>
  </si>
  <si>
    <t xml:space="preserve">Louisiana State University </t>
  </si>
  <si>
    <t>LSU Health Sciences Center-New Orleans</t>
  </si>
  <si>
    <t>LSU at Alexandria</t>
  </si>
  <si>
    <t>LSU Eunice</t>
  </si>
  <si>
    <t>Louisiana State University Shreveport</t>
  </si>
  <si>
    <t>Pennington Biomedical Research Center</t>
  </si>
  <si>
    <t>Louisiana Tech University</t>
  </si>
  <si>
    <t>University of Louisiana at Lafayette</t>
  </si>
  <si>
    <t xml:space="preserve">   </t>
  </si>
  <si>
    <t>Louisiana Technical College</t>
  </si>
  <si>
    <t>Southern University at New Orleans</t>
  </si>
  <si>
    <t>Southern University Ag Center</t>
  </si>
  <si>
    <t>SOUTHERN UNIVERSITY AT SHREVEPORT</t>
  </si>
  <si>
    <t>Southern University Law Center</t>
  </si>
  <si>
    <t>Southern University Board and System Administration</t>
  </si>
  <si>
    <t xml:space="preserve">LSUHSC-Shreveport </t>
  </si>
  <si>
    <t>Boards (Including LCTCS Online)</t>
  </si>
  <si>
    <t>Specialized Institutions</t>
  </si>
  <si>
    <t>Board of Regents Summary</t>
  </si>
  <si>
    <t>LUMCON/BOR Program</t>
  </si>
  <si>
    <t>LOSFA/BOR Program</t>
  </si>
  <si>
    <t>2017-2018</t>
  </si>
  <si>
    <t>2018-2019</t>
  </si>
  <si>
    <t>HE Summary</t>
  </si>
  <si>
    <t>2 Year</t>
  </si>
  <si>
    <t>4 Year</t>
  </si>
  <si>
    <t>2&amp;4 Year</t>
  </si>
  <si>
    <t>Boards</t>
  </si>
  <si>
    <t>Specialized</t>
  </si>
  <si>
    <t>BOR Summary</t>
  </si>
  <si>
    <t>BOR</t>
  </si>
  <si>
    <t>LUMCON</t>
  </si>
  <si>
    <t>LOSFA</t>
  </si>
  <si>
    <t>LCTCS Summary</t>
  </si>
  <si>
    <t>LSU Summary</t>
  </si>
  <si>
    <t>SU Summary</t>
  </si>
  <si>
    <t>ULS Summary</t>
  </si>
  <si>
    <t>UL Board</t>
  </si>
  <si>
    <t>Grambling</t>
  </si>
  <si>
    <t>LA Tech</t>
  </si>
  <si>
    <t>McNeese</t>
  </si>
  <si>
    <t>Nicholls</t>
  </si>
  <si>
    <t>NwSU</t>
  </si>
  <si>
    <t>SLU</t>
  </si>
  <si>
    <t>ULL</t>
  </si>
  <si>
    <t>ULM</t>
  </si>
  <si>
    <t>UNO</t>
  </si>
  <si>
    <t>LSU</t>
  </si>
  <si>
    <t>LSUA</t>
  </si>
  <si>
    <t>LSUS</t>
  </si>
  <si>
    <t>LSUE</t>
  </si>
  <si>
    <t>LSUHSCNO</t>
  </si>
  <si>
    <t>LSUHSCS</t>
  </si>
  <si>
    <t>LSUAg</t>
  </si>
  <si>
    <t>PBRC</t>
  </si>
  <si>
    <t>SU Board</t>
  </si>
  <si>
    <t>SUBR</t>
  </si>
  <si>
    <t>SUNO</t>
  </si>
  <si>
    <t>SUSLA</t>
  </si>
  <si>
    <t>SULaw</t>
  </si>
  <si>
    <t>SUAg</t>
  </si>
  <si>
    <t>LCTCS Board</t>
  </si>
  <si>
    <t>LCTCS Online</t>
  </si>
  <si>
    <t>BRCC</t>
  </si>
  <si>
    <t>BPCC</t>
  </si>
  <si>
    <t>Delgado</t>
  </si>
  <si>
    <t>CLTCC</t>
  </si>
  <si>
    <t>Fletcher</t>
  </si>
  <si>
    <t>LDCC</t>
  </si>
  <si>
    <t>Northshore</t>
  </si>
  <si>
    <t>Nunez</t>
  </si>
  <si>
    <t>RPCC</t>
  </si>
  <si>
    <t>SLCC</t>
  </si>
  <si>
    <t>Sowela</t>
  </si>
  <si>
    <t>LTC</t>
  </si>
  <si>
    <t>Home</t>
  </si>
  <si>
    <t>`</t>
  </si>
  <si>
    <t>BOR1</t>
  </si>
  <si>
    <t>2017-2018 *</t>
  </si>
  <si>
    <t>**Library costs are included in the function of academic support and are detailed on the BOR-4A.</t>
  </si>
  <si>
    <t>* This column should reflect the last approved BA-7 in FY 17-18.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</si>
</sst>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3" formatCode="_(* #,##0.00_);_(* \(#,##0.00\);_(* &quot;-&quot;??_);_(@_)"/>
    <numFmt numFmtId="164" formatCode="#,##0.00%;[Red]\(#,##0.00%\)"/>
    <numFmt numFmtId="165" formatCode="&quot;$&quot;#,##0_);[Red]\(&quot;$&quot;#,##0\);"/>
  </numFmts>
  <fonts count="29" x14ac:knownFonts="1"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24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4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64"/>
      </top>
      <bottom/>
      <diagonal/>
    </border>
    <border>
      <left style="thick">
        <color indexed="64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/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ck">
        <color indexed="8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24">
    <xf numFmtId="0" fontId="0" fillId="0" borderId="0" xfId="0"/>
    <xf numFmtId="0" fontId="7" fillId="0" borderId="0" xfId="0" applyFont="1"/>
    <xf numFmtId="6" fontId="7" fillId="0" borderId="0" xfId="0" applyNumberFormat="1" applyFont="1"/>
    <xf numFmtId="164" fontId="7" fillId="0" borderId="0" xfId="0" applyNumberFormat="1" applyFont="1"/>
    <xf numFmtId="3" fontId="2" fillId="0" borderId="0" xfId="0" applyNumberFormat="1" applyFont="1" applyBorder="1" applyAlignment="1" applyProtection="1"/>
    <xf numFmtId="6" fontId="2" fillId="0" borderId="0" xfId="0" applyNumberFormat="1" applyFont="1" applyBorder="1" applyAlignment="1" applyProtection="1"/>
    <xf numFmtId="164" fontId="2" fillId="0" borderId="0" xfId="0" applyNumberFormat="1" applyFont="1" applyBorder="1" applyAlignment="1" applyProtection="1"/>
    <xf numFmtId="0" fontId="5" fillId="0" borderId="0" xfId="0" applyFont="1"/>
    <xf numFmtId="6" fontId="5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 applyBorder="1" applyAlignment="1" applyProtection="1"/>
    <xf numFmtId="0" fontId="7" fillId="0" borderId="0" xfId="0" applyFont="1"/>
    <xf numFmtId="6" fontId="7" fillId="0" borderId="0" xfId="0" applyNumberFormat="1" applyFont="1"/>
    <xf numFmtId="164" fontId="7" fillId="0" borderId="0" xfId="0" applyNumberFormat="1" applyFont="1"/>
    <xf numFmtId="43" fontId="2" fillId="0" borderId="0" xfId="1" applyFont="1" applyBorder="1" applyAlignment="1" applyProtection="1"/>
    <xf numFmtId="3" fontId="1" fillId="0" borderId="0" xfId="0" applyNumberFormat="1" applyFont="1" applyFill="1" applyBorder="1" applyAlignment="1" applyProtection="1"/>
    <xf numFmtId="6" fontId="1" fillId="0" borderId="0" xfId="0" applyNumberFormat="1" applyFont="1" applyFill="1" applyBorder="1" applyAlignment="1" applyProtection="1"/>
    <xf numFmtId="164" fontId="1" fillId="0" borderId="0" xfId="0" applyNumberFormat="1" applyFont="1" applyFill="1" applyBorder="1" applyAlignment="1" applyProtection="1"/>
    <xf numFmtId="0" fontId="8" fillId="0" borderId="0" xfId="0" applyFont="1" applyFill="1"/>
    <xf numFmtId="6" fontId="8" fillId="0" borderId="0" xfId="0" applyNumberFormat="1" applyFont="1" applyFill="1"/>
    <xf numFmtId="164" fontId="8" fillId="0" borderId="0" xfId="0" applyNumberFormat="1" applyFont="1" applyFill="1"/>
    <xf numFmtId="37" fontId="2" fillId="0" borderId="0" xfId="0" applyNumberFormat="1" applyFont="1" applyBorder="1" applyAlignment="1" applyProtection="1"/>
    <xf numFmtId="37" fontId="9" fillId="0" borderId="0" xfId="0" applyNumberFormat="1" applyFont="1"/>
    <xf numFmtId="3" fontId="3" fillId="0" borderId="0" xfId="0" applyNumberFormat="1" applyFont="1" applyAlignment="1" applyProtection="1"/>
    <xf numFmtId="6" fontId="3" fillId="0" borderId="0" xfId="0" applyNumberFormat="1" applyFont="1" applyAlignment="1" applyProtection="1"/>
    <xf numFmtId="164" fontId="3" fillId="0" borderId="0" xfId="0" applyNumberFormat="1" applyFont="1" applyAlignment="1" applyProtection="1"/>
    <xf numFmtId="3" fontId="4" fillId="0" borderId="0" xfId="0" applyNumberFormat="1" applyFont="1" applyBorder="1" applyAlignment="1" applyProtection="1"/>
    <xf numFmtId="6" fontId="4" fillId="0" borderId="0" xfId="0" applyNumberFormat="1" applyFont="1" applyBorder="1" applyAlignment="1" applyProtection="1"/>
    <xf numFmtId="164" fontId="4" fillId="0" borderId="0" xfId="0" applyNumberFormat="1" applyFont="1" applyBorder="1" applyAlignment="1" applyProtection="1">
      <alignment horizontal="right"/>
    </xf>
    <xf numFmtId="0" fontId="10" fillId="0" borderId="1" xfId="0" applyNumberFormat="1" applyFont="1" applyBorder="1" applyAlignment="1" applyProtection="1"/>
    <xf numFmtId="3" fontId="13" fillId="0" borderId="0" xfId="0" applyNumberFormat="1" applyFont="1" applyAlignment="1" applyProtection="1"/>
    <xf numFmtId="6" fontId="10" fillId="0" borderId="0" xfId="0" applyNumberFormat="1" applyFont="1" applyAlignment="1" applyProtection="1"/>
    <xf numFmtId="6" fontId="13" fillId="0" borderId="0" xfId="0" applyNumberFormat="1" applyFont="1" applyBorder="1" applyAlignment="1" applyProtection="1">
      <alignment horizontal="centerContinuous" vertical="justify"/>
    </xf>
    <xf numFmtId="0" fontId="14" fillId="0" borderId="1" xfId="0" applyFont="1" applyBorder="1" applyAlignment="1">
      <alignment horizontal="right"/>
    </xf>
    <xf numFmtId="0" fontId="10" fillId="0" borderId="1" xfId="0" applyNumberFormat="1" applyFont="1" applyBorder="1" applyAlignment="1" applyProtection="1">
      <alignment horizontal="right"/>
    </xf>
    <xf numFmtId="0" fontId="14" fillId="0" borderId="0" xfId="0" applyFont="1" applyProtection="1"/>
    <xf numFmtId="0" fontId="14" fillId="0" borderId="0" xfId="0" applyFont="1"/>
    <xf numFmtId="164" fontId="10" fillId="0" borderId="0" xfId="0" applyNumberFormat="1" applyFont="1" applyAlignment="1" applyProtection="1"/>
    <xf numFmtId="3" fontId="13" fillId="0" borderId="2" xfId="0" applyNumberFormat="1" applyFont="1" applyBorder="1" applyAlignment="1" applyProtection="1"/>
    <xf numFmtId="6" fontId="10" fillId="0" borderId="2" xfId="0" applyNumberFormat="1" applyFont="1" applyBorder="1" applyAlignment="1" applyProtection="1"/>
    <xf numFmtId="164" fontId="10" fillId="0" borderId="2" xfId="0" applyNumberFormat="1" applyFont="1" applyBorder="1" applyAlignment="1" applyProtection="1"/>
    <xf numFmtId="0" fontId="14" fillId="0" borderId="1" xfId="0" applyFont="1" applyBorder="1"/>
    <xf numFmtId="6" fontId="13" fillId="0" borderId="1" xfId="0" applyNumberFormat="1" applyFont="1" applyBorder="1" applyAlignment="1" applyProtection="1">
      <alignment horizontal="centerContinuous" vertical="justify"/>
    </xf>
    <xf numFmtId="164" fontId="14" fillId="0" borderId="1" xfId="0" applyNumberFormat="1" applyFont="1" applyBorder="1" applyProtection="1"/>
    <xf numFmtId="164" fontId="15" fillId="0" borderId="1" xfId="0" applyNumberFormat="1" applyFont="1" applyBorder="1" applyProtection="1"/>
    <xf numFmtId="3" fontId="13" fillId="0" borderId="0" xfId="0" applyNumberFormat="1" applyFont="1" applyFill="1" applyAlignment="1" applyProtection="1"/>
    <xf numFmtId="0" fontId="16" fillId="0" borderId="1" xfId="0" applyFont="1" applyFill="1" applyBorder="1" applyAlignment="1">
      <alignment horizontal="right"/>
    </xf>
    <xf numFmtId="0" fontId="13" fillId="0" borderId="1" xfId="0" applyNumberFormat="1" applyFont="1" applyFill="1" applyBorder="1" applyAlignment="1" applyProtection="1">
      <alignment horizontal="right"/>
    </xf>
    <xf numFmtId="6" fontId="13" fillId="0" borderId="0" xfId="0" applyNumberFormat="1" applyFont="1" applyFill="1" applyAlignment="1" applyProtection="1"/>
    <xf numFmtId="164" fontId="13" fillId="0" borderId="0" xfId="0" applyNumberFormat="1" applyFont="1" applyFill="1" applyAlignment="1" applyProtection="1"/>
    <xf numFmtId="3" fontId="13" fillId="0" borderId="2" xfId="0" applyNumberFormat="1" applyFont="1" applyFill="1" applyBorder="1" applyAlignment="1" applyProtection="1"/>
    <xf numFmtId="6" fontId="13" fillId="0" borderId="2" xfId="0" applyNumberFormat="1" applyFont="1" applyFill="1" applyBorder="1" applyAlignment="1" applyProtection="1"/>
    <xf numFmtId="164" fontId="13" fillId="0" borderId="2" xfId="0" applyNumberFormat="1" applyFont="1" applyFill="1" applyBorder="1" applyAlignment="1" applyProtection="1"/>
    <xf numFmtId="0" fontId="14" fillId="0" borderId="1" xfId="0" applyFont="1" applyBorder="1" applyProtection="1"/>
    <xf numFmtId="37" fontId="13" fillId="0" borderId="0" xfId="0" applyNumberFormat="1" applyFont="1" applyBorder="1" applyAlignment="1" applyProtection="1">
      <alignment horizontal="centerContinuous" vertical="justify"/>
    </xf>
    <xf numFmtId="37" fontId="10" fillId="0" borderId="1" xfId="0" applyNumberFormat="1" applyFont="1" applyBorder="1" applyAlignment="1" applyProtection="1"/>
    <xf numFmtId="37" fontId="10" fillId="0" borderId="0" xfId="0" applyNumberFormat="1" applyFont="1" applyAlignment="1" applyProtection="1"/>
    <xf numFmtId="37" fontId="10" fillId="0" borderId="2" xfId="0" applyNumberFormat="1" applyFont="1" applyBorder="1" applyAlignment="1" applyProtection="1"/>
    <xf numFmtId="6" fontId="13" fillId="0" borderId="0" xfId="0" applyNumberFormat="1" applyFont="1" applyBorder="1" applyAlignment="1" applyProtection="1">
      <alignment horizontal="center"/>
    </xf>
    <xf numFmtId="0" fontId="14" fillId="0" borderId="1" xfId="0" applyFont="1" applyBorder="1" applyAlignment="1"/>
    <xf numFmtId="3" fontId="11" fillId="0" borderId="3" xfId="0" applyNumberFormat="1" applyFont="1" applyBorder="1" applyAlignment="1" applyProtection="1">
      <alignment vertical="center"/>
    </xf>
    <xf numFmtId="6" fontId="11" fillId="0" borderId="4" xfId="0" applyNumberFormat="1" applyFont="1" applyBorder="1" applyAlignment="1" applyProtection="1">
      <alignment horizontal="center" vertical="center"/>
    </xf>
    <xf numFmtId="6" fontId="11" fillId="0" borderId="5" xfId="0" applyNumberFormat="1" applyFont="1" applyBorder="1" applyAlignment="1" applyProtection="1">
      <alignment horizontal="center" vertical="center"/>
    </xf>
    <xf numFmtId="164" fontId="11" fillId="0" borderId="5" xfId="0" applyNumberFormat="1" applyFont="1" applyBorder="1" applyAlignment="1" applyProtection="1">
      <alignment horizontal="center" vertical="center"/>
    </xf>
    <xf numFmtId="3" fontId="12" fillId="0" borderId="6" xfId="0" applyNumberFormat="1" applyFont="1" applyBorder="1" applyAlignment="1" applyProtection="1">
      <alignment vertical="center" wrapText="1"/>
    </xf>
    <xf numFmtId="6" fontId="11" fillId="0" borderId="7" xfId="0" applyNumberFormat="1" applyFont="1" applyBorder="1" applyAlignment="1" applyProtection="1">
      <alignment horizontal="center" vertical="center"/>
    </xf>
    <xf numFmtId="164" fontId="11" fillId="0" borderId="7" xfId="0" applyNumberFormat="1" applyFont="1" applyBorder="1" applyAlignment="1" applyProtection="1">
      <alignment horizontal="center" vertical="center"/>
    </xf>
    <xf numFmtId="3" fontId="11" fillId="0" borderId="8" xfId="0" applyNumberFormat="1" applyFont="1" applyBorder="1" applyAlignment="1" applyProtection="1">
      <alignment vertical="center"/>
    </xf>
    <xf numFmtId="6" fontId="12" fillId="0" borderId="4" xfId="0" applyNumberFormat="1" applyFont="1" applyBorder="1" applyAlignment="1" applyProtection="1">
      <alignment vertical="center"/>
    </xf>
    <xf numFmtId="164" fontId="12" fillId="0" borderId="9" xfId="0" applyNumberFormat="1" applyFont="1" applyBorder="1" applyAlignment="1" applyProtection="1">
      <alignment vertical="center"/>
    </xf>
    <xf numFmtId="164" fontId="12" fillId="0" borderId="4" xfId="0" applyNumberFormat="1" applyFont="1" applyBorder="1" applyAlignment="1" applyProtection="1">
      <alignment vertical="center"/>
    </xf>
    <xf numFmtId="0" fontId="12" fillId="0" borderId="6" xfId="0" applyNumberFormat="1" applyFont="1" applyBorder="1" applyAlignment="1" applyProtection="1">
      <alignment vertical="center"/>
    </xf>
    <xf numFmtId="6" fontId="12" fillId="0" borderId="7" xfId="0" applyNumberFormat="1" applyFont="1" applyBorder="1" applyAlignment="1" applyProtection="1">
      <alignment vertical="center"/>
    </xf>
    <xf numFmtId="164" fontId="12" fillId="0" borderId="10" xfId="0" applyNumberFormat="1" applyFont="1" applyBorder="1" applyAlignment="1" applyProtection="1">
      <alignment horizontal="right" vertical="center"/>
    </xf>
    <xf numFmtId="0" fontId="12" fillId="0" borderId="11" xfId="0" applyNumberFormat="1" applyFont="1" applyBorder="1" applyAlignment="1" applyProtection="1">
      <alignment vertical="center"/>
    </xf>
    <xf numFmtId="6" fontId="12" fillId="0" borderId="12" xfId="0" applyNumberFormat="1" applyFont="1" applyBorder="1" applyAlignment="1" applyProtection="1">
      <alignment vertical="center"/>
    </xf>
    <xf numFmtId="0" fontId="12" fillId="0" borderId="4" xfId="0" applyNumberFormat="1" applyFont="1" applyBorder="1" applyAlignment="1" applyProtection="1">
      <alignment vertical="center"/>
    </xf>
    <xf numFmtId="6" fontId="12" fillId="0" borderId="9" xfId="0" applyNumberFormat="1" applyFont="1" applyBorder="1" applyAlignment="1" applyProtection="1">
      <alignment vertical="center"/>
    </xf>
    <xf numFmtId="0" fontId="12" fillId="0" borderId="9" xfId="0" applyNumberFormat="1" applyFont="1" applyBorder="1" applyAlignment="1" applyProtection="1">
      <alignment vertical="center"/>
    </xf>
    <xf numFmtId="0" fontId="12" fillId="0" borderId="13" xfId="0" applyNumberFormat="1" applyFont="1" applyBorder="1" applyAlignment="1" applyProtection="1">
      <alignment vertical="center"/>
    </xf>
    <xf numFmtId="0" fontId="11" fillId="0" borderId="4" xfId="0" applyNumberFormat="1" applyFont="1" applyBorder="1" applyAlignment="1" applyProtection="1">
      <alignment vertical="center"/>
    </xf>
    <xf numFmtId="0" fontId="11" fillId="0" borderId="9" xfId="0" applyNumberFormat="1" applyFont="1" applyBorder="1" applyAlignment="1" applyProtection="1">
      <alignment vertical="center"/>
    </xf>
    <xf numFmtId="0" fontId="11" fillId="0" borderId="13" xfId="0" applyNumberFormat="1" applyFont="1" applyBorder="1" applyAlignment="1" applyProtection="1">
      <alignment vertical="center"/>
    </xf>
    <xf numFmtId="6" fontId="11" fillId="0" borderId="9" xfId="0" applyNumberFormat="1" applyFont="1" applyBorder="1" applyAlignment="1" applyProtection="1">
      <alignment vertical="center"/>
    </xf>
    <xf numFmtId="164" fontId="11" fillId="0" borderId="10" xfId="0" applyNumberFormat="1" applyFont="1" applyBorder="1" applyAlignment="1" applyProtection="1">
      <alignment horizontal="right" vertical="center"/>
    </xf>
    <xf numFmtId="0" fontId="12" fillId="0" borderId="7" xfId="0" applyNumberFormat="1" applyFont="1" applyBorder="1" applyAlignment="1" applyProtection="1">
      <alignment vertical="center"/>
    </xf>
    <xf numFmtId="0" fontId="12" fillId="0" borderId="12" xfId="0" applyNumberFormat="1" applyFont="1" applyBorder="1" applyAlignment="1" applyProtection="1">
      <alignment vertical="center"/>
    </xf>
    <xf numFmtId="0" fontId="12" fillId="0" borderId="10" xfId="0" applyNumberFormat="1" applyFont="1" applyBorder="1" applyAlignment="1" applyProtection="1">
      <alignment vertical="center"/>
    </xf>
    <xf numFmtId="6" fontId="11" fillId="0" borderId="4" xfId="0" applyNumberFormat="1" applyFont="1" applyBorder="1" applyAlignment="1" applyProtection="1">
      <alignment vertical="center"/>
    </xf>
    <xf numFmtId="0" fontId="11" fillId="0" borderId="7" xfId="0" applyNumberFormat="1" applyFont="1" applyBorder="1" applyAlignment="1" applyProtection="1">
      <alignment vertical="center"/>
    </xf>
    <xf numFmtId="6" fontId="11" fillId="0" borderId="7" xfId="0" applyNumberFormat="1" applyFont="1" applyBorder="1" applyAlignment="1" applyProtection="1">
      <alignment vertical="center"/>
    </xf>
    <xf numFmtId="0" fontId="11" fillId="0" borderId="10" xfId="0" applyNumberFormat="1" applyFont="1" applyBorder="1" applyAlignment="1" applyProtection="1">
      <alignment vertical="center"/>
    </xf>
    <xf numFmtId="6" fontId="11" fillId="0" borderId="10" xfId="0" applyNumberFormat="1" applyFont="1" applyBorder="1" applyAlignment="1" applyProtection="1">
      <alignment vertical="center"/>
    </xf>
    <xf numFmtId="164" fontId="12" fillId="0" borderId="4" xfId="0" applyNumberFormat="1" applyFont="1" applyBorder="1" applyAlignment="1" applyProtection="1">
      <alignment horizontal="right" vertical="center"/>
    </xf>
    <xf numFmtId="3" fontId="11" fillId="0" borderId="4" xfId="0" applyNumberFormat="1" applyFont="1" applyBorder="1" applyAlignment="1" applyProtection="1">
      <alignment vertical="center"/>
    </xf>
    <xf numFmtId="3" fontId="12" fillId="0" borderId="9" xfId="0" applyNumberFormat="1" applyFont="1" applyBorder="1" applyAlignment="1" applyProtection="1">
      <alignment vertical="center"/>
    </xf>
    <xf numFmtId="3" fontId="12" fillId="0" borderId="4" xfId="0" applyNumberFormat="1" applyFont="1" applyBorder="1" applyAlignment="1" applyProtection="1">
      <alignment vertical="center"/>
    </xf>
    <xf numFmtId="3" fontId="11" fillId="0" borderId="9" xfId="0" applyNumberFormat="1" applyFont="1" applyBorder="1" applyAlignment="1" applyProtection="1">
      <alignment vertical="center"/>
    </xf>
    <xf numFmtId="3" fontId="11" fillId="0" borderId="12" xfId="0" applyNumberFormat="1" applyFont="1" applyBorder="1" applyAlignment="1" applyProtection="1">
      <alignment vertical="center"/>
    </xf>
    <xf numFmtId="6" fontId="11" fillId="0" borderId="12" xfId="0" applyNumberFormat="1" applyFont="1" applyBorder="1" applyAlignment="1" applyProtection="1">
      <alignment vertical="center"/>
    </xf>
    <xf numFmtId="0" fontId="11" fillId="0" borderId="12" xfId="0" applyNumberFormat="1" applyFont="1" applyBorder="1" applyAlignment="1" applyProtection="1">
      <alignment vertical="center"/>
    </xf>
    <xf numFmtId="3" fontId="11" fillId="0" borderId="8" xfId="0" applyNumberFormat="1" applyFont="1" applyFill="1" applyBorder="1" applyAlignment="1" applyProtection="1">
      <alignment vertical="center"/>
    </xf>
    <xf numFmtId="164" fontId="11" fillId="0" borderId="9" xfId="0" applyNumberFormat="1" applyFont="1" applyFill="1" applyBorder="1" applyAlignment="1" applyProtection="1">
      <alignment vertical="center"/>
    </xf>
    <xf numFmtId="164" fontId="11" fillId="0" borderId="4" xfId="0" applyNumberFormat="1" applyFont="1" applyFill="1" applyBorder="1" applyAlignment="1" applyProtection="1">
      <alignment vertical="center"/>
    </xf>
    <xf numFmtId="164" fontId="11" fillId="0" borderId="10" xfId="0" applyNumberFormat="1" applyFont="1" applyFill="1" applyBorder="1" applyAlignment="1" applyProtection="1">
      <alignment horizontal="right" vertical="center"/>
    </xf>
    <xf numFmtId="0" fontId="11" fillId="0" borderId="4" xfId="0" applyNumberFormat="1" applyFont="1" applyFill="1" applyBorder="1" applyAlignment="1" applyProtection="1">
      <alignment vertical="center"/>
    </xf>
    <xf numFmtId="0" fontId="11" fillId="0" borderId="9" xfId="0" applyNumberFormat="1" applyFont="1" applyFill="1" applyBorder="1" applyAlignment="1" applyProtection="1">
      <alignment vertical="center"/>
    </xf>
    <xf numFmtId="0" fontId="11" fillId="0" borderId="13" xfId="0" applyNumberFormat="1" applyFont="1" applyFill="1" applyBorder="1" applyAlignment="1" applyProtection="1">
      <alignment vertical="center"/>
    </xf>
    <xf numFmtId="0" fontId="11" fillId="0" borderId="7" xfId="0" applyNumberFormat="1" applyFont="1" applyFill="1" applyBorder="1" applyAlignment="1" applyProtection="1">
      <alignment vertical="center"/>
    </xf>
    <xf numFmtId="0" fontId="11" fillId="0" borderId="12" xfId="0" applyNumberFormat="1" applyFont="1" applyFill="1" applyBorder="1" applyAlignment="1" applyProtection="1">
      <alignment vertical="center"/>
    </xf>
    <xf numFmtId="0" fontId="11" fillId="0" borderId="10" xfId="0" applyNumberFormat="1" applyFont="1" applyFill="1" applyBorder="1" applyAlignment="1" applyProtection="1">
      <alignment vertical="center"/>
    </xf>
    <xf numFmtId="164" fontId="11" fillId="0" borderId="4" xfId="0" applyNumberFormat="1" applyFont="1" applyFill="1" applyBorder="1" applyAlignment="1" applyProtection="1">
      <alignment horizontal="right" vertical="center"/>
    </xf>
    <xf numFmtId="3" fontId="11" fillId="0" borderId="4" xfId="0" applyNumberFormat="1" applyFont="1" applyFill="1" applyBorder="1" applyAlignment="1" applyProtection="1">
      <alignment vertical="center"/>
    </xf>
    <xf numFmtId="3" fontId="11" fillId="0" borderId="9" xfId="0" applyNumberFormat="1" applyFont="1" applyFill="1" applyBorder="1" applyAlignment="1" applyProtection="1">
      <alignment vertical="center"/>
    </xf>
    <xf numFmtId="3" fontId="11" fillId="0" borderId="12" xfId="0" applyNumberFormat="1" applyFont="1" applyFill="1" applyBorder="1" applyAlignment="1" applyProtection="1">
      <alignment vertical="center"/>
    </xf>
    <xf numFmtId="6" fontId="12" fillId="0" borderId="13" xfId="0" applyNumberFormat="1" applyFont="1" applyBorder="1" applyAlignment="1" applyProtection="1">
      <alignment vertical="center"/>
    </xf>
    <xf numFmtId="37" fontId="12" fillId="0" borderId="9" xfId="0" applyNumberFormat="1" applyFont="1" applyBorder="1" applyAlignment="1" applyProtection="1">
      <alignment vertical="center"/>
    </xf>
    <xf numFmtId="37" fontId="12" fillId="0" borderId="4" xfId="0" applyNumberFormat="1" applyFont="1" applyBorder="1" applyAlignment="1" applyProtection="1">
      <alignment vertical="center"/>
    </xf>
    <xf numFmtId="164" fontId="12" fillId="0" borderId="10" xfId="2" applyNumberFormat="1" applyFont="1" applyBorder="1" applyAlignment="1" applyProtection="1">
      <alignment horizontal="right" vertical="center"/>
    </xf>
    <xf numFmtId="164" fontId="17" fillId="0" borderId="10" xfId="2" applyNumberFormat="1" applyFont="1" applyBorder="1" applyAlignment="1" applyProtection="1">
      <alignment horizontal="right" vertical="center"/>
    </xf>
    <xf numFmtId="164" fontId="12" fillId="0" borderId="9" xfId="2" applyNumberFormat="1" applyFont="1" applyBorder="1" applyAlignment="1" applyProtection="1">
      <alignment vertical="center"/>
    </xf>
    <xf numFmtId="164" fontId="18" fillId="0" borderId="10" xfId="2" applyNumberFormat="1" applyFont="1" applyBorder="1" applyAlignment="1" applyProtection="1">
      <alignment horizontal="right" vertical="center"/>
    </xf>
    <xf numFmtId="164" fontId="11" fillId="0" borderId="10" xfId="2" applyNumberFormat="1" applyFont="1" applyBorder="1" applyAlignment="1" applyProtection="1">
      <alignment horizontal="right" vertical="center"/>
    </xf>
    <xf numFmtId="164" fontId="12" fillId="0" borderId="4" xfId="2" applyNumberFormat="1" applyFont="1" applyBorder="1" applyAlignment="1" applyProtection="1">
      <alignment horizontal="right" vertical="center"/>
    </xf>
    <xf numFmtId="164" fontId="12" fillId="0" borderId="4" xfId="2" applyNumberFormat="1" applyFont="1" applyBorder="1" applyAlignment="1" applyProtection="1">
      <alignment vertical="center"/>
    </xf>
    <xf numFmtId="6" fontId="12" fillId="0" borderId="15" xfId="0" applyNumberFormat="1" applyFont="1" applyBorder="1" applyAlignment="1" applyProtection="1">
      <alignment vertical="center"/>
    </xf>
    <xf numFmtId="6" fontId="11" fillId="0" borderId="14" xfId="0" applyNumberFormat="1" applyFont="1" applyBorder="1" applyAlignment="1" applyProtection="1">
      <alignment vertical="center"/>
    </xf>
    <xf numFmtId="0" fontId="19" fillId="0" borderId="0" xfId="0" applyFont="1"/>
    <xf numFmtId="0" fontId="6" fillId="0" borderId="0" xfId="0" applyFont="1"/>
    <xf numFmtId="0" fontId="12" fillId="0" borderId="6" xfId="0" applyNumberFormat="1" applyFont="1" applyFill="1" applyBorder="1" applyAlignment="1" applyProtection="1">
      <alignment vertical="center"/>
    </xf>
    <xf numFmtId="0" fontId="12" fillId="0" borderId="11" xfId="0" applyNumberFormat="1" applyFont="1" applyFill="1" applyBorder="1" applyAlignment="1" applyProtection="1">
      <alignment vertical="center"/>
    </xf>
    <xf numFmtId="0" fontId="12" fillId="0" borderId="4" xfId="0" applyNumberFormat="1" applyFont="1" applyFill="1" applyBorder="1" applyAlignment="1" applyProtection="1">
      <alignment vertical="center"/>
    </xf>
    <xf numFmtId="0" fontId="12" fillId="0" borderId="9" xfId="0" applyNumberFormat="1" applyFont="1" applyFill="1" applyBorder="1" applyAlignment="1" applyProtection="1">
      <alignment vertical="center"/>
    </xf>
    <xf numFmtId="0" fontId="12" fillId="0" borderId="13" xfId="0" applyNumberFormat="1" applyFont="1" applyFill="1" applyBorder="1" applyAlignment="1" applyProtection="1">
      <alignment vertical="center"/>
    </xf>
    <xf numFmtId="0" fontId="12" fillId="0" borderId="7" xfId="0" applyNumberFormat="1" applyFont="1" applyFill="1" applyBorder="1" applyAlignment="1" applyProtection="1">
      <alignment vertical="center"/>
    </xf>
    <xf numFmtId="0" fontId="12" fillId="0" borderId="12" xfId="0" applyNumberFormat="1" applyFont="1" applyFill="1" applyBorder="1" applyAlignment="1" applyProtection="1">
      <alignment vertical="center"/>
    </xf>
    <xf numFmtId="0" fontId="12" fillId="0" borderId="10" xfId="0" applyNumberFormat="1" applyFont="1" applyFill="1" applyBorder="1" applyAlignment="1" applyProtection="1">
      <alignment vertical="center"/>
    </xf>
    <xf numFmtId="164" fontId="12" fillId="0" borderId="10" xfId="0" applyNumberFormat="1" applyFont="1" applyFill="1" applyBorder="1" applyAlignment="1" applyProtection="1">
      <alignment horizontal="right" vertical="center"/>
    </xf>
    <xf numFmtId="164" fontId="12" fillId="0" borderId="9" xfId="0" applyNumberFormat="1" applyFont="1" applyFill="1" applyBorder="1" applyAlignment="1" applyProtection="1">
      <alignment vertical="center"/>
    </xf>
    <xf numFmtId="10" fontId="21" fillId="0" borderId="0" xfId="2" applyNumberFormat="1" applyFont="1" applyFill="1"/>
    <xf numFmtId="0" fontId="21" fillId="0" borderId="0" xfId="0" applyFont="1" applyFill="1" applyProtection="1"/>
    <xf numFmtId="0" fontId="21" fillId="0" borderId="0" xfId="0" applyFont="1" applyFill="1"/>
    <xf numFmtId="0" fontId="0" fillId="0" borderId="0" xfId="0" applyFont="1"/>
    <xf numFmtId="0" fontId="0" fillId="0" borderId="0" xfId="0" applyFont="1" applyAlignment="1">
      <alignment wrapText="1"/>
    </xf>
    <xf numFmtId="6" fontId="21" fillId="0" borderId="0" xfId="0" applyNumberFormat="1" applyFont="1" applyFill="1"/>
    <xf numFmtId="0" fontId="0" fillId="0" borderId="0" xfId="0" applyFont="1" applyProtection="1"/>
    <xf numFmtId="3" fontId="11" fillId="0" borderId="3" xfId="0" applyNumberFormat="1" applyFont="1" applyBorder="1" applyAlignment="1" applyProtection="1"/>
    <xf numFmtId="6" fontId="11" fillId="0" borderId="4" xfId="0" applyNumberFormat="1" applyFont="1" applyBorder="1" applyAlignment="1" applyProtection="1">
      <alignment horizontal="center"/>
    </xf>
    <xf numFmtId="6" fontId="11" fillId="0" borderId="5" xfId="0" applyNumberFormat="1" applyFont="1" applyBorder="1" applyAlignment="1" applyProtection="1">
      <alignment horizontal="center"/>
    </xf>
    <xf numFmtId="164" fontId="11" fillId="0" borderId="5" xfId="0" applyNumberFormat="1" applyFont="1" applyBorder="1" applyAlignment="1" applyProtection="1">
      <alignment horizontal="center"/>
    </xf>
    <xf numFmtId="3" fontId="12" fillId="0" borderId="6" xfId="0" applyNumberFormat="1" applyFont="1" applyBorder="1" applyAlignment="1" applyProtection="1">
      <alignment wrapText="1"/>
    </xf>
    <xf numFmtId="6" fontId="11" fillId="0" borderId="7" xfId="0" applyNumberFormat="1" applyFont="1" applyBorder="1" applyAlignment="1" applyProtection="1">
      <alignment horizontal="center" wrapText="1"/>
    </xf>
    <xf numFmtId="164" fontId="11" fillId="0" borderId="7" xfId="0" applyNumberFormat="1" applyFont="1" applyBorder="1" applyAlignment="1" applyProtection="1">
      <alignment horizontal="center" wrapText="1"/>
    </xf>
    <xf numFmtId="3" fontId="11" fillId="0" borderId="8" xfId="0" applyNumberFormat="1" applyFont="1" applyBorder="1" applyAlignment="1" applyProtection="1"/>
    <xf numFmtId="6" fontId="12" fillId="0" borderId="4" xfId="0" applyNumberFormat="1" applyFont="1" applyBorder="1" applyAlignment="1" applyProtection="1"/>
    <xf numFmtId="164" fontId="12" fillId="0" borderId="9" xfId="0" applyNumberFormat="1" applyFont="1" applyBorder="1" applyAlignment="1" applyProtection="1"/>
    <xf numFmtId="164" fontId="12" fillId="0" borderId="4" xfId="0" applyNumberFormat="1" applyFont="1" applyBorder="1" applyAlignment="1" applyProtection="1"/>
    <xf numFmtId="0" fontId="12" fillId="0" borderId="6" xfId="0" applyNumberFormat="1" applyFont="1" applyBorder="1" applyAlignment="1" applyProtection="1"/>
    <xf numFmtId="6" fontId="12" fillId="0" borderId="7" xfId="0" applyNumberFormat="1" applyFont="1" applyBorder="1" applyAlignment="1" applyProtection="1"/>
    <xf numFmtId="164" fontId="12" fillId="0" borderId="10" xfId="0" applyNumberFormat="1" applyFont="1" applyBorder="1" applyAlignment="1" applyProtection="1">
      <alignment horizontal="right"/>
    </xf>
    <xf numFmtId="0" fontId="12" fillId="0" borderId="11" xfId="0" applyNumberFormat="1" applyFont="1" applyBorder="1" applyAlignment="1" applyProtection="1"/>
    <xf numFmtId="6" fontId="12" fillId="0" borderId="12" xfId="0" applyNumberFormat="1" applyFont="1" applyBorder="1" applyAlignment="1" applyProtection="1"/>
    <xf numFmtId="0" fontId="12" fillId="0" borderId="4" xfId="0" applyNumberFormat="1" applyFont="1" applyBorder="1" applyAlignment="1" applyProtection="1"/>
    <xf numFmtId="6" fontId="12" fillId="0" borderId="9" xfId="0" applyNumberFormat="1" applyFont="1" applyBorder="1" applyAlignment="1" applyProtection="1"/>
    <xf numFmtId="0" fontId="12" fillId="0" borderId="9" xfId="0" applyNumberFormat="1" applyFont="1" applyBorder="1" applyAlignment="1" applyProtection="1"/>
    <xf numFmtId="0" fontId="12" fillId="0" borderId="13" xfId="0" applyNumberFormat="1" applyFont="1" applyBorder="1" applyAlignment="1" applyProtection="1"/>
    <xf numFmtId="0" fontId="11" fillId="0" borderId="4" xfId="0" applyNumberFormat="1" applyFont="1" applyBorder="1" applyAlignment="1" applyProtection="1"/>
    <xf numFmtId="0" fontId="11" fillId="0" borderId="9" xfId="0" applyNumberFormat="1" applyFont="1" applyBorder="1" applyAlignment="1" applyProtection="1"/>
    <xf numFmtId="0" fontId="11" fillId="0" borderId="13" xfId="0" applyNumberFormat="1" applyFont="1" applyBorder="1" applyAlignment="1" applyProtection="1"/>
    <xf numFmtId="6" fontId="11" fillId="0" borderId="9" xfId="0" applyNumberFormat="1" applyFont="1" applyBorder="1" applyAlignment="1" applyProtection="1"/>
    <xf numFmtId="164" fontId="11" fillId="0" borderId="10" xfId="0" applyNumberFormat="1" applyFont="1" applyBorder="1" applyAlignment="1" applyProtection="1">
      <alignment horizontal="right"/>
    </xf>
    <xf numFmtId="0" fontId="12" fillId="0" borderId="7" xfId="0" applyNumberFormat="1" applyFont="1" applyBorder="1" applyAlignment="1" applyProtection="1"/>
    <xf numFmtId="0" fontId="12" fillId="0" borderId="12" xfId="0" applyNumberFormat="1" applyFont="1" applyBorder="1" applyAlignment="1" applyProtection="1"/>
    <xf numFmtId="0" fontId="12" fillId="0" borderId="10" xfId="0" applyNumberFormat="1" applyFont="1" applyBorder="1" applyAlignment="1" applyProtection="1"/>
    <xf numFmtId="6" fontId="11" fillId="0" borderId="4" xfId="0" applyNumberFormat="1" applyFont="1" applyBorder="1" applyAlignment="1" applyProtection="1"/>
    <xf numFmtId="0" fontId="11" fillId="0" borderId="7" xfId="0" applyNumberFormat="1" applyFont="1" applyBorder="1" applyAlignment="1" applyProtection="1"/>
    <xf numFmtId="6" fontId="11" fillId="0" borderId="7" xfId="0" applyNumberFormat="1" applyFont="1" applyBorder="1" applyAlignment="1" applyProtection="1"/>
    <xf numFmtId="0" fontId="11" fillId="0" borderId="10" xfId="0" applyNumberFormat="1" applyFont="1" applyBorder="1" applyAlignment="1" applyProtection="1"/>
    <xf numFmtId="6" fontId="11" fillId="0" borderId="10" xfId="0" applyNumberFormat="1" applyFont="1" applyBorder="1" applyAlignment="1" applyProtection="1"/>
    <xf numFmtId="164" fontId="12" fillId="0" borderId="4" xfId="0" applyNumberFormat="1" applyFont="1" applyBorder="1" applyAlignment="1" applyProtection="1">
      <alignment horizontal="right"/>
    </xf>
    <xf numFmtId="3" fontId="11" fillId="0" borderId="4" xfId="0" applyNumberFormat="1" applyFont="1" applyBorder="1" applyAlignment="1" applyProtection="1"/>
    <xf numFmtId="3" fontId="12" fillId="0" borderId="9" xfId="0" applyNumberFormat="1" applyFont="1" applyBorder="1" applyAlignment="1" applyProtection="1"/>
    <xf numFmtId="3" fontId="12" fillId="0" borderId="4" xfId="0" applyNumberFormat="1" applyFont="1" applyBorder="1" applyAlignment="1" applyProtection="1"/>
    <xf numFmtId="3" fontId="11" fillId="0" borderId="9" xfId="0" applyNumberFormat="1" applyFont="1" applyBorder="1" applyAlignment="1" applyProtection="1"/>
    <xf numFmtId="3" fontId="11" fillId="0" borderId="12" xfId="0" applyNumberFormat="1" applyFont="1" applyBorder="1" applyAlignment="1" applyProtection="1"/>
    <xf numFmtId="6" fontId="11" fillId="0" borderId="12" xfId="0" applyNumberFormat="1" applyFont="1" applyBorder="1" applyAlignment="1" applyProtection="1"/>
    <xf numFmtId="0" fontId="11" fillId="0" borderId="12" xfId="0" applyNumberFormat="1" applyFont="1" applyBorder="1" applyAlignment="1" applyProtection="1"/>
    <xf numFmtId="3" fontId="12" fillId="0" borderId="0" xfId="0" applyNumberFormat="1" applyFont="1" applyBorder="1" applyAlignment="1" applyProtection="1"/>
    <xf numFmtId="6" fontId="12" fillId="0" borderId="0" xfId="0" applyNumberFormat="1" applyFont="1" applyBorder="1" applyAlignment="1" applyProtection="1"/>
    <xf numFmtId="164" fontId="12" fillId="0" borderId="0" xfId="0" applyNumberFormat="1" applyFont="1" applyBorder="1" applyAlignment="1" applyProtection="1"/>
    <xf numFmtId="6" fontId="0" fillId="0" borderId="0" xfId="0" applyNumberFormat="1" applyFont="1"/>
    <xf numFmtId="164" fontId="0" fillId="0" borderId="0" xfId="0" applyNumberFormat="1" applyFont="1"/>
    <xf numFmtId="6" fontId="19" fillId="0" borderId="0" xfId="0" applyNumberFormat="1" applyFont="1"/>
    <xf numFmtId="40" fontId="0" fillId="0" borderId="0" xfId="0" applyNumberFormat="1" applyFont="1"/>
    <xf numFmtId="0" fontId="10" fillId="0" borderId="1" xfId="0" applyNumberFormat="1" applyFont="1" applyBorder="1" applyAlignment="1" applyProtection="1">
      <alignment horizontal="left" indent="2"/>
    </xf>
    <xf numFmtId="0" fontId="13" fillId="0" borderId="1" xfId="0" applyNumberFormat="1" applyFont="1" applyBorder="1" applyAlignment="1" applyProtection="1"/>
    <xf numFmtId="0" fontId="22" fillId="0" borderId="0" xfId="3" applyFont="1" applyFill="1" applyBorder="1"/>
    <xf numFmtId="0" fontId="22" fillId="0" borderId="0" xfId="3" applyFont="1"/>
    <xf numFmtId="0" fontId="21" fillId="2" borderId="16" xfId="3" applyFont="1" applyFill="1" applyBorder="1"/>
    <xf numFmtId="3" fontId="11" fillId="0" borderId="19" xfId="0" applyNumberFormat="1" applyFont="1" applyBorder="1" applyAlignment="1" applyProtection="1">
      <alignment vertical="center"/>
    </xf>
    <xf numFmtId="6" fontId="11" fillId="0" borderId="19" xfId="0" applyNumberFormat="1" applyFont="1" applyBorder="1" applyAlignment="1" applyProtection="1">
      <alignment vertical="center"/>
    </xf>
    <xf numFmtId="6" fontId="11" fillId="0" borderId="18" xfId="0" applyNumberFormat="1" applyFont="1" applyBorder="1" applyAlignment="1" applyProtection="1">
      <alignment vertical="center"/>
    </xf>
    <xf numFmtId="164" fontId="11" fillId="0" borderId="18" xfId="0" applyNumberFormat="1" applyFont="1" applyBorder="1" applyAlignment="1" applyProtection="1">
      <alignment horizontal="right" vertical="center"/>
    </xf>
    <xf numFmtId="3" fontId="11" fillId="0" borderId="19" xfId="0" applyNumberFormat="1" applyFont="1" applyFill="1" applyBorder="1" applyAlignment="1" applyProtection="1">
      <alignment vertical="center"/>
    </xf>
    <xf numFmtId="164" fontId="11" fillId="0" borderId="18" xfId="0" applyNumberFormat="1" applyFont="1" applyFill="1" applyBorder="1" applyAlignment="1" applyProtection="1">
      <alignment horizontal="right" vertical="center"/>
    </xf>
    <xf numFmtId="164" fontId="11" fillId="0" borderId="20" xfId="2" applyNumberFormat="1" applyFont="1" applyBorder="1" applyAlignment="1" applyProtection="1">
      <alignment horizontal="right" vertical="center"/>
    </xf>
    <xf numFmtId="164" fontId="12" fillId="0" borderId="18" xfId="0" applyNumberFormat="1" applyFont="1" applyBorder="1" applyAlignment="1" applyProtection="1">
      <alignment horizontal="right" vertical="center"/>
    </xf>
    <xf numFmtId="3" fontId="11" fillId="0" borderId="19" xfId="0" applyNumberFormat="1" applyFont="1" applyBorder="1" applyAlignment="1" applyProtection="1"/>
    <xf numFmtId="6" fontId="11" fillId="0" borderId="19" xfId="0" applyNumberFormat="1" applyFont="1" applyBorder="1" applyAlignment="1" applyProtection="1"/>
    <xf numFmtId="164" fontId="11" fillId="0" borderId="18" xfId="0" applyNumberFormat="1" applyFont="1" applyBorder="1" applyAlignment="1" applyProtection="1">
      <alignment horizontal="right"/>
    </xf>
    <xf numFmtId="0" fontId="10" fillId="0" borderId="1" xfId="0" applyFont="1" applyBorder="1" applyAlignment="1" applyProtection="1">
      <alignment horizontal="left"/>
    </xf>
    <xf numFmtId="6" fontId="10" fillId="0" borderId="1" xfId="0" applyNumberFormat="1" applyFont="1" applyFill="1" applyBorder="1" applyAlignment="1" applyProtection="1"/>
    <xf numFmtId="0" fontId="10" fillId="0" borderId="1" xfId="0" applyFont="1" applyBorder="1" applyProtection="1"/>
    <xf numFmtId="6" fontId="10" fillId="0" borderId="0" xfId="0" applyNumberFormat="1" applyFont="1" applyBorder="1" applyAlignment="1" applyProtection="1">
      <alignment horizontal="centerContinuous" vertical="justify"/>
    </xf>
    <xf numFmtId="0" fontId="24" fillId="3" borderId="17" xfId="3" applyFont="1" applyFill="1" applyBorder="1" applyAlignment="1">
      <alignment horizontal="center" vertical="center"/>
    </xf>
    <xf numFmtId="164" fontId="0" fillId="0" borderId="0" xfId="0" applyNumberFormat="1" applyFont="1" applyBorder="1" applyProtection="1"/>
    <xf numFmtId="164" fontId="25" fillId="0" borderId="0" xfId="0" applyNumberFormat="1" applyFont="1" applyBorder="1" applyProtection="1"/>
    <xf numFmtId="0" fontId="25" fillId="0" borderId="0" xfId="0" applyFont="1" applyProtection="1"/>
    <xf numFmtId="0" fontId="25" fillId="0" borderId="0" xfId="0" applyFont="1"/>
    <xf numFmtId="0" fontId="26" fillId="0" borderId="0" xfId="0" applyFont="1"/>
    <xf numFmtId="6" fontId="11" fillId="0" borderId="0" xfId="0" applyNumberFormat="1" applyFont="1" applyBorder="1" applyAlignment="1" applyProtection="1"/>
    <xf numFmtId="164" fontId="11" fillId="0" borderId="0" xfId="0" applyNumberFormat="1" applyFont="1" applyBorder="1" applyAlignment="1" applyProtection="1">
      <alignment horizontal="right"/>
    </xf>
    <xf numFmtId="0" fontId="19" fillId="0" borderId="0" xfId="0" applyFont="1" applyFill="1"/>
    <xf numFmtId="0" fontId="23" fillId="4" borderId="0" xfId="0" applyFont="1" applyFill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4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ES-RevisedF-SUBR%20FY15BOR%201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5"/>
      <sheetName val="BOR-6"/>
      <sheetName val="ATH-1 Actual"/>
      <sheetName val="ATH-2-Actual"/>
      <sheetName val="ATH-1 13-14 Bgt"/>
      <sheetName val="ATH-2 13-14 Bgt"/>
      <sheetName val="ATH-1 14-15 Bgt"/>
      <sheetName val="ATH-2 14-15 Bgt"/>
    </sheetNames>
    <sheetDataSet>
      <sheetData sheetId="0">
        <row r="2">
          <cell r="B2" t="str">
            <v xml:space="preserve">Southern University and A&amp;M College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B2:M18"/>
  <sheetViews>
    <sheetView showGridLines="0" tabSelected="1" workbookViewId="0"/>
  </sheetViews>
  <sheetFormatPr defaultRowHeight="15" x14ac:dyDescent="0.25"/>
  <cols>
    <col min="2" max="2" width="12" bestFit="1" customWidth="1"/>
    <col min="3" max="3" width="3.5703125" customWidth="1"/>
    <col min="4" max="4" width="13.5703125" bestFit="1" customWidth="1"/>
    <col min="5" max="5" width="4" customWidth="1"/>
    <col min="6" max="6" width="15" bestFit="1" customWidth="1"/>
    <col min="7" max="7" width="3.5703125" customWidth="1"/>
    <col min="8" max="8" width="13.140625" bestFit="1" customWidth="1"/>
    <col min="9" max="9" width="3.5703125" customWidth="1"/>
    <col min="10" max="10" width="12.140625" bestFit="1" customWidth="1"/>
    <col min="11" max="11" width="4.5703125" customWidth="1"/>
    <col min="12" max="12" width="13.140625" bestFit="1" customWidth="1"/>
  </cols>
  <sheetData>
    <row r="2" spans="2:13" ht="18.75" x14ac:dyDescent="0.3">
      <c r="B2" s="223" t="s">
        <v>196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2:13" ht="15.75" thickBot="1" x14ac:dyDescent="0.3"/>
    <row r="4" spans="2:13" ht="15.75" thickBot="1" x14ac:dyDescent="0.3">
      <c r="B4" s="198" t="s">
        <v>142</v>
      </c>
      <c r="C4" s="127"/>
      <c r="D4" s="198" t="s">
        <v>148</v>
      </c>
      <c r="E4" s="127"/>
      <c r="F4" s="198" t="s">
        <v>152</v>
      </c>
      <c r="G4" s="127"/>
      <c r="H4" s="198" t="s">
        <v>153</v>
      </c>
      <c r="I4" s="127"/>
      <c r="J4" s="198" t="s">
        <v>154</v>
      </c>
      <c r="K4" s="127"/>
      <c r="L4" s="198" t="s">
        <v>155</v>
      </c>
      <c r="M4" s="127"/>
    </row>
    <row r="5" spans="2:13" x14ac:dyDescent="0.25">
      <c r="B5" s="196" t="s">
        <v>143</v>
      </c>
      <c r="C5" s="128"/>
      <c r="D5" s="197" t="s">
        <v>149</v>
      </c>
      <c r="E5" s="128"/>
      <c r="F5" s="197" t="s">
        <v>180</v>
      </c>
      <c r="G5" s="128"/>
      <c r="H5" s="197" t="s">
        <v>166</v>
      </c>
      <c r="I5" s="128"/>
      <c r="J5" s="197" t="s">
        <v>174</v>
      </c>
      <c r="K5" s="128"/>
      <c r="L5" s="197" t="s">
        <v>156</v>
      </c>
      <c r="M5" s="128"/>
    </row>
    <row r="6" spans="2:13" x14ac:dyDescent="0.25">
      <c r="B6" s="196" t="s">
        <v>144</v>
      </c>
      <c r="C6" s="128"/>
      <c r="D6" s="197" t="s">
        <v>150</v>
      </c>
      <c r="E6" s="128"/>
      <c r="F6" s="197" t="s">
        <v>181</v>
      </c>
      <c r="G6" s="128"/>
      <c r="H6" s="197" t="s">
        <v>167</v>
      </c>
      <c r="I6" s="128"/>
      <c r="J6" s="197" t="s">
        <v>175</v>
      </c>
      <c r="K6" s="128"/>
      <c r="L6" s="197" t="s">
        <v>157</v>
      </c>
      <c r="M6" s="128"/>
    </row>
    <row r="7" spans="2:13" x14ac:dyDescent="0.25">
      <c r="B7" s="196" t="s">
        <v>145</v>
      </c>
      <c r="C7" s="128"/>
      <c r="D7" s="197" t="s">
        <v>151</v>
      </c>
      <c r="E7" s="128"/>
      <c r="F7" s="197" t="s">
        <v>182</v>
      </c>
      <c r="G7" s="128"/>
      <c r="H7" s="197" t="s">
        <v>168</v>
      </c>
      <c r="I7" s="128"/>
      <c r="J7" s="197" t="s">
        <v>176</v>
      </c>
      <c r="K7" s="128"/>
      <c r="L7" s="197" t="s">
        <v>158</v>
      </c>
      <c r="M7" s="128"/>
    </row>
    <row r="8" spans="2:13" x14ac:dyDescent="0.25">
      <c r="B8" s="196" t="s">
        <v>146</v>
      </c>
      <c r="C8" s="128"/>
      <c r="D8" s="128"/>
      <c r="E8" s="128"/>
      <c r="F8" s="197" t="s">
        <v>183</v>
      </c>
      <c r="G8" s="128"/>
      <c r="H8" s="197" t="s">
        <v>169</v>
      </c>
      <c r="I8" s="128"/>
      <c r="J8" s="197" t="s">
        <v>177</v>
      </c>
      <c r="K8" s="128"/>
      <c r="L8" s="197" t="s">
        <v>159</v>
      </c>
      <c r="M8" s="128"/>
    </row>
    <row r="9" spans="2:13" x14ac:dyDescent="0.25">
      <c r="B9" s="196" t="s">
        <v>147</v>
      </c>
      <c r="C9" s="128"/>
      <c r="D9" s="128"/>
      <c r="E9" s="128"/>
      <c r="F9" s="197" t="s">
        <v>184</v>
      </c>
      <c r="G9" s="128"/>
      <c r="H9" s="197" t="s">
        <v>170</v>
      </c>
      <c r="I9" s="128"/>
      <c r="J9" s="197" t="s">
        <v>178</v>
      </c>
      <c r="K9" s="128"/>
      <c r="L9" s="197" t="s">
        <v>160</v>
      </c>
      <c r="M9" s="128"/>
    </row>
    <row r="10" spans="2:13" x14ac:dyDescent="0.25">
      <c r="B10" s="128"/>
      <c r="C10" s="128"/>
      <c r="D10" s="128"/>
      <c r="E10" s="128"/>
      <c r="F10" s="197" t="s">
        <v>185</v>
      </c>
      <c r="G10" s="128"/>
      <c r="H10" s="197" t="s">
        <v>171</v>
      </c>
      <c r="I10" s="128"/>
      <c r="J10" s="197" t="s">
        <v>179</v>
      </c>
      <c r="K10" s="128"/>
      <c r="L10" s="197" t="s">
        <v>161</v>
      </c>
      <c r="M10" s="128"/>
    </row>
    <row r="11" spans="2:13" x14ac:dyDescent="0.25">
      <c r="B11" s="128"/>
      <c r="C11" s="128"/>
      <c r="D11" s="128"/>
      <c r="E11" s="128"/>
      <c r="F11" s="197" t="s">
        <v>186</v>
      </c>
      <c r="G11" s="128"/>
      <c r="H11" s="197" t="s">
        <v>172</v>
      </c>
      <c r="I11" s="128"/>
      <c r="J11" s="128"/>
      <c r="K11" s="128"/>
      <c r="L11" s="197" t="s">
        <v>162</v>
      </c>
      <c r="M11" s="128"/>
    </row>
    <row r="12" spans="2:13" x14ac:dyDescent="0.25">
      <c r="B12" s="128"/>
      <c r="C12" s="128"/>
      <c r="D12" s="128"/>
      <c r="E12" s="128"/>
      <c r="F12" s="197" t="s">
        <v>187</v>
      </c>
      <c r="G12" s="128"/>
      <c r="H12" s="197" t="s">
        <v>173</v>
      </c>
      <c r="I12" s="128"/>
      <c r="J12" s="128"/>
      <c r="K12" s="128"/>
      <c r="L12" s="197" t="s">
        <v>163</v>
      </c>
      <c r="M12" s="128"/>
    </row>
    <row r="13" spans="2:13" x14ac:dyDescent="0.25">
      <c r="B13" s="128"/>
      <c r="C13" s="128"/>
      <c r="D13" s="128"/>
      <c r="E13" s="128"/>
      <c r="F13" s="197" t="s">
        <v>188</v>
      </c>
      <c r="G13" s="128"/>
      <c r="H13" s="128"/>
      <c r="I13" s="128"/>
      <c r="J13" s="128"/>
      <c r="K13" s="128"/>
      <c r="L13" s="197" t="s">
        <v>164</v>
      </c>
      <c r="M13" s="128"/>
    </row>
    <row r="14" spans="2:13" x14ac:dyDescent="0.25">
      <c r="B14" s="128"/>
      <c r="C14" s="128"/>
      <c r="D14" s="128"/>
      <c r="E14" s="128"/>
      <c r="F14" s="197" t="s">
        <v>189</v>
      </c>
      <c r="G14" s="128"/>
      <c r="H14" s="128"/>
      <c r="I14" s="128"/>
      <c r="J14" s="128"/>
      <c r="K14" s="128"/>
      <c r="L14" s="197" t="s">
        <v>165</v>
      </c>
      <c r="M14" s="128"/>
    </row>
    <row r="15" spans="2:13" x14ac:dyDescent="0.25">
      <c r="B15" s="128"/>
      <c r="C15" s="128"/>
      <c r="D15" s="128"/>
      <c r="E15" s="128"/>
      <c r="F15" s="197" t="s">
        <v>190</v>
      </c>
      <c r="G15" s="128"/>
      <c r="H15" s="128"/>
      <c r="I15" s="128"/>
      <c r="J15" s="128"/>
      <c r="K15" s="128"/>
      <c r="L15" s="128"/>
      <c r="M15" s="128"/>
    </row>
    <row r="16" spans="2:13" x14ac:dyDescent="0.25">
      <c r="B16" s="128"/>
      <c r="C16" s="128"/>
      <c r="D16" s="128"/>
      <c r="E16" s="128"/>
      <c r="F16" s="197" t="s">
        <v>191</v>
      </c>
      <c r="G16" s="128"/>
      <c r="H16" s="128"/>
      <c r="I16" s="128"/>
      <c r="J16" s="128"/>
      <c r="K16" s="128"/>
      <c r="L16" s="128"/>
      <c r="M16" s="128"/>
    </row>
    <row r="17" spans="2:13" x14ac:dyDescent="0.25">
      <c r="B17" s="128"/>
      <c r="C17" s="128"/>
      <c r="D17" s="128"/>
      <c r="E17" s="128"/>
      <c r="F17" s="197" t="s">
        <v>192</v>
      </c>
      <c r="G17" s="128"/>
      <c r="H17" s="128"/>
      <c r="I17" s="128"/>
      <c r="J17" s="128"/>
      <c r="K17" s="128"/>
      <c r="L17" s="128"/>
      <c r="M17" s="128"/>
    </row>
    <row r="18" spans="2:13" x14ac:dyDescent="0.25">
      <c r="B18" s="128"/>
      <c r="C18" s="128"/>
      <c r="D18" s="128"/>
      <c r="E18" s="128"/>
      <c r="F18" s="197" t="s">
        <v>193</v>
      </c>
      <c r="G18" s="128"/>
      <c r="H18" s="128"/>
      <c r="I18" s="128"/>
      <c r="J18" s="128"/>
      <c r="K18" s="128"/>
      <c r="L18" s="128"/>
      <c r="M18" s="128"/>
    </row>
  </sheetData>
  <mergeCells count="1">
    <mergeCell ref="B2:L2"/>
  </mergeCells>
  <hyperlinks>
    <hyperlink ref="B4" location="HESummary!A1" tooltip="HE Summary" display="HE Summary"/>
    <hyperlink ref="B5" location="'2Year'!A1" tooltip="2-yr Institutions" display="2 Year"/>
    <hyperlink ref="B6" location="'4Year'!A1" tooltip="4-yr Institutions" display="4 Year"/>
    <hyperlink ref="B7" location="'2&amp;4Year'!A1" tooltip="2-&amp;4-yr Institutions" display="2&amp;4 Year"/>
    <hyperlink ref="B8" location="Boards!A1" tooltip="Boards" display="Boards"/>
    <hyperlink ref="B9" location="Specialized!A1" tooltip="Specialized Units" display="Specialized"/>
    <hyperlink ref="D4" location="BORSummary!A1" tooltip="BoR+LUMCON+LOSFA" display="BOR Summary"/>
    <hyperlink ref="D5" location="BOR!A1" tooltip="Board of Regents" display="BOR"/>
    <hyperlink ref="D6" location="LUMCON!A1" tooltip="LUMCON" display="LUMCON"/>
    <hyperlink ref="D7" location="LOSFA!A1" tooltip="LOSFA" display="LOSFA"/>
    <hyperlink ref="L4" location="ULSummary!A1" tooltip="UL System Summary" display="ULS Summary"/>
    <hyperlink ref="L5" location="ULBoard!A1" tooltip="UL System Board" display="UL Board"/>
    <hyperlink ref="L6" location="Grambling!A1" tooltip="Grambling State University" display="Grambling"/>
    <hyperlink ref="L7" location="LATech!A1" tooltip="Louisiana Tech University" display="LA Tech"/>
    <hyperlink ref="L8" location="McNeese!A1" tooltip="McNeese State University" display="McNeese"/>
    <hyperlink ref="L9" location="Nicholls!A1" tooltip="Nicholls State University" display="Nicholls"/>
    <hyperlink ref="L10" location="NwSU!A1" tooltip="Northwestern State University" display="NwSU"/>
    <hyperlink ref="L11" location="SLU!A1" tooltip="Southeastern Louisiana University" display="SLU"/>
    <hyperlink ref="L12" location="ULL!A1" tooltip="University of Louisiana at Lafayette" display="ULL"/>
    <hyperlink ref="L13" location="ULM!A1" tooltip="University of Louisiana at Monroe" display="ULM"/>
    <hyperlink ref="L14" location="UNO!A1" tooltip="University of New Orleans" display="UNO"/>
    <hyperlink ref="H4" location="'LSU Summary'!A1" tooltip="LSU Summary" display="LSU Summary"/>
    <hyperlink ref="H5" location="LSU!A1" tooltip="LSU A&amp;M" display="LSU"/>
    <hyperlink ref="H6" location="LSUA!A1" tooltip="LSU of Alexandria" display="LSUA"/>
    <hyperlink ref="H7" location="LSUS!A1" tooltip="LSU Shreveport" display="LSUS"/>
    <hyperlink ref="H8" location="LSUE!A1" tooltip="LSU at Eunice" display="LSUE"/>
    <hyperlink ref="H9" location="LSUHSCNO!A1" tooltip="LSU Health Sciences Center New Orleans" display="LSUHSCNO"/>
    <hyperlink ref="H10" location="LSUHSCS!A1" tooltip="LSU Health Sciences Center Shreveport" display="LSUHSCS"/>
    <hyperlink ref="H11" location="LSUAg!A1" tooltip="LSU Agriculural Center" display="LSUAg"/>
    <hyperlink ref="H12" location="PBRC!A1" tooltip="Pennington Biomedical Research Center" display="PBRC"/>
    <hyperlink ref="J4" location="'SU Summary'!A1" tooltip="SU Summary" display="SU Summary"/>
    <hyperlink ref="J5" location="SUBoard!A1" tooltip="SU Board" display="SU Board"/>
    <hyperlink ref="J6" location="SUBR!A1" tooltip="SU A&amp;M" display="SUBR"/>
    <hyperlink ref="J7" location="SUNO!A1" tooltip="SU at New Orleans" display="SUNO"/>
    <hyperlink ref="J8" location="SUSLA!A1" tooltip="SU Shreveport Louisiana" display="SUSLA"/>
    <hyperlink ref="J9" location="SULaw!A1" tooltip="SU Law Center" display="SULaw"/>
    <hyperlink ref="J10" location="SUAg!A1" tooltip="SU Agricultural Center" display="SUAg"/>
    <hyperlink ref="F4" location="'LCTCS Summary'!A1" tooltip="LCTCS Summary" display="LCTCS Summary"/>
    <hyperlink ref="F5" location="LCTCBoard!A1" tooltip="LCTCS Board" display="LCTCS Board"/>
    <hyperlink ref="F6" location="Online!A1" tooltip="LCTCS Online" display="LCTCS Online"/>
    <hyperlink ref="F7" location="BRCC!A1" tooltip="Baton Rouge Community College" display="BRCC"/>
    <hyperlink ref="F8" location="BPCC!A1" tooltip="Bossier Parish Community College" display="BPCC"/>
    <hyperlink ref="F9" location="Delgado!A1" tooltip="Delgado Community College" display="Delgado"/>
    <hyperlink ref="F10" location="CentLATCC!A1" tooltip="Central Louisiana Technical Community College" display="CLTCC"/>
    <hyperlink ref="F11" location="Fletcher!A1" tooltip="Fletcher Technical Community College" display="Fletcher"/>
    <hyperlink ref="F12" location="LDCC!A1" tooltip="Louisiana Delta Community College" display="LDCC"/>
    <hyperlink ref="F13" location="Northshore!A1" tooltip="Northshore Technical Community College" display="Northshore"/>
    <hyperlink ref="F14" location="Nunez!A1" tooltip="Nunez Community College" display="Nunez"/>
    <hyperlink ref="F15" location="RPCC!A1" tooltip="River Parish Community College" display="RPCC"/>
    <hyperlink ref="F16" location="SLCC!A1" tooltip="South Louisiana Community College" display="SLCC"/>
    <hyperlink ref="F17" location="Sowela!A1" tooltip="Sowela Technical Community College" display="Sowela"/>
    <hyperlink ref="F18" location="LTC!A1" tooltip="Louisiana Technical College" display="LTC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138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2277892</v>
      </c>
      <c r="C8" s="72">
        <v>2277892</v>
      </c>
      <c r="D8" s="72">
        <v>2277892</v>
      </c>
      <c r="E8" s="72">
        <f t="shared" ref="E8:E29" si="0">D8-C8</f>
        <v>0</v>
      </c>
      <c r="F8" s="73">
        <f t="shared" ref="F8:F29" si="1">IF(ISBLANK(E8),"  ",IF(C8&gt;0,E8/C8,IF(E8&gt;0,1,0)))</f>
        <v>0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38668.480000000003</v>
      </c>
      <c r="C10" s="75">
        <v>39744</v>
      </c>
      <c r="D10" s="75">
        <v>38636</v>
      </c>
      <c r="E10" s="75">
        <f t="shared" si="0"/>
        <v>-1108</v>
      </c>
      <c r="F10" s="73">
        <f t="shared" si="1"/>
        <v>-2.787842190016103E-2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38668.480000000003</v>
      </c>
      <c r="C12" s="77">
        <v>39744</v>
      </c>
      <c r="D12" s="77">
        <v>38636</v>
      </c>
      <c r="E12" s="75">
        <f t="shared" si="0"/>
        <v>-1108</v>
      </c>
      <c r="F12" s="73">
        <f t="shared" si="1"/>
        <v>-2.787842190016103E-2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2316560.48</v>
      </c>
      <c r="C35" s="83">
        <v>2317636</v>
      </c>
      <c r="D35" s="83">
        <v>2316528</v>
      </c>
      <c r="E35" s="83">
        <f>D35-C35</f>
        <v>-1108</v>
      </c>
      <c r="F35" s="84">
        <f>IF(ISBLANK(E35),"  ",IF(C35&gt;0,E35/C35,IF(E35&gt;0,1,0)))</f>
        <v>-4.7807334715201181E-4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158068.67000000001</v>
      </c>
      <c r="C44" s="90">
        <v>375000</v>
      </c>
      <c r="D44" s="90">
        <v>375000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8600000</v>
      </c>
      <c r="C48" s="88">
        <v>8600000</v>
      </c>
      <c r="D48" s="88">
        <v>9100000</v>
      </c>
      <c r="E48" s="88">
        <f>D48-C48</f>
        <v>500000</v>
      </c>
      <c r="F48" s="84">
        <f>IF(ISBLANK(E48),"  ",IF(C48&gt;0,E48/C48,IF(E48&gt;0,1,0)))</f>
        <v>5.8139534883720929E-2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1234910.01</v>
      </c>
      <c r="C50" s="92">
        <v>4034667</v>
      </c>
      <c r="D50" s="92">
        <v>4034667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12309539.16</v>
      </c>
      <c r="C54" s="88">
        <v>15327303</v>
      </c>
      <c r="D54" s="88">
        <v>15826195</v>
      </c>
      <c r="E54" s="88">
        <f>D54-C54</f>
        <v>498892</v>
      </c>
      <c r="F54" s="84">
        <f>IF(ISBLANK(E54),"  ",IF(C54&gt;0,E54/C54,IF(E54&gt;0,1,0)))</f>
        <v>3.2549235830987358E-2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252903</v>
      </c>
      <c r="C58" s="68">
        <v>118813</v>
      </c>
      <c r="D58" s="68">
        <v>226797</v>
      </c>
      <c r="E58" s="68">
        <f t="shared" ref="E58:E71" si="4">D58-C58</f>
        <v>107984</v>
      </c>
      <c r="F58" s="73">
        <f t="shared" ref="F58:F71" si="5">IF(ISBLANK(E58),"  ",IF(C58&gt;0,E58/C58,IF(E58&gt;0,1,0)))</f>
        <v>0.90885677493203609</v>
      </c>
    </row>
    <row r="59" spans="1:6" ht="15" customHeight="1" x14ac:dyDescent="0.25">
      <c r="A59" s="78" t="s">
        <v>55</v>
      </c>
      <c r="B59" s="77">
        <v>7031245</v>
      </c>
      <c r="C59" s="77">
        <v>8754814</v>
      </c>
      <c r="D59" s="77">
        <v>8777082</v>
      </c>
      <c r="E59" s="77">
        <f t="shared" si="4"/>
        <v>22268</v>
      </c>
      <c r="F59" s="73">
        <f t="shared" si="5"/>
        <v>2.5435149164790938E-3</v>
      </c>
    </row>
    <row r="60" spans="1:6" ht="15" customHeight="1" x14ac:dyDescent="0.25">
      <c r="A60" s="78" t="s">
        <v>56</v>
      </c>
      <c r="B60" s="77">
        <v>614545</v>
      </c>
      <c r="C60" s="77">
        <v>854183</v>
      </c>
      <c r="D60" s="77">
        <v>854183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131797</v>
      </c>
      <c r="C61" s="77">
        <v>135992</v>
      </c>
      <c r="D61" s="77">
        <v>137719</v>
      </c>
      <c r="E61" s="77">
        <f t="shared" si="4"/>
        <v>1727</v>
      </c>
      <c r="F61" s="73">
        <f t="shared" si="5"/>
        <v>1.2699276428025178E-2</v>
      </c>
    </row>
    <row r="62" spans="1:6" ht="15" customHeight="1" x14ac:dyDescent="0.25">
      <c r="A62" s="78" t="s">
        <v>58</v>
      </c>
      <c r="B62" s="77">
        <v>0</v>
      </c>
      <c r="C62" s="77">
        <v>0</v>
      </c>
      <c r="D62" s="77">
        <v>0</v>
      </c>
      <c r="E62" s="77">
        <f t="shared" si="4"/>
        <v>0</v>
      </c>
      <c r="F62" s="73">
        <f t="shared" si="5"/>
        <v>0</v>
      </c>
    </row>
    <row r="63" spans="1:6" ht="15" customHeight="1" x14ac:dyDescent="0.25">
      <c r="A63" s="78" t="s">
        <v>59</v>
      </c>
      <c r="B63" s="77">
        <v>809435</v>
      </c>
      <c r="C63" s="77">
        <v>891644</v>
      </c>
      <c r="D63" s="77">
        <v>1022498</v>
      </c>
      <c r="E63" s="77">
        <f t="shared" si="4"/>
        <v>130854</v>
      </c>
      <c r="F63" s="73">
        <f t="shared" si="5"/>
        <v>0.14675588014947669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967839</v>
      </c>
      <c r="C65" s="77">
        <v>941857</v>
      </c>
      <c r="D65" s="77">
        <v>677916</v>
      </c>
      <c r="E65" s="77">
        <f t="shared" si="4"/>
        <v>-263941</v>
      </c>
      <c r="F65" s="73">
        <f t="shared" si="5"/>
        <v>-0.28023468530785461</v>
      </c>
    </row>
    <row r="66" spans="1:6" s="127" customFormat="1" ht="15" customHeight="1" x14ac:dyDescent="0.25">
      <c r="A66" s="97" t="s">
        <v>62</v>
      </c>
      <c r="B66" s="83">
        <v>9807764</v>
      </c>
      <c r="C66" s="83">
        <v>11697303</v>
      </c>
      <c r="D66" s="83">
        <v>11696195</v>
      </c>
      <c r="E66" s="83">
        <f t="shared" si="4"/>
        <v>-1108</v>
      </c>
      <c r="F66" s="84">
        <f t="shared" si="5"/>
        <v>-9.4722689495176793E-5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2501779</v>
      </c>
      <c r="C70" s="77">
        <v>3630000</v>
      </c>
      <c r="D70" s="77">
        <v>4130000</v>
      </c>
      <c r="E70" s="77">
        <f t="shared" si="4"/>
        <v>500000</v>
      </c>
      <c r="F70" s="73">
        <f t="shared" si="5"/>
        <v>0.13774104683195593</v>
      </c>
    </row>
    <row r="71" spans="1:6" s="127" customFormat="1" ht="15" customHeight="1" x14ac:dyDescent="0.25">
      <c r="A71" s="98" t="s">
        <v>67</v>
      </c>
      <c r="B71" s="99">
        <v>12309543</v>
      </c>
      <c r="C71" s="99">
        <v>15327303</v>
      </c>
      <c r="D71" s="99">
        <v>15826195</v>
      </c>
      <c r="E71" s="99">
        <f t="shared" si="4"/>
        <v>498892</v>
      </c>
      <c r="F71" s="84">
        <f t="shared" si="5"/>
        <v>3.2549235830987358E-2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2307317</v>
      </c>
      <c r="C74" s="72">
        <v>2429337</v>
      </c>
      <c r="D74" s="72">
        <v>3445603</v>
      </c>
      <c r="E74" s="68">
        <f t="shared" ref="E74:E92" si="6">D74-C74</f>
        <v>1016266</v>
      </c>
      <c r="F74" s="73">
        <f t="shared" ref="F74:F92" si="7">IF(ISBLANK(E74),"  ",IF(C74&gt;0,E74/C74,IF(E74&gt;0,1,0)))</f>
        <v>0.41833059801913031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892950</v>
      </c>
      <c r="C76" s="68">
        <v>965337</v>
      </c>
      <c r="D76" s="68">
        <v>1516999</v>
      </c>
      <c r="E76" s="77">
        <f t="shared" si="6"/>
        <v>551662</v>
      </c>
      <c r="F76" s="73">
        <f t="shared" si="7"/>
        <v>0.57147089565612841</v>
      </c>
    </row>
    <row r="77" spans="1:6" s="127" customFormat="1" ht="15" customHeight="1" x14ac:dyDescent="0.25">
      <c r="A77" s="97" t="s">
        <v>72</v>
      </c>
      <c r="B77" s="99">
        <v>3200267</v>
      </c>
      <c r="C77" s="99">
        <v>3394674</v>
      </c>
      <c r="D77" s="99">
        <v>4962602</v>
      </c>
      <c r="E77" s="83">
        <f t="shared" si="6"/>
        <v>1567928</v>
      </c>
      <c r="F77" s="84">
        <f t="shared" si="7"/>
        <v>0.46187881369462869</v>
      </c>
    </row>
    <row r="78" spans="1:6" ht="15" customHeight="1" x14ac:dyDescent="0.25">
      <c r="A78" s="78" t="s">
        <v>73</v>
      </c>
      <c r="B78" s="75">
        <v>8500</v>
      </c>
      <c r="C78" s="75">
        <v>8500</v>
      </c>
      <c r="D78" s="75">
        <v>9500</v>
      </c>
      <c r="E78" s="77">
        <f t="shared" si="6"/>
        <v>1000</v>
      </c>
      <c r="F78" s="73">
        <f t="shared" si="7"/>
        <v>0.11764705882352941</v>
      </c>
    </row>
    <row r="79" spans="1:6" ht="15" customHeight="1" x14ac:dyDescent="0.25">
      <c r="A79" s="78" t="s">
        <v>74</v>
      </c>
      <c r="B79" s="72">
        <v>129635</v>
      </c>
      <c r="C79" s="72">
        <v>129363</v>
      </c>
      <c r="D79" s="72">
        <v>154349</v>
      </c>
      <c r="E79" s="77">
        <f t="shared" si="6"/>
        <v>24986</v>
      </c>
      <c r="F79" s="73">
        <f t="shared" si="7"/>
        <v>0.19314641744548286</v>
      </c>
    </row>
    <row r="80" spans="1:6" ht="15" customHeight="1" x14ac:dyDescent="0.25">
      <c r="A80" s="78" t="s">
        <v>75</v>
      </c>
      <c r="B80" s="68">
        <v>65528</v>
      </c>
      <c r="C80" s="68">
        <v>65800</v>
      </c>
      <c r="D80" s="68">
        <v>56500</v>
      </c>
      <c r="E80" s="77">
        <f t="shared" si="6"/>
        <v>-9300</v>
      </c>
      <c r="F80" s="73">
        <f t="shared" si="7"/>
        <v>-0.14133738601823709</v>
      </c>
    </row>
    <row r="81" spans="1:8" s="127" customFormat="1" ht="15" customHeight="1" x14ac:dyDescent="0.25">
      <c r="A81" s="81" t="s">
        <v>76</v>
      </c>
      <c r="B81" s="99">
        <v>203663</v>
      </c>
      <c r="C81" s="99">
        <v>203663</v>
      </c>
      <c r="D81" s="99">
        <v>220349</v>
      </c>
      <c r="E81" s="83">
        <f t="shared" si="6"/>
        <v>16686</v>
      </c>
      <c r="F81" s="84">
        <f t="shared" si="7"/>
        <v>8.1929461905206155E-2</v>
      </c>
    </row>
    <row r="82" spans="1:8" ht="15" customHeight="1" x14ac:dyDescent="0.25">
      <c r="A82" s="78" t="s">
        <v>77</v>
      </c>
      <c r="B82" s="68">
        <v>0</v>
      </c>
      <c r="C82" s="68">
        <v>0</v>
      </c>
      <c r="D82" s="68">
        <v>0</v>
      </c>
      <c r="E82" s="77">
        <f t="shared" si="6"/>
        <v>0</v>
      </c>
      <c r="F82" s="73">
        <f t="shared" si="7"/>
        <v>0</v>
      </c>
    </row>
    <row r="83" spans="1:8" ht="15" customHeight="1" x14ac:dyDescent="0.25">
      <c r="A83" s="78" t="s">
        <v>78</v>
      </c>
      <c r="B83" s="77">
        <v>8426999</v>
      </c>
      <c r="C83" s="77">
        <v>11003467</v>
      </c>
      <c r="D83" s="77">
        <v>9958217</v>
      </c>
      <c r="E83" s="77">
        <f t="shared" si="6"/>
        <v>-1045250</v>
      </c>
      <c r="F83" s="73">
        <f t="shared" si="7"/>
        <v>-9.4992787273320306E-2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433614</v>
      </c>
      <c r="C85" s="77">
        <v>680499</v>
      </c>
      <c r="D85" s="77">
        <v>645027</v>
      </c>
      <c r="E85" s="77">
        <f t="shared" si="6"/>
        <v>-35472</v>
      </c>
      <c r="F85" s="73">
        <f t="shared" si="7"/>
        <v>-5.2126454263709425E-2</v>
      </c>
    </row>
    <row r="86" spans="1:8" s="127" customFormat="1" ht="15" customHeight="1" x14ac:dyDescent="0.25">
      <c r="A86" s="81" t="s">
        <v>81</v>
      </c>
      <c r="B86" s="83">
        <v>8860613</v>
      </c>
      <c r="C86" s="83">
        <v>11683966</v>
      </c>
      <c r="D86" s="83">
        <v>10603244</v>
      </c>
      <c r="E86" s="83">
        <f t="shared" si="6"/>
        <v>-1080722</v>
      </c>
      <c r="F86" s="84">
        <f t="shared" si="7"/>
        <v>-9.2496160978215794E-2</v>
      </c>
    </row>
    <row r="87" spans="1:8" ht="15" customHeight="1" x14ac:dyDescent="0.25">
      <c r="A87" s="78" t="s">
        <v>82</v>
      </c>
      <c r="B87" s="77">
        <v>8604</v>
      </c>
      <c r="C87" s="77">
        <v>15000</v>
      </c>
      <c r="D87" s="77">
        <v>10000</v>
      </c>
      <c r="E87" s="77">
        <f t="shared" si="6"/>
        <v>-5000</v>
      </c>
      <c r="F87" s="73">
        <f t="shared" si="7"/>
        <v>-0.33333333333333331</v>
      </c>
    </row>
    <row r="88" spans="1:8" ht="15" customHeight="1" x14ac:dyDescent="0.25">
      <c r="A88" s="78" t="s">
        <v>83</v>
      </c>
      <c r="B88" s="77">
        <v>36396</v>
      </c>
      <c r="C88" s="77">
        <v>30000</v>
      </c>
      <c r="D88" s="77">
        <v>30000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45000</v>
      </c>
      <c r="C90" s="99">
        <v>45000</v>
      </c>
      <c r="D90" s="99">
        <v>40000</v>
      </c>
      <c r="E90" s="99">
        <f t="shared" si="6"/>
        <v>-5000</v>
      </c>
      <c r="F90" s="84">
        <f t="shared" si="7"/>
        <v>-0.1111111111111111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12309543</v>
      </c>
      <c r="C92" s="200">
        <v>15327303</v>
      </c>
      <c r="D92" s="200">
        <v>15826195</v>
      </c>
      <c r="E92" s="200">
        <f t="shared" si="6"/>
        <v>498892</v>
      </c>
      <c r="F92" s="202">
        <f t="shared" si="7"/>
        <v>3.2549235830987358E-2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139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268794629</v>
      </c>
      <c r="C8" s="72">
        <v>268792616</v>
      </c>
      <c r="D8" s="72">
        <v>271730499</v>
      </c>
      <c r="E8" s="72">
        <f t="shared" ref="E8:E29" si="0">D8-C8</f>
        <v>2937883</v>
      </c>
      <c r="F8" s="73">
        <f t="shared" ref="F8:F29" si="1">IF(ISBLANK(E8),"  ",IF(C8&gt;0,E8/C8,IF(E8&gt;0,1,0)))</f>
        <v>1.0929924503580858E-2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57906987</v>
      </c>
      <c r="C10" s="75">
        <v>57958234</v>
      </c>
      <c r="D10" s="75">
        <f>58180039-200000</f>
        <v>57980039</v>
      </c>
      <c r="E10" s="75">
        <f t="shared" si="0"/>
        <v>21805</v>
      </c>
      <c r="F10" s="73">
        <f t="shared" si="1"/>
        <v>3.7621919259996778E-4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0</v>
      </c>
      <c r="C12" s="77">
        <v>0</v>
      </c>
      <c r="D12" s="77">
        <v>0</v>
      </c>
      <c r="E12" s="75">
        <f t="shared" si="0"/>
        <v>0</v>
      </c>
      <c r="F12" s="73">
        <f t="shared" si="1"/>
        <v>0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51500</v>
      </c>
      <c r="C25" s="77">
        <v>60000</v>
      </c>
      <c r="D25" s="77">
        <v>60000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57855487</v>
      </c>
      <c r="C27" s="77">
        <v>57898234</v>
      </c>
      <c r="D27" s="77">
        <v>57920039</v>
      </c>
      <c r="E27" s="75">
        <f t="shared" si="0"/>
        <v>21805</v>
      </c>
      <c r="F27" s="73">
        <f t="shared" si="1"/>
        <v>3.7660906893982295E-4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326701616</v>
      </c>
      <c r="C35" s="83">
        <v>326750850</v>
      </c>
      <c r="D35" s="83">
        <v>329710538</v>
      </c>
      <c r="E35" s="83">
        <f>D35-C35</f>
        <v>2959688</v>
      </c>
      <c r="F35" s="84">
        <f>IF(ISBLANK(E35),"  ",IF(C35&gt;0,E35/C35,IF(E35&gt;0,1,0)))</f>
        <v>9.0579351209032818E-3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288677</v>
      </c>
      <c r="C44" s="90">
        <v>670998</v>
      </c>
      <c r="D44" s="90">
        <v>670998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0</v>
      </c>
      <c r="C48" s="88">
        <v>92750</v>
      </c>
      <c r="D48" s="88">
        <v>21450</v>
      </c>
      <c r="E48" s="88">
        <f>D48-C48</f>
        <v>-71300</v>
      </c>
      <c r="F48" s="84">
        <f>IF(ISBLANK(E48),"  ",IF(C48&gt;0,E48/C48,IF(E48&gt;0,1,0)))</f>
        <v>-0.768733153638814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27068302</v>
      </c>
      <c r="C50" s="92">
        <v>47024032</v>
      </c>
      <c r="D50" s="92">
        <v>47225832</v>
      </c>
      <c r="E50" s="92">
        <f>D50-C50</f>
        <v>201800</v>
      </c>
      <c r="F50" s="84">
        <f>IF(ISBLANK(E50),"  ",IF(C50&gt;0,E50/C50,IF(E50&gt;0,1,0)))</f>
        <v>4.2914227346561862E-3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354058595</v>
      </c>
      <c r="C54" s="88">
        <v>374538630</v>
      </c>
      <c r="D54" s="88">
        <v>377628818</v>
      </c>
      <c r="E54" s="88">
        <f>D54-C54</f>
        <v>3090188</v>
      </c>
      <c r="F54" s="84">
        <f>IF(ISBLANK(E54),"  ",IF(C54&gt;0,E54/C54,IF(E54&gt;0,1,0)))</f>
        <v>8.250652275841347E-3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0</v>
      </c>
      <c r="C58" s="68">
        <v>0</v>
      </c>
      <c r="D58" s="68">
        <v>0</v>
      </c>
      <c r="E58" s="68">
        <f t="shared" ref="E58:E71" si="4">D58-C58</f>
        <v>0</v>
      </c>
      <c r="F58" s="73">
        <f t="shared" ref="F58:F71" si="5">IF(ISBLANK(E58),"  ",IF(C58&gt;0,E58/C58,IF(E58&gt;0,1,0)))</f>
        <v>0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0</v>
      </c>
      <c r="C61" s="77">
        <v>0</v>
      </c>
      <c r="D61" s="77">
        <v>0</v>
      </c>
      <c r="E61" s="77">
        <f t="shared" si="4"/>
        <v>0</v>
      </c>
      <c r="F61" s="73">
        <f t="shared" si="5"/>
        <v>0</v>
      </c>
    </row>
    <row r="62" spans="1:6" ht="15" customHeight="1" x14ac:dyDescent="0.25">
      <c r="A62" s="78" t="s">
        <v>58</v>
      </c>
      <c r="B62" s="77">
        <v>11742482</v>
      </c>
      <c r="C62" s="77">
        <v>16469467</v>
      </c>
      <c r="D62" s="77">
        <v>14782351</v>
      </c>
      <c r="E62" s="77">
        <f t="shared" si="4"/>
        <v>-1687116</v>
      </c>
      <c r="F62" s="73">
        <f t="shared" si="5"/>
        <v>-0.10243901639318383</v>
      </c>
    </row>
    <row r="63" spans="1:6" ht="15" customHeight="1" x14ac:dyDescent="0.25">
      <c r="A63" s="78" t="s">
        <v>59</v>
      </c>
      <c r="B63" s="77">
        <v>0</v>
      </c>
      <c r="C63" s="77">
        <v>0</v>
      </c>
      <c r="D63" s="77">
        <v>0</v>
      </c>
      <c r="E63" s="77">
        <f t="shared" si="4"/>
        <v>0</v>
      </c>
      <c r="F63" s="73">
        <f t="shared" si="5"/>
        <v>0</v>
      </c>
    </row>
    <row r="64" spans="1:6" ht="15" customHeight="1" x14ac:dyDescent="0.25">
      <c r="A64" s="78" t="s">
        <v>60</v>
      </c>
      <c r="B64" s="77">
        <v>322244209</v>
      </c>
      <c r="C64" s="77">
        <v>320454575</v>
      </c>
      <c r="D64" s="77">
        <f>325867630-200000</f>
        <v>325667630</v>
      </c>
      <c r="E64" s="77">
        <f t="shared" si="4"/>
        <v>5213055</v>
      </c>
      <c r="F64" s="73">
        <f t="shared" si="5"/>
        <v>1.626768786184438E-2</v>
      </c>
    </row>
    <row r="65" spans="1:6" ht="15" customHeight="1" x14ac:dyDescent="0.25">
      <c r="A65" s="78" t="s">
        <v>61</v>
      </c>
      <c r="B65" s="77">
        <v>0</v>
      </c>
      <c r="C65" s="77">
        <v>0</v>
      </c>
      <c r="D65" s="77">
        <v>0</v>
      </c>
      <c r="E65" s="77">
        <f t="shared" si="4"/>
        <v>0</v>
      </c>
      <c r="F65" s="73">
        <f t="shared" si="5"/>
        <v>0</v>
      </c>
    </row>
    <row r="66" spans="1:6" s="127" customFormat="1" ht="15" customHeight="1" x14ac:dyDescent="0.25">
      <c r="A66" s="97" t="s">
        <v>62</v>
      </c>
      <c r="B66" s="83">
        <v>333986691</v>
      </c>
      <c r="C66" s="83">
        <v>336924042</v>
      </c>
      <c r="D66" s="83">
        <f>340649981-200000</f>
        <v>340449981</v>
      </c>
      <c r="E66" s="83">
        <f t="shared" si="4"/>
        <v>3525939</v>
      </c>
      <c r="F66" s="84">
        <f t="shared" si="5"/>
        <v>1.0465085777404985E-2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20071904</v>
      </c>
      <c r="C70" s="77">
        <v>37614588</v>
      </c>
      <c r="D70" s="77">
        <v>37178837</v>
      </c>
      <c r="E70" s="77">
        <f t="shared" si="4"/>
        <v>-435751</v>
      </c>
      <c r="F70" s="73">
        <f t="shared" si="5"/>
        <v>-1.1584627751339454E-2</v>
      </c>
    </row>
    <row r="71" spans="1:6" s="127" customFormat="1" ht="15" customHeight="1" x14ac:dyDescent="0.25">
      <c r="A71" s="98" t="s">
        <v>67</v>
      </c>
      <c r="B71" s="99">
        <v>354058595</v>
      </c>
      <c r="C71" s="99">
        <v>374538630</v>
      </c>
      <c r="D71" s="99">
        <v>377628818</v>
      </c>
      <c r="E71" s="99">
        <f t="shared" si="4"/>
        <v>3090188</v>
      </c>
      <c r="F71" s="84">
        <f t="shared" si="5"/>
        <v>8.250652275841347E-3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4867506</v>
      </c>
      <c r="C74" s="72">
        <v>5267615</v>
      </c>
      <c r="D74" s="72">
        <v>5796961</v>
      </c>
      <c r="E74" s="68">
        <f t="shared" ref="E74:E92" si="6">D74-C74</f>
        <v>529346</v>
      </c>
      <c r="F74" s="73">
        <f t="shared" ref="F74:F92" si="7">IF(ISBLANK(E74),"  ",IF(C74&gt;0,E74/C74,IF(E74&gt;0,1,0)))</f>
        <v>0.10049063950193779</v>
      </c>
    </row>
    <row r="75" spans="1:6" ht="15" customHeight="1" x14ac:dyDescent="0.25">
      <c r="A75" s="78" t="s">
        <v>70</v>
      </c>
      <c r="B75" s="75">
        <v>121957</v>
      </c>
      <c r="C75" s="75">
        <v>249196</v>
      </c>
      <c r="D75" s="75">
        <v>140765</v>
      </c>
      <c r="E75" s="77">
        <f t="shared" si="6"/>
        <v>-108431</v>
      </c>
      <c r="F75" s="73">
        <f t="shared" si="7"/>
        <v>-0.43512335671519609</v>
      </c>
    </row>
    <row r="76" spans="1:6" ht="15" customHeight="1" x14ac:dyDescent="0.25">
      <c r="A76" s="78" t="s">
        <v>71</v>
      </c>
      <c r="B76" s="68">
        <v>2552261</v>
      </c>
      <c r="C76" s="68">
        <v>3033368</v>
      </c>
      <c r="D76" s="68">
        <v>2960519</v>
      </c>
      <c r="E76" s="77">
        <f t="shared" si="6"/>
        <v>-72849</v>
      </c>
      <c r="F76" s="73">
        <f t="shared" si="7"/>
        <v>-2.4015879378960943E-2</v>
      </c>
    </row>
    <row r="77" spans="1:6" s="127" customFormat="1" ht="15" customHeight="1" x14ac:dyDescent="0.25">
      <c r="A77" s="97" t="s">
        <v>72</v>
      </c>
      <c r="B77" s="99">
        <v>7541724</v>
      </c>
      <c r="C77" s="99">
        <v>8550179</v>
      </c>
      <c r="D77" s="99">
        <v>8898245</v>
      </c>
      <c r="E77" s="83">
        <f t="shared" si="6"/>
        <v>348066</v>
      </c>
      <c r="F77" s="84">
        <f t="shared" si="7"/>
        <v>4.0708621421843914E-2</v>
      </c>
    </row>
    <row r="78" spans="1:6" ht="15" customHeight="1" x14ac:dyDescent="0.25">
      <c r="A78" s="78" t="s">
        <v>73</v>
      </c>
      <c r="B78" s="75">
        <v>255480</v>
      </c>
      <c r="C78" s="75">
        <v>273656</v>
      </c>
      <c r="D78" s="75">
        <v>274839</v>
      </c>
      <c r="E78" s="77">
        <f t="shared" si="6"/>
        <v>1183</v>
      </c>
      <c r="F78" s="73">
        <f t="shared" si="7"/>
        <v>4.3229455959306572E-3</v>
      </c>
    </row>
    <row r="79" spans="1:6" ht="15" customHeight="1" x14ac:dyDescent="0.25">
      <c r="A79" s="78" t="s">
        <v>74</v>
      </c>
      <c r="B79" s="72">
        <v>367441</v>
      </c>
      <c r="C79" s="72">
        <v>698943</v>
      </c>
      <c r="D79" s="72">
        <v>626452</v>
      </c>
      <c r="E79" s="77">
        <f t="shared" si="6"/>
        <v>-72491</v>
      </c>
      <c r="F79" s="73">
        <f t="shared" si="7"/>
        <v>-0.10371518135241357</v>
      </c>
    </row>
    <row r="80" spans="1:6" ht="15" customHeight="1" x14ac:dyDescent="0.25">
      <c r="A80" s="78" t="s">
        <v>75</v>
      </c>
      <c r="B80" s="68">
        <v>61845</v>
      </c>
      <c r="C80" s="68">
        <v>120844</v>
      </c>
      <c r="D80" s="68">
        <v>139358</v>
      </c>
      <c r="E80" s="77">
        <f t="shared" si="6"/>
        <v>18514</v>
      </c>
      <c r="F80" s="73">
        <f t="shared" si="7"/>
        <v>0.15320578597199697</v>
      </c>
    </row>
    <row r="81" spans="1:8" s="127" customFormat="1" ht="15" customHeight="1" x14ac:dyDescent="0.25">
      <c r="A81" s="81" t="s">
        <v>76</v>
      </c>
      <c r="B81" s="99">
        <v>684766</v>
      </c>
      <c r="C81" s="99">
        <v>1093443</v>
      </c>
      <c r="D81" s="99">
        <v>1040649</v>
      </c>
      <c r="E81" s="83">
        <f t="shared" si="6"/>
        <v>-52794</v>
      </c>
      <c r="F81" s="84">
        <f t="shared" si="7"/>
        <v>-4.8282352166505248E-2</v>
      </c>
    </row>
    <row r="82" spans="1:8" ht="15" customHeight="1" x14ac:dyDescent="0.25">
      <c r="A82" s="78" t="s">
        <v>77</v>
      </c>
      <c r="B82" s="68">
        <v>4086259</v>
      </c>
      <c r="C82" s="68">
        <v>5161192</v>
      </c>
      <c r="D82" s="68">
        <v>5089841</v>
      </c>
      <c r="E82" s="77">
        <f t="shared" si="6"/>
        <v>-71351</v>
      </c>
      <c r="F82" s="73">
        <f t="shared" si="7"/>
        <v>-1.3824519607098516E-2</v>
      </c>
    </row>
    <row r="83" spans="1:8" ht="15" customHeight="1" x14ac:dyDescent="0.25">
      <c r="A83" s="78" t="s">
        <v>78</v>
      </c>
      <c r="B83" s="77">
        <v>340441062</v>
      </c>
      <c r="C83" s="77">
        <v>358301253</v>
      </c>
      <c r="D83" s="77">
        <f>361506932-200000</f>
        <v>361306932</v>
      </c>
      <c r="E83" s="77">
        <f t="shared" si="6"/>
        <v>3005679</v>
      </c>
      <c r="F83" s="73">
        <f t="shared" si="7"/>
        <v>8.3886924057170412E-3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1298661</v>
      </c>
      <c r="C85" s="77">
        <v>1381363</v>
      </c>
      <c r="D85" s="77">
        <v>1241951</v>
      </c>
      <c r="E85" s="77">
        <f t="shared" si="6"/>
        <v>-139412</v>
      </c>
      <c r="F85" s="73">
        <f t="shared" si="7"/>
        <v>-0.10092350815824661</v>
      </c>
    </row>
    <row r="86" spans="1:8" s="127" customFormat="1" ht="15" customHeight="1" x14ac:dyDescent="0.25">
      <c r="A86" s="81" t="s">
        <v>81</v>
      </c>
      <c r="B86" s="83">
        <v>345825982</v>
      </c>
      <c r="C86" s="83">
        <v>364843808</v>
      </c>
      <c r="D86" s="83">
        <v>367638724</v>
      </c>
      <c r="E86" s="83">
        <f t="shared" si="6"/>
        <v>2794916</v>
      </c>
      <c r="F86" s="84">
        <f t="shared" si="7"/>
        <v>7.6605822511314212E-3</v>
      </c>
    </row>
    <row r="87" spans="1:8" ht="15" customHeight="1" x14ac:dyDescent="0.25">
      <c r="A87" s="78" t="s">
        <v>82</v>
      </c>
      <c r="B87" s="77">
        <v>6123</v>
      </c>
      <c r="C87" s="77">
        <v>51200</v>
      </c>
      <c r="D87" s="77">
        <v>51200</v>
      </c>
      <c r="E87" s="77">
        <f t="shared" si="6"/>
        <v>0</v>
      </c>
      <c r="F87" s="73">
        <f t="shared" si="7"/>
        <v>0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6123</v>
      </c>
      <c r="C90" s="99">
        <v>51200</v>
      </c>
      <c r="D90" s="99">
        <v>51200</v>
      </c>
      <c r="E90" s="99">
        <f t="shared" si="6"/>
        <v>0</v>
      </c>
      <c r="F90" s="84">
        <f t="shared" si="7"/>
        <v>0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354058595</v>
      </c>
      <c r="C92" s="200">
        <v>374538630</v>
      </c>
      <c r="D92" s="200">
        <v>377628818</v>
      </c>
      <c r="E92" s="200">
        <f t="shared" si="6"/>
        <v>3090188</v>
      </c>
      <c r="F92" s="202">
        <f t="shared" si="7"/>
        <v>8.250652275841347E-3</v>
      </c>
    </row>
    <row r="93" spans="1:8" ht="15" customHeight="1" thickTop="1" x14ac:dyDescent="0.4">
      <c r="A93" s="4"/>
      <c r="B93" s="5"/>
      <c r="C93" s="10">
        <v>0</v>
      </c>
      <c r="D93" s="10">
        <v>0</v>
      </c>
      <c r="E93" s="10">
        <v>0</v>
      </c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90</v>
      </c>
      <c r="E1" s="4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194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ULBoard!B8+Grambling!B8+LATech!B8+McNeese!B8+Nicholls!B8+NwSU!B8+SLU!B8+ULL!B8+ULM!B8+UNO!B8</f>
        <v>214186711</v>
      </c>
      <c r="C8" s="72">
        <f>ULBoard!C8+Grambling!C8+LATech!C8+McNeese!C8+Nicholls!C8+NwSU!C8+SLU!C8+ULL!C8+ULM!C8+UNO!C8</f>
        <v>214186711</v>
      </c>
      <c r="D8" s="72">
        <f>ULBoard!D8+Grambling!D8+LATech!D8+McNeese!D8+Nicholls!D8+NwSU!D8+SLU!D8+ULL!D8+ULM!D8+UNO!D8</f>
        <v>215222966</v>
      </c>
      <c r="E8" s="72">
        <f t="shared" ref="E8:E29" si="0">D8-C8</f>
        <v>1036255</v>
      </c>
      <c r="F8" s="73">
        <f t="shared" ref="F8:F29" si="1">IF(ISBLANK(E8),"  ",IF(C8&gt;0,E8/C8,IF(E8&gt;0,1,0)))</f>
        <v>4.838091939326712E-3</v>
      </c>
    </row>
    <row r="9" spans="1:8" ht="15" customHeight="1" x14ac:dyDescent="0.25">
      <c r="A9" s="71" t="s">
        <v>13</v>
      </c>
      <c r="B9" s="72">
        <f>ULBoard!B9+Grambling!B9+LATech!B9+McNeese!B9+Nicholls!B9+NwSU!B9+SLU!B9+ULL!B9+ULM!B9+UNO!B9</f>
        <v>0</v>
      </c>
      <c r="C9" s="72">
        <f>ULBoard!C9+Grambling!C9+LATech!C9+McNeese!C9+Nicholls!C9+NwSU!C9+SLU!C9+ULL!C9+ULM!C9+UNO!C9</f>
        <v>0</v>
      </c>
      <c r="D9" s="72">
        <f>ULBoard!D9+Grambling!D9+LATech!D9+McNeese!D9+Nicholls!D9+NwSU!D9+SLU!D9+ULL!D9+ULM!D9+UNO!D9</f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2">
        <f>ULBoard!B10+Grambling!B10+LATech!B10+McNeese!B10+Nicholls!B10+NwSU!B10+SLU!B10+ULL!B10+ULM!B10+UNO!B10</f>
        <v>17356940.079999998</v>
      </c>
      <c r="C10" s="72">
        <f>ULBoard!C10+Grambling!C10+LATech!C10+McNeese!C10+Nicholls!C10+NwSU!C10+SLU!C10+ULL!C10+ULM!C10+UNO!C10</f>
        <v>17759420</v>
      </c>
      <c r="D10" s="72">
        <f>ULBoard!D10+Grambling!D10+LATech!D10+McNeese!D10+Nicholls!D10+NwSU!D10+SLU!D10+ULL!D10+ULM!D10+UNO!D10</f>
        <v>17392262</v>
      </c>
      <c r="E10" s="72">
        <f t="shared" si="0"/>
        <v>-367158</v>
      </c>
      <c r="F10" s="73">
        <f t="shared" si="1"/>
        <v>-2.0673985974767193E-2</v>
      </c>
    </row>
    <row r="11" spans="1:8" ht="15" customHeight="1" x14ac:dyDescent="0.25">
      <c r="A11" s="76" t="s">
        <v>15</v>
      </c>
      <c r="B11" s="72">
        <f>ULBoard!B11+Grambling!B11+LATech!B11+McNeese!B11+Nicholls!B11+NwSU!B11+SLU!B11+ULL!B11+ULM!B11+UNO!B11</f>
        <v>0</v>
      </c>
      <c r="C11" s="72">
        <f>ULBoard!C11+Grambling!C11+LATech!C11+McNeese!C11+Nicholls!C11+NwSU!C11+SLU!C11+ULL!C11+ULM!C11+UNO!C11</f>
        <v>0</v>
      </c>
      <c r="D11" s="72">
        <f>ULBoard!D11+Grambling!D11+LATech!D11+McNeese!D11+Nicholls!D11+NwSU!D11+SLU!D11+ULL!D11+ULM!D11+UNO!D11</f>
        <v>0</v>
      </c>
      <c r="E11" s="72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2">
        <f>ULBoard!B12+Grambling!B12+LATech!B12+McNeese!B12+Nicholls!B12+NwSU!B12+SLU!B12+ULL!B12+ULM!B12+UNO!B12</f>
        <v>15891392.08</v>
      </c>
      <c r="C12" s="72">
        <f>ULBoard!C12+Grambling!C12+LATech!C12+McNeese!C12+Nicholls!C12+NwSU!C12+SLU!C12+ULL!C12+ULM!C12+UNO!C12</f>
        <v>16293872</v>
      </c>
      <c r="D12" s="72">
        <f>ULBoard!D12+Grambling!D12+LATech!D12+McNeese!D12+Nicholls!D12+NwSU!D12+SLU!D12+ULL!D12+ULM!D12+UNO!D12</f>
        <v>15839532</v>
      </c>
      <c r="E12" s="72">
        <f t="shared" si="0"/>
        <v>-454340</v>
      </c>
      <c r="F12" s="73">
        <f t="shared" si="1"/>
        <v>-2.7884102685966847E-2</v>
      </c>
    </row>
    <row r="13" spans="1:8" ht="15" customHeight="1" x14ac:dyDescent="0.25">
      <c r="A13" s="78" t="s">
        <v>17</v>
      </c>
      <c r="B13" s="72">
        <f>ULBoard!B13+Grambling!B13+LATech!B13+McNeese!B13+Nicholls!B13+NwSU!B13+SLU!B13+ULL!B13+ULM!B13+UNO!B13</f>
        <v>0</v>
      </c>
      <c r="C13" s="72">
        <f>ULBoard!C13+Grambling!C13+LATech!C13+McNeese!C13+Nicholls!C13+NwSU!C13+SLU!C13+ULL!C13+ULM!C13+UNO!C13</f>
        <v>0</v>
      </c>
      <c r="D13" s="72">
        <f>ULBoard!D13+Grambling!D13+LATech!D13+McNeese!D13+Nicholls!D13+NwSU!D13+SLU!D13+ULL!D13+ULM!D13+UNO!D13</f>
        <v>0</v>
      </c>
      <c r="E13" s="72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2">
        <f>ULBoard!B14+Grambling!B14+LATech!B14+McNeese!B14+Nicholls!B14+NwSU!B14+SLU!B14+ULL!B14+ULM!B14+UNO!B14</f>
        <v>392432</v>
      </c>
      <c r="C14" s="72">
        <f>ULBoard!C14+Grambling!C14+LATech!C14+McNeese!C14+Nicholls!C14+NwSU!C14+SLU!C14+ULL!C14+ULM!C14+UNO!C14</f>
        <v>392432</v>
      </c>
      <c r="D14" s="72">
        <f>ULBoard!D14+Grambling!D14+LATech!D14+McNeese!D14+Nicholls!D14+NwSU!D14+SLU!D14+ULL!D14+ULM!D14+UNO!D14</f>
        <v>392432</v>
      </c>
      <c r="E14" s="72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2">
        <f>ULBoard!B15+Grambling!B15+LATech!B15+McNeese!B15+Nicholls!B15+NwSU!B15+SLU!B15+ULL!B15+ULM!B15+UNO!B15</f>
        <v>1073116</v>
      </c>
      <c r="C15" s="72">
        <f>ULBoard!C15+Grambling!C15+LATech!C15+McNeese!C15+Nicholls!C15+NwSU!C15+SLU!C15+ULL!C15+ULM!C15+UNO!C15</f>
        <v>1073116</v>
      </c>
      <c r="D15" s="72">
        <f>ULBoard!D15+Grambling!D15+LATech!D15+McNeese!D15+Nicholls!D15+NwSU!D15+SLU!D15+ULL!D15+ULM!D15+UNO!D15</f>
        <v>1160298</v>
      </c>
      <c r="E15" s="72">
        <f t="shared" si="0"/>
        <v>87182</v>
      </c>
      <c r="F15" s="73">
        <f t="shared" si="1"/>
        <v>8.1241916064992037E-2</v>
      </c>
    </row>
    <row r="16" spans="1:8" ht="15" customHeight="1" x14ac:dyDescent="0.25">
      <c r="A16" s="78" t="s">
        <v>20</v>
      </c>
      <c r="B16" s="72">
        <f>ULBoard!B16+Grambling!B16+LATech!B16+McNeese!B16+Nicholls!B16+NwSU!B16+SLU!B16+ULL!B16+ULM!B16+UNO!B16</f>
        <v>0</v>
      </c>
      <c r="C16" s="72">
        <f>ULBoard!C16+Grambling!C16+LATech!C16+McNeese!C16+Nicholls!C16+NwSU!C16+SLU!C16+ULL!C16+ULM!C16+UNO!C16</f>
        <v>0</v>
      </c>
      <c r="D16" s="72">
        <f>ULBoard!D16+Grambling!D16+LATech!D16+McNeese!D16+Nicholls!D16+NwSU!D16+SLU!D16+ULL!D16+ULM!D16+UNO!D16</f>
        <v>0</v>
      </c>
      <c r="E16" s="72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2">
        <f>ULBoard!B17+Grambling!B17+LATech!B17+McNeese!B17+Nicholls!B17+NwSU!B17+SLU!B17+ULL!B17+ULM!B17+UNO!B17</f>
        <v>0</v>
      </c>
      <c r="C17" s="72">
        <f>ULBoard!C17+Grambling!C17+LATech!C17+McNeese!C17+Nicholls!C17+NwSU!C17+SLU!C17+ULL!C17+ULM!C17+UNO!C17</f>
        <v>0</v>
      </c>
      <c r="D17" s="72">
        <f>ULBoard!D17+Grambling!D17+LATech!D17+McNeese!D17+Nicholls!D17+NwSU!D17+SLU!D17+ULL!D17+ULM!D17+UNO!D17</f>
        <v>0</v>
      </c>
      <c r="E17" s="72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2">
        <f>ULBoard!B18+Grambling!B18+LATech!B18+McNeese!B18+Nicholls!B18+NwSU!B18+SLU!B18+ULL!B18+ULM!B18+UNO!B18</f>
        <v>0</v>
      </c>
      <c r="C18" s="72">
        <f>ULBoard!C18+Grambling!C18+LATech!C18+McNeese!C18+Nicholls!C18+NwSU!C18+SLU!C18+ULL!C18+ULM!C18+UNO!C18</f>
        <v>0</v>
      </c>
      <c r="D18" s="72">
        <f>ULBoard!D18+Grambling!D18+LATech!D18+McNeese!D18+Nicholls!D18+NwSU!D18+SLU!D18+ULL!D18+ULM!D18+UNO!D18</f>
        <v>0</v>
      </c>
      <c r="E18" s="72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2">
        <f>ULBoard!B19+Grambling!B19+LATech!B19+McNeese!B19+Nicholls!B19+NwSU!B19+SLU!B19+ULL!B19+ULM!B19+UNO!B19</f>
        <v>0</v>
      </c>
      <c r="C19" s="72">
        <f>ULBoard!C19+Grambling!C19+LATech!C19+McNeese!C19+Nicholls!C19+NwSU!C19+SLU!C19+ULL!C19+ULM!C19+UNO!C19</f>
        <v>0</v>
      </c>
      <c r="D19" s="72">
        <f>ULBoard!D19+Grambling!D19+LATech!D19+McNeese!D19+Nicholls!D19+NwSU!D19+SLU!D19+ULL!D19+ULM!D19+UNO!D19</f>
        <v>0</v>
      </c>
      <c r="E19" s="72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2">
        <f>ULBoard!B20+Grambling!B20+LATech!B20+McNeese!B20+Nicholls!B20+NwSU!B20+SLU!B20+ULL!B20+ULM!B20+UNO!B20</f>
        <v>0</v>
      </c>
      <c r="C20" s="72">
        <f>ULBoard!C20+Grambling!C20+LATech!C20+McNeese!C20+Nicholls!C20+NwSU!C20+SLU!C20+ULL!C20+ULM!C20+UNO!C20</f>
        <v>0</v>
      </c>
      <c r="D20" s="72">
        <f>ULBoard!D20+Grambling!D20+LATech!D20+McNeese!D20+Nicholls!D20+NwSU!D20+SLU!D20+ULL!D20+ULM!D20+UNO!D20</f>
        <v>0</v>
      </c>
      <c r="E20" s="72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2">
        <f>ULBoard!B21+Grambling!B21+LATech!B21+McNeese!B21+Nicholls!B21+NwSU!B21+SLU!B21+ULL!B21+ULM!B21+UNO!B21</f>
        <v>0</v>
      </c>
      <c r="C21" s="72">
        <f>ULBoard!C21+Grambling!C21+LATech!C21+McNeese!C21+Nicholls!C21+NwSU!C21+SLU!C21+ULL!C21+ULM!C21+UNO!C21</f>
        <v>0</v>
      </c>
      <c r="D21" s="72">
        <f>ULBoard!D21+Grambling!D21+LATech!D21+McNeese!D21+Nicholls!D21+NwSU!D21+SLU!D21+ULL!D21+ULM!D21+UNO!D21</f>
        <v>0</v>
      </c>
      <c r="E21" s="72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2">
        <f>ULBoard!B22+Grambling!B22+LATech!B22+McNeese!B22+Nicholls!B22+NwSU!B22+SLU!B22+ULL!B22+ULM!B22+UNO!B22</f>
        <v>0</v>
      </c>
      <c r="C22" s="72">
        <f>ULBoard!C22+Grambling!C22+LATech!C22+McNeese!C22+Nicholls!C22+NwSU!C22+SLU!C22+ULL!C22+ULM!C22+UNO!C22</f>
        <v>0</v>
      </c>
      <c r="D22" s="72">
        <f>ULBoard!D22+Grambling!D22+LATech!D22+McNeese!D22+Nicholls!D22+NwSU!D22+SLU!D22+ULL!D22+ULM!D22+UNO!D22</f>
        <v>0</v>
      </c>
      <c r="E22" s="72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2">
        <f>ULBoard!B23+Grambling!B23+LATech!B23+McNeese!B23+Nicholls!B23+NwSU!B23+SLU!B23+ULL!B23+ULM!B23+UNO!B23</f>
        <v>0</v>
      </c>
      <c r="C23" s="72">
        <f>ULBoard!C23+Grambling!C23+LATech!C23+McNeese!C23+Nicholls!C23+NwSU!C23+SLU!C23+ULL!C23+ULM!C23+UNO!C23</f>
        <v>0</v>
      </c>
      <c r="D23" s="72">
        <f>ULBoard!D23+Grambling!D23+LATech!D23+McNeese!D23+Nicholls!D23+NwSU!D23+SLU!D23+ULL!D23+ULM!D23+UNO!D23</f>
        <v>0</v>
      </c>
      <c r="E23" s="72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2">
        <f>ULBoard!B24+Grambling!B24+LATech!B24+McNeese!B24+Nicholls!B24+NwSU!B24+SLU!B24+ULL!B24+ULM!B24+UNO!B24</f>
        <v>0</v>
      </c>
      <c r="C24" s="72">
        <f>ULBoard!C24+Grambling!C24+LATech!C24+McNeese!C24+Nicholls!C24+NwSU!C24+SLU!C24+ULL!C24+ULM!C24+UNO!C24</f>
        <v>0</v>
      </c>
      <c r="D24" s="72">
        <f>ULBoard!D24+Grambling!D24+LATech!D24+McNeese!D24+Nicholls!D24+NwSU!D24+SLU!D24+ULL!D24+ULM!D24+UNO!D24</f>
        <v>0</v>
      </c>
      <c r="E24" s="72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2">
        <f>ULBoard!B25+Grambling!B25+LATech!B25+McNeese!B25+Nicholls!B25+NwSU!B25+SLU!B25+ULL!B25+ULM!B25+UNO!B25</f>
        <v>0</v>
      </c>
      <c r="C25" s="72">
        <f>ULBoard!C25+Grambling!C25+LATech!C25+McNeese!C25+Nicholls!C25+NwSU!C25+SLU!C25+ULL!C25+ULM!C25+UNO!C25</f>
        <v>0</v>
      </c>
      <c r="D25" s="72">
        <f>ULBoard!D25+Grambling!D25+LATech!D25+McNeese!D25+Nicholls!D25+NwSU!D25+SLU!D25+ULL!D25+ULM!D25+UNO!D25</f>
        <v>0</v>
      </c>
      <c r="E25" s="72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2">
        <f>ULBoard!B26+Grambling!B26+LATech!B26+McNeese!B26+Nicholls!B26+NwSU!B26+SLU!B26+ULL!B26+ULM!B26+UNO!B26</f>
        <v>0</v>
      </c>
      <c r="C26" s="72">
        <f>ULBoard!C26+Grambling!C26+LATech!C26+McNeese!C26+Nicholls!C26+NwSU!C26+SLU!C26+ULL!C26+ULM!C26+UNO!C26</f>
        <v>0</v>
      </c>
      <c r="D26" s="72">
        <f>ULBoard!D26+Grambling!D26+LATech!D26+McNeese!D26+Nicholls!D26+NwSU!D26+SLU!D26+ULL!D26+ULM!D26+UNO!D26</f>
        <v>0</v>
      </c>
      <c r="E26" s="72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2">
        <f>ULBoard!B27+Grambling!B27+LATech!B27+McNeese!B27+Nicholls!B27+NwSU!B27+SLU!B27+ULL!B27+ULM!B27+UNO!B27</f>
        <v>0</v>
      </c>
      <c r="C27" s="72">
        <f>ULBoard!C27+Grambling!C27+LATech!C27+McNeese!C27+Nicholls!C27+NwSU!C27+SLU!C27+ULL!C27+ULM!C27+UNO!C27</f>
        <v>0</v>
      </c>
      <c r="D27" s="72">
        <f>ULBoard!D27+Grambling!D27+LATech!D27+McNeese!D27+Nicholls!D27+NwSU!D27+SLU!D27+ULL!D27+ULM!D27+UNO!D27</f>
        <v>0</v>
      </c>
      <c r="E27" s="72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2">
        <f>ULBoard!B28+Grambling!B28+LATech!B28+McNeese!B28+Nicholls!B28+NwSU!B28+SLU!B28+ULL!B28+ULM!B28+UNO!B28</f>
        <v>0</v>
      </c>
      <c r="C28" s="72">
        <f>ULBoard!C28+Grambling!C28+LATech!C28+McNeese!C28+Nicholls!C28+NwSU!C28+SLU!C28+ULL!C28+ULM!C28+UNO!C28</f>
        <v>0</v>
      </c>
      <c r="D28" s="72">
        <f>ULBoard!D28+Grambling!D28+LATech!D28+McNeese!D28+Nicholls!D28+NwSU!D28+SLU!D28+ULL!D28+ULM!D28+UNO!D28</f>
        <v>0</v>
      </c>
      <c r="E28" s="72">
        <f t="shared" si="0"/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2">
        <f>ULBoard!B29+Grambling!B29+LATech!B29+McNeese!B29+Nicholls!B29+NwSU!B29+SLU!B29+ULL!B29+ULM!B29+UNO!B29</f>
        <v>0</v>
      </c>
      <c r="C29" s="72">
        <f>ULBoard!C29+Grambling!C29+LATech!C29+McNeese!C29+Nicholls!C29+NwSU!C29+SLU!C29+ULL!C29+ULM!C29+UNO!C29</f>
        <v>0</v>
      </c>
      <c r="D29" s="72">
        <f>ULBoard!D29+Grambling!D29+LATech!D29+McNeese!D29+Nicholls!D29+NwSU!D29+SLU!D29+ULL!D29+ULM!D29+UNO!D29</f>
        <v>0</v>
      </c>
      <c r="E29" s="72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f>ULBoard!B31+Grambling!B31+LATech!B31+McNeese!B31+Nicholls!B31+NwSU!B31+SLU!B31+ULL!B31+ULM!B31+UNO!B31</f>
        <v>0</v>
      </c>
      <c r="C31" s="72">
        <f>ULBoard!C31+Grambling!C31+LATech!C31+McNeese!C31+Nicholls!C31+NwSU!C31+SLU!C31+ULL!C31+ULM!C31+UNO!C31</f>
        <v>0</v>
      </c>
      <c r="D31" s="72">
        <f>ULBoard!D31+Grambling!D31+LATech!D31+McNeese!D31+Nicholls!D31+NwSU!D31+SLU!D31+ULL!D31+ULM!D31+UNO!D31</f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ULBoard!B33+Grambling!B33+LATech!B33+McNeese!B33+Nicholls!B33+NwSU!B33+SLU!B33+ULL!B33+ULM!B33+UNO!B33</f>
        <v>0</v>
      </c>
      <c r="C33" s="72">
        <f>ULBoard!C33+Grambling!C33+LATech!C33+McNeese!C33+Nicholls!C33+NwSU!C33+SLU!C33+ULL!C33+ULM!C33+UNO!C33</f>
        <v>0</v>
      </c>
      <c r="D33" s="72">
        <f>ULBoard!D33+Grambling!D33+LATech!D33+McNeese!D33+Nicholls!D33+NwSU!D33+SLU!D33+ULL!D33+ULM!D33+UNO!D33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125"/>
      <c r="C34" s="125"/>
      <c r="D34" s="125"/>
      <c r="E34" s="75"/>
      <c r="F34" s="73" t="s">
        <v>37</v>
      </c>
      <c r="H34" s="142" t="s">
        <v>46</v>
      </c>
    </row>
    <row r="35" spans="1:12" s="127" customFormat="1" ht="15" customHeight="1" x14ac:dyDescent="0.25">
      <c r="A35" s="82" t="s">
        <v>38</v>
      </c>
      <c r="B35" s="126">
        <f>B33+B31+B10+B9+B8</f>
        <v>231543651.07999998</v>
      </c>
      <c r="C35" s="126">
        <f>C33+C31+C10+C9+C8</f>
        <v>231946131</v>
      </c>
      <c r="D35" s="126">
        <f>D33+D31+D10+D9+D8</f>
        <v>232615228</v>
      </c>
      <c r="E35" s="90">
        <f>D35-C35</f>
        <v>669097</v>
      </c>
      <c r="F35" s="84">
        <f>IF(ISBLANK(E35),"  ",IF(C35&gt;0,E35/C35,IF(E35&gt;0,1,0)))</f>
        <v>2.8847086050338127E-3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ULBoard!B37+Grambling!B37+LATech!B37+McNeese!B37+Nicholls!B37+NwSU!B37+SLU!B37+ULL!B37+ULM!B37+UNO!B37</f>
        <v>0</v>
      </c>
      <c r="C37" s="72">
        <f>ULBoard!C37+Grambling!C37+LATech!C37+McNeese!C39+Nicholls!C37+NwSU!C37+SLU!C37+ULL!C37+ULM!C37+UNO!C37</f>
        <v>0</v>
      </c>
      <c r="D37" s="72">
        <f>ULBoard!D37+Grambling!D37+LATech!D37+McNeese!D39+Nicholls!D37+NwSU!D37+SLU!D37+ULL!D37+ULM!D37+UNO!D37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ULBoard!B38+Grambling!B38+LATech!B38+McNeese!B38+Nicholls!B38+NwSU!B38+SLU!B38+ULL!B38+ULM!B38+UNO!B38</f>
        <v>0</v>
      </c>
      <c r="C38" s="72">
        <f>ULBoard!C38+Grambling!C38+LATech!C38+McNeese!C40+Nicholls!C38+NwSU!C38+SLU!C38+ULL!C38+ULM!C38+UNO!C38</f>
        <v>0</v>
      </c>
      <c r="D38" s="72">
        <f>ULBoard!D38+Grambling!D38+LATech!D38+McNeese!D40+Nicholls!D38+NwSU!D38+SLU!D38+ULL!D38+ULM!D38+UNO!D38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ULBoard!B39+Grambling!B39+LATech!B39+McNeese!B39+Nicholls!B39+NwSU!B39+SLU!B39+ULL!B39+ULM!B39+UNO!B39</f>
        <v>0</v>
      </c>
      <c r="C39" s="72">
        <f>ULBoard!C39+Grambling!C39+LATech!C39+McNeese!C41+Nicholls!C39+NwSU!C39+SLU!C39+ULL!C39+ULM!C39+UNO!C39</f>
        <v>0</v>
      </c>
      <c r="D39" s="72">
        <f>ULBoard!D39+Grambling!D39+LATech!D39+McNeese!D41+Nicholls!D39+NwSU!D39+SLU!D39+ULL!D39+ULM!D39+UNO!D39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ULBoard!B40+Grambling!B40+LATech!B40+McNeese!B40+Nicholls!B40+NwSU!B40+SLU!B40+ULL!B40+ULM!B40+UNO!B40</f>
        <v>0</v>
      </c>
      <c r="C40" s="72">
        <f>ULBoard!C40+Grambling!C40+LATech!C40+McNeese!C42+Nicholls!C40+NwSU!C40+SLU!C40+ULL!C40+ULM!C40+UNO!C40</f>
        <v>0</v>
      </c>
      <c r="D40" s="72">
        <f>ULBoard!D40+Grambling!D40+LATech!D40+McNeese!D42+Nicholls!D40+NwSU!D40+SLU!D40+ULL!D40+ULM!D40+UNO!D40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ULBoard!B41+Grambling!B41+LATech!B41+McNeese!B41+Nicholls!B41+NwSU!B41+SLU!B41+ULL!B41+ULM!B41+UNO!B41</f>
        <v>0</v>
      </c>
      <c r="C41" s="72">
        <f>ULBoard!C41+Grambling!C41+LATech!C41+McNeese!C43+Nicholls!C41+NwSU!C41+SLU!C41+ULL!C41+ULM!C41+UNO!C41</f>
        <v>0</v>
      </c>
      <c r="D41" s="72">
        <f>ULBoard!D41+Grambling!D41+LATech!D41+McNeese!D43+Nicholls!D41+NwSU!D41+SLU!D41+ULL!D41+ULM!D41+UNO!D41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SUM(B37:B41)</f>
        <v>0</v>
      </c>
      <c r="C42" s="90">
        <f>SUM(C37:C41)</f>
        <v>0</v>
      </c>
      <c r="D42" s="90">
        <f>SUM(D37:D41)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ULBoard!B44+Grambling!B44+LATech!B44+McNeese!B44+Nicholls!B44+NwSU!B44+SLU!B44+ULL!B44+ULM!B44+UNO!B44</f>
        <v>74923</v>
      </c>
      <c r="C44" s="90">
        <f>ULBoard!C44+Grambling!C44+LATech!C44+McNeese!C44+Nicholls!C44+NwSU!C44+SLU!C44+ULL!C44+ULM!C44+UNO!C44</f>
        <v>74923</v>
      </c>
      <c r="D44" s="90">
        <f>ULBoard!D44+Grambling!D44+LATech!D44+McNeese!D44+Nicholls!D44+NwSU!D44+SLU!D44+ULL!D44+ULM!D44+UNO!D44</f>
        <v>74923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ULBoard!B46+Grambling!B46+LATech!B46+McNeese!B46+Nicholls!B46+NwSU!B46+SLU!B46+ULL!B46+ULM!B46+UNO!B46</f>
        <v>0</v>
      </c>
      <c r="C46" s="90">
        <f>ULBoard!C46+Grambling!C46+LATech!C46+McNeese!C46+Nicholls!C46+NwSU!C46+SLU!C46+ULL!C46+ULM!C46+UNO!C46</f>
        <v>0</v>
      </c>
      <c r="D46" s="90">
        <f>ULBoard!D46+Grambling!D46+LATech!D46+McNeese!D46+Nicholls!D46+NwSU!D46+SLU!D46+ULL!D46+ULM!D46+UNO!D46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ULBoard!B48+Grambling!B48+LATech!B48+McNeese!B48+Nicholls!B48+NwSU!B48+SLU!B48+ULL!B48+ULM!B48+UNO!B48</f>
        <v>626680989.1500001</v>
      </c>
      <c r="C48" s="90">
        <f>ULBoard!C48+Grambling!C48+LATech!C48+McNeese!C48+Nicholls!C48+NwSU!C48+SLU!C48+ULL!C48+ULM!C48+UNO!C48</f>
        <v>645783145</v>
      </c>
      <c r="D48" s="90">
        <f>ULBoard!D48+Grambling!D48+LATech!D48+McNeese!D48+Nicholls!D48+NwSU!D48+SLU!D48+ULL!D48+ULM!D48+UNO!D48</f>
        <v>640283145</v>
      </c>
      <c r="E48" s="90">
        <f>D48-C48</f>
        <v>-5500000</v>
      </c>
      <c r="F48" s="84">
        <f>IF(ISBLANK(E48),"  ",IF(C48&gt;0,E48/C48,IF(E48&gt;0,1,0)))</f>
        <v>-8.51679088031943E-3</v>
      </c>
    </row>
    <row r="49" spans="1:8" ht="15" customHeight="1" x14ac:dyDescent="0.25">
      <c r="A49" s="78" t="s">
        <v>46</v>
      </c>
      <c r="B49" s="77"/>
      <c r="C49" s="77"/>
      <c r="D49" s="77"/>
      <c r="E49" s="77"/>
      <c r="F49" s="69"/>
    </row>
    <row r="50" spans="1:8" s="127" customFormat="1" ht="15" customHeight="1" x14ac:dyDescent="0.25">
      <c r="A50" s="91" t="s">
        <v>50</v>
      </c>
      <c r="B50" s="90">
        <f>ULBoard!B50+Grambling!B50+LATech!B50+McNeese!B50+Nicholls!B50+NwSU!B50+SLU!B50+ULL!B50+ULM!B50+UNO!B50</f>
        <v>0</v>
      </c>
      <c r="C50" s="90">
        <f>ULBoard!C50+Grambling!C50+LATech!C50+McNeese!C50+Nicholls!C50+NwSU!C50+SLU!C50+ULL!C50+ULM!C50+UNO!C50</f>
        <v>0</v>
      </c>
      <c r="D50" s="90">
        <f>ULBoard!D50+Grambling!D50+LATech!D50+McNeese!D50+Nicholls!D50+NwSU!D50+SLU!D50+ULL!D50+ULM!D50+UNO!D50</f>
        <v>0</v>
      </c>
      <c r="E50" s="90">
        <f>D50-C50</f>
        <v>0</v>
      </c>
      <c r="F50" s="84">
        <f>IF(ISBLANK(E50),"  ",IF(C50&gt;0,E50/C50,IF(E50&gt;0,1,0)))</f>
        <v>0</v>
      </c>
    </row>
    <row r="51" spans="1:8" ht="15" customHeight="1" x14ac:dyDescent="0.25">
      <c r="A51" s="80"/>
      <c r="B51" s="68"/>
      <c r="C51" s="68"/>
      <c r="D51" s="68"/>
      <c r="E51" s="68"/>
      <c r="F51" s="93"/>
    </row>
    <row r="52" spans="1:8" s="127" customFormat="1" ht="15" customHeight="1" x14ac:dyDescent="0.25">
      <c r="A52" s="80" t="s">
        <v>51</v>
      </c>
      <c r="B52" s="90">
        <f>ULBoard!B52+Grambling!B52+LATech!B52+McNeese!B52+Nicholls!B52+NwSU!B52+SLU!B52+ULL!B52+ULM!B52+UNO!B52</f>
        <v>0</v>
      </c>
      <c r="C52" s="90">
        <f>ULBoard!C52+Grambling!C52+LATech!C52+McNeese!C52+Nicholls!C52+NwSU!C52+SLU!C52+ULL!C52+ULM!C52+UNO!C52</f>
        <v>0</v>
      </c>
      <c r="D52" s="90">
        <f>ULBoard!D52+Grambling!D52+LATech!D52+McNeese!D52+Nicholls!D52+NwSU!D52+SLU!D52+ULL!D52+ULM!D52+UNO!D52</f>
        <v>0</v>
      </c>
      <c r="E52" s="90">
        <f>D52-C52</f>
        <v>0</v>
      </c>
      <c r="F52" s="84">
        <f>IF(ISBLANK(E52),"  ",IF(C52&gt;0,E52/C52,IF(E52&gt;0,1,0)))</f>
        <v>0</v>
      </c>
    </row>
    <row r="53" spans="1:8" ht="15" customHeight="1" x14ac:dyDescent="0.25">
      <c r="A53" s="78"/>
      <c r="B53" s="77"/>
      <c r="C53" s="77"/>
      <c r="D53" s="77"/>
      <c r="E53" s="77"/>
      <c r="F53" s="69"/>
    </row>
    <row r="54" spans="1:8" s="127" customFormat="1" ht="15" customHeight="1" x14ac:dyDescent="0.25">
      <c r="A54" s="94" t="s">
        <v>52</v>
      </c>
      <c r="B54" s="90">
        <f>B52+B50+B48+B46+B44+-B42+B35</f>
        <v>858299563.23000002</v>
      </c>
      <c r="C54" s="90">
        <f>C52+C50+C48+C46+C44+-C42+C35</f>
        <v>877804199</v>
      </c>
      <c r="D54" s="90">
        <f>D52+D50+D48+D46+D44+-D42+D35</f>
        <v>872973296</v>
      </c>
      <c r="E54" s="90">
        <f>D54-C54</f>
        <v>-4830903</v>
      </c>
      <c r="F54" s="84">
        <f>IF(ISBLANK(E54),"  ",IF(C54&gt;0,E54/C54,IF(E54&gt;0,1,0)))</f>
        <v>-5.5033947268689244E-3</v>
      </c>
    </row>
    <row r="55" spans="1:8" ht="15" customHeight="1" x14ac:dyDescent="0.25">
      <c r="A55" s="95"/>
      <c r="B55" s="77"/>
      <c r="C55" s="77"/>
      <c r="D55" s="77"/>
      <c r="E55" s="77"/>
      <c r="F55" s="69" t="s">
        <v>46</v>
      </c>
    </row>
    <row r="56" spans="1:8" ht="15" customHeight="1" x14ac:dyDescent="0.25">
      <c r="A56" s="96"/>
      <c r="B56" s="68"/>
      <c r="C56" s="68"/>
      <c r="D56" s="68"/>
      <c r="E56" s="68"/>
      <c r="F56" s="70" t="s">
        <v>46</v>
      </c>
    </row>
    <row r="57" spans="1:8" ht="15" customHeight="1" x14ac:dyDescent="0.25">
      <c r="A57" s="94" t="s">
        <v>53</v>
      </c>
      <c r="B57" s="68"/>
      <c r="C57" s="68"/>
      <c r="D57" s="68"/>
      <c r="E57" s="68"/>
      <c r="F57" s="70"/>
    </row>
    <row r="58" spans="1:8" ht="15" customHeight="1" x14ac:dyDescent="0.25">
      <c r="A58" s="76" t="s">
        <v>54</v>
      </c>
      <c r="B58" s="72">
        <f>ULBoard!B58+Grambling!B58+LATech!B58+McNeese!B58+Nicholls!B58+NwSU!B58+SLU!B58+ULL!B58+ULM!B58+UNO!B58</f>
        <v>352899547.43999994</v>
      </c>
      <c r="C58" s="72">
        <f>ULBoard!C58+Grambling!C58+LATech!C58+McNeese!C58+Nicholls!C58+NwSU!C58+SLU!C58+ULL!C58+ULM!C58+UNO!C58</f>
        <v>363575982</v>
      </c>
      <c r="D58" s="72">
        <f>ULBoard!D58+Grambling!D58+LATech!D58+McNeese!D58+Nicholls!D58+NwSU!D58+SLU!D58+ULL!D58+ULM!D58+UNO!D58</f>
        <v>363741941</v>
      </c>
      <c r="E58" s="72">
        <f t="shared" ref="E58:E71" si="4">D58-C58</f>
        <v>165959</v>
      </c>
      <c r="F58" s="73">
        <f t="shared" ref="F58:F71" si="5">IF(ISBLANK(E58),"  ",IF(C58&gt;0,E58/C58,IF(E58&gt;0,1,0)))</f>
        <v>4.564630454604672E-4</v>
      </c>
    </row>
    <row r="59" spans="1:8" ht="15" customHeight="1" x14ac:dyDescent="0.25">
      <c r="A59" s="78" t="s">
        <v>55</v>
      </c>
      <c r="B59" s="72">
        <f>ULBoard!B59+Grambling!B59+LATech!B59+McNeese!B59+Nicholls!B59+NwSU!B59+SLU!B59+ULL!B59+ULM!B59+UNO!B59</f>
        <v>37082561.25</v>
      </c>
      <c r="C59" s="72">
        <f>ULBoard!C59+Grambling!C59+LATech!C59+McNeese!C59+Nicholls!C59+NwSU!C59+SLU!C59+ULL!C59+ULM!C59+UNO!C59</f>
        <v>37176412</v>
      </c>
      <c r="D59" s="72">
        <f>ULBoard!D59+Grambling!D59+LATech!D59+McNeese!D59+Nicholls!D59+NwSU!D59+SLU!D59+ULL!D59+ULM!D59+UNO!D59</f>
        <v>37960869</v>
      </c>
      <c r="E59" s="72">
        <f t="shared" si="4"/>
        <v>784457</v>
      </c>
      <c r="F59" s="73">
        <f t="shared" si="5"/>
        <v>2.1100933570458603E-2</v>
      </c>
      <c r="H59" s="142" t="s">
        <v>127</v>
      </c>
    </row>
    <row r="60" spans="1:8" ht="15" customHeight="1" x14ac:dyDescent="0.25">
      <c r="A60" s="78" t="s">
        <v>56</v>
      </c>
      <c r="B60" s="72">
        <f>ULBoard!B60+Grambling!B60+LATech!B60+McNeese!B60+Nicholls!B60+NwSU!B60+SLU!B60+ULL!B60+ULM!B60+UNO!B60</f>
        <v>2080518.2699999998</v>
      </c>
      <c r="C60" s="72">
        <f>ULBoard!C60+Grambling!C60+LATech!C60+McNeese!C60+Nicholls!C60+NwSU!C60+SLU!C60+ULL!C60+ULM!C60+UNO!C60</f>
        <v>2213380</v>
      </c>
      <c r="D60" s="72">
        <f>ULBoard!D60+Grambling!D60+LATech!D60+McNeese!D60+Nicholls!D60+NwSU!D60+SLU!D60+ULL!D60+ULM!D60+UNO!D60</f>
        <v>2034843</v>
      </c>
      <c r="E60" s="72">
        <f t="shared" si="4"/>
        <v>-178537</v>
      </c>
      <c r="F60" s="73">
        <f t="shared" si="5"/>
        <v>-8.0662606511308493E-2</v>
      </c>
      <c r="H60" s="142" t="s">
        <v>46</v>
      </c>
    </row>
    <row r="61" spans="1:8" ht="15" customHeight="1" x14ac:dyDescent="0.25">
      <c r="A61" s="78" t="s">
        <v>57</v>
      </c>
      <c r="B61" s="72">
        <f>ULBoard!B61+Grambling!B61+LATech!B61+McNeese!B61+Nicholls!B61+NwSU!B61+SLU!B61+ULL!B61+ULM!B61+UNO!B61</f>
        <v>75151650.909999996</v>
      </c>
      <c r="C61" s="72">
        <f>ULBoard!C61+Grambling!C61+LATech!C61+McNeese!C61+Nicholls!C61+NwSU!C61+SLU!C61+ULL!C61+ULM!C61+UNO!C61</f>
        <v>79581798</v>
      </c>
      <c r="D61" s="72">
        <f>ULBoard!D61+Grambling!D61+LATech!D61+McNeese!D61+Nicholls!D61+NwSU!D61+SLU!D61+ULL!D61+ULM!D61+UNO!D61</f>
        <v>79088761</v>
      </c>
      <c r="E61" s="72">
        <f t="shared" si="4"/>
        <v>-493037</v>
      </c>
      <c r="F61" s="73">
        <f t="shared" si="5"/>
        <v>-6.1953488409497862E-3</v>
      </c>
    </row>
    <row r="62" spans="1:8" ht="15" customHeight="1" x14ac:dyDescent="0.25">
      <c r="A62" s="78" t="s">
        <v>58</v>
      </c>
      <c r="B62" s="72">
        <f>ULBoard!B62+Grambling!B62+LATech!B62+McNeese!B62+Nicholls!B62+NwSU!B62+SLU!B62+ULL!B62+ULM!B62+UNO!B62</f>
        <v>45529714.75</v>
      </c>
      <c r="C62" s="72">
        <f>ULBoard!C62+Grambling!C62+LATech!C62+McNeese!C62+Nicholls!C62+NwSU!C62+SLU!C62+ULL!C62+ULM!C62+UNO!C62</f>
        <v>46082673</v>
      </c>
      <c r="D62" s="72">
        <f>ULBoard!D62+Grambling!D62+LATech!D62+McNeese!D62+Nicholls!D62+NwSU!D62+SLU!D62+ULL!D62+ULM!D62+UNO!D62</f>
        <v>47814458</v>
      </c>
      <c r="E62" s="72">
        <f t="shared" si="4"/>
        <v>1731785</v>
      </c>
      <c r="F62" s="73">
        <f t="shared" si="5"/>
        <v>3.7579959825681117E-2</v>
      </c>
    </row>
    <row r="63" spans="1:8" ht="15" customHeight="1" x14ac:dyDescent="0.25">
      <c r="A63" s="78" t="s">
        <v>59</v>
      </c>
      <c r="B63" s="72">
        <f>ULBoard!B63+Grambling!B63+LATech!B63+McNeese!B63+Nicholls!B63+NwSU!B63+SLU!B63+ULL!B63+ULM!B63+UNO!B63</f>
        <v>121291833.08</v>
      </c>
      <c r="C63" s="72">
        <f>ULBoard!C63+Grambling!C63+LATech!C63+McNeese!C63+Nicholls!C63+NwSU!C63+SLU!C63+ULL!C63+ULM!C63+UNO!C63</f>
        <v>124887903</v>
      </c>
      <c r="D63" s="72">
        <f>ULBoard!D63+Grambling!D63+LATech!D63+McNeese!D63+Nicholls!D63+NwSU!D63+SLU!D63+ULL!D63+ULM!D63+UNO!D63</f>
        <v>125546703</v>
      </c>
      <c r="E63" s="72">
        <f t="shared" si="4"/>
        <v>658800</v>
      </c>
      <c r="F63" s="73">
        <f t="shared" si="5"/>
        <v>5.2751306105283868E-3</v>
      </c>
    </row>
    <row r="64" spans="1:8" ht="15" customHeight="1" x14ac:dyDescent="0.25">
      <c r="A64" s="78" t="s">
        <v>60</v>
      </c>
      <c r="B64" s="72">
        <f>ULBoard!B64+Grambling!B64+LATech!B64+McNeese!B64+Nicholls!B64+NwSU!B64+SLU!B64+ULL!B64+ULM!B64+UNO!B64</f>
        <v>109965283.40000001</v>
      </c>
      <c r="C64" s="72">
        <f>ULBoard!C64+Grambling!C64+LATech!C64+McNeese!C64+Nicholls!C64+NwSU!C64+SLU!C64+ULL!C64+ULM!C64+UNO!C64</f>
        <v>110687869</v>
      </c>
      <c r="D64" s="72">
        <f>ULBoard!D64+Grambling!D64+LATech!D64+McNeese!D64+Nicholls!D64+NwSU!D64+SLU!D64+ULL!D64+ULM!D64+UNO!D64</f>
        <v>110317303</v>
      </c>
      <c r="E64" s="72">
        <f t="shared" si="4"/>
        <v>-370566</v>
      </c>
      <c r="F64" s="73">
        <f t="shared" si="5"/>
        <v>-3.3478465467611453E-3</v>
      </c>
    </row>
    <row r="65" spans="1:6" ht="15" customHeight="1" x14ac:dyDescent="0.25">
      <c r="A65" s="78" t="s">
        <v>61</v>
      </c>
      <c r="B65" s="72">
        <f>ULBoard!B65+Grambling!B65+LATech!B65+McNeese!B65+Nicholls!B65+NwSU!B65+SLU!B65+ULL!B65+ULM!B65+UNO!B65</f>
        <v>83159068.079999998</v>
      </c>
      <c r="C65" s="72">
        <f>ULBoard!C65+Grambling!C65+LATech!C65+McNeese!C65+Nicholls!C65+NwSU!C65+SLU!C65+ULL!C65+ULM!C65+UNO!C65</f>
        <v>86931298</v>
      </c>
      <c r="D65" s="72">
        <f>ULBoard!D65+Grambling!D65+LATech!D65+McNeese!D65+Nicholls!D65+NwSU!D65+SLU!D65+ULL!D65+ULM!D65+UNO!D65</f>
        <v>80646519</v>
      </c>
      <c r="E65" s="72">
        <f t="shared" si="4"/>
        <v>-6284779</v>
      </c>
      <c r="F65" s="73">
        <f t="shared" si="5"/>
        <v>-7.2295929597186046E-2</v>
      </c>
    </row>
    <row r="66" spans="1:6" s="127" customFormat="1" ht="15" customHeight="1" x14ac:dyDescent="0.25">
      <c r="A66" s="97" t="s">
        <v>62</v>
      </c>
      <c r="B66" s="90">
        <f>ULBoard!B66+Grambling!B66+LATech!B66+McNeese!B66+Nicholls!B66+NwSU!B66+SLU!B66+ULL!B66+ULM!B66+UNO!B66</f>
        <v>827160177.18000007</v>
      </c>
      <c r="C66" s="90">
        <f>SUM(C58:C65)</f>
        <v>851137315</v>
      </c>
      <c r="D66" s="90">
        <f>SUM(D58:D65)</f>
        <v>847151397</v>
      </c>
      <c r="E66" s="90">
        <f t="shared" si="4"/>
        <v>-3985918</v>
      </c>
      <c r="F66" s="84">
        <f t="shared" si="5"/>
        <v>-4.6830492915235422E-3</v>
      </c>
    </row>
    <row r="67" spans="1:6" ht="15" customHeight="1" x14ac:dyDescent="0.25">
      <c r="A67" s="78" t="s">
        <v>63</v>
      </c>
      <c r="B67" s="72">
        <f>ULBoard!B67+Grambling!B67+LATech!B67+McNeese!B67+Nicholls!B67+NwSU!B67+SLU!B67+ULL!B67+ULM!B67+UNO!B67</f>
        <v>0</v>
      </c>
      <c r="C67" s="72">
        <f>ULBoard!C67+Grambling!C67+LATech!C67+McNeese!C67+Nicholls!C67+NwSU!C67+SLU!C67+ULL!C67+ULM!C67+UNO!C67</f>
        <v>0</v>
      </c>
      <c r="D67" s="72">
        <f>ULBoard!D67+Grambling!D67+LATech!D67+McNeese!D67+Nicholls!D67+NwSU!D67+SLU!D67+ULL!D67+ULM!D67+UNO!D67</f>
        <v>0</v>
      </c>
      <c r="E67" s="72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2">
        <f>ULBoard!B68+Grambling!B68+LATech!B68+McNeese!B68+Nicholls!B68+NwSU!B68+SLU!B68+ULL!B68+ULM!B68+UNO!B68</f>
        <v>2080600.47</v>
      </c>
      <c r="C68" s="72">
        <f>ULBoard!C68+Grambling!C68+LATech!C68+McNeese!C68+Nicholls!C68+NwSU!C68+SLU!C68+ULL!C68+ULM!C68+UNO!C68</f>
        <v>2266225</v>
      </c>
      <c r="D68" s="72">
        <f>ULBoard!D68+Grambling!D68+LATech!D68+McNeese!D68+Nicholls!D68+NwSU!D68+SLU!D68+ULL!D68+ULM!D68+UNO!D68</f>
        <v>2331959</v>
      </c>
      <c r="E68" s="72">
        <f t="shared" si="4"/>
        <v>65734</v>
      </c>
      <c r="F68" s="73">
        <f t="shared" si="5"/>
        <v>2.9005946011539014E-2</v>
      </c>
    </row>
    <row r="69" spans="1:6" ht="15" customHeight="1" x14ac:dyDescent="0.25">
      <c r="A69" s="78" t="s">
        <v>65</v>
      </c>
      <c r="B69" s="72">
        <f>ULBoard!B69+Grambling!B69+LATech!B69+McNeese!B69+Nicholls!B69+NwSU!B69+SLU!B69+ULL!B69+ULM!B69+UNO!B69</f>
        <v>27075727</v>
      </c>
      <c r="C69" s="72">
        <f>ULBoard!C69+Grambling!C69+LATech!C69+McNeese!C69+Nicholls!C69+NwSU!C69+SLU!C69+ULL!C69+ULM!C69+UNO!C69</f>
        <v>22188411</v>
      </c>
      <c r="D69" s="72">
        <f>ULBoard!D69+Grambling!D69+LATech!D69+McNeese!D69+Nicholls!D69+NwSU!D69+SLU!D69+ULL!D69+ULM!D69+UNO!D69</f>
        <v>21471824</v>
      </c>
      <c r="E69" s="72">
        <f t="shared" si="4"/>
        <v>-716587</v>
      </c>
      <c r="F69" s="73">
        <f t="shared" si="5"/>
        <v>-3.229555284513163E-2</v>
      </c>
    </row>
    <row r="70" spans="1:6" ht="15" customHeight="1" x14ac:dyDescent="0.25">
      <c r="A70" s="78" t="s">
        <v>66</v>
      </c>
      <c r="B70" s="72">
        <f>ULBoard!B70+Grambling!B70+LATech!B70+McNeese!B70+Nicholls!B70+NwSU!B70+SLU!B70+ULL!B70+ULM!B70+UNO!B70</f>
        <v>1983072.13</v>
      </c>
      <c r="C70" s="72">
        <f>ULBoard!C70+Grambling!C70+LATech!C70+McNeese!C70+Nicholls!C70+NwSU!C70+SLU!C70+ULL!C70+ULM!C70+UNO!C70</f>
        <v>2212244</v>
      </c>
      <c r="D70" s="72">
        <f>ULBoard!D70+Grambling!D70+LATech!D70+McNeese!D70+Nicholls!D70+NwSU!D70+SLU!D70+ULL!D70+ULM!D70+UNO!D70</f>
        <v>2018114</v>
      </c>
      <c r="E70" s="72">
        <f t="shared" si="4"/>
        <v>-194130</v>
      </c>
      <c r="F70" s="73">
        <f t="shared" si="5"/>
        <v>-8.7752526394014402E-2</v>
      </c>
    </row>
    <row r="71" spans="1:6" s="127" customFormat="1" ht="15" customHeight="1" x14ac:dyDescent="0.25">
      <c r="A71" s="98" t="s">
        <v>67</v>
      </c>
      <c r="B71" s="90">
        <f>ULBoard!B71+Grambling!B71+LATech!B71+McNeese!B71+Nicholls!B71+NwSU!B71+SLU!B71+ULL!B71+ULM!B71+UNO!B71</f>
        <v>858299563.78000009</v>
      </c>
      <c r="C71" s="90">
        <f>SUM(C66:C70)</f>
        <v>877804195</v>
      </c>
      <c r="D71" s="90">
        <f>SUM(D66:D70)-1</f>
        <v>872973293</v>
      </c>
      <c r="E71" s="90">
        <f t="shared" si="4"/>
        <v>-4830902</v>
      </c>
      <c r="F71" s="84">
        <f t="shared" si="5"/>
        <v>-5.5033936127407094E-3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f>ULBoard!B74+Grambling!B74+LATech!B74+McNeese!B74+Nicholls!B74+NwSU!B74+SLU!B74+ULL!B74+ULM!B74+UNO!B74</f>
        <v>411844622.69</v>
      </c>
      <c r="C74" s="72">
        <f>ULBoard!C74+Grambling!C74+LATech!C74+McNeese!C74+Nicholls!C74+NwSU!C74+SLU!C74+ULL!C74+ULM!C74+UNO!C74</f>
        <v>416582818</v>
      </c>
      <c r="D74" s="72">
        <f>ULBoard!D74+Grambling!D74+LATech!D74+McNeese!D74+Nicholls!D74+NwSU!D74+SLU!D74+ULL!D74+ULM!D74+UNO!D74</f>
        <v>428597511</v>
      </c>
      <c r="E74" s="72">
        <f t="shared" ref="E74:E92" si="6">D74-C74</f>
        <v>12014693</v>
      </c>
      <c r="F74" s="73">
        <f t="shared" ref="F74:F92" si="7">IF(ISBLANK(E74),"  ",IF(C74&gt;0,E74/C74,IF(E74&gt;0,1,0)))</f>
        <v>2.8841067084048579E-2</v>
      </c>
    </row>
    <row r="75" spans="1:6" ht="15" customHeight="1" x14ac:dyDescent="0.25">
      <c r="A75" s="78" t="s">
        <v>70</v>
      </c>
      <c r="B75" s="72">
        <f>ULBoard!B75+Grambling!B75+LATech!B75+McNeese!B75+Nicholls!B75+NwSU!B75+SLU!B75+ULL!B75+ULM!B75+UNO!B75</f>
        <v>10853262.959999999</v>
      </c>
      <c r="C75" s="72">
        <f>ULBoard!C75+Grambling!C75+LATech!C75+McNeese!C75+Nicholls!C75+NwSU!C75+SLU!C75+ULL!C75+ULM!C75+UNO!C75</f>
        <v>12248409</v>
      </c>
      <c r="D75" s="72">
        <f>ULBoard!D75+Grambling!D75+LATech!D75+McNeese!D75+Nicholls!D75+NwSU!D75+SLU!D75+ULL!D75+ULM!D75+UNO!D75</f>
        <v>11052541</v>
      </c>
      <c r="E75" s="72">
        <f t="shared" si="6"/>
        <v>-1195868</v>
      </c>
      <c r="F75" s="73">
        <f t="shared" si="7"/>
        <v>-9.7634558088319875E-2</v>
      </c>
    </row>
    <row r="76" spans="1:6" ht="15" customHeight="1" x14ac:dyDescent="0.25">
      <c r="A76" s="78" t="s">
        <v>71</v>
      </c>
      <c r="B76" s="72">
        <f>ULBoard!B76+Grambling!B76+LATech!B76+McNeese!B76+Nicholls!B76+NwSU!B76+SLU!B76+ULL!B76+ULM!B76+UNO!B76</f>
        <v>178180258.20999998</v>
      </c>
      <c r="C76" s="72">
        <f>ULBoard!C76+Grambling!C76+LATech!C76+McNeese!C76+Nicholls!C76+NwSU!C76+SLU!C76+ULL!C76+ULM!C76+UNO!C76</f>
        <v>182144105</v>
      </c>
      <c r="D76" s="72">
        <f>ULBoard!D76+Grambling!D76+LATech!D76+McNeese!D76+Nicholls!D76+NwSU!D76+SLU!D76+ULL!D76+ULM!D76+UNO!D76</f>
        <v>184783221</v>
      </c>
      <c r="E76" s="72">
        <f t="shared" si="6"/>
        <v>2639116</v>
      </c>
      <c r="F76" s="73">
        <f t="shared" si="7"/>
        <v>1.4489165048739842E-2</v>
      </c>
    </row>
    <row r="77" spans="1:6" s="127" customFormat="1" ht="15" customHeight="1" x14ac:dyDescent="0.25">
      <c r="A77" s="97" t="s">
        <v>72</v>
      </c>
      <c r="B77" s="90">
        <f>ULBoard!B77+Grambling!B77+LATech!B77+McNeese!B77+Nicholls!B77+NwSU!B77+SLU!B77+ULL!B77+ULM!B77+UNO!B77</f>
        <v>600878143.86000001</v>
      </c>
      <c r="C77" s="90">
        <f>SUM(C74:C76)</f>
        <v>610975332</v>
      </c>
      <c r="D77" s="90">
        <f>SUM(D74:D76)</f>
        <v>624433273</v>
      </c>
      <c r="E77" s="90">
        <f t="shared" si="6"/>
        <v>13457941</v>
      </c>
      <c r="F77" s="84">
        <f t="shared" si="7"/>
        <v>2.2026979315099417E-2</v>
      </c>
    </row>
    <row r="78" spans="1:6" ht="15" customHeight="1" x14ac:dyDescent="0.25">
      <c r="A78" s="78" t="s">
        <v>73</v>
      </c>
      <c r="B78" s="72">
        <f>ULBoard!B78+Grambling!B78+LATech!B78+McNeese!B78+Nicholls!B78+NwSU!B78+SLU!B78+ULL!B78+ULM!B78+UNO!B78</f>
        <v>3743299.51</v>
      </c>
      <c r="C78" s="72">
        <f>ULBoard!C78+Grambling!C78+LATech!C78+McNeese!C78+Nicholls!C78+NwSU!C78+SLU!C78+ULL!C78+ULM!C78+UNO!C78</f>
        <v>4036607</v>
      </c>
      <c r="D78" s="72">
        <f>ULBoard!D78+Grambling!D78+LATech!D78+McNeese!D78+Nicholls!D78+NwSU!D78+SLU!D78+ULL!D78+ULM!D78+UNO!D78</f>
        <v>4064749</v>
      </c>
      <c r="E78" s="72">
        <f t="shared" si="6"/>
        <v>28142</v>
      </c>
      <c r="F78" s="73">
        <f t="shared" si="7"/>
        <v>6.9716967740481054E-3</v>
      </c>
    </row>
    <row r="79" spans="1:6" ht="15" customHeight="1" x14ac:dyDescent="0.25">
      <c r="A79" s="78" t="s">
        <v>74</v>
      </c>
      <c r="B79" s="72">
        <f>ULBoard!B79+Grambling!B79+LATech!B79+McNeese!B79+Nicholls!B79+NwSU!B79+SLU!B79+ULL!B79+ULM!B79+UNO!B79</f>
        <v>68686346.25999999</v>
      </c>
      <c r="C79" s="72">
        <f>ULBoard!C79+Grambling!C79+LATech!C79+McNeese!C79+Nicholls!C79+NwSU!C79+SLU!C79+ULL!C79+ULM!C79+UNO!C79</f>
        <v>76388054</v>
      </c>
      <c r="D79" s="72">
        <f>ULBoard!D79+Grambling!D79+LATech!D79+McNeese!D79+Nicholls!D79+NwSU!D79+SLU!D79+ULL!D79+ULM!D79+UNO!D79</f>
        <v>67654253</v>
      </c>
      <c r="E79" s="72">
        <f t="shared" si="6"/>
        <v>-8733801</v>
      </c>
      <c r="F79" s="73">
        <f t="shared" si="7"/>
        <v>-0.11433464452439121</v>
      </c>
    </row>
    <row r="80" spans="1:6" ht="15" customHeight="1" x14ac:dyDescent="0.25">
      <c r="A80" s="78" t="s">
        <v>75</v>
      </c>
      <c r="B80" s="72">
        <f>ULBoard!B80+Grambling!B80+LATech!B80+McNeese!B80+Nicholls!B80+NwSU!B80+SLU!B80+ULL!B80+ULM!B80+UNO!B80</f>
        <v>12963084.68</v>
      </c>
      <c r="C80" s="72">
        <f>ULBoard!C80+Grambling!C80+LATech!C80+McNeese!C80+Nicholls!C80+NwSU!C80+SLU!C80+ULL!C80+ULM!C80+UNO!C80</f>
        <v>13875462</v>
      </c>
      <c r="D80" s="72">
        <f>ULBoard!D80+Grambling!D80+LATech!D80+McNeese!D80+Nicholls!D80+NwSU!D80+SLU!D80+ULL!D80+ULM!D80+UNO!D80</f>
        <v>13364326</v>
      </c>
      <c r="E80" s="72">
        <f t="shared" si="6"/>
        <v>-511136</v>
      </c>
      <c r="F80" s="73">
        <f t="shared" si="7"/>
        <v>-3.6837404044636493E-2</v>
      </c>
    </row>
    <row r="81" spans="1:8" s="127" customFormat="1" ht="15" customHeight="1" x14ac:dyDescent="0.25">
      <c r="A81" s="81" t="s">
        <v>76</v>
      </c>
      <c r="B81" s="90">
        <f>ULBoard!B81+Grambling!B81+LATech!B81+McNeese!B81+Nicholls!B81+NwSU!B81+SLU!B81+ULL!B81+ULM!B81+UNO!B81</f>
        <v>85392730.450000003</v>
      </c>
      <c r="C81" s="90">
        <f>SUM(C78:C80)</f>
        <v>94300123</v>
      </c>
      <c r="D81" s="90">
        <f>SUM(D78:D80)</f>
        <v>85083328</v>
      </c>
      <c r="E81" s="90">
        <f t="shared" si="6"/>
        <v>-9216795</v>
      </c>
      <c r="F81" s="84">
        <f t="shared" si="7"/>
        <v>-9.7738949926926388E-2</v>
      </c>
    </row>
    <row r="82" spans="1:8" ht="15" customHeight="1" x14ac:dyDescent="0.25">
      <c r="A82" s="78" t="s">
        <v>77</v>
      </c>
      <c r="B82" s="72">
        <f>ULBoard!B82+Grambling!B82+LATech!B82+McNeese!B82+Nicholls!B82+NwSU!B82+SLU!B82+ULL!B82+ULM!B82+UNO!B82</f>
        <v>6844999.4900000002</v>
      </c>
      <c r="C82" s="72">
        <f>ULBoard!C82+Grambling!C82+LATech!C82+McNeese!C82+Nicholls!C82+NwSU!C82+SLU!C82+ULL!C82+ULM!C82+UNO!C82</f>
        <v>7377919</v>
      </c>
      <c r="D82" s="72">
        <f>ULBoard!D82+Grambling!D82+LATech!D82+McNeese!D82+Nicholls!D82+NwSU!D82+SLU!D82+ULL!D82+ULM!D82+UNO!D82</f>
        <v>8071128</v>
      </c>
      <c r="E82" s="72">
        <f t="shared" si="6"/>
        <v>693209</v>
      </c>
      <c r="F82" s="73">
        <f t="shared" si="7"/>
        <v>9.3957252715840336E-2</v>
      </c>
    </row>
    <row r="83" spans="1:8" ht="15" customHeight="1" x14ac:dyDescent="0.25">
      <c r="A83" s="78" t="s">
        <v>78</v>
      </c>
      <c r="B83" s="72">
        <f>ULBoard!B83+Grambling!B83+LATech!B83+McNeese!B83+Nicholls!B83+NwSU!B83+SLU!B83+ULL!B83+ULM!B83+UNO!B83</f>
        <v>147439339.41</v>
      </c>
      <c r="C83" s="72">
        <f>ULBoard!C83+Grambling!C83+LATech!C83+McNeese!C83+Nicholls!C83+NwSU!C83+SLU!C83+ULL!C83+ULM!C83+UNO!C83</f>
        <v>145590018</v>
      </c>
      <c r="D83" s="72">
        <f>ULBoard!D83+Grambling!D83+LATech!D83+McNeese!D83+Nicholls!D83+NwSU!D83+SLU!D83+ULL!D83+ULM!D83+UNO!D83</f>
        <v>142410621</v>
      </c>
      <c r="E83" s="72">
        <f t="shared" si="6"/>
        <v>-3179397</v>
      </c>
      <c r="F83" s="73">
        <f t="shared" si="7"/>
        <v>-2.1838015021057283E-2</v>
      </c>
    </row>
    <row r="84" spans="1:8" ht="15" customHeight="1" x14ac:dyDescent="0.25">
      <c r="A84" s="78" t="s">
        <v>79</v>
      </c>
      <c r="B84" s="72">
        <f>ULBoard!B84+Grambling!B84+LATech!B84+McNeese!B84+Nicholls!B84+NwSU!B84+SLU!B84+ULL!B84+ULM!B84+UNO!B84</f>
        <v>0</v>
      </c>
      <c r="C84" s="72">
        <f>ULBoard!C84+Grambling!C84+LATech!C84+McNeese!C84+Nicholls!C84+NwSU!C84+SLU!C84+ULL!C84+ULM!C84+UNO!C84</f>
        <v>0</v>
      </c>
      <c r="D84" s="72">
        <f>ULBoard!D84+Grambling!D84+LATech!D84+McNeese!D84+Nicholls!D84+NwSU!D84+SLU!D84+ULL!D84+ULM!D84+UNO!D84</f>
        <v>0</v>
      </c>
      <c r="E84" s="72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2">
        <f>ULBoard!B85+Grambling!B85+LATech!B85+McNeese!B85+Nicholls!B85+NwSU!B85+SLU!B85+ULL!B85+ULM!B85+UNO!B85</f>
        <v>5338924.4399999995</v>
      </c>
      <c r="C85" s="72">
        <f>ULBoard!C85+Grambling!C85+LATech!C85+McNeese!C85+Nicholls!C85+NwSU!C85+SLU!C85+ULL!C85+ULM!C85+UNO!C85</f>
        <v>5750319</v>
      </c>
      <c r="D85" s="72">
        <f>ULBoard!D85+Grambling!D85+LATech!D85+McNeese!D85+Nicholls!D85+NwSU!D85+SLU!D85+ULL!D85+ULM!D85+UNO!D85</f>
        <v>5566683</v>
      </c>
      <c r="E85" s="72">
        <f t="shared" si="6"/>
        <v>-183636</v>
      </c>
      <c r="F85" s="73">
        <f t="shared" si="7"/>
        <v>-3.1934923958131717E-2</v>
      </c>
    </row>
    <row r="86" spans="1:8" s="127" customFormat="1" ht="15" customHeight="1" x14ac:dyDescent="0.25">
      <c r="A86" s="81" t="s">
        <v>81</v>
      </c>
      <c r="B86" s="90">
        <f>ULBoard!B86+Grambling!B86+LATech!B86+McNeese!B86+Nicholls!B86+NwSU!B86+SLU!B86+ULL!B86+ULM!B86+UNO!B86</f>
        <v>159623263.34000003</v>
      </c>
      <c r="C86" s="90">
        <f>SUM(C82:C85)</f>
        <v>158718256</v>
      </c>
      <c r="D86" s="90">
        <f>SUM(D82:D85)</f>
        <v>156048432</v>
      </c>
      <c r="E86" s="90">
        <f t="shared" si="6"/>
        <v>-2669824</v>
      </c>
      <c r="F86" s="84">
        <f t="shared" si="7"/>
        <v>-1.6821152571132082E-2</v>
      </c>
    </row>
    <row r="87" spans="1:8" ht="15" customHeight="1" x14ac:dyDescent="0.25">
      <c r="A87" s="78" t="s">
        <v>82</v>
      </c>
      <c r="B87" s="72">
        <f>ULBoard!B87+Grambling!B87+LATech!B87+McNeese!B87+Nicholls!B87+NwSU!B87+SLU!B87+ULL!B87+ULM!B87+UNO!B87</f>
        <v>5104210.8600000003</v>
      </c>
      <c r="C87" s="72">
        <f>ULBoard!C87+Grambling!C87+LATech!C87+McNeese!C87+Nicholls!C87+NwSU!C87+SLU!C87+ULL!C87+ULM!C87+UNO!C87</f>
        <v>5941663</v>
      </c>
      <c r="D87" s="72">
        <f>ULBoard!D87+Grambling!D87+LATech!D87+McNeese!D87+Nicholls!D87+NwSU!D87+SLU!D87+ULL!D87+ULM!D87+UNO!D87</f>
        <v>2515471</v>
      </c>
      <c r="E87" s="72">
        <f t="shared" si="6"/>
        <v>-3426192</v>
      </c>
      <c r="F87" s="73">
        <f t="shared" si="7"/>
        <v>-0.57663856061846663</v>
      </c>
    </row>
    <row r="88" spans="1:8" ht="15" customHeight="1" x14ac:dyDescent="0.25">
      <c r="A88" s="78" t="s">
        <v>83</v>
      </c>
      <c r="B88" s="72">
        <f>ULBoard!B88+Grambling!B88+LATech!B88+McNeese!B88+Nicholls!B88+NwSU!B88+SLU!B88+ULL!B88+ULM!B88+UNO!B88</f>
        <v>5193667.2700000005</v>
      </c>
      <c r="C88" s="72">
        <f>ULBoard!C88+Grambling!C88+LATech!C88+McNeese!C88+Nicholls!C88+NwSU!C88+SLU!C88+ULL!C88+ULM!C88+UNO!C88</f>
        <v>5733997</v>
      </c>
      <c r="D88" s="72">
        <f>ULBoard!D88+Grambling!D88+LATech!D88+McNeese!D88+Nicholls!D88+NwSU!D88+SLU!D88+ULL!D88+ULM!D88+UNO!D88</f>
        <v>4490607</v>
      </c>
      <c r="E88" s="72">
        <f t="shared" si="6"/>
        <v>-1243390</v>
      </c>
      <c r="F88" s="73">
        <f t="shared" si="7"/>
        <v>-0.21684524773905534</v>
      </c>
    </row>
    <row r="89" spans="1:8" ht="15" customHeight="1" x14ac:dyDescent="0.25">
      <c r="A89" s="86" t="s">
        <v>84</v>
      </c>
      <c r="B89" s="72">
        <f>ULBoard!B89+Grambling!B89+LATech!B89+McNeese!B89+Nicholls!B89+NwSU!B89+SLU!B89+ULL!B89+ULM!B89+UNO!B89</f>
        <v>2107559</v>
      </c>
      <c r="C89" s="72">
        <f>ULBoard!C89+Grambling!C89+LATech!C89+McNeese!C89+Nicholls!C89+NwSU!C89+SLU!C89+ULL!C89+ULM!C89+UNO!C89</f>
        <v>2134824</v>
      </c>
      <c r="D89" s="72">
        <f>ULBoard!D89+Grambling!D89+LATech!D89+McNeese!D89+Nicholls!D89+NwSU!D89+SLU!D89+ULL!D89+ULM!D89+UNO!D89</f>
        <v>402183</v>
      </c>
      <c r="E89" s="72">
        <f t="shared" si="6"/>
        <v>-1732641</v>
      </c>
      <c r="F89" s="73">
        <f t="shared" si="7"/>
        <v>-0.81160835741025961</v>
      </c>
    </row>
    <row r="90" spans="1:8" s="127" customFormat="1" ht="15" customHeight="1" x14ac:dyDescent="0.25">
      <c r="A90" s="100" t="s">
        <v>85</v>
      </c>
      <c r="B90" s="90">
        <f>ULBoard!B90+Grambling!B90+LATech!B90+McNeese!B90+Nicholls!B90+NwSU!B90+SLU!B90+ULL!B90+ULM!B90+UNO!B90</f>
        <v>12405437.130000001</v>
      </c>
      <c r="C90" s="90">
        <f>SUM(C87:C89)</f>
        <v>13810484</v>
      </c>
      <c r="D90" s="90">
        <f>SUM(D87:D89)</f>
        <v>7408261</v>
      </c>
      <c r="E90" s="90">
        <f t="shared" si="6"/>
        <v>-6402223</v>
      </c>
      <c r="F90" s="84">
        <f t="shared" si="7"/>
        <v>-0.46357701873446289</v>
      </c>
    </row>
    <row r="91" spans="1:8" ht="15" customHeight="1" x14ac:dyDescent="0.25">
      <c r="A91" s="86" t="s">
        <v>86</v>
      </c>
      <c r="B91" s="72">
        <f>ULBoard!B91+Grambling!B91+LATech!B91+McNeese!B91+Nicholls!B91+NwSU!B91+SLU!B91+ULL!B91+ULM!B91+UNO!B91</f>
        <v>0</v>
      </c>
      <c r="C91" s="72">
        <f>ULBoard!C91+Grambling!C91+LATech!C91+McNeese!C91+Nicholls!C91+NwSU!C91+SLU!C91+ULL!C91+ULM!C91+UNO!C91</f>
        <v>0</v>
      </c>
      <c r="D91" s="72">
        <f>ULBoard!D91+Grambling!D91+LATech!D91+McNeese!D91+Nicholls!D91+NwSU!D91+SLU!D91+ULL!D91+ULM!D91+UNO!D91</f>
        <v>0</v>
      </c>
      <c r="E91" s="72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f>ULBoard!B92+Grambling!B92+LATech!B92+McNeese!B92+Nicholls!B92+NwSU!B92+SLU!B92+ULL!B92+ULM!B92+UNO!B92</f>
        <v>858299563.77999997</v>
      </c>
      <c r="C92" s="200">
        <f>C91+C90+C86+C81+C77+4</f>
        <v>877804199</v>
      </c>
      <c r="D92" s="200">
        <f>D91+D90+D86+D81+D77+2</f>
        <v>872973296</v>
      </c>
      <c r="E92" s="201">
        <f t="shared" si="6"/>
        <v>-4830903</v>
      </c>
      <c r="F92" s="202">
        <f t="shared" si="7"/>
        <v>-5.5033947268689244E-3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" t="s">
        <v>199</v>
      </c>
    </row>
    <row r="95" spans="1:8" x14ac:dyDescent="0.25">
      <c r="A95" s="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7" sqref="J27"/>
    </sheetView>
  </sheetViews>
  <sheetFormatPr defaultColWidth="9.140625" defaultRowHeight="15" x14ac:dyDescent="0.25"/>
  <cols>
    <col min="1" max="1" width="66.5703125" style="142" customWidth="1"/>
    <col min="2" max="5" width="23.7109375" style="190" customWidth="1"/>
    <col min="6" max="6" width="23.7109375" style="191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117</v>
      </c>
      <c r="E1" s="43"/>
      <c r="F1" s="53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146" t="s">
        <v>4</v>
      </c>
      <c r="B4" s="147" t="s">
        <v>5</v>
      </c>
      <c r="C4" s="148" t="s">
        <v>6</v>
      </c>
      <c r="D4" s="148" t="s">
        <v>6</v>
      </c>
      <c r="E4" s="148" t="s">
        <v>7</v>
      </c>
      <c r="F4" s="149" t="s">
        <v>8</v>
      </c>
    </row>
    <row r="5" spans="1:8" s="143" customFormat="1" ht="15" customHeight="1" x14ac:dyDescent="0.25">
      <c r="A5" s="150"/>
      <c r="B5" s="151" t="s">
        <v>140</v>
      </c>
      <c r="C5" s="151" t="s">
        <v>197</v>
      </c>
      <c r="D5" s="151" t="s">
        <v>141</v>
      </c>
      <c r="E5" s="151" t="s">
        <v>140</v>
      </c>
      <c r="F5" s="152" t="s">
        <v>9</v>
      </c>
    </row>
    <row r="6" spans="1:8" ht="15" customHeight="1" x14ac:dyDescent="0.25">
      <c r="A6" s="153" t="s">
        <v>10</v>
      </c>
      <c r="B6" s="154"/>
      <c r="C6" s="154"/>
      <c r="D6" s="154"/>
      <c r="E6" s="154"/>
      <c r="F6" s="155"/>
    </row>
    <row r="7" spans="1:8" ht="15" customHeight="1" x14ac:dyDescent="0.25">
      <c r="A7" s="153" t="s">
        <v>11</v>
      </c>
      <c r="B7" s="154"/>
      <c r="C7" s="154"/>
      <c r="D7" s="154"/>
      <c r="E7" s="154"/>
      <c r="F7" s="156"/>
    </row>
    <row r="8" spans="1:8" ht="15" customHeight="1" x14ac:dyDescent="0.25">
      <c r="A8" s="157" t="s">
        <v>12</v>
      </c>
      <c r="B8" s="158">
        <v>1025487</v>
      </c>
      <c r="C8" s="158">
        <v>1025487</v>
      </c>
      <c r="D8" s="158">
        <v>1025487</v>
      </c>
      <c r="E8" s="158">
        <f t="shared" ref="E8:E29" si="0">D8-C8</f>
        <v>0</v>
      </c>
      <c r="F8" s="159">
        <f t="shared" ref="F8:F29" si="1">IF(ISBLANK(E8),"  ",IF(C8&gt;0,E8/C8,IF(E8&gt;0,1,0)))</f>
        <v>0</v>
      </c>
    </row>
    <row r="9" spans="1:8" ht="15" customHeight="1" x14ac:dyDescent="0.25">
      <c r="A9" s="157" t="s">
        <v>13</v>
      </c>
      <c r="B9" s="158">
        <v>0</v>
      </c>
      <c r="C9" s="158">
        <v>0</v>
      </c>
      <c r="D9" s="158">
        <v>0</v>
      </c>
      <c r="E9" s="158">
        <f t="shared" si="0"/>
        <v>0</v>
      </c>
      <c r="F9" s="159">
        <f t="shared" si="1"/>
        <v>0</v>
      </c>
    </row>
    <row r="10" spans="1:8" ht="15" customHeight="1" x14ac:dyDescent="0.25">
      <c r="A10" s="160" t="s">
        <v>14</v>
      </c>
      <c r="B10" s="161">
        <v>0</v>
      </c>
      <c r="C10" s="161">
        <v>0</v>
      </c>
      <c r="D10" s="161">
        <v>0</v>
      </c>
      <c r="E10" s="161">
        <f t="shared" si="0"/>
        <v>0</v>
      </c>
      <c r="F10" s="159">
        <f t="shared" si="1"/>
        <v>0</v>
      </c>
    </row>
    <row r="11" spans="1:8" ht="15" customHeight="1" x14ac:dyDescent="0.25">
      <c r="A11" s="162" t="s">
        <v>15</v>
      </c>
      <c r="B11" s="163">
        <v>0</v>
      </c>
      <c r="C11" s="163">
        <v>0</v>
      </c>
      <c r="D11" s="163">
        <v>0</v>
      </c>
      <c r="E11" s="161">
        <f t="shared" si="0"/>
        <v>0</v>
      </c>
      <c r="F11" s="159">
        <f t="shared" si="1"/>
        <v>0</v>
      </c>
    </row>
    <row r="12" spans="1:8" ht="15" customHeight="1" x14ac:dyDescent="0.25">
      <c r="A12" s="164" t="s">
        <v>16</v>
      </c>
      <c r="B12" s="163">
        <v>0</v>
      </c>
      <c r="C12" s="163">
        <v>0</v>
      </c>
      <c r="D12" s="163">
        <v>0</v>
      </c>
      <c r="E12" s="161">
        <f t="shared" si="0"/>
        <v>0</v>
      </c>
      <c r="F12" s="159">
        <f t="shared" si="1"/>
        <v>0</v>
      </c>
    </row>
    <row r="13" spans="1:8" ht="15" customHeight="1" x14ac:dyDescent="0.25">
      <c r="A13" s="164" t="s">
        <v>17</v>
      </c>
      <c r="B13" s="163">
        <v>0</v>
      </c>
      <c r="C13" s="163">
        <v>0</v>
      </c>
      <c r="D13" s="163">
        <v>0</v>
      </c>
      <c r="E13" s="161">
        <f t="shared" si="0"/>
        <v>0</v>
      </c>
      <c r="F13" s="159">
        <f t="shared" si="1"/>
        <v>0</v>
      </c>
    </row>
    <row r="14" spans="1:8" ht="15" customHeight="1" x14ac:dyDescent="0.25">
      <c r="A14" s="164" t="s">
        <v>18</v>
      </c>
      <c r="B14" s="163">
        <v>0</v>
      </c>
      <c r="C14" s="163">
        <v>0</v>
      </c>
      <c r="D14" s="163">
        <v>0</v>
      </c>
      <c r="E14" s="161">
        <f t="shared" si="0"/>
        <v>0</v>
      </c>
      <c r="F14" s="159">
        <f t="shared" si="1"/>
        <v>0</v>
      </c>
    </row>
    <row r="15" spans="1:8" ht="15" customHeight="1" x14ac:dyDescent="0.25">
      <c r="A15" s="164" t="s">
        <v>19</v>
      </c>
      <c r="B15" s="163">
        <v>0</v>
      </c>
      <c r="C15" s="163">
        <v>0</v>
      </c>
      <c r="D15" s="163">
        <v>0</v>
      </c>
      <c r="E15" s="161">
        <f t="shared" si="0"/>
        <v>0</v>
      </c>
      <c r="F15" s="159">
        <f t="shared" si="1"/>
        <v>0</v>
      </c>
    </row>
    <row r="16" spans="1:8" ht="15" customHeight="1" x14ac:dyDescent="0.25">
      <c r="A16" s="164" t="s">
        <v>20</v>
      </c>
      <c r="B16" s="163">
        <v>0</v>
      </c>
      <c r="C16" s="163">
        <v>0</v>
      </c>
      <c r="D16" s="163">
        <v>0</v>
      </c>
      <c r="E16" s="161">
        <f t="shared" si="0"/>
        <v>0</v>
      </c>
      <c r="F16" s="159">
        <f t="shared" si="1"/>
        <v>0</v>
      </c>
    </row>
    <row r="17" spans="1:6" ht="15" customHeight="1" x14ac:dyDescent="0.25">
      <c r="A17" s="164" t="s">
        <v>21</v>
      </c>
      <c r="B17" s="163">
        <v>0</v>
      </c>
      <c r="C17" s="163">
        <v>0</v>
      </c>
      <c r="D17" s="163">
        <v>0</v>
      </c>
      <c r="E17" s="161">
        <f t="shared" si="0"/>
        <v>0</v>
      </c>
      <c r="F17" s="159">
        <f t="shared" si="1"/>
        <v>0</v>
      </c>
    </row>
    <row r="18" spans="1:6" ht="15" customHeight="1" x14ac:dyDescent="0.25">
      <c r="A18" s="164" t="s">
        <v>22</v>
      </c>
      <c r="B18" s="163">
        <v>0</v>
      </c>
      <c r="C18" s="163">
        <v>0</v>
      </c>
      <c r="D18" s="163">
        <v>0</v>
      </c>
      <c r="E18" s="161">
        <f t="shared" si="0"/>
        <v>0</v>
      </c>
      <c r="F18" s="159">
        <f t="shared" si="1"/>
        <v>0</v>
      </c>
    </row>
    <row r="19" spans="1:6" ht="15" customHeight="1" x14ac:dyDescent="0.25">
      <c r="A19" s="164" t="s">
        <v>23</v>
      </c>
      <c r="B19" s="163">
        <v>0</v>
      </c>
      <c r="C19" s="163">
        <v>0</v>
      </c>
      <c r="D19" s="163">
        <v>0</v>
      </c>
      <c r="E19" s="161">
        <f t="shared" si="0"/>
        <v>0</v>
      </c>
      <c r="F19" s="159">
        <f t="shared" si="1"/>
        <v>0</v>
      </c>
    </row>
    <row r="20" spans="1:6" ht="15" customHeight="1" x14ac:dyDescent="0.25">
      <c r="A20" s="164" t="s">
        <v>24</v>
      </c>
      <c r="B20" s="163">
        <v>0</v>
      </c>
      <c r="C20" s="163">
        <v>0</v>
      </c>
      <c r="D20" s="163">
        <v>0</v>
      </c>
      <c r="E20" s="161">
        <f t="shared" si="0"/>
        <v>0</v>
      </c>
      <c r="F20" s="159">
        <f t="shared" si="1"/>
        <v>0</v>
      </c>
    </row>
    <row r="21" spans="1:6" ht="15" customHeight="1" x14ac:dyDescent="0.25">
      <c r="A21" s="164" t="s">
        <v>25</v>
      </c>
      <c r="B21" s="163">
        <v>0</v>
      </c>
      <c r="C21" s="163">
        <v>0</v>
      </c>
      <c r="D21" s="163">
        <v>0</v>
      </c>
      <c r="E21" s="161">
        <f t="shared" si="0"/>
        <v>0</v>
      </c>
      <c r="F21" s="159">
        <f t="shared" si="1"/>
        <v>0</v>
      </c>
    </row>
    <row r="22" spans="1:6" ht="15" customHeight="1" x14ac:dyDescent="0.25">
      <c r="A22" s="164" t="s">
        <v>26</v>
      </c>
      <c r="B22" s="163">
        <v>0</v>
      </c>
      <c r="C22" s="163">
        <v>0</v>
      </c>
      <c r="D22" s="163">
        <v>0</v>
      </c>
      <c r="E22" s="161">
        <f t="shared" si="0"/>
        <v>0</v>
      </c>
      <c r="F22" s="159">
        <f t="shared" si="1"/>
        <v>0</v>
      </c>
    </row>
    <row r="23" spans="1:6" ht="15" customHeight="1" x14ac:dyDescent="0.25">
      <c r="A23" s="165" t="s">
        <v>27</v>
      </c>
      <c r="B23" s="163">
        <v>0</v>
      </c>
      <c r="C23" s="163">
        <v>0</v>
      </c>
      <c r="D23" s="163">
        <v>0</v>
      </c>
      <c r="E23" s="161">
        <f t="shared" si="0"/>
        <v>0</v>
      </c>
      <c r="F23" s="159">
        <f t="shared" si="1"/>
        <v>0</v>
      </c>
    </row>
    <row r="24" spans="1:6" ht="15" customHeight="1" x14ac:dyDescent="0.25">
      <c r="A24" s="165" t="s">
        <v>28</v>
      </c>
      <c r="B24" s="163">
        <v>0</v>
      </c>
      <c r="C24" s="163">
        <v>0</v>
      </c>
      <c r="D24" s="163">
        <v>0</v>
      </c>
      <c r="E24" s="161">
        <f t="shared" si="0"/>
        <v>0</v>
      </c>
      <c r="F24" s="159">
        <f t="shared" si="1"/>
        <v>0</v>
      </c>
    </row>
    <row r="25" spans="1:6" ht="15" customHeight="1" x14ac:dyDescent="0.25">
      <c r="A25" s="165" t="s">
        <v>29</v>
      </c>
      <c r="B25" s="163">
        <v>0</v>
      </c>
      <c r="C25" s="163">
        <v>0</v>
      </c>
      <c r="D25" s="163">
        <v>0</v>
      </c>
      <c r="E25" s="161">
        <f t="shared" si="0"/>
        <v>0</v>
      </c>
      <c r="F25" s="159">
        <f t="shared" si="1"/>
        <v>0</v>
      </c>
    </row>
    <row r="26" spans="1:6" ht="15" customHeight="1" x14ac:dyDescent="0.25">
      <c r="A26" s="165" t="s">
        <v>30</v>
      </c>
      <c r="B26" s="163">
        <v>0</v>
      </c>
      <c r="C26" s="163">
        <v>0</v>
      </c>
      <c r="D26" s="163">
        <v>0</v>
      </c>
      <c r="E26" s="161">
        <f t="shared" si="0"/>
        <v>0</v>
      </c>
      <c r="F26" s="159">
        <f t="shared" si="1"/>
        <v>0</v>
      </c>
    </row>
    <row r="27" spans="1:6" ht="15" customHeight="1" x14ac:dyDescent="0.25">
      <c r="A27" s="165" t="s">
        <v>31</v>
      </c>
      <c r="B27" s="163">
        <v>0</v>
      </c>
      <c r="C27" s="163">
        <v>0</v>
      </c>
      <c r="D27" s="163">
        <v>0</v>
      </c>
      <c r="E27" s="161">
        <f t="shared" si="0"/>
        <v>0</v>
      </c>
      <c r="F27" s="159">
        <f t="shared" si="1"/>
        <v>0</v>
      </c>
    </row>
    <row r="28" spans="1:6" ht="15" customHeight="1" x14ac:dyDescent="0.25">
      <c r="A28" s="165" t="s">
        <v>87</v>
      </c>
      <c r="B28" s="163">
        <v>0</v>
      </c>
      <c r="C28" s="163">
        <v>0</v>
      </c>
      <c r="D28" s="163">
        <v>0</v>
      </c>
      <c r="E28" s="161">
        <f>D28-C28</f>
        <v>0</v>
      </c>
      <c r="F28" s="159">
        <f>IF(ISBLANK(E28),"  ",IF(C28&gt;0,E28/C28,IF(E28&gt;0,1,0)))</f>
        <v>0</v>
      </c>
    </row>
    <row r="29" spans="1:6" ht="15" customHeight="1" x14ac:dyDescent="0.25">
      <c r="A29" s="165" t="s">
        <v>32</v>
      </c>
      <c r="B29" s="163">
        <v>0</v>
      </c>
      <c r="C29" s="163">
        <v>0</v>
      </c>
      <c r="D29" s="163">
        <v>0</v>
      </c>
      <c r="E29" s="161">
        <f t="shared" si="0"/>
        <v>0</v>
      </c>
      <c r="F29" s="159">
        <f t="shared" si="1"/>
        <v>0</v>
      </c>
    </row>
    <row r="30" spans="1:6" ht="15" customHeight="1" x14ac:dyDescent="0.25">
      <c r="A30" s="166" t="s">
        <v>33</v>
      </c>
      <c r="B30" s="163"/>
      <c r="C30" s="163"/>
      <c r="D30" s="163"/>
      <c r="E30" s="163"/>
      <c r="F30" s="155"/>
    </row>
    <row r="31" spans="1:6" ht="15" customHeight="1" x14ac:dyDescent="0.25">
      <c r="A31" s="162" t="s">
        <v>34</v>
      </c>
      <c r="B31" s="158">
        <v>0</v>
      </c>
      <c r="C31" s="158">
        <v>0</v>
      </c>
      <c r="D31" s="158">
        <v>0</v>
      </c>
      <c r="E31" s="158">
        <f>D31-C31</f>
        <v>0</v>
      </c>
      <c r="F31" s="159">
        <f>IF(ISBLANK(E31),"  ",IF(C31&gt;0,E31/C31,IF(E31&gt;0,1,0)))</f>
        <v>0</v>
      </c>
    </row>
    <row r="32" spans="1:6" ht="15" customHeight="1" x14ac:dyDescent="0.25">
      <c r="A32" s="167" t="s">
        <v>35</v>
      </c>
      <c r="B32" s="163"/>
      <c r="C32" s="163"/>
      <c r="D32" s="163"/>
      <c r="E32" s="163"/>
      <c r="F32" s="155"/>
    </row>
    <row r="33" spans="1:12" ht="15" customHeight="1" x14ac:dyDescent="0.25">
      <c r="A33" s="162" t="s">
        <v>34</v>
      </c>
      <c r="B33" s="154">
        <v>0</v>
      </c>
      <c r="C33" s="154">
        <v>0</v>
      </c>
      <c r="D33" s="154">
        <v>0</v>
      </c>
      <c r="E33" s="158">
        <f>D33-C33</f>
        <v>0</v>
      </c>
      <c r="F33" s="159">
        <f>IF(ISBLANK(E33),"  ",IF(C33&gt;0,E33/C33,IF(E33&gt;0,1,0)))</f>
        <v>0</v>
      </c>
    </row>
    <row r="34" spans="1:12" ht="15" customHeight="1" x14ac:dyDescent="0.25">
      <c r="A34" s="164" t="s">
        <v>36</v>
      </c>
      <c r="B34" s="163"/>
      <c r="C34" s="163"/>
      <c r="D34" s="163"/>
      <c r="E34" s="161"/>
      <c r="F34" s="159" t="str">
        <f>IF(ISBLANK(E34),"  ",IF(C34&gt;0,E34/C34,IF(E34&gt;0,1,0)))</f>
        <v xml:space="preserve">  </v>
      </c>
    </row>
    <row r="35" spans="1:12" s="127" customFormat="1" ht="15" customHeight="1" x14ac:dyDescent="0.25">
      <c r="A35" s="168" t="s">
        <v>38</v>
      </c>
      <c r="B35" s="169">
        <v>1025487</v>
      </c>
      <c r="C35" s="169">
        <v>1025487</v>
      </c>
      <c r="D35" s="169">
        <v>1025487</v>
      </c>
      <c r="E35" s="169">
        <f>D35-C35</f>
        <v>0</v>
      </c>
      <c r="F35" s="170">
        <f>IF(ISBLANK(E35),"  ",IF(C35&gt;0,E35/C35,IF(E35&gt;0,1,0)))</f>
        <v>0</v>
      </c>
    </row>
    <row r="36" spans="1:12" ht="15" customHeight="1" x14ac:dyDescent="0.25">
      <c r="A36" s="166" t="s">
        <v>39</v>
      </c>
      <c r="B36" s="163"/>
      <c r="C36" s="163"/>
      <c r="D36" s="163"/>
      <c r="E36" s="163"/>
      <c r="F36" s="155"/>
    </row>
    <row r="37" spans="1:12" ht="15" customHeight="1" x14ac:dyDescent="0.25">
      <c r="A37" s="171" t="s">
        <v>40</v>
      </c>
      <c r="B37" s="158">
        <v>0</v>
      </c>
      <c r="C37" s="158">
        <v>0</v>
      </c>
      <c r="D37" s="158">
        <v>0</v>
      </c>
      <c r="E37" s="158">
        <f t="shared" ref="E37:E42" si="2">D37-C37</f>
        <v>0</v>
      </c>
      <c r="F37" s="159">
        <f t="shared" ref="F37:F42" si="3">IF(ISBLANK(E37),"  ",IF(C37&gt;0,E37/C37,IF(E37&gt;0,1,0)))</f>
        <v>0</v>
      </c>
    </row>
    <row r="38" spans="1:12" ht="15" customHeight="1" x14ac:dyDescent="0.25">
      <c r="A38" s="172" t="s">
        <v>41</v>
      </c>
      <c r="B38" s="158">
        <v>0</v>
      </c>
      <c r="C38" s="158">
        <v>0</v>
      </c>
      <c r="D38" s="158">
        <v>0</v>
      </c>
      <c r="E38" s="161">
        <f t="shared" si="2"/>
        <v>0</v>
      </c>
      <c r="F38" s="159">
        <f t="shared" si="3"/>
        <v>0</v>
      </c>
    </row>
    <row r="39" spans="1:12" ht="15" customHeight="1" x14ac:dyDescent="0.25">
      <c r="A39" s="172" t="s">
        <v>42</v>
      </c>
      <c r="B39" s="158">
        <v>0</v>
      </c>
      <c r="C39" s="158">
        <v>0</v>
      </c>
      <c r="D39" s="158">
        <v>0</v>
      </c>
      <c r="E39" s="161">
        <f t="shared" si="2"/>
        <v>0</v>
      </c>
      <c r="F39" s="159">
        <f t="shared" si="3"/>
        <v>0</v>
      </c>
    </row>
    <row r="40" spans="1:12" ht="15" customHeight="1" x14ac:dyDescent="0.25">
      <c r="A40" s="172" t="s">
        <v>43</v>
      </c>
      <c r="B40" s="158">
        <v>0</v>
      </c>
      <c r="C40" s="158">
        <v>0</v>
      </c>
      <c r="D40" s="158">
        <v>0</v>
      </c>
      <c r="E40" s="161">
        <f t="shared" si="2"/>
        <v>0</v>
      </c>
      <c r="F40" s="159">
        <f t="shared" si="3"/>
        <v>0</v>
      </c>
    </row>
    <row r="41" spans="1:12" ht="15" customHeight="1" x14ac:dyDescent="0.25">
      <c r="A41" s="173" t="s">
        <v>44</v>
      </c>
      <c r="B41" s="158">
        <v>0</v>
      </c>
      <c r="C41" s="158">
        <v>0</v>
      </c>
      <c r="D41" s="158">
        <v>0</v>
      </c>
      <c r="E41" s="161">
        <f t="shared" si="2"/>
        <v>0</v>
      </c>
      <c r="F41" s="159">
        <f t="shared" si="3"/>
        <v>0</v>
      </c>
    </row>
    <row r="42" spans="1:12" s="127" customFormat="1" ht="15" customHeight="1" x14ac:dyDescent="0.25">
      <c r="A42" s="166" t="s">
        <v>45</v>
      </c>
      <c r="B42" s="174">
        <v>0</v>
      </c>
      <c r="C42" s="174">
        <v>0</v>
      </c>
      <c r="D42" s="174">
        <v>0</v>
      </c>
      <c r="E42" s="174">
        <f t="shared" si="2"/>
        <v>0</v>
      </c>
      <c r="F42" s="170">
        <f t="shared" si="3"/>
        <v>0</v>
      </c>
      <c r="L42" s="127" t="s">
        <v>46</v>
      </c>
    </row>
    <row r="43" spans="1:12" ht="15" customHeight="1" x14ac:dyDescent="0.25">
      <c r="A43" s="164" t="s">
        <v>46</v>
      </c>
      <c r="B43" s="163"/>
      <c r="C43" s="163"/>
      <c r="D43" s="163"/>
      <c r="E43" s="163"/>
      <c r="F43" s="155"/>
    </row>
    <row r="44" spans="1:12" s="127" customFormat="1" ht="15" customHeight="1" x14ac:dyDescent="0.25">
      <c r="A44" s="175" t="s">
        <v>47</v>
      </c>
      <c r="B44" s="176">
        <v>0</v>
      </c>
      <c r="C44" s="176">
        <v>0</v>
      </c>
      <c r="D44" s="176">
        <v>0</v>
      </c>
      <c r="E44" s="176">
        <f>D44-C44</f>
        <v>0</v>
      </c>
      <c r="F44" s="170">
        <f>IF(ISBLANK(E44),"  ",IF(C44&gt;0,E44/C44,IF(E44&gt;0,1,0)))</f>
        <v>0</v>
      </c>
    </row>
    <row r="45" spans="1:12" ht="15" customHeight="1" x14ac:dyDescent="0.25">
      <c r="A45" s="164" t="s">
        <v>46</v>
      </c>
      <c r="B45" s="163"/>
      <c r="C45" s="163"/>
      <c r="D45" s="163"/>
      <c r="E45" s="163"/>
      <c r="F45" s="155"/>
    </row>
    <row r="46" spans="1:12" s="127" customFormat="1" ht="15" customHeight="1" x14ac:dyDescent="0.25">
      <c r="A46" s="175" t="s">
        <v>48</v>
      </c>
      <c r="B46" s="176">
        <v>0</v>
      </c>
      <c r="C46" s="176">
        <v>0</v>
      </c>
      <c r="D46" s="176">
        <v>0</v>
      </c>
      <c r="E46" s="176">
        <f>D46-C46</f>
        <v>0</v>
      </c>
      <c r="F46" s="170">
        <f>IF(ISBLANK(E46),"  ",IF(C46&gt;0,E46/C46,IF(E46&gt;0,1,0)))</f>
        <v>0</v>
      </c>
    </row>
    <row r="47" spans="1:12" ht="15" customHeight="1" x14ac:dyDescent="0.25">
      <c r="A47" s="164" t="s">
        <v>46</v>
      </c>
      <c r="B47" s="163"/>
      <c r="C47" s="163"/>
      <c r="D47" s="163"/>
      <c r="E47" s="163"/>
      <c r="F47" s="155"/>
    </row>
    <row r="48" spans="1:12" s="127" customFormat="1" ht="15" customHeight="1" x14ac:dyDescent="0.25">
      <c r="A48" s="166" t="s">
        <v>49</v>
      </c>
      <c r="B48" s="174">
        <v>2290065</v>
      </c>
      <c r="C48" s="174">
        <v>2614000</v>
      </c>
      <c r="D48" s="174">
        <v>2414000</v>
      </c>
      <c r="E48" s="174">
        <f>D48-C48</f>
        <v>-200000</v>
      </c>
      <c r="F48" s="170">
        <f>IF(ISBLANK(E48),"  ",IF(C48&gt;0,E48/C48,IF(E48&gt;0,1,0)))</f>
        <v>-7.6511094108645747E-2</v>
      </c>
    </row>
    <row r="49" spans="1:6" ht="15" customHeight="1" x14ac:dyDescent="0.25">
      <c r="A49" s="164" t="s">
        <v>46</v>
      </c>
      <c r="B49" s="163"/>
      <c r="C49" s="163"/>
      <c r="D49" s="163"/>
      <c r="E49" s="163"/>
      <c r="F49" s="155"/>
    </row>
    <row r="50" spans="1:6" s="127" customFormat="1" ht="15" customHeight="1" x14ac:dyDescent="0.25">
      <c r="A50" s="177" t="s">
        <v>50</v>
      </c>
      <c r="B50" s="178">
        <v>0</v>
      </c>
      <c r="C50" s="178">
        <v>0</v>
      </c>
      <c r="D50" s="178">
        <v>0</v>
      </c>
      <c r="E50" s="178">
        <f>D50-C50</f>
        <v>0</v>
      </c>
      <c r="F50" s="170">
        <f>IF(ISBLANK(E50),"  ",IF(C50&gt;0,E50/C50,IF(E50&gt;0,1,0)))</f>
        <v>0</v>
      </c>
    </row>
    <row r="51" spans="1:6" ht="15" customHeight="1" x14ac:dyDescent="0.25">
      <c r="A51" s="166"/>
      <c r="B51" s="154"/>
      <c r="C51" s="154"/>
      <c r="D51" s="154"/>
      <c r="E51" s="154"/>
      <c r="F51" s="179"/>
    </row>
    <row r="52" spans="1:6" s="127" customFormat="1" ht="15" customHeight="1" x14ac:dyDescent="0.25">
      <c r="A52" s="166" t="s">
        <v>51</v>
      </c>
      <c r="B52" s="174">
        <v>0</v>
      </c>
      <c r="C52" s="174">
        <v>0</v>
      </c>
      <c r="D52" s="174">
        <v>0</v>
      </c>
      <c r="E52" s="178">
        <f>D52-C52</f>
        <v>0</v>
      </c>
      <c r="F52" s="170">
        <f>IF(ISBLANK(E52),"  ",IF(C52&gt;0,E52/C52,IF(E52&gt;0,1,0)))</f>
        <v>0</v>
      </c>
    </row>
    <row r="53" spans="1:6" ht="15" customHeight="1" x14ac:dyDescent="0.25">
      <c r="A53" s="164"/>
      <c r="B53" s="163"/>
      <c r="C53" s="163"/>
      <c r="D53" s="163"/>
      <c r="E53" s="163"/>
      <c r="F53" s="155"/>
    </row>
    <row r="54" spans="1:6" s="127" customFormat="1" ht="15" customHeight="1" x14ac:dyDescent="0.25">
      <c r="A54" s="180" t="s">
        <v>52</v>
      </c>
      <c r="B54" s="174">
        <v>3315552</v>
      </c>
      <c r="C54" s="174">
        <v>3639487</v>
      </c>
      <c r="D54" s="174">
        <v>3439487</v>
      </c>
      <c r="E54" s="174">
        <f>D54-C54</f>
        <v>-200000</v>
      </c>
      <c r="F54" s="170">
        <f>IF(ISBLANK(E54),"  ",IF(C54&gt;0,E54/C54,IF(E54&gt;0,1,0)))</f>
        <v>-5.4952799666546412E-2</v>
      </c>
    </row>
    <row r="55" spans="1:6" ht="15" customHeight="1" x14ac:dyDescent="0.25">
      <c r="A55" s="181"/>
      <c r="B55" s="163"/>
      <c r="C55" s="163"/>
      <c r="D55" s="163"/>
      <c r="E55" s="163"/>
      <c r="F55" s="155" t="s">
        <v>46</v>
      </c>
    </row>
    <row r="56" spans="1:6" ht="15" customHeight="1" x14ac:dyDescent="0.25">
      <c r="A56" s="182"/>
      <c r="B56" s="154"/>
      <c r="C56" s="154"/>
      <c r="D56" s="154"/>
      <c r="E56" s="154"/>
      <c r="F56" s="156" t="s">
        <v>46</v>
      </c>
    </row>
    <row r="57" spans="1:6" ht="15" customHeight="1" x14ac:dyDescent="0.25">
      <c r="A57" s="180" t="s">
        <v>53</v>
      </c>
      <c r="B57" s="154"/>
      <c r="C57" s="154"/>
      <c r="D57" s="154"/>
      <c r="E57" s="154"/>
      <c r="F57" s="156"/>
    </row>
    <row r="58" spans="1:6" ht="15" customHeight="1" x14ac:dyDescent="0.25">
      <c r="A58" s="162" t="s">
        <v>54</v>
      </c>
      <c r="B58" s="154">
        <v>0</v>
      </c>
      <c r="C58" s="154">
        <v>0</v>
      </c>
      <c r="D58" s="154">
        <v>0</v>
      </c>
      <c r="E58" s="154">
        <f t="shared" ref="E58:E71" si="4">D58-C58</f>
        <v>0</v>
      </c>
      <c r="F58" s="159">
        <f t="shared" ref="F58:F71" si="5">IF(ISBLANK(E58),"  ",IF(C58&gt;0,E58/C58,IF(E58&gt;0,1,0)))</f>
        <v>0</v>
      </c>
    </row>
    <row r="59" spans="1:6" ht="15" customHeight="1" x14ac:dyDescent="0.25">
      <c r="A59" s="164" t="s">
        <v>55</v>
      </c>
      <c r="B59" s="163">
        <v>0</v>
      </c>
      <c r="C59" s="163">
        <v>0</v>
      </c>
      <c r="D59" s="163">
        <v>0</v>
      </c>
      <c r="E59" s="163">
        <f t="shared" si="4"/>
        <v>0</v>
      </c>
      <c r="F59" s="159">
        <f t="shared" si="5"/>
        <v>0</v>
      </c>
    </row>
    <row r="60" spans="1:6" ht="15" customHeight="1" x14ac:dyDescent="0.25">
      <c r="A60" s="164" t="s">
        <v>56</v>
      </c>
      <c r="B60" s="163">
        <v>0</v>
      </c>
      <c r="C60" s="163">
        <v>0</v>
      </c>
      <c r="D60" s="163">
        <v>0</v>
      </c>
      <c r="E60" s="163">
        <f t="shared" si="4"/>
        <v>0</v>
      </c>
      <c r="F60" s="159">
        <f t="shared" si="5"/>
        <v>0</v>
      </c>
    </row>
    <row r="61" spans="1:6" ht="15" customHeight="1" x14ac:dyDescent="0.25">
      <c r="A61" s="164" t="s">
        <v>57</v>
      </c>
      <c r="B61" s="163">
        <v>0</v>
      </c>
      <c r="C61" s="163">
        <v>0</v>
      </c>
      <c r="D61" s="163">
        <v>0</v>
      </c>
      <c r="E61" s="163">
        <f t="shared" si="4"/>
        <v>0</v>
      </c>
      <c r="F61" s="159">
        <f t="shared" si="5"/>
        <v>0</v>
      </c>
    </row>
    <row r="62" spans="1:6" ht="15" customHeight="1" x14ac:dyDescent="0.25">
      <c r="A62" s="164" t="s">
        <v>58</v>
      </c>
      <c r="B62" s="163">
        <v>0</v>
      </c>
      <c r="C62" s="163">
        <v>0</v>
      </c>
      <c r="D62" s="163">
        <v>0</v>
      </c>
      <c r="E62" s="163">
        <f t="shared" si="4"/>
        <v>0</v>
      </c>
      <c r="F62" s="159">
        <f t="shared" si="5"/>
        <v>0</v>
      </c>
    </row>
    <row r="63" spans="1:6" ht="15" customHeight="1" x14ac:dyDescent="0.25">
      <c r="A63" s="164" t="s">
        <v>59</v>
      </c>
      <c r="B63" s="163">
        <v>3315551.8799999994</v>
      </c>
      <c r="C63" s="163">
        <v>3639487</v>
      </c>
      <c r="D63" s="163">
        <v>3439487</v>
      </c>
      <c r="E63" s="163">
        <f t="shared" si="4"/>
        <v>-200000</v>
      </c>
      <c r="F63" s="159">
        <f t="shared" si="5"/>
        <v>-5.4952799666546412E-2</v>
      </c>
    </row>
    <row r="64" spans="1:6" ht="15" customHeight="1" x14ac:dyDescent="0.25">
      <c r="A64" s="164" t="s">
        <v>60</v>
      </c>
      <c r="B64" s="163">
        <v>0</v>
      </c>
      <c r="C64" s="163">
        <v>0</v>
      </c>
      <c r="D64" s="163">
        <v>0</v>
      </c>
      <c r="E64" s="163">
        <f t="shared" si="4"/>
        <v>0</v>
      </c>
      <c r="F64" s="159">
        <f t="shared" si="5"/>
        <v>0</v>
      </c>
    </row>
    <row r="65" spans="1:6" ht="15" customHeight="1" x14ac:dyDescent="0.25">
      <c r="A65" s="164" t="s">
        <v>61</v>
      </c>
      <c r="B65" s="163">
        <v>0</v>
      </c>
      <c r="C65" s="163">
        <v>0</v>
      </c>
      <c r="D65" s="163">
        <v>0</v>
      </c>
      <c r="E65" s="163">
        <f t="shared" si="4"/>
        <v>0</v>
      </c>
      <c r="F65" s="159">
        <f t="shared" si="5"/>
        <v>0</v>
      </c>
    </row>
    <row r="66" spans="1:6" s="127" customFormat="1" ht="15" customHeight="1" x14ac:dyDescent="0.25">
      <c r="A66" s="183" t="s">
        <v>62</v>
      </c>
      <c r="B66" s="169">
        <v>3315551.8799999994</v>
      </c>
      <c r="C66" s="169">
        <v>3639487</v>
      </c>
      <c r="D66" s="169">
        <v>3439487</v>
      </c>
      <c r="E66" s="169">
        <f t="shared" si="4"/>
        <v>-200000</v>
      </c>
      <c r="F66" s="170">
        <f t="shared" si="5"/>
        <v>-5.4952799666546412E-2</v>
      </c>
    </row>
    <row r="67" spans="1:6" ht="15" customHeight="1" x14ac:dyDescent="0.25">
      <c r="A67" s="164" t="s">
        <v>63</v>
      </c>
      <c r="B67" s="163">
        <v>0</v>
      </c>
      <c r="C67" s="163">
        <v>0</v>
      </c>
      <c r="D67" s="163">
        <v>0</v>
      </c>
      <c r="E67" s="163">
        <f t="shared" si="4"/>
        <v>0</v>
      </c>
      <c r="F67" s="159">
        <f t="shared" si="5"/>
        <v>0</v>
      </c>
    </row>
    <row r="68" spans="1:6" ht="15" customHeight="1" x14ac:dyDescent="0.25">
      <c r="A68" s="164" t="s">
        <v>64</v>
      </c>
      <c r="B68" s="163">
        <v>0</v>
      </c>
      <c r="C68" s="163">
        <v>0</v>
      </c>
      <c r="D68" s="163">
        <v>0</v>
      </c>
      <c r="E68" s="163">
        <f t="shared" si="4"/>
        <v>0</v>
      </c>
      <c r="F68" s="159">
        <f t="shared" si="5"/>
        <v>0</v>
      </c>
    </row>
    <row r="69" spans="1:6" ht="15" customHeight="1" x14ac:dyDescent="0.25">
      <c r="A69" s="164" t="s">
        <v>65</v>
      </c>
      <c r="B69" s="163">
        <v>0</v>
      </c>
      <c r="C69" s="163">
        <v>0</v>
      </c>
      <c r="D69" s="163">
        <v>0</v>
      </c>
      <c r="E69" s="163">
        <f t="shared" si="4"/>
        <v>0</v>
      </c>
      <c r="F69" s="159">
        <f t="shared" si="5"/>
        <v>0</v>
      </c>
    </row>
    <row r="70" spans="1:6" ht="15" customHeight="1" x14ac:dyDescent="0.25">
      <c r="A70" s="164" t="s">
        <v>66</v>
      </c>
      <c r="B70" s="163">
        <v>0</v>
      </c>
      <c r="C70" s="163">
        <v>0</v>
      </c>
      <c r="D70" s="163">
        <v>0</v>
      </c>
      <c r="E70" s="163">
        <f t="shared" si="4"/>
        <v>0</v>
      </c>
      <c r="F70" s="159">
        <f t="shared" si="5"/>
        <v>0</v>
      </c>
    </row>
    <row r="71" spans="1:6" s="127" customFormat="1" ht="15" customHeight="1" x14ac:dyDescent="0.25">
      <c r="A71" s="184" t="s">
        <v>67</v>
      </c>
      <c r="B71" s="185">
        <v>3315551.8799999994</v>
      </c>
      <c r="C71" s="185">
        <v>3639487</v>
      </c>
      <c r="D71" s="185">
        <v>3439487</v>
      </c>
      <c r="E71" s="185">
        <f t="shared" si="4"/>
        <v>-200000</v>
      </c>
      <c r="F71" s="170">
        <f t="shared" si="5"/>
        <v>-5.4952799666546412E-2</v>
      </c>
    </row>
    <row r="72" spans="1:6" ht="15" customHeight="1" x14ac:dyDescent="0.25">
      <c r="A72" s="182"/>
      <c r="B72" s="154"/>
      <c r="C72" s="154"/>
      <c r="D72" s="154"/>
      <c r="E72" s="154"/>
      <c r="F72" s="156"/>
    </row>
    <row r="73" spans="1:6" ht="15" customHeight="1" x14ac:dyDescent="0.25">
      <c r="A73" s="180" t="s">
        <v>68</v>
      </c>
      <c r="B73" s="154"/>
      <c r="C73" s="154"/>
      <c r="D73" s="154"/>
      <c r="E73" s="154"/>
      <c r="F73" s="156"/>
    </row>
    <row r="74" spans="1:6" ht="15" customHeight="1" x14ac:dyDescent="0.25">
      <c r="A74" s="162" t="s">
        <v>69</v>
      </c>
      <c r="B74" s="158">
        <v>1867839.4</v>
      </c>
      <c r="C74" s="158">
        <v>1867840</v>
      </c>
      <c r="D74" s="158">
        <v>1810000</v>
      </c>
      <c r="E74" s="154">
        <f t="shared" ref="E74:E92" si="6">D74-C74</f>
        <v>-57840</v>
      </c>
      <c r="F74" s="159">
        <f t="shared" ref="F74:F92" si="7">IF(ISBLANK(E74),"  ",IF(C74&gt;0,E74/C74,IF(E74&gt;0,1,0)))</f>
        <v>-3.0966249785848894E-2</v>
      </c>
    </row>
    <row r="75" spans="1:6" ht="15" customHeight="1" x14ac:dyDescent="0.25">
      <c r="A75" s="164" t="s">
        <v>70</v>
      </c>
      <c r="B75" s="161">
        <v>8556.4</v>
      </c>
      <c r="C75" s="161">
        <v>8557</v>
      </c>
      <c r="D75" s="161">
        <v>1300</v>
      </c>
      <c r="E75" s="163">
        <f t="shared" si="6"/>
        <v>-7257</v>
      </c>
      <c r="F75" s="159">
        <f t="shared" si="7"/>
        <v>-0.84807759728876941</v>
      </c>
    </row>
    <row r="76" spans="1:6" ht="15" customHeight="1" x14ac:dyDescent="0.25">
      <c r="A76" s="164" t="s">
        <v>71</v>
      </c>
      <c r="B76" s="154">
        <v>705409.26</v>
      </c>
      <c r="C76" s="154">
        <v>725000</v>
      </c>
      <c r="D76" s="154">
        <v>725000</v>
      </c>
      <c r="E76" s="163">
        <f t="shared" si="6"/>
        <v>0</v>
      </c>
      <c r="F76" s="159">
        <f t="shared" si="7"/>
        <v>0</v>
      </c>
    </row>
    <row r="77" spans="1:6" s="127" customFormat="1" ht="15" customHeight="1" x14ac:dyDescent="0.25">
      <c r="A77" s="183" t="s">
        <v>72</v>
      </c>
      <c r="B77" s="185">
        <v>2581805.0599999996</v>
      </c>
      <c r="C77" s="185">
        <v>2601397</v>
      </c>
      <c r="D77" s="185">
        <v>2536300</v>
      </c>
      <c r="E77" s="169">
        <f t="shared" si="6"/>
        <v>-65097</v>
      </c>
      <c r="F77" s="170">
        <f t="shared" si="7"/>
        <v>-2.5023862178667845E-2</v>
      </c>
    </row>
    <row r="78" spans="1:6" ht="15" customHeight="1" x14ac:dyDescent="0.25">
      <c r="A78" s="164" t="s">
        <v>73</v>
      </c>
      <c r="B78" s="161">
        <v>66460.899999999994</v>
      </c>
      <c r="C78" s="161">
        <v>66462</v>
      </c>
      <c r="D78" s="161">
        <v>45000</v>
      </c>
      <c r="E78" s="163">
        <f t="shared" si="6"/>
        <v>-21462</v>
      </c>
      <c r="F78" s="159">
        <f t="shared" si="7"/>
        <v>-0.32292136860160692</v>
      </c>
    </row>
    <row r="79" spans="1:6" ht="15" customHeight="1" x14ac:dyDescent="0.25">
      <c r="A79" s="164" t="s">
        <v>74</v>
      </c>
      <c r="B79" s="158">
        <v>101805.09</v>
      </c>
      <c r="C79" s="158">
        <v>168170</v>
      </c>
      <c r="D79" s="158">
        <v>168187</v>
      </c>
      <c r="E79" s="163">
        <f t="shared" si="6"/>
        <v>17</v>
      </c>
      <c r="F79" s="159">
        <f t="shared" si="7"/>
        <v>1.0108818457513231E-4</v>
      </c>
    </row>
    <row r="80" spans="1:6" ht="15" customHeight="1" x14ac:dyDescent="0.25">
      <c r="A80" s="164" t="s">
        <v>75</v>
      </c>
      <c r="B80" s="154">
        <v>14527.94</v>
      </c>
      <c r="C80" s="154">
        <v>15500</v>
      </c>
      <c r="D80" s="154">
        <v>15500</v>
      </c>
      <c r="E80" s="163">
        <f t="shared" si="6"/>
        <v>0</v>
      </c>
      <c r="F80" s="159">
        <f t="shared" si="7"/>
        <v>0</v>
      </c>
    </row>
    <row r="81" spans="1:8" s="127" customFormat="1" ht="15" customHeight="1" x14ac:dyDescent="0.25">
      <c r="A81" s="167" t="s">
        <v>76</v>
      </c>
      <c r="B81" s="185">
        <v>182793.93</v>
      </c>
      <c r="C81" s="185">
        <v>250132</v>
      </c>
      <c r="D81" s="185">
        <v>228687</v>
      </c>
      <c r="E81" s="169">
        <f t="shared" si="6"/>
        <v>-21445</v>
      </c>
      <c r="F81" s="170">
        <f t="shared" si="7"/>
        <v>-8.5734732061471544E-2</v>
      </c>
    </row>
    <row r="82" spans="1:8" ht="15" customHeight="1" x14ac:dyDescent="0.25">
      <c r="A82" s="164" t="s">
        <v>77</v>
      </c>
      <c r="B82" s="154">
        <v>51723.62</v>
      </c>
      <c r="C82" s="154">
        <v>281502</v>
      </c>
      <c r="D82" s="154">
        <v>193500</v>
      </c>
      <c r="E82" s="163">
        <f t="shared" si="6"/>
        <v>-88002</v>
      </c>
      <c r="F82" s="159">
        <f t="shared" si="7"/>
        <v>-0.31261589615704327</v>
      </c>
    </row>
    <row r="83" spans="1:8" ht="15" customHeight="1" x14ac:dyDescent="0.25">
      <c r="A83" s="164" t="s">
        <v>78</v>
      </c>
      <c r="B83" s="163">
        <v>0</v>
      </c>
      <c r="C83" s="163">
        <v>0</v>
      </c>
      <c r="D83" s="163">
        <v>0</v>
      </c>
      <c r="E83" s="163">
        <f t="shared" si="6"/>
        <v>0</v>
      </c>
      <c r="F83" s="159">
        <f t="shared" si="7"/>
        <v>0</v>
      </c>
    </row>
    <row r="84" spans="1:8" ht="15" customHeight="1" x14ac:dyDescent="0.25">
      <c r="A84" s="164" t="s">
        <v>79</v>
      </c>
      <c r="B84" s="163">
        <v>0</v>
      </c>
      <c r="C84" s="163">
        <v>0</v>
      </c>
      <c r="D84" s="163">
        <v>0</v>
      </c>
      <c r="E84" s="163">
        <f t="shared" si="6"/>
        <v>0</v>
      </c>
      <c r="F84" s="159">
        <f t="shared" si="7"/>
        <v>0</v>
      </c>
    </row>
    <row r="85" spans="1:8" ht="15" customHeight="1" x14ac:dyDescent="0.25">
      <c r="A85" s="164" t="s">
        <v>80</v>
      </c>
      <c r="B85" s="163">
        <v>481455.45</v>
      </c>
      <c r="C85" s="163">
        <v>481456</v>
      </c>
      <c r="D85" s="163">
        <v>435000</v>
      </c>
      <c r="E85" s="163">
        <f t="shared" si="6"/>
        <v>-46456</v>
      </c>
      <c r="F85" s="159">
        <f t="shared" si="7"/>
        <v>-9.6490645043368448E-2</v>
      </c>
    </row>
    <row r="86" spans="1:8" s="127" customFormat="1" ht="15" customHeight="1" x14ac:dyDescent="0.25">
      <c r="A86" s="167" t="s">
        <v>81</v>
      </c>
      <c r="B86" s="169">
        <v>533179.07000000007</v>
      </c>
      <c r="C86" s="169">
        <v>762958</v>
      </c>
      <c r="D86" s="169">
        <v>628500</v>
      </c>
      <c r="E86" s="169">
        <f t="shared" si="6"/>
        <v>-134458</v>
      </c>
      <c r="F86" s="170">
        <f t="shared" si="7"/>
        <v>-0.17623250559008491</v>
      </c>
    </row>
    <row r="87" spans="1:8" ht="15" customHeight="1" x14ac:dyDescent="0.25">
      <c r="A87" s="164" t="s">
        <v>82</v>
      </c>
      <c r="B87" s="163">
        <v>17773.82</v>
      </c>
      <c r="C87" s="163">
        <v>25000</v>
      </c>
      <c r="D87" s="163">
        <v>46000</v>
      </c>
      <c r="E87" s="163">
        <f t="shared" si="6"/>
        <v>21000</v>
      </c>
      <c r="F87" s="159">
        <f t="shared" si="7"/>
        <v>0.84</v>
      </c>
    </row>
    <row r="88" spans="1:8" ht="15" customHeight="1" x14ac:dyDescent="0.25">
      <c r="A88" s="164" t="s">
        <v>83</v>
      </c>
      <c r="B88" s="163">
        <v>0</v>
      </c>
      <c r="C88" s="163">
        <v>0</v>
      </c>
      <c r="D88" s="163">
        <v>0</v>
      </c>
      <c r="E88" s="163">
        <f t="shared" si="6"/>
        <v>0</v>
      </c>
      <c r="F88" s="159">
        <f t="shared" si="7"/>
        <v>0</v>
      </c>
    </row>
    <row r="89" spans="1:8" ht="15" customHeight="1" x14ac:dyDescent="0.25">
      <c r="A89" s="172" t="s">
        <v>84</v>
      </c>
      <c r="B89" s="163">
        <v>0</v>
      </c>
      <c r="C89" s="163">
        <v>0</v>
      </c>
      <c r="D89" s="163">
        <v>0</v>
      </c>
      <c r="E89" s="163">
        <f t="shared" si="6"/>
        <v>0</v>
      </c>
      <c r="F89" s="159">
        <f t="shared" si="7"/>
        <v>0</v>
      </c>
    </row>
    <row r="90" spans="1:8" s="127" customFormat="1" ht="15" customHeight="1" x14ac:dyDescent="0.25">
      <c r="A90" s="186" t="s">
        <v>85</v>
      </c>
      <c r="B90" s="185">
        <v>17773.82</v>
      </c>
      <c r="C90" s="185">
        <v>25000</v>
      </c>
      <c r="D90" s="185">
        <v>46000</v>
      </c>
      <c r="E90" s="185">
        <f t="shared" si="6"/>
        <v>21000</v>
      </c>
      <c r="F90" s="170">
        <f t="shared" si="7"/>
        <v>0.84</v>
      </c>
    </row>
    <row r="91" spans="1:8" ht="15" customHeight="1" x14ac:dyDescent="0.25">
      <c r="A91" s="172" t="s">
        <v>86</v>
      </c>
      <c r="B91" s="163">
        <v>0</v>
      </c>
      <c r="C91" s="163">
        <v>0</v>
      </c>
      <c r="D91" s="163">
        <v>0</v>
      </c>
      <c r="E91" s="163">
        <f t="shared" si="6"/>
        <v>0</v>
      </c>
      <c r="F91" s="159">
        <f t="shared" si="7"/>
        <v>0</v>
      </c>
    </row>
    <row r="92" spans="1:8" s="127" customFormat="1" ht="15" customHeight="1" thickBot="1" x14ac:dyDescent="0.3">
      <c r="A92" s="207" t="s">
        <v>67</v>
      </c>
      <c r="B92" s="208">
        <v>3315551.88</v>
      </c>
      <c r="C92" s="208">
        <v>3639487</v>
      </c>
      <c r="D92" s="208">
        <v>3439487</v>
      </c>
      <c r="E92" s="208">
        <f t="shared" si="6"/>
        <v>-200000</v>
      </c>
      <c r="F92" s="209">
        <f t="shared" si="7"/>
        <v>-5.4952799666546412E-2</v>
      </c>
    </row>
    <row r="93" spans="1:8" ht="15" customHeight="1" thickTop="1" x14ac:dyDescent="0.25">
      <c r="A93" s="187"/>
      <c r="B93" s="188"/>
      <c r="C93" s="188"/>
      <c r="D93" s="188"/>
      <c r="E93" s="188"/>
      <c r="F93" s="189" t="s">
        <v>46</v>
      </c>
      <c r="G93" s="145"/>
      <c r="H93" s="145"/>
    </row>
    <row r="94" spans="1:8" x14ac:dyDescent="0.25">
      <c r="A94" s="142" t="s">
        <v>199</v>
      </c>
    </row>
    <row r="95" spans="1:8" x14ac:dyDescent="0.25">
      <c r="A95" s="142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20" sqref="G20"/>
    </sheetView>
  </sheetViews>
  <sheetFormatPr defaultColWidth="9.140625" defaultRowHeight="15" x14ac:dyDescent="0.25"/>
  <cols>
    <col min="1" max="1" width="66.5703125" style="142" customWidth="1"/>
    <col min="2" max="5" width="23.7109375" style="190" customWidth="1"/>
    <col min="6" max="6" width="23.7109375" style="191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1"/>
      <c r="D1" s="213" t="s">
        <v>1</v>
      </c>
      <c r="E1" s="195" t="s">
        <v>97</v>
      </c>
      <c r="F1" s="41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146" t="s">
        <v>4</v>
      </c>
      <c r="B4" s="147" t="s">
        <v>5</v>
      </c>
      <c r="C4" s="148" t="s">
        <v>6</v>
      </c>
      <c r="D4" s="148" t="s">
        <v>6</v>
      </c>
      <c r="E4" s="148" t="s">
        <v>7</v>
      </c>
      <c r="F4" s="149" t="s">
        <v>8</v>
      </c>
    </row>
    <row r="5" spans="1:8" s="143" customFormat="1" ht="15" customHeight="1" x14ac:dyDescent="0.25">
      <c r="A5" s="150"/>
      <c r="B5" s="151" t="s">
        <v>140</v>
      </c>
      <c r="C5" s="151" t="s">
        <v>197</v>
      </c>
      <c r="D5" s="151" t="s">
        <v>141</v>
      </c>
      <c r="E5" s="151" t="s">
        <v>140</v>
      </c>
      <c r="F5" s="152" t="s">
        <v>9</v>
      </c>
    </row>
    <row r="6" spans="1:8" ht="15" customHeight="1" x14ac:dyDescent="0.25">
      <c r="A6" s="153" t="s">
        <v>10</v>
      </c>
      <c r="B6" s="154"/>
      <c r="C6" s="154"/>
      <c r="D6" s="154"/>
      <c r="E6" s="154"/>
      <c r="F6" s="155"/>
    </row>
    <row r="7" spans="1:8" ht="15" customHeight="1" x14ac:dyDescent="0.25">
      <c r="A7" s="153" t="s">
        <v>11</v>
      </c>
      <c r="B7" s="154"/>
      <c r="C7" s="154"/>
      <c r="D7" s="154"/>
      <c r="E7" s="154"/>
      <c r="F7" s="156"/>
    </row>
    <row r="8" spans="1:8" ht="15" customHeight="1" x14ac:dyDescent="0.25">
      <c r="A8" s="157" t="s">
        <v>12</v>
      </c>
      <c r="B8" s="158">
        <v>12397631</v>
      </c>
      <c r="C8" s="158">
        <v>12397631</v>
      </c>
      <c r="D8" s="158">
        <v>13654237</v>
      </c>
      <c r="E8" s="158">
        <f t="shared" ref="E8:E29" si="0">D8-C8</f>
        <v>1256606</v>
      </c>
      <c r="F8" s="159">
        <f t="shared" ref="F8:F29" si="1">IF(ISBLANK(E8),"  ",IF(C8&gt;0,E8/C8,IF(E8&gt;0,1,0)))</f>
        <v>0.10135855793739949</v>
      </c>
    </row>
    <row r="9" spans="1:8" ht="15" customHeight="1" x14ac:dyDescent="0.25">
      <c r="A9" s="157" t="s">
        <v>13</v>
      </c>
      <c r="B9" s="158">
        <v>0</v>
      </c>
      <c r="C9" s="158">
        <v>0</v>
      </c>
      <c r="D9" s="158">
        <v>0</v>
      </c>
      <c r="E9" s="158">
        <f t="shared" si="0"/>
        <v>0</v>
      </c>
      <c r="F9" s="159">
        <f t="shared" si="1"/>
        <v>0</v>
      </c>
    </row>
    <row r="10" spans="1:8" ht="15" customHeight="1" x14ac:dyDescent="0.25">
      <c r="A10" s="160" t="s">
        <v>14</v>
      </c>
      <c r="B10" s="161">
        <v>1041497</v>
      </c>
      <c r="C10" s="161">
        <v>1070300</v>
      </c>
      <c r="D10" s="161">
        <v>1040456</v>
      </c>
      <c r="E10" s="161">
        <f t="shared" si="0"/>
        <v>-29844</v>
      </c>
      <c r="F10" s="159">
        <f t="shared" si="1"/>
        <v>-2.7883770905353638E-2</v>
      </c>
    </row>
    <row r="11" spans="1:8" ht="15" customHeight="1" x14ac:dyDescent="0.25">
      <c r="A11" s="162" t="s">
        <v>15</v>
      </c>
      <c r="B11" s="163">
        <v>0</v>
      </c>
      <c r="C11" s="163">
        <v>0</v>
      </c>
      <c r="D11" s="163">
        <v>0</v>
      </c>
      <c r="E11" s="161">
        <f t="shared" si="0"/>
        <v>0</v>
      </c>
      <c r="F11" s="159">
        <f t="shared" si="1"/>
        <v>0</v>
      </c>
    </row>
    <row r="12" spans="1:8" ht="15" customHeight="1" x14ac:dyDescent="0.25">
      <c r="A12" s="164" t="s">
        <v>16</v>
      </c>
      <c r="B12" s="163">
        <v>1041497</v>
      </c>
      <c r="C12" s="163">
        <v>1070300</v>
      </c>
      <c r="D12" s="163">
        <v>1040456</v>
      </c>
      <c r="E12" s="161">
        <f t="shared" si="0"/>
        <v>-29844</v>
      </c>
      <c r="F12" s="159">
        <f t="shared" si="1"/>
        <v>-2.7883770905353638E-2</v>
      </c>
    </row>
    <row r="13" spans="1:8" ht="15" customHeight="1" x14ac:dyDescent="0.25">
      <c r="A13" s="164" t="s">
        <v>17</v>
      </c>
      <c r="B13" s="163">
        <v>0</v>
      </c>
      <c r="C13" s="163">
        <v>0</v>
      </c>
      <c r="D13" s="163">
        <v>0</v>
      </c>
      <c r="E13" s="161">
        <f t="shared" si="0"/>
        <v>0</v>
      </c>
      <c r="F13" s="159">
        <f t="shared" si="1"/>
        <v>0</v>
      </c>
    </row>
    <row r="14" spans="1:8" ht="15" customHeight="1" x14ac:dyDescent="0.25">
      <c r="A14" s="164" t="s">
        <v>18</v>
      </c>
      <c r="B14" s="163">
        <v>0</v>
      </c>
      <c r="C14" s="163">
        <v>0</v>
      </c>
      <c r="D14" s="163">
        <v>0</v>
      </c>
      <c r="E14" s="161">
        <f t="shared" si="0"/>
        <v>0</v>
      </c>
      <c r="F14" s="159">
        <f t="shared" si="1"/>
        <v>0</v>
      </c>
    </row>
    <row r="15" spans="1:8" ht="15" customHeight="1" x14ac:dyDescent="0.25">
      <c r="A15" s="164" t="s">
        <v>19</v>
      </c>
      <c r="B15" s="163">
        <v>0</v>
      </c>
      <c r="C15" s="163">
        <v>0</v>
      </c>
      <c r="D15" s="163">
        <v>0</v>
      </c>
      <c r="E15" s="161">
        <f t="shared" si="0"/>
        <v>0</v>
      </c>
      <c r="F15" s="159">
        <f t="shared" si="1"/>
        <v>0</v>
      </c>
    </row>
    <row r="16" spans="1:8" ht="15" customHeight="1" x14ac:dyDescent="0.25">
      <c r="A16" s="164" t="s">
        <v>20</v>
      </c>
      <c r="B16" s="163">
        <v>0</v>
      </c>
      <c r="C16" s="163">
        <v>0</v>
      </c>
      <c r="D16" s="163">
        <v>0</v>
      </c>
      <c r="E16" s="161">
        <f t="shared" si="0"/>
        <v>0</v>
      </c>
      <c r="F16" s="159">
        <f t="shared" si="1"/>
        <v>0</v>
      </c>
    </row>
    <row r="17" spans="1:6" ht="15" customHeight="1" x14ac:dyDescent="0.25">
      <c r="A17" s="164" t="s">
        <v>21</v>
      </c>
      <c r="B17" s="163">
        <v>0</v>
      </c>
      <c r="C17" s="163">
        <v>0</v>
      </c>
      <c r="D17" s="163">
        <v>0</v>
      </c>
      <c r="E17" s="161">
        <f t="shared" si="0"/>
        <v>0</v>
      </c>
      <c r="F17" s="159">
        <f t="shared" si="1"/>
        <v>0</v>
      </c>
    </row>
    <row r="18" spans="1:6" ht="15" customHeight="1" x14ac:dyDescent="0.25">
      <c r="A18" s="164" t="s">
        <v>22</v>
      </c>
      <c r="B18" s="163">
        <v>0</v>
      </c>
      <c r="C18" s="163">
        <v>0</v>
      </c>
      <c r="D18" s="163">
        <v>0</v>
      </c>
      <c r="E18" s="161">
        <f t="shared" si="0"/>
        <v>0</v>
      </c>
      <c r="F18" s="159">
        <f t="shared" si="1"/>
        <v>0</v>
      </c>
    </row>
    <row r="19" spans="1:6" ht="15" customHeight="1" x14ac:dyDescent="0.25">
      <c r="A19" s="164" t="s">
        <v>23</v>
      </c>
      <c r="B19" s="163">
        <v>0</v>
      </c>
      <c r="C19" s="163">
        <v>0</v>
      </c>
      <c r="D19" s="163">
        <v>0</v>
      </c>
      <c r="E19" s="161">
        <f t="shared" si="0"/>
        <v>0</v>
      </c>
      <c r="F19" s="159">
        <f t="shared" si="1"/>
        <v>0</v>
      </c>
    </row>
    <row r="20" spans="1:6" ht="15" customHeight="1" x14ac:dyDescent="0.25">
      <c r="A20" s="164" t="s">
        <v>24</v>
      </c>
      <c r="B20" s="163">
        <v>0</v>
      </c>
      <c r="C20" s="163">
        <v>0</v>
      </c>
      <c r="D20" s="163">
        <v>0</v>
      </c>
      <c r="E20" s="161">
        <f t="shared" si="0"/>
        <v>0</v>
      </c>
      <c r="F20" s="159">
        <f t="shared" si="1"/>
        <v>0</v>
      </c>
    </row>
    <row r="21" spans="1:6" ht="15" customHeight="1" x14ac:dyDescent="0.25">
      <c r="A21" s="164" t="s">
        <v>25</v>
      </c>
      <c r="B21" s="163">
        <v>0</v>
      </c>
      <c r="C21" s="163">
        <v>0</v>
      </c>
      <c r="D21" s="163">
        <v>0</v>
      </c>
      <c r="E21" s="161">
        <f t="shared" si="0"/>
        <v>0</v>
      </c>
      <c r="F21" s="159">
        <f t="shared" si="1"/>
        <v>0</v>
      </c>
    </row>
    <row r="22" spans="1:6" ht="15" customHeight="1" x14ac:dyDescent="0.25">
      <c r="A22" s="164" t="s">
        <v>26</v>
      </c>
      <c r="B22" s="163">
        <v>0</v>
      </c>
      <c r="C22" s="163">
        <v>0</v>
      </c>
      <c r="D22" s="163">
        <v>0</v>
      </c>
      <c r="E22" s="161">
        <f t="shared" si="0"/>
        <v>0</v>
      </c>
      <c r="F22" s="159">
        <f t="shared" si="1"/>
        <v>0</v>
      </c>
    </row>
    <row r="23" spans="1:6" ht="15" customHeight="1" x14ac:dyDescent="0.25">
      <c r="A23" s="165" t="s">
        <v>27</v>
      </c>
      <c r="B23" s="163">
        <v>0</v>
      </c>
      <c r="C23" s="163">
        <v>0</v>
      </c>
      <c r="D23" s="163">
        <v>0</v>
      </c>
      <c r="E23" s="161">
        <f t="shared" si="0"/>
        <v>0</v>
      </c>
      <c r="F23" s="159">
        <f t="shared" si="1"/>
        <v>0</v>
      </c>
    </row>
    <row r="24" spans="1:6" ht="15" customHeight="1" x14ac:dyDescent="0.25">
      <c r="A24" s="165" t="s">
        <v>28</v>
      </c>
      <c r="B24" s="163">
        <v>0</v>
      </c>
      <c r="C24" s="163">
        <v>0</v>
      </c>
      <c r="D24" s="163">
        <v>0</v>
      </c>
      <c r="E24" s="161">
        <f t="shared" si="0"/>
        <v>0</v>
      </c>
      <c r="F24" s="159">
        <f t="shared" si="1"/>
        <v>0</v>
      </c>
    </row>
    <row r="25" spans="1:6" ht="15" customHeight="1" x14ac:dyDescent="0.25">
      <c r="A25" s="165" t="s">
        <v>29</v>
      </c>
      <c r="B25" s="163">
        <v>0</v>
      </c>
      <c r="C25" s="163">
        <v>0</v>
      </c>
      <c r="D25" s="163">
        <v>0</v>
      </c>
      <c r="E25" s="161">
        <f t="shared" si="0"/>
        <v>0</v>
      </c>
      <c r="F25" s="159">
        <f t="shared" si="1"/>
        <v>0</v>
      </c>
    </row>
    <row r="26" spans="1:6" ht="15" customHeight="1" x14ac:dyDescent="0.25">
      <c r="A26" s="165" t="s">
        <v>30</v>
      </c>
      <c r="B26" s="163">
        <v>0</v>
      </c>
      <c r="C26" s="163">
        <v>0</v>
      </c>
      <c r="D26" s="163">
        <v>0</v>
      </c>
      <c r="E26" s="161">
        <f t="shared" si="0"/>
        <v>0</v>
      </c>
      <c r="F26" s="159">
        <f t="shared" si="1"/>
        <v>0</v>
      </c>
    </row>
    <row r="27" spans="1:6" ht="15" customHeight="1" x14ac:dyDescent="0.25">
      <c r="A27" s="165" t="s">
        <v>31</v>
      </c>
      <c r="B27" s="163">
        <v>0</v>
      </c>
      <c r="C27" s="163">
        <v>0</v>
      </c>
      <c r="D27" s="163">
        <v>0</v>
      </c>
      <c r="E27" s="161">
        <f t="shared" si="0"/>
        <v>0</v>
      </c>
      <c r="F27" s="159">
        <f t="shared" si="1"/>
        <v>0</v>
      </c>
    </row>
    <row r="28" spans="1:6" ht="15" customHeight="1" x14ac:dyDescent="0.25">
      <c r="A28" s="165" t="s">
        <v>87</v>
      </c>
      <c r="B28" s="163">
        <v>0</v>
      </c>
      <c r="C28" s="163">
        <v>0</v>
      </c>
      <c r="D28" s="163">
        <v>0</v>
      </c>
      <c r="E28" s="161">
        <f>D28-C28</f>
        <v>0</v>
      </c>
      <c r="F28" s="159">
        <f>IF(ISBLANK(E28),"  ",IF(C28&gt;0,E28/C28,IF(E28&gt;0,1,0)))</f>
        <v>0</v>
      </c>
    </row>
    <row r="29" spans="1:6" ht="15" customHeight="1" x14ac:dyDescent="0.25">
      <c r="A29" s="165" t="s">
        <v>32</v>
      </c>
      <c r="B29" s="163">
        <v>0</v>
      </c>
      <c r="C29" s="163">
        <v>0</v>
      </c>
      <c r="D29" s="163">
        <v>0</v>
      </c>
      <c r="E29" s="161">
        <f t="shared" si="0"/>
        <v>0</v>
      </c>
      <c r="F29" s="159">
        <f t="shared" si="1"/>
        <v>0</v>
      </c>
    </row>
    <row r="30" spans="1:6" ht="15" customHeight="1" x14ac:dyDescent="0.25">
      <c r="A30" s="166" t="s">
        <v>33</v>
      </c>
      <c r="B30" s="163"/>
      <c r="C30" s="163"/>
      <c r="D30" s="163"/>
      <c r="E30" s="163"/>
      <c r="F30" s="155"/>
    </row>
    <row r="31" spans="1:6" ht="15" customHeight="1" x14ac:dyDescent="0.25">
      <c r="A31" s="162" t="s">
        <v>34</v>
      </c>
      <c r="B31" s="158">
        <v>0</v>
      </c>
      <c r="C31" s="158">
        <v>0</v>
      </c>
      <c r="D31" s="158">
        <v>0</v>
      </c>
      <c r="E31" s="158">
        <f>D31-C31</f>
        <v>0</v>
      </c>
      <c r="F31" s="159">
        <f>IF(ISBLANK(E31),"  ",IF(C31&gt;0,E31/C31,IF(E31&gt;0,1,0)))</f>
        <v>0</v>
      </c>
    </row>
    <row r="32" spans="1:6" ht="15" customHeight="1" x14ac:dyDescent="0.25">
      <c r="A32" s="167" t="s">
        <v>35</v>
      </c>
      <c r="B32" s="163"/>
      <c r="C32" s="163"/>
      <c r="D32" s="163"/>
      <c r="E32" s="163"/>
      <c r="F32" s="155"/>
    </row>
    <row r="33" spans="1:12" ht="15" customHeight="1" x14ac:dyDescent="0.25">
      <c r="A33" s="162" t="s">
        <v>34</v>
      </c>
      <c r="B33" s="154">
        <v>0</v>
      </c>
      <c r="C33" s="154">
        <v>0</v>
      </c>
      <c r="D33" s="154">
        <v>0</v>
      </c>
      <c r="E33" s="158">
        <f>D33-C33</f>
        <v>0</v>
      </c>
      <c r="F33" s="159">
        <f>IF(ISBLANK(E33),"  ",IF(C33&gt;0,E33/C33,IF(E33&gt;0,1,0)))</f>
        <v>0</v>
      </c>
    </row>
    <row r="34" spans="1:12" ht="15" customHeight="1" x14ac:dyDescent="0.25">
      <c r="A34" s="164" t="s">
        <v>36</v>
      </c>
      <c r="B34" s="163"/>
      <c r="C34" s="163"/>
      <c r="D34" s="163"/>
      <c r="E34" s="161"/>
      <c r="F34" s="159" t="str">
        <f>IF(ISBLANK(E34),"  ",IF(C34&gt;0,E34/C34,IF(E34&gt;0,1,0)))</f>
        <v xml:space="preserve">  </v>
      </c>
    </row>
    <row r="35" spans="1:12" s="127" customFormat="1" ht="15" customHeight="1" x14ac:dyDescent="0.25">
      <c r="A35" s="168" t="s">
        <v>38</v>
      </c>
      <c r="B35" s="169">
        <v>13439128</v>
      </c>
      <c r="C35" s="169">
        <v>13467931</v>
      </c>
      <c r="D35" s="169">
        <v>14694693</v>
      </c>
      <c r="E35" s="169">
        <f>D35-C35</f>
        <v>1226762</v>
      </c>
      <c r="F35" s="170">
        <f>IF(ISBLANK(E35),"  ",IF(C35&gt;0,E35/C35,IF(E35&gt;0,1,0)))</f>
        <v>9.1087636252368681E-2</v>
      </c>
    </row>
    <row r="36" spans="1:12" ht="15" customHeight="1" x14ac:dyDescent="0.25">
      <c r="A36" s="166" t="s">
        <v>39</v>
      </c>
      <c r="B36" s="163"/>
      <c r="C36" s="163"/>
      <c r="D36" s="163"/>
      <c r="E36" s="163"/>
      <c r="F36" s="155"/>
    </row>
    <row r="37" spans="1:12" ht="15" customHeight="1" x14ac:dyDescent="0.25">
      <c r="A37" s="171" t="s">
        <v>40</v>
      </c>
      <c r="B37" s="158">
        <v>0</v>
      </c>
      <c r="C37" s="158">
        <v>0</v>
      </c>
      <c r="D37" s="158">
        <v>0</v>
      </c>
      <c r="E37" s="158">
        <f t="shared" ref="E37:E42" si="2">D37-C37</f>
        <v>0</v>
      </c>
      <c r="F37" s="159">
        <f t="shared" ref="F37:F42" si="3">IF(ISBLANK(E37),"  ",IF(C37&gt;0,E37/C37,IF(E37&gt;0,1,0)))</f>
        <v>0</v>
      </c>
    </row>
    <row r="38" spans="1:12" ht="15" customHeight="1" x14ac:dyDescent="0.25">
      <c r="A38" s="172" t="s">
        <v>41</v>
      </c>
      <c r="B38" s="158">
        <v>0</v>
      </c>
      <c r="C38" s="158">
        <v>0</v>
      </c>
      <c r="D38" s="158">
        <v>0</v>
      </c>
      <c r="E38" s="161">
        <f t="shared" si="2"/>
        <v>0</v>
      </c>
      <c r="F38" s="159">
        <f t="shared" si="3"/>
        <v>0</v>
      </c>
    </row>
    <row r="39" spans="1:12" ht="15" customHeight="1" x14ac:dyDescent="0.25">
      <c r="A39" s="172" t="s">
        <v>42</v>
      </c>
      <c r="B39" s="158">
        <v>0</v>
      </c>
      <c r="C39" s="158">
        <v>0</v>
      </c>
      <c r="D39" s="158">
        <v>0</v>
      </c>
      <c r="E39" s="161">
        <f t="shared" si="2"/>
        <v>0</v>
      </c>
      <c r="F39" s="159">
        <f t="shared" si="3"/>
        <v>0</v>
      </c>
    </row>
    <row r="40" spans="1:12" ht="15" customHeight="1" x14ac:dyDescent="0.25">
      <c r="A40" s="172" t="s">
        <v>43</v>
      </c>
      <c r="B40" s="158">
        <v>0</v>
      </c>
      <c r="C40" s="158">
        <v>0</v>
      </c>
      <c r="D40" s="158">
        <v>0</v>
      </c>
      <c r="E40" s="161">
        <f t="shared" si="2"/>
        <v>0</v>
      </c>
      <c r="F40" s="159">
        <f t="shared" si="3"/>
        <v>0</v>
      </c>
    </row>
    <row r="41" spans="1:12" ht="15" customHeight="1" x14ac:dyDescent="0.25">
      <c r="A41" s="173" t="s">
        <v>44</v>
      </c>
      <c r="B41" s="158">
        <v>0</v>
      </c>
      <c r="C41" s="158">
        <v>0</v>
      </c>
      <c r="D41" s="158">
        <v>0</v>
      </c>
      <c r="E41" s="161">
        <f t="shared" si="2"/>
        <v>0</v>
      </c>
      <c r="F41" s="159">
        <f t="shared" si="3"/>
        <v>0</v>
      </c>
    </row>
    <row r="42" spans="1:12" s="127" customFormat="1" ht="15" customHeight="1" x14ac:dyDescent="0.25">
      <c r="A42" s="166" t="s">
        <v>45</v>
      </c>
      <c r="B42" s="174">
        <v>0</v>
      </c>
      <c r="C42" s="174">
        <v>0</v>
      </c>
      <c r="D42" s="174">
        <v>0</v>
      </c>
      <c r="E42" s="174">
        <f t="shared" si="2"/>
        <v>0</v>
      </c>
      <c r="F42" s="170">
        <f t="shared" si="3"/>
        <v>0</v>
      </c>
      <c r="L42" s="127" t="s">
        <v>46</v>
      </c>
    </row>
    <row r="43" spans="1:12" ht="15" customHeight="1" x14ac:dyDescent="0.25">
      <c r="A43" s="164" t="s">
        <v>46</v>
      </c>
      <c r="B43" s="163"/>
      <c r="C43" s="163"/>
      <c r="D43" s="163"/>
      <c r="E43" s="163"/>
      <c r="F43" s="155"/>
    </row>
    <row r="44" spans="1:12" s="127" customFormat="1" ht="15" customHeight="1" x14ac:dyDescent="0.25">
      <c r="A44" s="175" t="s">
        <v>47</v>
      </c>
      <c r="B44" s="176">
        <v>0</v>
      </c>
      <c r="C44" s="176">
        <v>0</v>
      </c>
      <c r="D44" s="176">
        <v>0</v>
      </c>
      <c r="E44" s="176">
        <f>D44-C44</f>
        <v>0</v>
      </c>
      <c r="F44" s="170">
        <f>IF(ISBLANK(E44),"  ",IF(C44&gt;0,E44/C44,IF(E44&gt;0,1,0)))</f>
        <v>0</v>
      </c>
    </row>
    <row r="45" spans="1:12" ht="15" customHeight="1" x14ac:dyDescent="0.25">
      <c r="A45" s="164" t="s">
        <v>46</v>
      </c>
      <c r="B45" s="163"/>
      <c r="C45" s="163"/>
      <c r="D45" s="163"/>
      <c r="E45" s="163"/>
      <c r="F45" s="155"/>
    </row>
    <row r="46" spans="1:12" s="127" customFormat="1" ht="15" customHeight="1" x14ac:dyDescent="0.25">
      <c r="A46" s="175" t="s">
        <v>48</v>
      </c>
      <c r="B46" s="176">
        <v>0</v>
      </c>
      <c r="C46" s="176">
        <v>0</v>
      </c>
      <c r="D46" s="176">
        <v>0</v>
      </c>
      <c r="E46" s="176">
        <f>D46-C46</f>
        <v>0</v>
      </c>
      <c r="F46" s="170">
        <f>IF(ISBLANK(E46),"  ",IF(C46&gt;0,E46/C46,IF(E46&gt;0,1,0)))</f>
        <v>0</v>
      </c>
    </row>
    <row r="47" spans="1:12" ht="15" customHeight="1" x14ac:dyDescent="0.25">
      <c r="A47" s="164" t="s">
        <v>46</v>
      </c>
      <c r="B47" s="163"/>
      <c r="C47" s="163"/>
      <c r="D47" s="163"/>
      <c r="E47" s="163"/>
      <c r="F47" s="155"/>
    </row>
    <row r="48" spans="1:12" s="127" customFormat="1" ht="15" customHeight="1" x14ac:dyDescent="0.25">
      <c r="A48" s="166" t="s">
        <v>49</v>
      </c>
      <c r="B48" s="174">
        <v>32996806.370000001</v>
      </c>
      <c r="C48" s="174">
        <v>32970043</v>
      </c>
      <c r="D48" s="174">
        <v>32970043</v>
      </c>
      <c r="E48" s="174">
        <f>D48-C48</f>
        <v>0</v>
      </c>
      <c r="F48" s="170">
        <f>IF(ISBLANK(E48),"  ",IF(C48&gt;0,E48/C48,IF(E48&gt;0,1,0)))</f>
        <v>0</v>
      </c>
    </row>
    <row r="49" spans="1:8" ht="15" customHeight="1" x14ac:dyDescent="0.25">
      <c r="A49" s="164" t="s">
        <v>46</v>
      </c>
      <c r="B49" s="163"/>
      <c r="C49" s="163"/>
      <c r="D49" s="163"/>
      <c r="E49" s="163"/>
      <c r="F49" s="155"/>
    </row>
    <row r="50" spans="1:8" s="127" customFormat="1" ht="15" customHeight="1" x14ac:dyDescent="0.25">
      <c r="A50" s="177" t="s">
        <v>50</v>
      </c>
      <c r="B50" s="178">
        <v>0</v>
      </c>
      <c r="C50" s="178">
        <v>0</v>
      </c>
      <c r="D50" s="178">
        <v>0</v>
      </c>
      <c r="E50" s="178">
        <f>D50-C50</f>
        <v>0</v>
      </c>
      <c r="F50" s="170">
        <f>IF(ISBLANK(E50),"  ",IF(C50&gt;0,E50/C50,IF(E50&gt;0,1,0)))</f>
        <v>0</v>
      </c>
    </row>
    <row r="51" spans="1:8" ht="15" customHeight="1" x14ac:dyDescent="0.25">
      <c r="A51" s="166"/>
      <c r="B51" s="154"/>
      <c r="C51" s="154"/>
      <c r="D51" s="154"/>
      <c r="E51" s="154"/>
      <c r="F51" s="179"/>
    </row>
    <row r="52" spans="1:8" s="127" customFormat="1" ht="15" customHeight="1" x14ac:dyDescent="0.25">
      <c r="A52" s="166" t="s">
        <v>51</v>
      </c>
      <c r="B52" s="174">
        <v>0</v>
      </c>
      <c r="C52" s="174">
        <v>0</v>
      </c>
      <c r="D52" s="174">
        <v>0</v>
      </c>
      <c r="E52" s="178">
        <f>D52-C52</f>
        <v>0</v>
      </c>
      <c r="F52" s="170">
        <f>IF(ISBLANK(E52),"  ",IF(C52&gt;0,E52/C52,IF(E52&gt;0,1,0)))</f>
        <v>0</v>
      </c>
    </row>
    <row r="53" spans="1:8" ht="15" customHeight="1" x14ac:dyDescent="0.25">
      <c r="A53" s="164"/>
      <c r="B53" s="163"/>
      <c r="C53" s="163"/>
      <c r="D53" s="163"/>
      <c r="E53" s="163"/>
      <c r="F53" s="155"/>
    </row>
    <row r="54" spans="1:8" s="127" customFormat="1" ht="15" customHeight="1" x14ac:dyDescent="0.25">
      <c r="A54" s="180" t="s">
        <v>52</v>
      </c>
      <c r="B54" s="174">
        <v>46435934.370000005</v>
      </c>
      <c r="C54" s="174">
        <v>46437974</v>
      </c>
      <c r="D54" s="174">
        <v>47664736</v>
      </c>
      <c r="E54" s="174">
        <f>D54-C54</f>
        <v>1226762</v>
      </c>
      <c r="F54" s="170">
        <f>IF(ISBLANK(E54),"  ",IF(C54&gt;0,E54/C54,IF(E54&gt;0,1,0)))</f>
        <v>2.641721622050092E-2</v>
      </c>
    </row>
    <row r="55" spans="1:8" ht="15" customHeight="1" x14ac:dyDescent="0.25">
      <c r="A55" s="181"/>
      <c r="B55" s="163"/>
      <c r="C55" s="163"/>
      <c r="D55" s="163"/>
      <c r="E55" s="163"/>
      <c r="F55" s="155" t="s">
        <v>46</v>
      </c>
    </row>
    <row r="56" spans="1:8" ht="15" customHeight="1" x14ac:dyDescent="0.25">
      <c r="A56" s="182"/>
      <c r="B56" s="154"/>
      <c r="C56" s="154"/>
      <c r="D56" s="154"/>
      <c r="E56" s="154"/>
      <c r="F56" s="156" t="s">
        <v>46</v>
      </c>
    </row>
    <row r="57" spans="1:8" ht="15" customHeight="1" x14ac:dyDescent="0.25">
      <c r="A57" s="180" t="s">
        <v>53</v>
      </c>
      <c r="B57" s="154"/>
      <c r="C57" s="154"/>
      <c r="D57" s="154"/>
      <c r="E57" s="154"/>
      <c r="F57" s="156"/>
    </row>
    <row r="58" spans="1:8" ht="15" customHeight="1" x14ac:dyDescent="0.25">
      <c r="A58" s="162" t="s">
        <v>54</v>
      </c>
      <c r="B58" s="154">
        <v>20040272.909999996</v>
      </c>
      <c r="C58" s="154">
        <v>21606126</v>
      </c>
      <c r="D58" s="154">
        <v>21825341</v>
      </c>
      <c r="E58" s="154">
        <f t="shared" ref="E58:E71" si="4">D58-C58</f>
        <v>219215</v>
      </c>
      <c r="F58" s="159">
        <f t="shared" ref="F58:F71" si="5">IF(ISBLANK(E58),"  ",IF(C58&gt;0,E58/C58,IF(E58&gt;0,1,0)))</f>
        <v>1.0145965084161778E-2</v>
      </c>
    </row>
    <row r="59" spans="1:8" ht="15" customHeight="1" x14ac:dyDescent="0.25">
      <c r="A59" s="164" t="s">
        <v>55</v>
      </c>
      <c r="B59" s="163">
        <v>0</v>
      </c>
      <c r="C59" s="163">
        <v>855</v>
      </c>
      <c r="D59" s="163">
        <v>855</v>
      </c>
      <c r="E59" s="163">
        <f t="shared" si="4"/>
        <v>0</v>
      </c>
      <c r="F59" s="159">
        <f t="shared" si="5"/>
        <v>0</v>
      </c>
    </row>
    <row r="60" spans="1:8" ht="15" customHeight="1" x14ac:dyDescent="0.25">
      <c r="A60" s="164" t="s">
        <v>56</v>
      </c>
      <c r="B60" s="163">
        <v>0</v>
      </c>
      <c r="C60" s="163">
        <v>0</v>
      </c>
      <c r="D60" s="163">
        <v>0</v>
      </c>
      <c r="E60" s="163">
        <f t="shared" si="4"/>
        <v>0</v>
      </c>
      <c r="F60" s="159">
        <f t="shared" si="5"/>
        <v>0</v>
      </c>
    </row>
    <row r="61" spans="1:8" ht="15" customHeight="1" x14ac:dyDescent="0.25">
      <c r="A61" s="164" t="s">
        <v>57</v>
      </c>
      <c r="B61" s="163">
        <v>2726380.2199999997</v>
      </c>
      <c r="C61" s="163">
        <v>2752465</v>
      </c>
      <c r="D61" s="163">
        <v>2848619</v>
      </c>
      <c r="E61" s="163">
        <f t="shared" si="4"/>
        <v>96154</v>
      </c>
      <c r="F61" s="159">
        <f t="shared" si="5"/>
        <v>3.4933777541222143E-2</v>
      </c>
    </row>
    <row r="62" spans="1:8" ht="15" customHeight="1" x14ac:dyDescent="0.25">
      <c r="A62" s="164" t="s">
        <v>58</v>
      </c>
      <c r="B62" s="163">
        <v>2265201.4899999998</v>
      </c>
      <c r="C62" s="163">
        <v>2311756</v>
      </c>
      <c r="D62" s="163">
        <v>2380168</v>
      </c>
      <c r="E62" s="163">
        <f t="shared" si="4"/>
        <v>68412</v>
      </c>
      <c r="F62" s="159">
        <f t="shared" si="5"/>
        <v>2.9593088543946679E-2</v>
      </c>
      <c r="H62" s="190"/>
    </row>
    <row r="63" spans="1:8" ht="15" customHeight="1" x14ac:dyDescent="0.25">
      <c r="A63" s="164" t="s">
        <v>59</v>
      </c>
      <c r="B63" s="163">
        <v>9050937.4900000002</v>
      </c>
      <c r="C63" s="163">
        <v>8523163</v>
      </c>
      <c r="D63" s="163">
        <v>8738150</v>
      </c>
      <c r="E63" s="163">
        <f t="shared" si="4"/>
        <v>214987</v>
      </c>
      <c r="F63" s="159">
        <f t="shared" si="5"/>
        <v>2.5223851755504383E-2</v>
      </c>
      <c r="H63" s="190"/>
    </row>
    <row r="64" spans="1:8" ht="15" customHeight="1" x14ac:dyDescent="0.25">
      <c r="A64" s="164" t="s">
        <v>60</v>
      </c>
      <c r="B64" s="163">
        <v>2931511.65</v>
      </c>
      <c r="C64" s="163">
        <v>2867160</v>
      </c>
      <c r="D64" s="163">
        <v>2867160</v>
      </c>
      <c r="E64" s="163">
        <f t="shared" si="4"/>
        <v>0</v>
      </c>
      <c r="F64" s="159">
        <f t="shared" si="5"/>
        <v>0</v>
      </c>
    </row>
    <row r="65" spans="1:6" ht="15" customHeight="1" x14ac:dyDescent="0.25">
      <c r="A65" s="164" t="s">
        <v>61</v>
      </c>
      <c r="B65" s="163">
        <v>6316541.6100000003</v>
      </c>
      <c r="C65" s="163">
        <v>6617809</v>
      </c>
      <c r="D65" s="163">
        <v>7245803</v>
      </c>
      <c r="E65" s="163">
        <f t="shared" si="4"/>
        <v>627994</v>
      </c>
      <c r="F65" s="159">
        <f t="shared" si="5"/>
        <v>9.4894548936060252E-2</v>
      </c>
    </row>
    <row r="66" spans="1:6" s="127" customFormat="1" ht="15" customHeight="1" x14ac:dyDescent="0.25">
      <c r="A66" s="183" t="s">
        <v>62</v>
      </c>
      <c r="B66" s="169">
        <v>43330845.36999999</v>
      </c>
      <c r="C66" s="169">
        <v>44679334</v>
      </c>
      <c r="D66" s="169">
        <v>45906096</v>
      </c>
      <c r="E66" s="169">
        <f t="shared" si="4"/>
        <v>1226762</v>
      </c>
      <c r="F66" s="170">
        <f t="shared" si="5"/>
        <v>2.7457034162595172E-2</v>
      </c>
    </row>
    <row r="67" spans="1:6" ht="15" customHeight="1" x14ac:dyDescent="0.25">
      <c r="A67" s="164" t="s">
        <v>63</v>
      </c>
      <c r="B67" s="163">
        <v>0</v>
      </c>
      <c r="C67" s="163">
        <v>0</v>
      </c>
      <c r="D67" s="163">
        <v>0</v>
      </c>
      <c r="E67" s="163">
        <f t="shared" si="4"/>
        <v>0</v>
      </c>
      <c r="F67" s="159">
        <f t="shared" si="5"/>
        <v>0</v>
      </c>
    </row>
    <row r="68" spans="1:6" ht="15" customHeight="1" x14ac:dyDescent="0.25">
      <c r="A68" s="164" t="s">
        <v>64</v>
      </c>
      <c r="B68" s="163">
        <v>0</v>
      </c>
      <c r="C68" s="163">
        <v>0</v>
      </c>
      <c r="D68" s="163">
        <v>0</v>
      </c>
      <c r="E68" s="163">
        <f t="shared" si="4"/>
        <v>0</v>
      </c>
      <c r="F68" s="159">
        <f t="shared" si="5"/>
        <v>0</v>
      </c>
    </row>
    <row r="69" spans="1:6" ht="15" customHeight="1" x14ac:dyDescent="0.25">
      <c r="A69" s="164" t="s">
        <v>65</v>
      </c>
      <c r="B69" s="163">
        <v>3105089</v>
      </c>
      <c r="C69" s="163">
        <v>1758640</v>
      </c>
      <c r="D69" s="163">
        <v>1758640</v>
      </c>
      <c r="E69" s="163">
        <f t="shared" si="4"/>
        <v>0</v>
      </c>
      <c r="F69" s="159">
        <f t="shared" si="5"/>
        <v>0</v>
      </c>
    </row>
    <row r="70" spans="1:6" ht="15" customHeight="1" x14ac:dyDescent="0.25">
      <c r="A70" s="164" t="s">
        <v>66</v>
      </c>
      <c r="B70" s="163">
        <v>0</v>
      </c>
      <c r="C70" s="163">
        <v>0</v>
      </c>
      <c r="D70" s="163">
        <v>0</v>
      </c>
      <c r="E70" s="163">
        <f t="shared" si="4"/>
        <v>0</v>
      </c>
      <c r="F70" s="159">
        <f t="shared" si="5"/>
        <v>0</v>
      </c>
    </row>
    <row r="71" spans="1:6" s="127" customFormat="1" ht="15" customHeight="1" x14ac:dyDescent="0.25">
      <c r="A71" s="184" t="s">
        <v>67</v>
      </c>
      <c r="B71" s="185">
        <v>46435934.36999999</v>
      </c>
      <c r="C71" s="185">
        <v>46437974</v>
      </c>
      <c r="D71" s="185">
        <v>47664736</v>
      </c>
      <c r="E71" s="185">
        <f t="shared" si="4"/>
        <v>1226762</v>
      </c>
      <c r="F71" s="170">
        <f t="shared" si="5"/>
        <v>2.641721622050092E-2</v>
      </c>
    </row>
    <row r="72" spans="1:6" ht="15" customHeight="1" x14ac:dyDescent="0.25">
      <c r="A72" s="182"/>
      <c r="B72" s="154"/>
      <c r="C72" s="154"/>
      <c r="D72" s="154"/>
      <c r="E72" s="154"/>
      <c r="F72" s="156"/>
    </row>
    <row r="73" spans="1:6" ht="15" customHeight="1" x14ac:dyDescent="0.25">
      <c r="A73" s="180" t="s">
        <v>68</v>
      </c>
      <c r="B73" s="154"/>
      <c r="C73" s="154"/>
      <c r="D73" s="154"/>
      <c r="E73" s="154"/>
      <c r="F73" s="156"/>
    </row>
    <row r="74" spans="1:6" ht="15" customHeight="1" x14ac:dyDescent="0.25">
      <c r="A74" s="162" t="s">
        <v>69</v>
      </c>
      <c r="B74" s="158">
        <v>22651944.849999998</v>
      </c>
      <c r="C74" s="158">
        <v>24712771</v>
      </c>
      <c r="D74" s="158">
        <v>25144338</v>
      </c>
      <c r="E74" s="154">
        <f t="shared" ref="E74:E92" si="6">D74-C74</f>
        <v>431567</v>
      </c>
      <c r="F74" s="159">
        <f t="shared" ref="F74:F92" si="7">IF(ISBLANK(E74),"  ",IF(C74&gt;0,E74/C74,IF(E74&gt;0,1,0)))</f>
        <v>1.7463318864566018E-2</v>
      </c>
    </row>
    <row r="75" spans="1:6" ht="15" customHeight="1" x14ac:dyDescent="0.25">
      <c r="A75" s="164" t="s">
        <v>70</v>
      </c>
      <c r="B75" s="161">
        <v>195385.77000000002</v>
      </c>
      <c r="C75" s="161">
        <v>278923</v>
      </c>
      <c r="D75" s="161">
        <v>278923</v>
      </c>
      <c r="E75" s="163">
        <f t="shared" si="6"/>
        <v>0</v>
      </c>
      <c r="F75" s="159">
        <f t="shared" si="7"/>
        <v>0</v>
      </c>
    </row>
    <row r="76" spans="1:6" ht="15" customHeight="1" x14ac:dyDescent="0.25">
      <c r="A76" s="164" t="s">
        <v>71</v>
      </c>
      <c r="B76" s="154">
        <v>10180784.32</v>
      </c>
      <c r="C76" s="154">
        <v>9844826</v>
      </c>
      <c r="D76" s="154">
        <v>9978516</v>
      </c>
      <c r="E76" s="163">
        <f t="shared" si="6"/>
        <v>133690</v>
      </c>
      <c r="F76" s="159">
        <f t="shared" si="7"/>
        <v>1.3579721977818602E-2</v>
      </c>
    </row>
    <row r="77" spans="1:6" s="127" customFormat="1" ht="15" customHeight="1" x14ac:dyDescent="0.25">
      <c r="A77" s="183" t="s">
        <v>72</v>
      </c>
      <c r="B77" s="185">
        <v>33028114.939999998</v>
      </c>
      <c r="C77" s="185">
        <v>34836520</v>
      </c>
      <c r="D77" s="185">
        <v>35401777</v>
      </c>
      <c r="E77" s="169">
        <f t="shared" si="6"/>
        <v>565257</v>
      </c>
      <c r="F77" s="170">
        <f t="shared" si="7"/>
        <v>1.6225989277918691E-2</v>
      </c>
    </row>
    <row r="78" spans="1:6" ht="15" customHeight="1" x14ac:dyDescent="0.25">
      <c r="A78" s="164" t="s">
        <v>73</v>
      </c>
      <c r="B78" s="161">
        <v>411448.45</v>
      </c>
      <c r="C78" s="161">
        <v>256682</v>
      </c>
      <c r="D78" s="161">
        <v>266127</v>
      </c>
      <c r="E78" s="163">
        <f t="shared" si="6"/>
        <v>9445</v>
      </c>
      <c r="F78" s="159">
        <f t="shared" si="7"/>
        <v>3.6796503066050597E-2</v>
      </c>
    </row>
    <row r="79" spans="1:6" ht="15" customHeight="1" x14ac:dyDescent="0.25">
      <c r="A79" s="164" t="s">
        <v>74</v>
      </c>
      <c r="B79" s="158">
        <v>3826375.4</v>
      </c>
      <c r="C79" s="158">
        <v>4228089</v>
      </c>
      <c r="D79" s="158">
        <v>4557207</v>
      </c>
      <c r="E79" s="163">
        <f t="shared" si="6"/>
        <v>329118</v>
      </c>
      <c r="F79" s="159">
        <f t="shared" si="7"/>
        <v>7.7840840152607949E-2</v>
      </c>
    </row>
    <row r="80" spans="1:6" ht="15" customHeight="1" x14ac:dyDescent="0.25">
      <c r="A80" s="164" t="s">
        <v>75</v>
      </c>
      <c r="B80" s="154">
        <v>484062.46</v>
      </c>
      <c r="C80" s="154">
        <v>497624</v>
      </c>
      <c r="D80" s="154">
        <v>536959</v>
      </c>
      <c r="E80" s="163">
        <f t="shared" si="6"/>
        <v>39335</v>
      </c>
      <c r="F80" s="159">
        <f t="shared" si="7"/>
        <v>7.9045624809092815E-2</v>
      </c>
    </row>
    <row r="81" spans="1:8" s="127" customFormat="1" ht="15" customHeight="1" x14ac:dyDescent="0.25">
      <c r="A81" s="167" t="s">
        <v>76</v>
      </c>
      <c r="B81" s="185">
        <v>4721886.3099999996</v>
      </c>
      <c r="C81" s="185">
        <v>4982395</v>
      </c>
      <c r="D81" s="185">
        <v>5360293</v>
      </c>
      <c r="E81" s="169">
        <f t="shared" si="6"/>
        <v>377898</v>
      </c>
      <c r="F81" s="170">
        <f t="shared" si="7"/>
        <v>7.5846656076043753E-2</v>
      </c>
    </row>
    <row r="82" spans="1:8" ht="15" customHeight="1" x14ac:dyDescent="0.25">
      <c r="A82" s="164" t="s">
        <v>77</v>
      </c>
      <c r="B82" s="154">
        <v>2006281.52</v>
      </c>
      <c r="C82" s="154">
        <v>1614130</v>
      </c>
      <c r="D82" s="154">
        <v>1808737</v>
      </c>
      <c r="E82" s="163">
        <f t="shared" si="6"/>
        <v>194607</v>
      </c>
      <c r="F82" s="159">
        <f t="shared" si="7"/>
        <v>0.12056463853592957</v>
      </c>
    </row>
    <row r="83" spans="1:8" ht="15" customHeight="1" x14ac:dyDescent="0.25">
      <c r="A83" s="164" t="s">
        <v>78</v>
      </c>
      <c r="B83" s="163">
        <v>6208575.3899999997</v>
      </c>
      <c r="C83" s="163">
        <v>4782101</v>
      </c>
      <c r="D83" s="163">
        <v>4782101</v>
      </c>
      <c r="E83" s="163">
        <f t="shared" si="6"/>
        <v>0</v>
      </c>
      <c r="F83" s="159">
        <f t="shared" si="7"/>
        <v>0</v>
      </c>
    </row>
    <row r="84" spans="1:8" ht="15" customHeight="1" x14ac:dyDescent="0.25">
      <c r="A84" s="164" t="s">
        <v>79</v>
      </c>
      <c r="B84" s="163">
        <v>0</v>
      </c>
      <c r="C84" s="163">
        <v>0</v>
      </c>
      <c r="D84" s="163">
        <v>0</v>
      </c>
      <c r="E84" s="163">
        <f t="shared" si="6"/>
        <v>0</v>
      </c>
      <c r="F84" s="159">
        <f t="shared" si="7"/>
        <v>0</v>
      </c>
    </row>
    <row r="85" spans="1:8" ht="15" customHeight="1" x14ac:dyDescent="0.25">
      <c r="A85" s="164" t="s">
        <v>80</v>
      </c>
      <c r="B85" s="163">
        <v>0</v>
      </c>
      <c r="C85" s="163">
        <v>0</v>
      </c>
      <c r="D85" s="163">
        <v>0</v>
      </c>
      <c r="E85" s="163">
        <f t="shared" si="6"/>
        <v>0</v>
      </c>
      <c r="F85" s="159">
        <f t="shared" si="7"/>
        <v>0</v>
      </c>
      <c r="G85" s="190"/>
    </row>
    <row r="86" spans="1:8" s="127" customFormat="1" ht="15" customHeight="1" x14ac:dyDescent="0.25">
      <c r="A86" s="167" t="s">
        <v>81</v>
      </c>
      <c r="B86" s="169">
        <v>8214856.9100000001</v>
      </c>
      <c r="C86" s="169">
        <v>6396231</v>
      </c>
      <c r="D86" s="169">
        <v>6590838</v>
      </c>
      <c r="E86" s="169">
        <f t="shared" si="6"/>
        <v>194607</v>
      </c>
      <c r="F86" s="170">
        <f t="shared" si="7"/>
        <v>3.0425261376582552E-2</v>
      </c>
    </row>
    <row r="87" spans="1:8" ht="15" customHeight="1" x14ac:dyDescent="0.25">
      <c r="A87" s="164" t="s">
        <v>82</v>
      </c>
      <c r="B87" s="163">
        <v>69878.820000000007</v>
      </c>
      <c r="C87" s="163">
        <v>222828</v>
      </c>
      <c r="D87" s="163">
        <v>311828</v>
      </c>
      <c r="E87" s="163">
        <f t="shared" si="6"/>
        <v>89000</v>
      </c>
      <c r="F87" s="159">
        <f t="shared" si="7"/>
        <v>0.39941120505502004</v>
      </c>
    </row>
    <row r="88" spans="1:8" ht="15" customHeight="1" x14ac:dyDescent="0.25">
      <c r="A88" s="164" t="s">
        <v>83</v>
      </c>
      <c r="B88" s="163">
        <v>401197.39</v>
      </c>
      <c r="C88" s="163">
        <v>0</v>
      </c>
      <c r="D88" s="163">
        <v>0</v>
      </c>
      <c r="E88" s="163">
        <f t="shared" si="6"/>
        <v>0</v>
      </c>
      <c r="F88" s="159">
        <f t="shared" si="7"/>
        <v>0</v>
      </c>
    </row>
    <row r="89" spans="1:8" ht="15" customHeight="1" x14ac:dyDescent="0.25">
      <c r="A89" s="172" t="s">
        <v>84</v>
      </c>
      <c r="B89" s="163">
        <v>0</v>
      </c>
      <c r="C89" s="163">
        <v>0</v>
      </c>
      <c r="D89" s="163">
        <v>0</v>
      </c>
      <c r="E89" s="163">
        <f t="shared" si="6"/>
        <v>0</v>
      </c>
      <c r="F89" s="159">
        <f t="shared" si="7"/>
        <v>0</v>
      </c>
    </row>
    <row r="90" spans="1:8" s="127" customFormat="1" ht="15" customHeight="1" x14ac:dyDescent="0.25">
      <c r="A90" s="186" t="s">
        <v>85</v>
      </c>
      <c r="B90" s="185">
        <v>471076.21</v>
      </c>
      <c r="C90" s="185">
        <v>222828</v>
      </c>
      <c r="D90" s="185">
        <v>311828</v>
      </c>
      <c r="E90" s="185">
        <f t="shared" si="6"/>
        <v>89000</v>
      </c>
      <c r="F90" s="170">
        <f t="shared" si="7"/>
        <v>0.39941120505502004</v>
      </c>
    </row>
    <row r="91" spans="1:8" ht="15" customHeight="1" x14ac:dyDescent="0.25">
      <c r="A91" s="172" t="s">
        <v>86</v>
      </c>
      <c r="B91" s="163">
        <v>0</v>
      </c>
      <c r="C91" s="163">
        <v>0</v>
      </c>
      <c r="D91" s="163">
        <v>0</v>
      </c>
      <c r="E91" s="163">
        <f t="shared" si="6"/>
        <v>0</v>
      </c>
      <c r="F91" s="159">
        <f t="shared" si="7"/>
        <v>0</v>
      </c>
    </row>
    <row r="92" spans="1:8" s="127" customFormat="1" ht="15" customHeight="1" thickBot="1" x14ac:dyDescent="0.3">
      <c r="A92" s="207" t="s">
        <v>67</v>
      </c>
      <c r="B92" s="208">
        <v>46435934.369999997</v>
      </c>
      <c r="C92" s="208">
        <v>46437974</v>
      </c>
      <c r="D92" s="208">
        <v>47664736</v>
      </c>
      <c r="E92" s="208">
        <f t="shared" si="6"/>
        <v>1226762</v>
      </c>
      <c r="F92" s="209">
        <f t="shared" si="7"/>
        <v>2.641721622050092E-2</v>
      </c>
    </row>
    <row r="93" spans="1:8" ht="15" customHeight="1" thickTop="1" x14ac:dyDescent="0.25">
      <c r="A93" s="187"/>
      <c r="B93" s="188"/>
      <c r="C93" s="188"/>
      <c r="D93" s="188"/>
      <c r="E93" s="188"/>
      <c r="F93" s="189" t="s">
        <v>46</v>
      </c>
      <c r="G93" s="145"/>
      <c r="H93" s="145"/>
    </row>
    <row r="94" spans="1:8" x14ac:dyDescent="0.25">
      <c r="A94" s="142" t="s">
        <v>199</v>
      </c>
    </row>
    <row r="95" spans="1:8" x14ac:dyDescent="0.25">
      <c r="A95" s="142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9.140625" defaultRowHeight="15" x14ac:dyDescent="0.25"/>
  <cols>
    <col min="1" max="1" width="66.5703125" style="142" customWidth="1"/>
    <col min="2" max="5" width="23.7109375" style="190" customWidth="1"/>
    <col min="6" max="6" width="23.7109375" style="191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125</v>
      </c>
      <c r="E1" s="43"/>
      <c r="F1" s="53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146" t="s">
        <v>4</v>
      </c>
      <c r="B4" s="147" t="s">
        <v>5</v>
      </c>
      <c r="C4" s="148" t="s">
        <v>6</v>
      </c>
      <c r="D4" s="148" t="s">
        <v>6</v>
      </c>
      <c r="E4" s="148" t="s">
        <v>7</v>
      </c>
      <c r="F4" s="149" t="s">
        <v>8</v>
      </c>
    </row>
    <row r="5" spans="1:8" s="143" customFormat="1" ht="15" customHeight="1" x14ac:dyDescent="0.25">
      <c r="A5" s="150"/>
      <c r="B5" s="151" t="s">
        <v>140</v>
      </c>
      <c r="C5" s="151" t="s">
        <v>197</v>
      </c>
      <c r="D5" s="151" t="s">
        <v>141</v>
      </c>
      <c r="E5" s="151" t="s">
        <v>140</v>
      </c>
      <c r="F5" s="152" t="s">
        <v>9</v>
      </c>
    </row>
    <row r="6" spans="1:8" ht="15" customHeight="1" x14ac:dyDescent="0.25">
      <c r="A6" s="153" t="s">
        <v>10</v>
      </c>
      <c r="B6" s="154"/>
      <c r="C6" s="154"/>
      <c r="D6" s="154"/>
      <c r="E6" s="154"/>
      <c r="F6" s="155"/>
    </row>
    <row r="7" spans="1:8" ht="15" customHeight="1" x14ac:dyDescent="0.25">
      <c r="A7" s="153" t="s">
        <v>11</v>
      </c>
      <c r="B7" s="154"/>
      <c r="C7" s="154"/>
      <c r="D7" s="154"/>
      <c r="E7" s="154"/>
      <c r="F7" s="156"/>
    </row>
    <row r="8" spans="1:8" ht="15" customHeight="1" x14ac:dyDescent="0.25">
      <c r="A8" s="157" t="s">
        <v>12</v>
      </c>
      <c r="B8" s="158">
        <v>27128500</v>
      </c>
      <c r="C8" s="158">
        <v>27128500</v>
      </c>
      <c r="D8" s="158">
        <v>27167396</v>
      </c>
      <c r="E8" s="158">
        <f t="shared" ref="E8:E29" si="0">D8-C8</f>
        <v>38896</v>
      </c>
      <c r="F8" s="159">
        <f t="shared" ref="F8:F29" si="1">IF(ISBLANK(E8),"  ",IF(C8&gt;0,E8/C8,IF(E8&gt;0,1,0)))</f>
        <v>1.4337689146100964E-3</v>
      </c>
    </row>
    <row r="9" spans="1:8" ht="15" customHeight="1" x14ac:dyDescent="0.25">
      <c r="A9" s="157" t="s">
        <v>13</v>
      </c>
      <c r="B9" s="158">
        <v>0</v>
      </c>
      <c r="C9" s="158">
        <v>0</v>
      </c>
      <c r="D9" s="158">
        <v>0</v>
      </c>
      <c r="E9" s="158">
        <f t="shared" si="0"/>
        <v>0</v>
      </c>
      <c r="F9" s="159">
        <f t="shared" si="1"/>
        <v>0</v>
      </c>
    </row>
    <row r="10" spans="1:8" ht="15" customHeight="1" x14ac:dyDescent="0.25">
      <c r="A10" s="160" t="s">
        <v>14</v>
      </c>
      <c r="B10" s="161">
        <v>1971250</v>
      </c>
      <c r="C10" s="161">
        <v>2025766</v>
      </c>
      <c r="D10" s="161">
        <v>1969279</v>
      </c>
      <c r="E10" s="161">
        <f t="shared" si="0"/>
        <v>-56487</v>
      </c>
      <c r="F10" s="159">
        <f t="shared" si="1"/>
        <v>-2.7884266988388591E-2</v>
      </c>
    </row>
    <row r="11" spans="1:8" ht="15" customHeight="1" x14ac:dyDescent="0.25">
      <c r="A11" s="162" t="s">
        <v>15</v>
      </c>
      <c r="B11" s="163">
        <v>0</v>
      </c>
      <c r="C11" s="163">
        <v>0</v>
      </c>
      <c r="D11" s="163">
        <v>0</v>
      </c>
      <c r="E11" s="161">
        <f t="shared" si="0"/>
        <v>0</v>
      </c>
      <c r="F11" s="159">
        <f t="shared" si="1"/>
        <v>0</v>
      </c>
    </row>
    <row r="12" spans="1:8" ht="15" customHeight="1" x14ac:dyDescent="0.25">
      <c r="A12" s="164" t="s">
        <v>16</v>
      </c>
      <c r="B12" s="163">
        <v>1971250</v>
      </c>
      <c r="C12" s="163">
        <v>2025766</v>
      </c>
      <c r="D12" s="163">
        <v>1969279</v>
      </c>
      <c r="E12" s="161">
        <f t="shared" si="0"/>
        <v>-56487</v>
      </c>
      <c r="F12" s="159">
        <f t="shared" si="1"/>
        <v>-2.7884266988388591E-2</v>
      </c>
    </row>
    <row r="13" spans="1:8" ht="15" customHeight="1" x14ac:dyDescent="0.25">
      <c r="A13" s="164" t="s">
        <v>17</v>
      </c>
      <c r="B13" s="163">
        <v>0</v>
      </c>
      <c r="C13" s="163">
        <v>0</v>
      </c>
      <c r="D13" s="163">
        <v>0</v>
      </c>
      <c r="E13" s="161">
        <f t="shared" si="0"/>
        <v>0</v>
      </c>
      <c r="F13" s="159">
        <f t="shared" si="1"/>
        <v>0</v>
      </c>
    </row>
    <row r="14" spans="1:8" ht="15" customHeight="1" x14ac:dyDescent="0.25">
      <c r="A14" s="164" t="s">
        <v>18</v>
      </c>
      <c r="B14" s="163">
        <v>0</v>
      </c>
      <c r="C14" s="163">
        <v>0</v>
      </c>
      <c r="D14" s="163">
        <v>0</v>
      </c>
      <c r="E14" s="161">
        <f t="shared" si="0"/>
        <v>0</v>
      </c>
      <c r="F14" s="159">
        <f t="shared" si="1"/>
        <v>0</v>
      </c>
    </row>
    <row r="15" spans="1:8" ht="15" customHeight="1" x14ac:dyDescent="0.25">
      <c r="A15" s="164" t="s">
        <v>19</v>
      </c>
      <c r="B15" s="163">
        <v>0</v>
      </c>
      <c r="C15" s="163">
        <v>0</v>
      </c>
      <c r="D15" s="163">
        <v>0</v>
      </c>
      <c r="E15" s="161">
        <f t="shared" si="0"/>
        <v>0</v>
      </c>
      <c r="F15" s="159">
        <f t="shared" si="1"/>
        <v>0</v>
      </c>
    </row>
    <row r="16" spans="1:8" ht="15" customHeight="1" x14ac:dyDescent="0.25">
      <c r="A16" s="164" t="s">
        <v>20</v>
      </c>
      <c r="B16" s="163">
        <v>0</v>
      </c>
      <c r="C16" s="163">
        <v>0</v>
      </c>
      <c r="D16" s="163">
        <v>0</v>
      </c>
      <c r="E16" s="161">
        <f t="shared" si="0"/>
        <v>0</v>
      </c>
      <c r="F16" s="159">
        <f t="shared" si="1"/>
        <v>0</v>
      </c>
    </row>
    <row r="17" spans="1:6" ht="15" customHeight="1" x14ac:dyDescent="0.25">
      <c r="A17" s="164" t="s">
        <v>21</v>
      </c>
      <c r="B17" s="163">
        <v>0</v>
      </c>
      <c r="C17" s="163">
        <v>0</v>
      </c>
      <c r="D17" s="163">
        <v>0</v>
      </c>
      <c r="E17" s="161">
        <f t="shared" si="0"/>
        <v>0</v>
      </c>
      <c r="F17" s="159">
        <f t="shared" si="1"/>
        <v>0</v>
      </c>
    </row>
    <row r="18" spans="1:6" ht="15" customHeight="1" x14ac:dyDescent="0.25">
      <c r="A18" s="164" t="s">
        <v>22</v>
      </c>
      <c r="B18" s="163">
        <v>0</v>
      </c>
      <c r="C18" s="163">
        <v>0</v>
      </c>
      <c r="D18" s="163">
        <v>0</v>
      </c>
      <c r="E18" s="161">
        <f t="shared" si="0"/>
        <v>0</v>
      </c>
      <c r="F18" s="159">
        <f t="shared" si="1"/>
        <v>0</v>
      </c>
    </row>
    <row r="19" spans="1:6" ht="15" customHeight="1" x14ac:dyDescent="0.25">
      <c r="A19" s="164" t="s">
        <v>23</v>
      </c>
      <c r="B19" s="163">
        <v>0</v>
      </c>
      <c r="C19" s="163">
        <v>0</v>
      </c>
      <c r="D19" s="163">
        <v>0</v>
      </c>
      <c r="E19" s="161">
        <f t="shared" si="0"/>
        <v>0</v>
      </c>
      <c r="F19" s="159">
        <f t="shared" si="1"/>
        <v>0</v>
      </c>
    </row>
    <row r="20" spans="1:6" ht="15" customHeight="1" x14ac:dyDescent="0.25">
      <c r="A20" s="164" t="s">
        <v>24</v>
      </c>
      <c r="B20" s="163">
        <v>0</v>
      </c>
      <c r="C20" s="163">
        <v>0</v>
      </c>
      <c r="D20" s="163">
        <v>0</v>
      </c>
      <c r="E20" s="161">
        <f t="shared" si="0"/>
        <v>0</v>
      </c>
      <c r="F20" s="159">
        <f t="shared" si="1"/>
        <v>0</v>
      </c>
    </row>
    <row r="21" spans="1:6" ht="15" customHeight="1" x14ac:dyDescent="0.25">
      <c r="A21" s="164" t="s">
        <v>25</v>
      </c>
      <c r="B21" s="163">
        <v>0</v>
      </c>
      <c r="C21" s="163">
        <v>0</v>
      </c>
      <c r="D21" s="163">
        <v>0</v>
      </c>
      <c r="E21" s="161">
        <f t="shared" si="0"/>
        <v>0</v>
      </c>
      <c r="F21" s="159">
        <f t="shared" si="1"/>
        <v>0</v>
      </c>
    </row>
    <row r="22" spans="1:6" ht="15" customHeight="1" x14ac:dyDescent="0.25">
      <c r="A22" s="164" t="s">
        <v>26</v>
      </c>
      <c r="B22" s="163">
        <v>0</v>
      </c>
      <c r="C22" s="163">
        <v>0</v>
      </c>
      <c r="D22" s="163">
        <v>0</v>
      </c>
      <c r="E22" s="161">
        <f t="shared" si="0"/>
        <v>0</v>
      </c>
      <c r="F22" s="159">
        <f t="shared" si="1"/>
        <v>0</v>
      </c>
    </row>
    <row r="23" spans="1:6" ht="15" customHeight="1" x14ac:dyDescent="0.25">
      <c r="A23" s="165" t="s">
        <v>27</v>
      </c>
      <c r="B23" s="163">
        <v>0</v>
      </c>
      <c r="C23" s="163">
        <v>0</v>
      </c>
      <c r="D23" s="163">
        <v>0</v>
      </c>
      <c r="E23" s="161">
        <f t="shared" si="0"/>
        <v>0</v>
      </c>
      <c r="F23" s="159">
        <f t="shared" si="1"/>
        <v>0</v>
      </c>
    </row>
    <row r="24" spans="1:6" ht="15" customHeight="1" x14ac:dyDescent="0.25">
      <c r="A24" s="165" t="s">
        <v>28</v>
      </c>
      <c r="B24" s="163">
        <v>0</v>
      </c>
      <c r="C24" s="163">
        <v>0</v>
      </c>
      <c r="D24" s="163">
        <v>0</v>
      </c>
      <c r="E24" s="161">
        <f t="shared" si="0"/>
        <v>0</v>
      </c>
      <c r="F24" s="159">
        <f t="shared" si="1"/>
        <v>0</v>
      </c>
    </row>
    <row r="25" spans="1:6" ht="15" customHeight="1" x14ac:dyDescent="0.25">
      <c r="A25" s="165" t="s">
        <v>29</v>
      </c>
      <c r="B25" s="163">
        <v>0</v>
      </c>
      <c r="C25" s="163">
        <v>0</v>
      </c>
      <c r="D25" s="163">
        <v>0</v>
      </c>
      <c r="E25" s="161">
        <f t="shared" si="0"/>
        <v>0</v>
      </c>
      <c r="F25" s="159">
        <f t="shared" si="1"/>
        <v>0</v>
      </c>
    </row>
    <row r="26" spans="1:6" ht="15" customHeight="1" x14ac:dyDescent="0.25">
      <c r="A26" s="165" t="s">
        <v>30</v>
      </c>
      <c r="B26" s="163">
        <v>0</v>
      </c>
      <c r="C26" s="163">
        <v>0</v>
      </c>
      <c r="D26" s="163">
        <v>0</v>
      </c>
      <c r="E26" s="161">
        <f t="shared" si="0"/>
        <v>0</v>
      </c>
      <c r="F26" s="159">
        <f t="shared" si="1"/>
        <v>0</v>
      </c>
    </row>
    <row r="27" spans="1:6" ht="15" customHeight="1" x14ac:dyDescent="0.25">
      <c r="A27" s="165" t="s">
        <v>31</v>
      </c>
      <c r="B27" s="163">
        <v>0</v>
      </c>
      <c r="C27" s="163">
        <v>0</v>
      </c>
      <c r="D27" s="163">
        <v>0</v>
      </c>
      <c r="E27" s="161">
        <f t="shared" si="0"/>
        <v>0</v>
      </c>
      <c r="F27" s="159">
        <f t="shared" si="1"/>
        <v>0</v>
      </c>
    </row>
    <row r="28" spans="1:6" ht="15" customHeight="1" x14ac:dyDescent="0.25">
      <c r="A28" s="165" t="s">
        <v>87</v>
      </c>
      <c r="B28" s="163">
        <v>0</v>
      </c>
      <c r="C28" s="163">
        <v>0</v>
      </c>
      <c r="D28" s="163">
        <v>0</v>
      </c>
      <c r="E28" s="161">
        <f>D28-C28</f>
        <v>0</v>
      </c>
      <c r="F28" s="159">
        <f>IF(ISBLANK(E28),"  ",IF(C28&gt;0,E28/C28,IF(E28&gt;0,1,0)))</f>
        <v>0</v>
      </c>
    </row>
    <row r="29" spans="1:6" ht="15" customHeight="1" x14ac:dyDescent="0.25">
      <c r="A29" s="165" t="s">
        <v>32</v>
      </c>
      <c r="B29" s="163">
        <v>0</v>
      </c>
      <c r="C29" s="163">
        <v>0</v>
      </c>
      <c r="D29" s="163">
        <v>0</v>
      </c>
      <c r="E29" s="161">
        <f t="shared" si="0"/>
        <v>0</v>
      </c>
      <c r="F29" s="159">
        <f t="shared" si="1"/>
        <v>0</v>
      </c>
    </row>
    <row r="30" spans="1:6" ht="15" customHeight="1" x14ac:dyDescent="0.25">
      <c r="A30" s="166" t="s">
        <v>33</v>
      </c>
      <c r="B30" s="163"/>
      <c r="C30" s="163"/>
      <c r="D30" s="163"/>
      <c r="E30" s="163"/>
      <c r="F30" s="155"/>
    </row>
    <row r="31" spans="1:6" ht="15" customHeight="1" x14ac:dyDescent="0.25">
      <c r="A31" s="162" t="s">
        <v>34</v>
      </c>
      <c r="B31" s="158">
        <v>0</v>
      </c>
      <c r="C31" s="158">
        <v>0</v>
      </c>
      <c r="D31" s="158">
        <v>0</v>
      </c>
      <c r="E31" s="158">
        <f>D31-C31</f>
        <v>0</v>
      </c>
      <c r="F31" s="159">
        <f>IF(ISBLANK(E31),"  ",IF(C31&gt;0,E31/C31,IF(E31&gt;0,1,0)))</f>
        <v>0</v>
      </c>
    </row>
    <row r="32" spans="1:6" ht="15" customHeight="1" x14ac:dyDescent="0.25">
      <c r="A32" s="167" t="s">
        <v>35</v>
      </c>
      <c r="B32" s="163"/>
      <c r="C32" s="163"/>
      <c r="D32" s="163"/>
      <c r="E32" s="163"/>
      <c r="F32" s="155"/>
    </row>
    <row r="33" spans="1:12" ht="15" customHeight="1" x14ac:dyDescent="0.25">
      <c r="A33" s="162" t="s">
        <v>34</v>
      </c>
      <c r="B33" s="154">
        <v>0</v>
      </c>
      <c r="C33" s="154">
        <v>0</v>
      </c>
      <c r="D33" s="154">
        <v>0</v>
      </c>
      <c r="E33" s="158">
        <f>D33-C33</f>
        <v>0</v>
      </c>
      <c r="F33" s="159">
        <f>IF(ISBLANK(E33),"  ",IF(C33&gt;0,E33/C33,IF(E33&gt;0,1,0)))</f>
        <v>0</v>
      </c>
    </row>
    <row r="34" spans="1:12" ht="15" customHeight="1" x14ac:dyDescent="0.25">
      <c r="A34" s="164" t="s">
        <v>36</v>
      </c>
      <c r="B34" s="163"/>
      <c r="C34" s="163"/>
      <c r="D34" s="163"/>
      <c r="E34" s="161"/>
      <c r="F34" s="159" t="str">
        <f>IF(ISBLANK(E34),"  ",IF(C34&gt;0,E34/C34,IF(E34&gt;0,1,0)))</f>
        <v xml:space="preserve">  </v>
      </c>
    </row>
    <row r="35" spans="1:12" s="127" customFormat="1" ht="15" customHeight="1" x14ac:dyDescent="0.25">
      <c r="A35" s="168" t="s">
        <v>38</v>
      </c>
      <c r="B35" s="169">
        <v>29099750</v>
      </c>
      <c r="C35" s="169">
        <v>29154266</v>
      </c>
      <c r="D35" s="169">
        <v>29136675</v>
      </c>
      <c r="E35" s="169">
        <f>D35-C35</f>
        <v>-17591</v>
      </c>
      <c r="F35" s="170">
        <f>IF(ISBLANK(E35),"  ",IF(C35&gt;0,E35/C35,IF(E35&gt;0,1,0)))</f>
        <v>-6.0337653501549315E-4</v>
      </c>
    </row>
    <row r="36" spans="1:12" ht="15" customHeight="1" x14ac:dyDescent="0.25">
      <c r="A36" s="166" t="s">
        <v>39</v>
      </c>
      <c r="B36" s="163"/>
      <c r="C36" s="163"/>
      <c r="D36" s="163"/>
      <c r="E36" s="163"/>
      <c r="F36" s="155"/>
    </row>
    <row r="37" spans="1:12" ht="15" customHeight="1" x14ac:dyDescent="0.25">
      <c r="A37" s="171" t="s">
        <v>40</v>
      </c>
      <c r="B37" s="158">
        <v>0</v>
      </c>
      <c r="C37" s="158">
        <v>0</v>
      </c>
      <c r="D37" s="158">
        <v>0</v>
      </c>
      <c r="E37" s="158">
        <f t="shared" ref="E37:E42" si="2">D37-C37</f>
        <v>0</v>
      </c>
      <c r="F37" s="159">
        <f t="shared" ref="F37:F42" si="3">IF(ISBLANK(E37),"  ",IF(C37&gt;0,E37/C37,IF(E37&gt;0,1,0)))</f>
        <v>0</v>
      </c>
    </row>
    <row r="38" spans="1:12" ht="15" customHeight="1" x14ac:dyDescent="0.25">
      <c r="A38" s="172" t="s">
        <v>41</v>
      </c>
      <c r="B38" s="158">
        <v>0</v>
      </c>
      <c r="C38" s="158">
        <v>0</v>
      </c>
      <c r="D38" s="158">
        <v>0</v>
      </c>
      <c r="E38" s="161">
        <f t="shared" si="2"/>
        <v>0</v>
      </c>
      <c r="F38" s="159">
        <f t="shared" si="3"/>
        <v>0</v>
      </c>
    </row>
    <row r="39" spans="1:12" ht="15" customHeight="1" x14ac:dyDescent="0.25">
      <c r="A39" s="172" t="s">
        <v>42</v>
      </c>
      <c r="B39" s="158">
        <v>0</v>
      </c>
      <c r="C39" s="158">
        <v>0</v>
      </c>
      <c r="D39" s="158">
        <v>0</v>
      </c>
      <c r="E39" s="161">
        <f t="shared" si="2"/>
        <v>0</v>
      </c>
      <c r="F39" s="159">
        <f t="shared" si="3"/>
        <v>0</v>
      </c>
    </row>
    <row r="40" spans="1:12" ht="15" customHeight="1" x14ac:dyDescent="0.25">
      <c r="A40" s="172" t="s">
        <v>43</v>
      </c>
      <c r="B40" s="158">
        <v>0</v>
      </c>
      <c r="C40" s="158">
        <v>0</v>
      </c>
      <c r="D40" s="158">
        <v>0</v>
      </c>
      <c r="E40" s="161">
        <f t="shared" si="2"/>
        <v>0</v>
      </c>
      <c r="F40" s="159">
        <f t="shared" si="3"/>
        <v>0</v>
      </c>
    </row>
    <row r="41" spans="1:12" ht="15" customHeight="1" x14ac:dyDescent="0.25">
      <c r="A41" s="173" t="s">
        <v>44</v>
      </c>
      <c r="B41" s="158">
        <v>0</v>
      </c>
      <c r="C41" s="158">
        <v>0</v>
      </c>
      <c r="D41" s="158">
        <v>0</v>
      </c>
      <c r="E41" s="161">
        <f t="shared" si="2"/>
        <v>0</v>
      </c>
      <c r="F41" s="159">
        <f t="shared" si="3"/>
        <v>0</v>
      </c>
    </row>
    <row r="42" spans="1:12" s="127" customFormat="1" ht="15" customHeight="1" x14ac:dyDescent="0.25">
      <c r="A42" s="166" t="s">
        <v>45</v>
      </c>
      <c r="B42" s="174">
        <v>0</v>
      </c>
      <c r="C42" s="174">
        <v>0</v>
      </c>
      <c r="D42" s="174">
        <v>0</v>
      </c>
      <c r="E42" s="174">
        <f t="shared" si="2"/>
        <v>0</v>
      </c>
      <c r="F42" s="170">
        <f t="shared" si="3"/>
        <v>0</v>
      </c>
      <c r="L42" s="127" t="s">
        <v>46</v>
      </c>
    </row>
    <row r="43" spans="1:12" ht="15" customHeight="1" x14ac:dyDescent="0.25">
      <c r="A43" s="164" t="s">
        <v>46</v>
      </c>
      <c r="B43" s="163"/>
      <c r="C43" s="163"/>
      <c r="D43" s="163"/>
      <c r="E43" s="163"/>
      <c r="F43" s="155"/>
    </row>
    <row r="44" spans="1:12" s="127" customFormat="1" ht="15" customHeight="1" x14ac:dyDescent="0.25">
      <c r="A44" s="175" t="s">
        <v>47</v>
      </c>
      <c r="B44" s="176">
        <v>0</v>
      </c>
      <c r="C44" s="176">
        <v>0</v>
      </c>
      <c r="D44" s="176">
        <v>0</v>
      </c>
      <c r="E44" s="176">
        <f>D44-C44</f>
        <v>0</v>
      </c>
      <c r="F44" s="170">
        <f>IF(ISBLANK(E44),"  ",IF(C44&gt;0,E44/C44,IF(E44&gt;0,1,0)))</f>
        <v>0</v>
      </c>
    </row>
    <row r="45" spans="1:12" ht="15" customHeight="1" x14ac:dyDescent="0.25">
      <c r="A45" s="164" t="s">
        <v>46</v>
      </c>
      <c r="B45" s="163"/>
      <c r="C45" s="163"/>
      <c r="D45" s="163"/>
      <c r="E45" s="163"/>
      <c r="F45" s="155"/>
    </row>
    <row r="46" spans="1:12" s="127" customFormat="1" ht="15" customHeight="1" x14ac:dyDescent="0.25">
      <c r="A46" s="175" t="s">
        <v>48</v>
      </c>
      <c r="B46" s="176">
        <v>0</v>
      </c>
      <c r="C46" s="176">
        <v>0</v>
      </c>
      <c r="D46" s="176">
        <v>0</v>
      </c>
      <c r="E46" s="176">
        <f>D46-C46</f>
        <v>0</v>
      </c>
      <c r="F46" s="170">
        <f>IF(ISBLANK(E46),"  ",IF(C46&gt;0,E46/C46,IF(E46&gt;0,1,0)))</f>
        <v>0</v>
      </c>
    </row>
    <row r="47" spans="1:12" ht="15" customHeight="1" x14ac:dyDescent="0.25">
      <c r="A47" s="164" t="s">
        <v>46</v>
      </c>
      <c r="B47" s="163"/>
      <c r="C47" s="163"/>
      <c r="D47" s="163"/>
      <c r="E47" s="163"/>
      <c r="F47" s="155"/>
    </row>
    <row r="48" spans="1:12" s="127" customFormat="1" ht="15" customHeight="1" x14ac:dyDescent="0.25">
      <c r="A48" s="166" t="s">
        <v>49</v>
      </c>
      <c r="B48" s="174">
        <v>95275883</v>
      </c>
      <c r="C48" s="174">
        <v>99155648</v>
      </c>
      <c r="D48" s="174">
        <v>103355648</v>
      </c>
      <c r="E48" s="174">
        <f>D48-C48</f>
        <v>4200000</v>
      </c>
      <c r="F48" s="170">
        <f>IF(ISBLANK(E48),"  ",IF(C48&gt;0,E48/C48,IF(E48&gt;0,1,0)))</f>
        <v>4.2357647645043878E-2</v>
      </c>
    </row>
    <row r="49" spans="1:10" ht="15" customHeight="1" x14ac:dyDescent="0.25">
      <c r="A49" s="164" t="s">
        <v>46</v>
      </c>
      <c r="B49" s="163"/>
      <c r="C49" s="163"/>
      <c r="D49" s="163"/>
      <c r="E49" s="163"/>
      <c r="F49" s="155"/>
    </row>
    <row r="50" spans="1:10" s="127" customFormat="1" ht="15" customHeight="1" x14ac:dyDescent="0.25">
      <c r="A50" s="177" t="s">
        <v>50</v>
      </c>
      <c r="B50" s="178">
        <v>0</v>
      </c>
      <c r="C50" s="178">
        <v>0</v>
      </c>
      <c r="D50" s="178">
        <v>0</v>
      </c>
      <c r="E50" s="178">
        <f>D50-C50</f>
        <v>0</v>
      </c>
      <c r="F50" s="170">
        <f>IF(ISBLANK(E50),"  ",IF(C50&gt;0,E50/C50,IF(E50&gt;0,1,0)))</f>
        <v>0</v>
      </c>
    </row>
    <row r="51" spans="1:10" ht="15" customHeight="1" x14ac:dyDescent="0.25">
      <c r="A51" s="166"/>
      <c r="B51" s="154"/>
      <c r="C51" s="154"/>
      <c r="D51" s="154"/>
      <c r="E51" s="154"/>
      <c r="F51" s="179"/>
    </row>
    <row r="52" spans="1:10" s="127" customFormat="1" ht="15" customHeight="1" x14ac:dyDescent="0.25">
      <c r="A52" s="166" t="s">
        <v>51</v>
      </c>
      <c r="B52" s="174">
        <v>0</v>
      </c>
      <c r="C52" s="174">
        <v>0</v>
      </c>
      <c r="D52" s="174">
        <v>0</v>
      </c>
      <c r="E52" s="178">
        <f>D52-C52</f>
        <v>0</v>
      </c>
      <c r="F52" s="170">
        <f>IF(ISBLANK(E52),"  ",IF(C52&gt;0,E52/C52,IF(E52&gt;0,1,0)))</f>
        <v>0</v>
      </c>
    </row>
    <row r="53" spans="1:10" ht="15" customHeight="1" x14ac:dyDescent="0.25">
      <c r="A53" s="164"/>
      <c r="B53" s="163"/>
      <c r="C53" s="163"/>
      <c r="D53" s="163"/>
      <c r="E53" s="163"/>
      <c r="F53" s="155"/>
    </row>
    <row r="54" spans="1:10" s="127" customFormat="1" ht="15" customHeight="1" x14ac:dyDescent="0.25">
      <c r="A54" s="180" t="s">
        <v>52</v>
      </c>
      <c r="B54" s="174">
        <v>124375633</v>
      </c>
      <c r="C54" s="174">
        <v>128309914</v>
      </c>
      <c r="D54" s="174">
        <v>132492323</v>
      </c>
      <c r="E54" s="174">
        <f>D54-C54</f>
        <v>4182409</v>
      </c>
      <c r="F54" s="170">
        <f>IF(ISBLANK(E54),"  ",IF(C54&gt;0,E54/C54,IF(E54&gt;0,1,0)))</f>
        <v>3.2596148416091993E-2</v>
      </c>
    </row>
    <row r="55" spans="1:10" ht="15" customHeight="1" x14ac:dyDescent="0.25">
      <c r="A55" s="181"/>
      <c r="B55" s="163"/>
      <c r="C55" s="163"/>
      <c r="D55" s="163"/>
      <c r="E55" s="163"/>
      <c r="F55" s="155" t="s">
        <v>46</v>
      </c>
    </row>
    <row r="56" spans="1:10" ht="15" customHeight="1" x14ac:dyDescent="0.25">
      <c r="A56" s="182"/>
      <c r="B56" s="154"/>
      <c r="C56" s="154"/>
      <c r="D56" s="154"/>
      <c r="E56" s="154"/>
      <c r="F56" s="156" t="s">
        <v>46</v>
      </c>
    </row>
    <row r="57" spans="1:10" ht="15" customHeight="1" x14ac:dyDescent="0.25">
      <c r="A57" s="180" t="s">
        <v>53</v>
      </c>
      <c r="B57" s="154"/>
      <c r="C57" s="154"/>
      <c r="D57" s="154"/>
      <c r="E57" s="154"/>
      <c r="F57" s="156"/>
    </row>
    <row r="58" spans="1:10" ht="15" customHeight="1" x14ac:dyDescent="0.25">
      <c r="A58" s="162" t="s">
        <v>54</v>
      </c>
      <c r="B58" s="154">
        <v>38901274</v>
      </c>
      <c r="C58" s="154">
        <v>40443158</v>
      </c>
      <c r="D58" s="154">
        <v>40823069</v>
      </c>
      <c r="E58" s="154">
        <f t="shared" ref="E58:E71" si="4">D58-C58</f>
        <v>379911</v>
      </c>
      <c r="F58" s="159">
        <f t="shared" ref="F58:F71" si="5">IF(ISBLANK(E58),"  ",IF(C58&gt;0,E58/C58,IF(E58&gt;0,1,0)))</f>
        <v>9.3937026381569911E-3</v>
      </c>
      <c r="J58" s="142" t="s">
        <v>46</v>
      </c>
    </row>
    <row r="59" spans="1:10" ht="15" customHeight="1" x14ac:dyDescent="0.25">
      <c r="A59" s="164" t="s">
        <v>55</v>
      </c>
      <c r="B59" s="163">
        <v>12303840.859999999</v>
      </c>
      <c r="C59" s="163">
        <v>12429953</v>
      </c>
      <c r="D59" s="163">
        <v>12766123</v>
      </c>
      <c r="E59" s="163">
        <f t="shared" si="4"/>
        <v>336170</v>
      </c>
      <c r="F59" s="159">
        <f t="shared" si="5"/>
        <v>2.7045154555290756E-2</v>
      </c>
    </row>
    <row r="60" spans="1:10" ht="15" customHeight="1" x14ac:dyDescent="0.25">
      <c r="A60" s="164" t="s">
        <v>56</v>
      </c>
      <c r="B60" s="163">
        <v>129369</v>
      </c>
      <c r="C60" s="163">
        <v>139070</v>
      </c>
      <c r="D60" s="163">
        <v>131251</v>
      </c>
      <c r="E60" s="163">
        <f t="shared" si="4"/>
        <v>-7819</v>
      </c>
      <c r="F60" s="159">
        <f t="shared" si="5"/>
        <v>-5.6223484576112752E-2</v>
      </c>
    </row>
    <row r="61" spans="1:10" ht="15" customHeight="1" x14ac:dyDescent="0.25">
      <c r="A61" s="164" t="s">
        <v>57</v>
      </c>
      <c r="B61" s="163">
        <v>9793904.8399999999</v>
      </c>
      <c r="C61" s="163">
        <v>10541070</v>
      </c>
      <c r="D61" s="163">
        <v>11028138</v>
      </c>
      <c r="E61" s="163">
        <f t="shared" si="4"/>
        <v>487068</v>
      </c>
      <c r="F61" s="159">
        <f t="shared" si="5"/>
        <v>4.6206694386812727E-2</v>
      </c>
    </row>
    <row r="62" spans="1:10" ht="15" customHeight="1" x14ac:dyDescent="0.25">
      <c r="A62" s="164" t="s">
        <v>58</v>
      </c>
      <c r="B62" s="163">
        <v>4451896</v>
      </c>
      <c r="C62" s="163">
        <v>4807532</v>
      </c>
      <c r="D62" s="163">
        <v>4859352</v>
      </c>
      <c r="E62" s="163">
        <f t="shared" si="4"/>
        <v>51820</v>
      </c>
      <c r="F62" s="159">
        <f t="shared" si="5"/>
        <v>1.0778919412288883E-2</v>
      </c>
    </row>
    <row r="63" spans="1:10" ht="15" customHeight="1" x14ac:dyDescent="0.25">
      <c r="A63" s="164" t="s">
        <v>59</v>
      </c>
      <c r="B63" s="163">
        <v>11300384.199999999</v>
      </c>
      <c r="C63" s="163">
        <v>11658652</v>
      </c>
      <c r="D63" s="163">
        <v>11677307</v>
      </c>
      <c r="E63" s="163">
        <f t="shared" si="4"/>
        <v>18655</v>
      </c>
      <c r="F63" s="159">
        <f t="shared" si="5"/>
        <v>1.6000992224487016E-3</v>
      </c>
    </row>
    <row r="64" spans="1:10" ht="15" customHeight="1" x14ac:dyDescent="0.25">
      <c r="A64" s="164" t="s">
        <v>60</v>
      </c>
      <c r="B64" s="163">
        <v>34837324</v>
      </c>
      <c r="C64" s="163">
        <v>34973850</v>
      </c>
      <c r="D64" s="163">
        <v>37791682</v>
      </c>
      <c r="E64" s="163">
        <f t="shared" si="4"/>
        <v>2817832</v>
      </c>
      <c r="F64" s="159">
        <f t="shared" si="5"/>
        <v>8.0569682777275026E-2</v>
      </c>
    </row>
    <row r="65" spans="1:6" ht="15" customHeight="1" x14ac:dyDescent="0.25">
      <c r="A65" s="164" t="s">
        <v>61</v>
      </c>
      <c r="B65" s="163">
        <v>9265000</v>
      </c>
      <c r="C65" s="163">
        <v>9923989</v>
      </c>
      <c r="D65" s="163">
        <v>10272761</v>
      </c>
      <c r="E65" s="163">
        <f t="shared" si="4"/>
        <v>348772</v>
      </c>
      <c r="F65" s="159">
        <f t="shared" si="5"/>
        <v>3.5144335609400612E-2</v>
      </c>
    </row>
    <row r="66" spans="1:6" s="127" customFormat="1" ht="15" customHeight="1" x14ac:dyDescent="0.25">
      <c r="A66" s="183" t="s">
        <v>62</v>
      </c>
      <c r="B66" s="169">
        <v>120982992.90000001</v>
      </c>
      <c r="C66" s="169">
        <v>124917274</v>
      </c>
      <c r="D66" s="169">
        <v>129349683</v>
      </c>
      <c r="E66" s="169">
        <f t="shared" si="4"/>
        <v>4432409</v>
      </c>
      <c r="F66" s="170">
        <f t="shared" si="5"/>
        <v>3.5482754770969467E-2</v>
      </c>
    </row>
    <row r="67" spans="1:6" ht="15" customHeight="1" x14ac:dyDescent="0.25">
      <c r="A67" s="164" t="s">
        <v>63</v>
      </c>
      <c r="B67" s="163">
        <v>0</v>
      </c>
      <c r="C67" s="163">
        <v>0</v>
      </c>
      <c r="D67" s="163">
        <v>0</v>
      </c>
      <c r="E67" s="163">
        <f t="shared" si="4"/>
        <v>0</v>
      </c>
      <c r="F67" s="159">
        <f t="shared" si="5"/>
        <v>0</v>
      </c>
    </row>
    <row r="68" spans="1:6" ht="15" customHeight="1" x14ac:dyDescent="0.25">
      <c r="A68" s="164" t="s">
        <v>64</v>
      </c>
      <c r="B68" s="163">
        <v>0</v>
      </c>
      <c r="C68" s="163">
        <v>0</v>
      </c>
      <c r="D68" s="163">
        <v>0</v>
      </c>
      <c r="E68" s="163">
        <f t="shared" si="4"/>
        <v>0</v>
      </c>
      <c r="F68" s="159">
        <f t="shared" si="5"/>
        <v>0</v>
      </c>
    </row>
    <row r="69" spans="1:6" ht="15" customHeight="1" x14ac:dyDescent="0.25">
      <c r="A69" s="164" t="s">
        <v>65</v>
      </c>
      <c r="B69" s="163">
        <v>3392640</v>
      </c>
      <c r="C69" s="163">
        <v>3392640</v>
      </c>
      <c r="D69" s="163">
        <v>3142640</v>
      </c>
      <c r="E69" s="163">
        <f t="shared" si="4"/>
        <v>-250000</v>
      </c>
      <c r="F69" s="159">
        <f t="shared" si="5"/>
        <v>-7.3688926617619319E-2</v>
      </c>
    </row>
    <row r="70" spans="1:6" ht="15" customHeight="1" x14ac:dyDescent="0.25">
      <c r="A70" s="164" t="s">
        <v>66</v>
      </c>
      <c r="B70" s="163">
        <v>0</v>
      </c>
      <c r="C70" s="163">
        <v>0</v>
      </c>
      <c r="D70" s="163">
        <v>0</v>
      </c>
      <c r="E70" s="163">
        <f t="shared" si="4"/>
        <v>0</v>
      </c>
      <c r="F70" s="159">
        <f t="shared" si="5"/>
        <v>0</v>
      </c>
    </row>
    <row r="71" spans="1:6" s="127" customFormat="1" ht="15" customHeight="1" x14ac:dyDescent="0.25">
      <c r="A71" s="184" t="s">
        <v>67</v>
      </c>
      <c r="B71" s="185">
        <v>124375632.90000001</v>
      </c>
      <c r="C71" s="185">
        <v>128309914</v>
      </c>
      <c r="D71" s="185">
        <v>132492323</v>
      </c>
      <c r="E71" s="185">
        <f t="shared" si="4"/>
        <v>4182409</v>
      </c>
      <c r="F71" s="170">
        <f t="shared" si="5"/>
        <v>3.2596148416091993E-2</v>
      </c>
    </row>
    <row r="72" spans="1:6" ht="15" customHeight="1" x14ac:dyDescent="0.25">
      <c r="A72" s="182"/>
      <c r="B72" s="154"/>
      <c r="C72" s="154"/>
      <c r="D72" s="154"/>
      <c r="E72" s="154"/>
      <c r="F72" s="156"/>
    </row>
    <row r="73" spans="1:6" ht="15" customHeight="1" x14ac:dyDescent="0.25">
      <c r="A73" s="180" t="s">
        <v>68</v>
      </c>
      <c r="B73" s="154"/>
      <c r="C73" s="154"/>
      <c r="D73" s="154"/>
      <c r="E73" s="154"/>
      <c r="F73" s="156"/>
    </row>
    <row r="74" spans="1:6" ht="15" customHeight="1" x14ac:dyDescent="0.25">
      <c r="A74" s="162" t="s">
        <v>69</v>
      </c>
      <c r="B74" s="158">
        <v>50605411</v>
      </c>
      <c r="C74" s="158">
        <v>50684233</v>
      </c>
      <c r="D74" s="158">
        <v>52593473</v>
      </c>
      <c r="E74" s="154">
        <f t="shared" ref="E74:E92" si="6">D74-C74</f>
        <v>1909240</v>
      </c>
      <c r="F74" s="159">
        <f t="shared" ref="F74:F92" si="7">IF(ISBLANK(E74),"  ",IF(C74&gt;0,E74/C74,IF(E74&gt;0,1,0)))</f>
        <v>3.766930832316235E-2</v>
      </c>
    </row>
    <row r="75" spans="1:6" ht="15" customHeight="1" x14ac:dyDescent="0.25">
      <c r="A75" s="164" t="s">
        <v>70</v>
      </c>
      <c r="B75" s="161">
        <v>1507054</v>
      </c>
      <c r="C75" s="161">
        <v>1789094</v>
      </c>
      <c r="D75" s="161">
        <v>1739094</v>
      </c>
      <c r="E75" s="163">
        <f t="shared" si="6"/>
        <v>-50000</v>
      </c>
      <c r="F75" s="159">
        <f t="shared" si="7"/>
        <v>-2.7947106188942559E-2</v>
      </c>
    </row>
    <row r="76" spans="1:6" ht="15" customHeight="1" x14ac:dyDescent="0.25">
      <c r="A76" s="164" t="s">
        <v>71</v>
      </c>
      <c r="B76" s="154">
        <v>22236431</v>
      </c>
      <c r="C76" s="154">
        <v>23544986</v>
      </c>
      <c r="D76" s="154">
        <v>24109047</v>
      </c>
      <c r="E76" s="163">
        <f t="shared" si="6"/>
        <v>564061</v>
      </c>
      <c r="F76" s="159">
        <f t="shared" si="7"/>
        <v>2.3956735417043781E-2</v>
      </c>
    </row>
    <row r="77" spans="1:6" s="127" customFormat="1" ht="15" customHeight="1" x14ac:dyDescent="0.25">
      <c r="A77" s="183" t="s">
        <v>72</v>
      </c>
      <c r="B77" s="185">
        <v>74348896</v>
      </c>
      <c r="C77" s="185">
        <v>76018313</v>
      </c>
      <c r="D77" s="185">
        <v>78441614</v>
      </c>
      <c r="E77" s="169">
        <f t="shared" si="6"/>
        <v>2423301</v>
      </c>
      <c r="F77" s="170">
        <f t="shared" si="7"/>
        <v>3.1877858168202183E-2</v>
      </c>
    </row>
    <row r="78" spans="1:6" ht="15" customHeight="1" x14ac:dyDescent="0.25">
      <c r="A78" s="164" t="s">
        <v>73</v>
      </c>
      <c r="B78" s="161">
        <v>484815</v>
      </c>
      <c r="C78" s="161">
        <v>483550</v>
      </c>
      <c r="D78" s="161">
        <v>583050</v>
      </c>
      <c r="E78" s="163">
        <f t="shared" si="6"/>
        <v>99500</v>
      </c>
      <c r="F78" s="159">
        <f t="shared" si="7"/>
        <v>0.20576982731878812</v>
      </c>
    </row>
    <row r="79" spans="1:6" ht="15" customHeight="1" x14ac:dyDescent="0.25">
      <c r="A79" s="164" t="s">
        <v>74</v>
      </c>
      <c r="B79" s="158">
        <v>5966372</v>
      </c>
      <c r="C79" s="158">
        <v>7314337</v>
      </c>
      <c r="D79" s="158">
        <v>6802883</v>
      </c>
      <c r="E79" s="163">
        <f t="shared" si="6"/>
        <v>-511454</v>
      </c>
      <c r="F79" s="159">
        <f t="shared" si="7"/>
        <v>-6.9924861269039143E-2</v>
      </c>
    </row>
    <row r="80" spans="1:6" ht="15" customHeight="1" x14ac:dyDescent="0.25">
      <c r="A80" s="164" t="s">
        <v>75</v>
      </c>
      <c r="B80" s="154">
        <v>1520918</v>
      </c>
      <c r="C80" s="154">
        <v>1723147</v>
      </c>
      <c r="D80" s="154">
        <v>1794430</v>
      </c>
      <c r="E80" s="163">
        <f t="shared" si="6"/>
        <v>71283</v>
      </c>
      <c r="F80" s="159">
        <f t="shared" si="7"/>
        <v>4.1367915795924547E-2</v>
      </c>
    </row>
    <row r="81" spans="1:8" s="127" customFormat="1" ht="15" customHeight="1" x14ac:dyDescent="0.25">
      <c r="A81" s="167" t="s">
        <v>76</v>
      </c>
      <c r="B81" s="185">
        <v>7972105</v>
      </c>
      <c r="C81" s="185">
        <v>9521034</v>
      </c>
      <c r="D81" s="185">
        <v>9180363</v>
      </c>
      <c r="E81" s="169">
        <f t="shared" si="6"/>
        <v>-340671</v>
      </c>
      <c r="F81" s="170">
        <f t="shared" si="7"/>
        <v>-3.578088262262271E-2</v>
      </c>
    </row>
    <row r="82" spans="1:8" ht="15" customHeight="1" x14ac:dyDescent="0.25">
      <c r="A82" s="164" t="s">
        <v>77</v>
      </c>
      <c r="B82" s="154">
        <v>120631.08</v>
      </c>
      <c r="C82" s="154">
        <v>189900</v>
      </c>
      <c r="D82" s="154">
        <v>189500</v>
      </c>
      <c r="E82" s="163">
        <f t="shared" si="6"/>
        <v>-400</v>
      </c>
      <c r="F82" s="159">
        <f t="shared" si="7"/>
        <v>-2.1063717746182199E-3</v>
      </c>
    </row>
    <row r="83" spans="1:8" ht="15" customHeight="1" x14ac:dyDescent="0.25">
      <c r="A83" s="164" t="s">
        <v>78</v>
      </c>
      <c r="B83" s="163">
        <v>38710544</v>
      </c>
      <c r="C83" s="163">
        <v>38934940</v>
      </c>
      <c r="D83" s="163">
        <v>41439772</v>
      </c>
      <c r="E83" s="163">
        <f t="shared" si="6"/>
        <v>2504832</v>
      </c>
      <c r="F83" s="159">
        <f t="shared" si="7"/>
        <v>6.4333783485989698E-2</v>
      </c>
    </row>
    <row r="84" spans="1:8" ht="15" customHeight="1" x14ac:dyDescent="0.25">
      <c r="A84" s="164" t="s">
        <v>79</v>
      </c>
      <c r="B84" s="163">
        <v>0</v>
      </c>
      <c r="C84" s="163">
        <v>0</v>
      </c>
      <c r="D84" s="163">
        <v>0</v>
      </c>
      <c r="E84" s="163">
        <f t="shared" si="6"/>
        <v>0</v>
      </c>
      <c r="F84" s="159">
        <f t="shared" si="7"/>
        <v>0</v>
      </c>
    </row>
    <row r="85" spans="1:8" ht="15" customHeight="1" x14ac:dyDescent="0.25">
      <c r="A85" s="164" t="s">
        <v>80</v>
      </c>
      <c r="B85" s="163">
        <v>1505869</v>
      </c>
      <c r="C85" s="163">
        <v>1457881</v>
      </c>
      <c r="D85" s="163">
        <v>1489039</v>
      </c>
      <c r="E85" s="163">
        <f t="shared" si="6"/>
        <v>31158</v>
      </c>
      <c r="F85" s="159">
        <f t="shared" si="7"/>
        <v>2.137211473364424E-2</v>
      </c>
    </row>
    <row r="86" spans="1:8" s="127" customFormat="1" ht="15" customHeight="1" x14ac:dyDescent="0.25">
      <c r="A86" s="167" t="s">
        <v>81</v>
      </c>
      <c r="B86" s="169">
        <v>40337044.079999998</v>
      </c>
      <c r="C86" s="169">
        <v>40582721</v>
      </c>
      <c r="D86" s="169">
        <v>43118311</v>
      </c>
      <c r="E86" s="169">
        <f t="shared" si="6"/>
        <v>2535590</v>
      </c>
      <c r="F86" s="170">
        <f t="shared" si="7"/>
        <v>6.2479546405969179E-2</v>
      </c>
    </row>
    <row r="87" spans="1:8" ht="15" customHeight="1" x14ac:dyDescent="0.25">
      <c r="A87" s="164" t="s">
        <v>82</v>
      </c>
      <c r="B87" s="163">
        <v>400639</v>
      </c>
      <c r="C87" s="163">
        <v>725846</v>
      </c>
      <c r="D87" s="163">
        <v>340035</v>
      </c>
      <c r="E87" s="163">
        <f t="shared" si="6"/>
        <v>-385811</v>
      </c>
      <c r="F87" s="159">
        <f t="shared" si="7"/>
        <v>-0.53153285958729535</v>
      </c>
    </row>
    <row r="88" spans="1:8" ht="15" customHeight="1" x14ac:dyDescent="0.25">
      <c r="A88" s="164" t="s">
        <v>83</v>
      </c>
      <c r="B88" s="163">
        <v>1316948.82</v>
      </c>
      <c r="C88" s="163">
        <v>1462000</v>
      </c>
      <c r="D88" s="163">
        <v>1412000</v>
      </c>
      <c r="E88" s="163">
        <f t="shared" si="6"/>
        <v>-50000</v>
      </c>
      <c r="F88" s="159">
        <f t="shared" si="7"/>
        <v>-3.4199726402188782E-2</v>
      </c>
    </row>
    <row r="89" spans="1:8" ht="15" customHeight="1" x14ac:dyDescent="0.25">
      <c r="A89" s="172" t="s">
        <v>84</v>
      </c>
      <c r="B89" s="163">
        <v>0</v>
      </c>
      <c r="C89" s="163">
        <v>0</v>
      </c>
      <c r="D89" s="163">
        <v>0</v>
      </c>
      <c r="E89" s="163">
        <f t="shared" si="6"/>
        <v>0</v>
      </c>
      <c r="F89" s="159">
        <f t="shared" si="7"/>
        <v>0</v>
      </c>
    </row>
    <row r="90" spans="1:8" s="127" customFormat="1" ht="15" customHeight="1" x14ac:dyDescent="0.25">
      <c r="A90" s="186" t="s">
        <v>85</v>
      </c>
      <c r="B90" s="185">
        <v>1717587.82</v>
      </c>
      <c r="C90" s="185">
        <v>2187846</v>
      </c>
      <c r="D90" s="185">
        <v>1752035</v>
      </c>
      <c r="E90" s="185">
        <f t="shared" si="6"/>
        <v>-435811</v>
      </c>
      <c r="F90" s="170">
        <f t="shared" si="7"/>
        <v>-0.19919637853852601</v>
      </c>
    </row>
    <row r="91" spans="1:8" ht="15" customHeight="1" x14ac:dyDescent="0.25">
      <c r="A91" s="172" t="s">
        <v>86</v>
      </c>
      <c r="B91" s="163">
        <v>0</v>
      </c>
      <c r="C91" s="163">
        <v>0</v>
      </c>
      <c r="D91" s="163">
        <v>0</v>
      </c>
      <c r="E91" s="163">
        <f t="shared" si="6"/>
        <v>0</v>
      </c>
      <c r="F91" s="159">
        <f t="shared" si="7"/>
        <v>0</v>
      </c>
    </row>
    <row r="92" spans="1:8" s="127" customFormat="1" ht="15" customHeight="1" thickBot="1" x14ac:dyDescent="0.3">
      <c r="A92" s="207" t="s">
        <v>67</v>
      </c>
      <c r="B92" s="208">
        <v>124375632.90000001</v>
      </c>
      <c r="C92" s="208">
        <v>128309914</v>
      </c>
      <c r="D92" s="208">
        <v>132492323</v>
      </c>
      <c r="E92" s="208">
        <f t="shared" si="6"/>
        <v>4182409</v>
      </c>
      <c r="F92" s="209">
        <f t="shared" si="7"/>
        <v>3.2596148416091993E-2</v>
      </c>
    </row>
    <row r="93" spans="1:8" ht="15" customHeight="1" thickTop="1" x14ac:dyDescent="0.25">
      <c r="A93" s="187"/>
      <c r="B93" s="188"/>
      <c r="C93" s="188"/>
      <c r="D93" s="188"/>
      <c r="E93" s="188"/>
      <c r="F93" s="189" t="s">
        <v>46</v>
      </c>
      <c r="G93" s="145"/>
      <c r="H93" s="145"/>
    </row>
    <row r="94" spans="1:8" x14ac:dyDescent="0.25">
      <c r="A94" s="142" t="s">
        <v>199</v>
      </c>
    </row>
    <row r="95" spans="1:8" x14ac:dyDescent="0.25">
      <c r="A95" s="142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" x14ac:dyDescent="0.25"/>
  <cols>
    <col min="1" max="1" width="66.5703125" style="142" customWidth="1"/>
    <col min="2" max="5" width="23.7109375" style="190" customWidth="1"/>
    <col min="6" max="6" width="23.7109375" style="191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98</v>
      </c>
      <c r="E1" s="43"/>
      <c r="F1" s="53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146" t="s">
        <v>4</v>
      </c>
      <c r="B4" s="147" t="s">
        <v>5</v>
      </c>
      <c r="C4" s="148" t="s">
        <v>6</v>
      </c>
      <c r="D4" s="148" t="s">
        <v>6</v>
      </c>
      <c r="E4" s="148" t="s">
        <v>7</v>
      </c>
      <c r="F4" s="149" t="s">
        <v>8</v>
      </c>
    </row>
    <row r="5" spans="1:8" s="143" customFormat="1" ht="15" customHeight="1" x14ac:dyDescent="0.25">
      <c r="A5" s="150"/>
      <c r="B5" s="151" t="s">
        <v>140</v>
      </c>
      <c r="C5" s="151" t="s">
        <v>197</v>
      </c>
      <c r="D5" s="151" t="s">
        <v>141</v>
      </c>
      <c r="E5" s="151" t="s">
        <v>140</v>
      </c>
      <c r="F5" s="152" t="s">
        <v>9</v>
      </c>
    </row>
    <row r="6" spans="1:8" ht="15" customHeight="1" x14ac:dyDescent="0.25">
      <c r="A6" s="153" t="s">
        <v>10</v>
      </c>
      <c r="B6" s="154"/>
      <c r="C6" s="154"/>
      <c r="D6" s="154"/>
      <c r="E6" s="154"/>
      <c r="F6" s="155"/>
    </row>
    <row r="7" spans="1:8" ht="15" customHeight="1" x14ac:dyDescent="0.25">
      <c r="A7" s="153" t="s">
        <v>11</v>
      </c>
      <c r="B7" s="154"/>
      <c r="C7" s="154"/>
      <c r="D7" s="154"/>
      <c r="E7" s="154"/>
      <c r="F7" s="156"/>
    </row>
    <row r="8" spans="1:8" ht="15" customHeight="1" x14ac:dyDescent="0.25">
      <c r="A8" s="157" t="s">
        <v>12</v>
      </c>
      <c r="B8" s="158">
        <v>16700736</v>
      </c>
      <c r="C8" s="158">
        <v>16700736</v>
      </c>
      <c r="D8" s="158">
        <v>16627553</v>
      </c>
      <c r="E8" s="158">
        <f t="shared" ref="E8:E29" si="0">D8-C8</f>
        <v>-73183</v>
      </c>
      <c r="F8" s="159">
        <f t="shared" ref="F8:F29" si="1">IF(ISBLANK(E8),"  ",IF(C8&gt;0,E8/C8,IF(E8&gt;0,1,0)))</f>
        <v>-4.3820224449988314E-3</v>
      </c>
    </row>
    <row r="9" spans="1:8" ht="15" customHeight="1" x14ac:dyDescent="0.25">
      <c r="A9" s="157" t="s">
        <v>13</v>
      </c>
      <c r="B9" s="158">
        <v>0</v>
      </c>
      <c r="C9" s="158">
        <v>0</v>
      </c>
      <c r="D9" s="158">
        <v>0</v>
      </c>
      <c r="E9" s="158">
        <f t="shared" si="0"/>
        <v>0</v>
      </c>
      <c r="F9" s="159">
        <f t="shared" si="1"/>
        <v>0</v>
      </c>
    </row>
    <row r="10" spans="1:8" ht="15" customHeight="1" x14ac:dyDescent="0.25">
      <c r="A10" s="160" t="s">
        <v>14</v>
      </c>
      <c r="B10" s="161">
        <v>2736755.92</v>
      </c>
      <c r="C10" s="161">
        <v>2771912</v>
      </c>
      <c r="D10" s="161">
        <v>2822667</v>
      </c>
      <c r="E10" s="161">
        <f t="shared" si="0"/>
        <v>50755</v>
      </c>
      <c r="F10" s="159">
        <f t="shared" si="1"/>
        <v>1.8310465844514543E-2</v>
      </c>
    </row>
    <row r="11" spans="1:8" ht="15" customHeight="1" x14ac:dyDescent="0.25">
      <c r="A11" s="162" t="s">
        <v>15</v>
      </c>
      <c r="B11" s="163">
        <v>0</v>
      </c>
      <c r="C11" s="163">
        <v>0</v>
      </c>
      <c r="D11" s="163">
        <v>0</v>
      </c>
      <c r="E11" s="161">
        <f t="shared" si="0"/>
        <v>0</v>
      </c>
      <c r="F11" s="159">
        <f t="shared" si="1"/>
        <v>0</v>
      </c>
    </row>
    <row r="12" spans="1:8" ht="15" customHeight="1" x14ac:dyDescent="0.25">
      <c r="A12" s="164" t="s">
        <v>16</v>
      </c>
      <c r="B12" s="163">
        <v>1271207.92</v>
      </c>
      <c r="C12" s="163">
        <v>1306364</v>
      </c>
      <c r="D12" s="163">
        <v>1269937</v>
      </c>
      <c r="E12" s="161">
        <f t="shared" si="0"/>
        <v>-36427</v>
      </c>
      <c r="F12" s="159">
        <f t="shared" si="1"/>
        <v>-2.7884265028736248E-2</v>
      </c>
    </row>
    <row r="13" spans="1:8" ht="15" customHeight="1" x14ac:dyDescent="0.25">
      <c r="A13" s="164" t="s">
        <v>17</v>
      </c>
      <c r="B13" s="163">
        <v>0</v>
      </c>
      <c r="C13" s="163">
        <v>0</v>
      </c>
      <c r="D13" s="163">
        <v>0</v>
      </c>
      <c r="E13" s="161">
        <f t="shared" si="0"/>
        <v>0</v>
      </c>
      <c r="F13" s="159">
        <f t="shared" si="1"/>
        <v>0</v>
      </c>
    </row>
    <row r="14" spans="1:8" ht="15" customHeight="1" x14ac:dyDescent="0.25">
      <c r="A14" s="164" t="s">
        <v>18</v>
      </c>
      <c r="B14" s="163">
        <v>392432</v>
      </c>
      <c r="C14" s="163">
        <v>392432</v>
      </c>
      <c r="D14" s="163">
        <v>392432</v>
      </c>
      <c r="E14" s="161">
        <f t="shared" si="0"/>
        <v>0</v>
      </c>
      <c r="F14" s="159">
        <f t="shared" si="1"/>
        <v>0</v>
      </c>
    </row>
    <row r="15" spans="1:8" ht="15" customHeight="1" x14ac:dyDescent="0.25">
      <c r="A15" s="164" t="s">
        <v>19</v>
      </c>
      <c r="B15" s="163">
        <v>1073116</v>
      </c>
      <c r="C15" s="163">
        <v>1073116</v>
      </c>
      <c r="D15" s="163">
        <v>1160298</v>
      </c>
      <c r="E15" s="161">
        <f t="shared" si="0"/>
        <v>87182</v>
      </c>
      <c r="F15" s="159">
        <f t="shared" si="1"/>
        <v>8.1241916064992037E-2</v>
      </c>
    </row>
    <row r="16" spans="1:8" ht="15" customHeight="1" x14ac:dyDescent="0.25">
      <c r="A16" s="164" t="s">
        <v>20</v>
      </c>
      <c r="B16" s="163">
        <v>0</v>
      </c>
      <c r="C16" s="163">
        <v>0</v>
      </c>
      <c r="D16" s="163">
        <v>0</v>
      </c>
      <c r="E16" s="161">
        <f t="shared" si="0"/>
        <v>0</v>
      </c>
      <c r="F16" s="159">
        <f t="shared" si="1"/>
        <v>0</v>
      </c>
    </row>
    <row r="17" spans="1:6" ht="15" customHeight="1" x14ac:dyDescent="0.25">
      <c r="A17" s="164" t="s">
        <v>21</v>
      </c>
      <c r="B17" s="163">
        <v>0</v>
      </c>
      <c r="C17" s="163">
        <v>0</v>
      </c>
      <c r="D17" s="163">
        <v>0</v>
      </c>
      <c r="E17" s="161">
        <f t="shared" si="0"/>
        <v>0</v>
      </c>
      <c r="F17" s="159">
        <f t="shared" si="1"/>
        <v>0</v>
      </c>
    </row>
    <row r="18" spans="1:6" ht="15" customHeight="1" x14ac:dyDescent="0.25">
      <c r="A18" s="164" t="s">
        <v>22</v>
      </c>
      <c r="B18" s="163">
        <v>0</v>
      </c>
      <c r="C18" s="163">
        <v>0</v>
      </c>
      <c r="D18" s="163">
        <v>0</v>
      </c>
      <c r="E18" s="161">
        <f t="shared" si="0"/>
        <v>0</v>
      </c>
      <c r="F18" s="159">
        <f t="shared" si="1"/>
        <v>0</v>
      </c>
    </row>
    <row r="19" spans="1:6" ht="15" customHeight="1" x14ac:dyDescent="0.25">
      <c r="A19" s="164" t="s">
        <v>23</v>
      </c>
      <c r="B19" s="163">
        <v>0</v>
      </c>
      <c r="C19" s="163">
        <v>0</v>
      </c>
      <c r="D19" s="163">
        <v>0</v>
      </c>
      <c r="E19" s="161">
        <f t="shared" si="0"/>
        <v>0</v>
      </c>
      <c r="F19" s="159">
        <f t="shared" si="1"/>
        <v>0</v>
      </c>
    </row>
    <row r="20" spans="1:6" ht="15" customHeight="1" x14ac:dyDescent="0.25">
      <c r="A20" s="164" t="s">
        <v>24</v>
      </c>
      <c r="B20" s="163">
        <v>0</v>
      </c>
      <c r="C20" s="163">
        <v>0</v>
      </c>
      <c r="D20" s="163">
        <v>0</v>
      </c>
      <c r="E20" s="161">
        <f t="shared" si="0"/>
        <v>0</v>
      </c>
      <c r="F20" s="159">
        <f t="shared" si="1"/>
        <v>0</v>
      </c>
    </row>
    <row r="21" spans="1:6" ht="15" customHeight="1" x14ac:dyDescent="0.25">
      <c r="A21" s="164" t="s">
        <v>25</v>
      </c>
      <c r="B21" s="163">
        <v>0</v>
      </c>
      <c r="C21" s="163">
        <v>0</v>
      </c>
      <c r="D21" s="163">
        <v>0</v>
      </c>
      <c r="E21" s="161">
        <f t="shared" si="0"/>
        <v>0</v>
      </c>
      <c r="F21" s="159">
        <f t="shared" si="1"/>
        <v>0</v>
      </c>
    </row>
    <row r="22" spans="1:6" ht="15" customHeight="1" x14ac:dyDescent="0.25">
      <c r="A22" s="164" t="s">
        <v>26</v>
      </c>
      <c r="B22" s="163">
        <v>0</v>
      </c>
      <c r="C22" s="163">
        <v>0</v>
      </c>
      <c r="D22" s="163">
        <v>0</v>
      </c>
      <c r="E22" s="161">
        <f t="shared" si="0"/>
        <v>0</v>
      </c>
      <c r="F22" s="159">
        <f t="shared" si="1"/>
        <v>0</v>
      </c>
    </row>
    <row r="23" spans="1:6" ht="15" customHeight="1" x14ac:dyDescent="0.25">
      <c r="A23" s="165" t="s">
        <v>27</v>
      </c>
      <c r="B23" s="163">
        <v>0</v>
      </c>
      <c r="C23" s="163">
        <v>0</v>
      </c>
      <c r="D23" s="163">
        <v>0</v>
      </c>
      <c r="E23" s="161">
        <f t="shared" si="0"/>
        <v>0</v>
      </c>
      <c r="F23" s="159">
        <f t="shared" si="1"/>
        <v>0</v>
      </c>
    </row>
    <row r="24" spans="1:6" ht="15" customHeight="1" x14ac:dyDescent="0.25">
      <c r="A24" s="165" t="s">
        <v>28</v>
      </c>
      <c r="B24" s="163">
        <v>0</v>
      </c>
      <c r="C24" s="163">
        <v>0</v>
      </c>
      <c r="D24" s="163">
        <v>0</v>
      </c>
      <c r="E24" s="161">
        <f t="shared" si="0"/>
        <v>0</v>
      </c>
      <c r="F24" s="159">
        <f t="shared" si="1"/>
        <v>0</v>
      </c>
    </row>
    <row r="25" spans="1:6" ht="15" customHeight="1" x14ac:dyDescent="0.25">
      <c r="A25" s="165" t="s">
        <v>29</v>
      </c>
      <c r="B25" s="163">
        <v>0</v>
      </c>
      <c r="C25" s="163">
        <v>0</v>
      </c>
      <c r="D25" s="163">
        <v>0</v>
      </c>
      <c r="E25" s="161">
        <f t="shared" si="0"/>
        <v>0</v>
      </c>
      <c r="F25" s="159">
        <f t="shared" si="1"/>
        <v>0</v>
      </c>
    </row>
    <row r="26" spans="1:6" ht="15" customHeight="1" x14ac:dyDescent="0.25">
      <c r="A26" s="165" t="s">
        <v>30</v>
      </c>
      <c r="B26" s="163">
        <v>0</v>
      </c>
      <c r="C26" s="163">
        <v>0</v>
      </c>
      <c r="D26" s="163">
        <v>0</v>
      </c>
      <c r="E26" s="161">
        <f t="shared" si="0"/>
        <v>0</v>
      </c>
      <c r="F26" s="159">
        <f t="shared" si="1"/>
        <v>0</v>
      </c>
    </row>
    <row r="27" spans="1:6" ht="15" customHeight="1" x14ac:dyDescent="0.25">
      <c r="A27" s="165" t="s">
        <v>31</v>
      </c>
      <c r="B27" s="163">
        <v>0</v>
      </c>
      <c r="C27" s="163">
        <v>0</v>
      </c>
      <c r="D27" s="163">
        <v>0</v>
      </c>
      <c r="E27" s="161">
        <f t="shared" si="0"/>
        <v>0</v>
      </c>
      <c r="F27" s="159">
        <f t="shared" si="1"/>
        <v>0</v>
      </c>
    </row>
    <row r="28" spans="1:6" ht="15" customHeight="1" x14ac:dyDescent="0.25">
      <c r="A28" s="165" t="s">
        <v>87</v>
      </c>
      <c r="B28" s="163">
        <v>0</v>
      </c>
      <c r="C28" s="163">
        <v>0</v>
      </c>
      <c r="D28" s="163">
        <v>0</v>
      </c>
      <c r="E28" s="161">
        <f>D28-C28</f>
        <v>0</v>
      </c>
      <c r="F28" s="159">
        <f>IF(ISBLANK(E28),"  ",IF(C28&gt;0,E28/C28,IF(E28&gt;0,1,0)))</f>
        <v>0</v>
      </c>
    </row>
    <row r="29" spans="1:6" ht="15" customHeight="1" x14ac:dyDescent="0.25">
      <c r="A29" s="165" t="s">
        <v>32</v>
      </c>
      <c r="B29" s="163">
        <v>0</v>
      </c>
      <c r="C29" s="163">
        <v>0</v>
      </c>
      <c r="D29" s="163">
        <v>0</v>
      </c>
      <c r="E29" s="161">
        <f t="shared" si="0"/>
        <v>0</v>
      </c>
      <c r="F29" s="159">
        <f t="shared" si="1"/>
        <v>0</v>
      </c>
    </row>
    <row r="30" spans="1:6" ht="15" customHeight="1" x14ac:dyDescent="0.25">
      <c r="A30" s="166" t="s">
        <v>33</v>
      </c>
      <c r="B30" s="163"/>
      <c r="C30" s="163"/>
      <c r="D30" s="163"/>
      <c r="E30" s="163"/>
      <c r="F30" s="155"/>
    </row>
    <row r="31" spans="1:6" ht="15" customHeight="1" x14ac:dyDescent="0.25">
      <c r="A31" s="162" t="s">
        <v>34</v>
      </c>
      <c r="B31" s="158">
        <v>0</v>
      </c>
      <c r="C31" s="158">
        <v>0</v>
      </c>
      <c r="D31" s="158">
        <v>0</v>
      </c>
      <c r="E31" s="158">
        <f>D31-C31</f>
        <v>0</v>
      </c>
      <c r="F31" s="159">
        <f>IF(ISBLANK(E31),"  ",IF(C31&gt;0,E31/C31,IF(E31&gt;0,1,0)))</f>
        <v>0</v>
      </c>
    </row>
    <row r="32" spans="1:6" ht="15" customHeight="1" x14ac:dyDescent="0.25">
      <c r="A32" s="167" t="s">
        <v>35</v>
      </c>
      <c r="B32" s="163"/>
      <c r="C32" s="163"/>
      <c r="D32" s="163"/>
      <c r="E32" s="163"/>
      <c r="F32" s="155"/>
    </row>
    <row r="33" spans="1:12" ht="15" customHeight="1" x14ac:dyDescent="0.25">
      <c r="A33" s="162" t="s">
        <v>34</v>
      </c>
      <c r="B33" s="154">
        <v>0</v>
      </c>
      <c r="C33" s="154">
        <v>0</v>
      </c>
      <c r="D33" s="154">
        <v>0</v>
      </c>
      <c r="E33" s="158">
        <f>D33-C33</f>
        <v>0</v>
      </c>
      <c r="F33" s="159">
        <f>IF(ISBLANK(E33),"  ",IF(C33&gt;0,E33/C33,IF(E33&gt;0,1,0)))</f>
        <v>0</v>
      </c>
    </row>
    <row r="34" spans="1:12" ht="15" customHeight="1" x14ac:dyDescent="0.25">
      <c r="A34" s="164" t="s">
        <v>36</v>
      </c>
      <c r="B34" s="163"/>
      <c r="C34" s="163"/>
      <c r="D34" s="163"/>
      <c r="E34" s="161"/>
      <c r="F34" s="159" t="str">
        <f>IF(ISBLANK(E34),"  ",IF(C34&gt;0,E34/C34,IF(E34&gt;0,1,0)))</f>
        <v xml:space="preserve">  </v>
      </c>
    </row>
    <row r="35" spans="1:12" s="127" customFormat="1" ht="15" customHeight="1" x14ac:dyDescent="0.25">
      <c r="A35" s="168" t="s">
        <v>38</v>
      </c>
      <c r="B35" s="169">
        <v>19437491.920000002</v>
      </c>
      <c r="C35" s="169">
        <v>19472648</v>
      </c>
      <c r="D35" s="169">
        <v>19450220</v>
      </c>
      <c r="E35" s="169">
        <f>D35-C35</f>
        <v>-22428</v>
      </c>
      <c r="F35" s="170">
        <f>IF(ISBLANK(E35),"  ",IF(C35&gt;0,E35/C35,IF(E35&gt;0,1,0)))</f>
        <v>-1.1517693946914668E-3</v>
      </c>
    </row>
    <row r="36" spans="1:12" ht="15" customHeight="1" x14ac:dyDescent="0.25">
      <c r="A36" s="166" t="s">
        <v>39</v>
      </c>
      <c r="B36" s="163"/>
      <c r="C36" s="163"/>
      <c r="D36" s="163"/>
      <c r="E36" s="163"/>
      <c r="F36" s="155"/>
    </row>
    <row r="37" spans="1:12" ht="15" customHeight="1" x14ac:dyDescent="0.25">
      <c r="A37" s="171" t="s">
        <v>40</v>
      </c>
      <c r="B37" s="158">
        <v>0</v>
      </c>
      <c r="C37" s="158">
        <v>0</v>
      </c>
      <c r="D37" s="158">
        <v>0</v>
      </c>
      <c r="E37" s="158">
        <f t="shared" ref="E37:E42" si="2">D37-C37</f>
        <v>0</v>
      </c>
      <c r="F37" s="159">
        <f t="shared" ref="F37:F42" si="3">IF(ISBLANK(E37),"  ",IF(C37&gt;0,E37/C37,IF(E37&gt;0,1,0)))</f>
        <v>0</v>
      </c>
    </row>
    <row r="38" spans="1:12" ht="15" customHeight="1" x14ac:dyDescent="0.25">
      <c r="A38" s="172" t="s">
        <v>41</v>
      </c>
      <c r="B38" s="158">
        <v>0</v>
      </c>
      <c r="C38" s="158">
        <v>0</v>
      </c>
      <c r="D38" s="158">
        <v>0</v>
      </c>
      <c r="E38" s="161">
        <f t="shared" si="2"/>
        <v>0</v>
      </c>
      <c r="F38" s="159">
        <f t="shared" si="3"/>
        <v>0</v>
      </c>
    </row>
    <row r="39" spans="1:12" ht="15" customHeight="1" x14ac:dyDescent="0.25">
      <c r="A39" s="172" t="s">
        <v>42</v>
      </c>
      <c r="B39" s="158">
        <v>0</v>
      </c>
      <c r="C39" s="158">
        <v>0</v>
      </c>
      <c r="D39" s="158">
        <v>0</v>
      </c>
      <c r="E39" s="161">
        <f t="shared" si="2"/>
        <v>0</v>
      </c>
      <c r="F39" s="159">
        <f t="shared" si="3"/>
        <v>0</v>
      </c>
    </row>
    <row r="40" spans="1:12" ht="15" customHeight="1" x14ac:dyDescent="0.25">
      <c r="A40" s="172" t="s">
        <v>43</v>
      </c>
      <c r="B40" s="158">
        <v>0</v>
      </c>
      <c r="C40" s="158">
        <v>0</v>
      </c>
      <c r="D40" s="158">
        <v>0</v>
      </c>
      <c r="E40" s="161">
        <f t="shared" si="2"/>
        <v>0</v>
      </c>
      <c r="F40" s="159">
        <f t="shared" si="3"/>
        <v>0</v>
      </c>
    </row>
    <row r="41" spans="1:12" ht="15" customHeight="1" x14ac:dyDescent="0.25">
      <c r="A41" s="173" t="s">
        <v>44</v>
      </c>
      <c r="B41" s="158">
        <v>0</v>
      </c>
      <c r="C41" s="158">
        <v>0</v>
      </c>
      <c r="D41" s="158">
        <v>0</v>
      </c>
      <c r="E41" s="161">
        <f t="shared" si="2"/>
        <v>0</v>
      </c>
      <c r="F41" s="159">
        <f t="shared" si="3"/>
        <v>0</v>
      </c>
    </row>
    <row r="42" spans="1:12" s="127" customFormat="1" ht="15" customHeight="1" x14ac:dyDescent="0.25">
      <c r="A42" s="166" t="s">
        <v>45</v>
      </c>
      <c r="B42" s="174">
        <v>0</v>
      </c>
      <c r="C42" s="174">
        <v>0</v>
      </c>
      <c r="D42" s="174">
        <v>0</v>
      </c>
      <c r="E42" s="174">
        <f t="shared" si="2"/>
        <v>0</v>
      </c>
      <c r="F42" s="170">
        <f t="shared" si="3"/>
        <v>0</v>
      </c>
      <c r="L42" s="127" t="s">
        <v>46</v>
      </c>
    </row>
    <row r="43" spans="1:12" ht="15" customHeight="1" x14ac:dyDescent="0.25">
      <c r="A43" s="164" t="s">
        <v>46</v>
      </c>
      <c r="B43" s="163"/>
      <c r="C43" s="163"/>
      <c r="D43" s="163"/>
      <c r="E43" s="163"/>
      <c r="F43" s="155"/>
    </row>
    <row r="44" spans="1:12" s="127" customFormat="1" ht="15" customHeight="1" x14ac:dyDescent="0.25">
      <c r="A44" s="175" t="s">
        <v>47</v>
      </c>
      <c r="B44" s="176">
        <v>0</v>
      </c>
      <c r="C44" s="176">
        <v>0</v>
      </c>
      <c r="D44" s="176">
        <v>0</v>
      </c>
      <c r="E44" s="176">
        <f>D44-C44</f>
        <v>0</v>
      </c>
      <c r="F44" s="170">
        <f>IF(ISBLANK(E44),"  ",IF(C44&gt;0,E44/C44,IF(E44&gt;0,1,0)))</f>
        <v>0</v>
      </c>
    </row>
    <row r="45" spans="1:12" ht="15" customHeight="1" x14ac:dyDescent="0.25">
      <c r="A45" s="164" t="s">
        <v>46</v>
      </c>
      <c r="B45" s="163"/>
      <c r="C45" s="163"/>
      <c r="D45" s="163"/>
      <c r="E45" s="163"/>
      <c r="F45" s="155"/>
    </row>
    <row r="46" spans="1:12" s="127" customFormat="1" ht="15" customHeight="1" x14ac:dyDescent="0.25">
      <c r="A46" s="175" t="s">
        <v>48</v>
      </c>
      <c r="B46" s="176">
        <v>0</v>
      </c>
      <c r="C46" s="176">
        <v>0</v>
      </c>
      <c r="D46" s="176">
        <v>0</v>
      </c>
      <c r="E46" s="176">
        <f>D46-C46</f>
        <v>0</v>
      </c>
      <c r="F46" s="170">
        <f>IF(ISBLANK(E46),"  ",IF(C46&gt;0,E46/C46,IF(E46&gt;0,1,0)))</f>
        <v>0</v>
      </c>
    </row>
    <row r="47" spans="1:12" ht="15" customHeight="1" x14ac:dyDescent="0.25">
      <c r="A47" s="164" t="s">
        <v>46</v>
      </c>
      <c r="B47" s="163"/>
      <c r="C47" s="163"/>
      <c r="D47" s="163"/>
      <c r="E47" s="163"/>
      <c r="F47" s="155"/>
    </row>
    <row r="48" spans="1:12" s="127" customFormat="1" ht="15" customHeight="1" x14ac:dyDescent="0.25">
      <c r="A48" s="166" t="s">
        <v>49</v>
      </c>
      <c r="B48" s="174">
        <v>45642713.600000001</v>
      </c>
      <c r="C48" s="174">
        <v>48889120</v>
      </c>
      <c r="D48" s="174">
        <v>48889120</v>
      </c>
      <c r="E48" s="174">
        <f>D48-C48</f>
        <v>0</v>
      </c>
      <c r="F48" s="170">
        <f>IF(ISBLANK(E48),"  ",IF(C48&gt;0,E48/C48,IF(E48&gt;0,1,0)))</f>
        <v>0</v>
      </c>
    </row>
    <row r="49" spans="1:6" ht="15" customHeight="1" x14ac:dyDescent="0.25">
      <c r="A49" s="164" t="s">
        <v>46</v>
      </c>
      <c r="B49" s="163"/>
      <c r="C49" s="163"/>
      <c r="D49" s="163"/>
      <c r="E49" s="163"/>
      <c r="F49" s="155"/>
    </row>
    <row r="50" spans="1:6" s="127" customFormat="1" ht="15" customHeight="1" x14ac:dyDescent="0.25">
      <c r="A50" s="177" t="s">
        <v>50</v>
      </c>
      <c r="B50" s="178">
        <v>0</v>
      </c>
      <c r="C50" s="178">
        <v>0</v>
      </c>
      <c r="D50" s="178">
        <v>0</v>
      </c>
      <c r="E50" s="178">
        <f>D50-C50</f>
        <v>0</v>
      </c>
      <c r="F50" s="170">
        <f>IF(ISBLANK(E50),"  ",IF(C50&gt;0,E50/C50,IF(E50&gt;0,1,0)))</f>
        <v>0</v>
      </c>
    </row>
    <row r="51" spans="1:6" ht="15" customHeight="1" x14ac:dyDescent="0.25">
      <c r="A51" s="166"/>
      <c r="B51" s="154"/>
      <c r="C51" s="154"/>
      <c r="D51" s="154"/>
      <c r="E51" s="154"/>
      <c r="F51" s="179"/>
    </row>
    <row r="52" spans="1:6" s="127" customFormat="1" ht="15" customHeight="1" x14ac:dyDescent="0.25">
      <c r="A52" s="166" t="s">
        <v>51</v>
      </c>
      <c r="B52" s="174">
        <v>0</v>
      </c>
      <c r="C52" s="174">
        <v>0</v>
      </c>
      <c r="D52" s="174">
        <v>0</v>
      </c>
      <c r="E52" s="178">
        <f>D52-C52</f>
        <v>0</v>
      </c>
      <c r="F52" s="170">
        <f>IF(ISBLANK(E52),"  ",IF(C52&gt;0,E52/C52,IF(E52&gt;0,1,0)))</f>
        <v>0</v>
      </c>
    </row>
    <row r="53" spans="1:6" ht="15" customHeight="1" x14ac:dyDescent="0.25">
      <c r="A53" s="164"/>
      <c r="B53" s="163"/>
      <c r="C53" s="163"/>
      <c r="D53" s="163"/>
      <c r="E53" s="163"/>
      <c r="F53" s="155"/>
    </row>
    <row r="54" spans="1:6" s="127" customFormat="1" ht="15" customHeight="1" x14ac:dyDescent="0.25">
      <c r="A54" s="180" t="s">
        <v>52</v>
      </c>
      <c r="B54" s="174">
        <v>65080205.520000003</v>
      </c>
      <c r="C54" s="174">
        <v>68361768</v>
      </c>
      <c r="D54" s="174">
        <v>68339340</v>
      </c>
      <c r="E54" s="174">
        <f>D54-C54</f>
        <v>-22428</v>
      </c>
      <c r="F54" s="170">
        <f>IF(ISBLANK(E54),"  ",IF(C54&gt;0,E54/C54,IF(E54&gt;0,1,0)))</f>
        <v>-3.2807811524125592E-4</v>
      </c>
    </row>
    <row r="55" spans="1:6" ht="15" customHeight="1" x14ac:dyDescent="0.25">
      <c r="A55" s="181"/>
      <c r="B55" s="163"/>
      <c r="C55" s="163"/>
      <c r="D55" s="163"/>
      <c r="E55" s="163"/>
      <c r="F55" s="155" t="s">
        <v>46</v>
      </c>
    </row>
    <row r="56" spans="1:6" ht="15" customHeight="1" x14ac:dyDescent="0.25">
      <c r="A56" s="182"/>
      <c r="B56" s="154"/>
      <c r="C56" s="154"/>
      <c r="D56" s="154"/>
      <c r="E56" s="154"/>
      <c r="F56" s="156" t="s">
        <v>46</v>
      </c>
    </row>
    <row r="57" spans="1:6" ht="15" customHeight="1" x14ac:dyDescent="0.25">
      <c r="A57" s="180" t="s">
        <v>53</v>
      </c>
      <c r="B57" s="154"/>
      <c r="C57" s="154"/>
      <c r="D57" s="154"/>
      <c r="E57" s="154"/>
      <c r="F57" s="156"/>
    </row>
    <row r="58" spans="1:6" ht="15" customHeight="1" x14ac:dyDescent="0.25">
      <c r="A58" s="162" t="s">
        <v>54</v>
      </c>
      <c r="B58" s="154">
        <v>27636745.179999996</v>
      </c>
      <c r="C58" s="154">
        <v>28582061</v>
      </c>
      <c r="D58" s="154">
        <v>29121193</v>
      </c>
      <c r="E58" s="154">
        <f t="shared" ref="E58:E71" si="4">D58-C58</f>
        <v>539132</v>
      </c>
      <c r="F58" s="159">
        <f t="shared" ref="F58:F71" si="5">IF(ISBLANK(E58),"  ",IF(C58&gt;0,E58/C58,IF(E58&gt;0,1,0)))</f>
        <v>1.886260056613832E-2</v>
      </c>
    </row>
    <row r="59" spans="1:6" ht="15" customHeight="1" x14ac:dyDescent="0.25">
      <c r="A59" s="164" t="s">
        <v>55</v>
      </c>
      <c r="B59" s="163">
        <v>287018</v>
      </c>
      <c r="C59" s="163">
        <v>505963</v>
      </c>
      <c r="D59" s="163">
        <v>378737</v>
      </c>
      <c r="E59" s="163">
        <f t="shared" si="4"/>
        <v>-127226</v>
      </c>
      <c r="F59" s="159">
        <f t="shared" si="5"/>
        <v>-0.25145316950053659</v>
      </c>
    </row>
    <row r="60" spans="1:6" ht="15" customHeight="1" x14ac:dyDescent="0.25">
      <c r="A60" s="164" t="s">
        <v>56</v>
      </c>
      <c r="B60" s="163">
        <v>0</v>
      </c>
      <c r="C60" s="163">
        <v>0</v>
      </c>
      <c r="D60" s="163">
        <v>0</v>
      </c>
      <c r="E60" s="163">
        <f t="shared" si="4"/>
        <v>0</v>
      </c>
      <c r="F60" s="159">
        <f t="shared" si="5"/>
        <v>0</v>
      </c>
    </row>
    <row r="61" spans="1:6" ht="15" customHeight="1" x14ac:dyDescent="0.25">
      <c r="A61" s="164" t="s">
        <v>57</v>
      </c>
      <c r="B61" s="163">
        <v>5980646.2300000004</v>
      </c>
      <c r="C61" s="163">
        <v>5864413</v>
      </c>
      <c r="D61" s="163">
        <v>5537971</v>
      </c>
      <c r="E61" s="163">
        <f t="shared" si="4"/>
        <v>-326442</v>
      </c>
      <c r="F61" s="159">
        <f t="shared" si="5"/>
        <v>-5.5664906274506931E-2</v>
      </c>
    </row>
    <row r="62" spans="1:6" ht="15" customHeight="1" x14ac:dyDescent="0.25">
      <c r="A62" s="164" t="s">
        <v>58</v>
      </c>
      <c r="B62" s="163">
        <v>4164836.6599999992</v>
      </c>
      <c r="C62" s="163">
        <v>3799764</v>
      </c>
      <c r="D62" s="163">
        <v>4060998</v>
      </c>
      <c r="E62" s="163">
        <f t="shared" si="4"/>
        <v>261234</v>
      </c>
      <c r="F62" s="159">
        <f t="shared" si="5"/>
        <v>6.8750059214203824E-2</v>
      </c>
    </row>
    <row r="63" spans="1:6" ht="15" customHeight="1" x14ac:dyDescent="0.25">
      <c r="A63" s="164" t="s">
        <v>59</v>
      </c>
      <c r="B63" s="163">
        <v>8505459.1300000008</v>
      </c>
      <c r="C63" s="163">
        <v>8821188</v>
      </c>
      <c r="D63" s="163">
        <v>9444989</v>
      </c>
      <c r="E63" s="163">
        <f t="shared" si="4"/>
        <v>623801</v>
      </c>
      <c r="F63" s="159">
        <f t="shared" si="5"/>
        <v>7.0716211920661937E-2</v>
      </c>
    </row>
    <row r="64" spans="1:6" ht="15" customHeight="1" x14ac:dyDescent="0.25">
      <c r="A64" s="164" t="s">
        <v>60</v>
      </c>
      <c r="B64" s="163">
        <v>6286095.7300000004</v>
      </c>
      <c r="C64" s="163">
        <v>6992152</v>
      </c>
      <c r="D64" s="163">
        <v>6592152</v>
      </c>
      <c r="E64" s="163">
        <f t="shared" si="4"/>
        <v>-400000</v>
      </c>
      <c r="F64" s="159">
        <f t="shared" si="5"/>
        <v>-5.7206994355957934E-2</v>
      </c>
    </row>
    <row r="65" spans="1:6" ht="15" customHeight="1" x14ac:dyDescent="0.25">
      <c r="A65" s="164" t="s">
        <v>61</v>
      </c>
      <c r="B65" s="163">
        <v>5263038.9899999993</v>
      </c>
      <c r="C65" s="163">
        <v>6577101</v>
      </c>
      <c r="D65" s="163">
        <v>5907697</v>
      </c>
      <c r="E65" s="163">
        <f t="shared" si="4"/>
        <v>-669404</v>
      </c>
      <c r="F65" s="159">
        <f t="shared" si="5"/>
        <v>-0.1017779717842253</v>
      </c>
    </row>
    <row r="66" spans="1:6" s="127" customFormat="1" ht="15" customHeight="1" x14ac:dyDescent="0.25">
      <c r="A66" s="183" t="s">
        <v>62</v>
      </c>
      <c r="B66" s="169">
        <v>58123839.919999994</v>
      </c>
      <c r="C66" s="169">
        <v>61142642</v>
      </c>
      <c r="D66" s="169">
        <v>61043737</v>
      </c>
      <c r="E66" s="169">
        <f t="shared" si="4"/>
        <v>-98905</v>
      </c>
      <c r="F66" s="170">
        <f t="shared" si="5"/>
        <v>-1.6176108320605446E-3</v>
      </c>
    </row>
    <row r="67" spans="1:6" ht="15" customHeight="1" x14ac:dyDescent="0.25">
      <c r="A67" s="164" t="s">
        <v>63</v>
      </c>
      <c r="B67" s="163">
        <v>0</v>
      </c>
      <c r="C67" s="163">
        <v>0</v>
      </c>
      <c r="D67" s="163">
        <v>0</v>
      </c>
      <c r="E67" s="163">
        <f t="shared" si="4"/>
        <v>0</v>
      </c>
      <c r="F67" s="159">
        <f t="shared" si="5"/>
        <v>0</v>
      </c>
    </row>
    <row r="68" spans="1:6" ht="15" customHeight="1" x14ac:dyDescent="0.25">
      <c r="A68" s="164" t="s">
        <v>64</v>
      </c>
      <c r="B68" s="163">
        <v>1397052.47</v>
      </c>
      <c r="C68" s="163">
        <v>1603654</v>
      </c>
      <c r="D68" s="163">
        <v>1601381</v>
      </c>
      <c r="E68" s="163">
        <f t="shared" si="4"/>
        <v>-2273</v>
      </c>
      <c r="F68" s="159">
        <f t="shared" si="5"/>
        <v>-1.4173880400635049E-3</v>
      </c>
    </row>
    <row r="69" spans="1:6" ht="15" customHeight="1" x14ac:dyDescent="0.25">
      <c r="A69" s="164" t="s">
        <v>65</v>
      </c>
      <c r="B69" s="163">
        <v>3782044</v>
      </c>
      <c r="C69" s="163">
        <v>3782044</v>
      </c>
      <c r="D69" s="163">
        <v>3809612</v>
      </c>
      <c r="E69" s="163">
        <f t="shared" si="4"/>
        <v>27568</v>
      </c>
      <c r="F69" s="159">
        <f t="shared" si="5"/>
        <v>7.2891801364553133E-3</v>
      </c>
    </row>
    <row r="70" spans="1:6" ht="15" customHeight="1" x14ac:dyDescent="0.25">
      <c r="A70" s="164" t="s">
        <v>66</v>
      </c>
      <c r="B70" s="163">
        <v>1777269.13</v>
      </c>
      <c r="C70" s="163">
        <v>1833428</v>
      </c>
      <c r="D70" s="163">
        <v>1884610</v>
      </c>
      <c r="E70" s="163">
        <f t="shared" si="4"/>
        <v>51182</v>
      </c>
      <c r="F70" s="159">
        <f t="shared" si="5"/>
        <v>2.7916013064052694E-2</v>
      </c>
    </row>
    <row r="71" spans="1:6" s="127" customFormat="1" ht="15" customHeight="1" x14ac:dyDescent="0.25">
      <c r="A71" s="184" t="s">
        <v>67</v>
      </c>
      <c r="B71" s="185">
        <v>65080205.519999996</v>
      </c>
      <c r="C71" s="185">
        <v>68361768</v>
      </c>
      <c r="D71" s="185">
        <v>68339340</v>
      </c>
      <c r="E71" s="185">
        <f t="shared" si="4"/>
        <v>-22428</v>
      </c>
      <c r="F71" s="170">
        <f t="shared" si="5"/>
        <v>-3.2807811524125592E-4</v>
      </c>
    </row>
    <row r="72" spans="1:6" ht="15" customHeight="1" x14ac:dyDescent="0.25">
      <c r="A72" s="182"/>
      <c r="B72" s="154"/>
      <c r="C72" s="154"/>
      <c r="D72" s="154"/>
      <c r="E72" s="154"/>
      <c r="F72" s="156"/>
    </row>
    <row r="73" spans="1:6" ht="15" customHeight="1" x14ac:dyDescent="0.25">
      <c r="A73" s="180" t="s">
        <v>68</v>
      </c>
      <c r="B73" s="154"/>
      <c r="C73" s="154"/>
      <c r="D73" s="154"/>
      <c r="E73" s="154"/>
      <c r="F73" s="156"/>
    </row>
    <row r="74" spans="1:6" ht="15" customHeight="1" x14ac:dyDescent="0.25">
      <c r="A74" s="162" t="s">
        <v>69</v>
      </c>
      <c r="B74" s="158">
        <v>30640554.090000004</v>
      </c>
      <c r="C74" s="158">
        <v>30412768</v>
      </c>
      <c r="D74" s="158">
        <v>32166209</v>
      </c>
      <c r="E74" s="154">
        <f t="shared" ref="E74:E92" si="6">D74-C74</f>
        <v>1753441</v>
      </c>
      <c r="F74" s="159">
        <f t="shared" ref="F74:F92" si="7">IF(ISBLANK(E74),"  ",IF(C74&gt;0,E74/C74,IF(E74&gt;0,1,0)))</f>
        <v>5.765476526174796E-2</v>
      </c>
    </row>
    <row r="75" spans="1:6" ht="15" customHeight="1" x14ac:dyDescent="0.25">
      <c r="A75" s="164" t="s">
        <v>70</v>
      </c>
      <c r="B75" s="161">
        <v>546450.36</v>
      </c>
      <c r="C75" s="161">
        <v>623480</v>
      </c>
      <c r="D75" s="161">
        <v>591930</v>
      </c>
      <c r="E75" s="163">
        <f t="shared" si="6"/>
        <v>-31550</v>
      </c>
      <c r="F75" s="159">
        <f t="shared" si="7"/>
        <v>-5.0603066658112532E-2</v>
      </c>
    </row>
    <row r="76" spans="1:6" ht="15" customHeight="1" x14ac:dyDescent="0.25">
      <c r="A76" s="164" t="s">
        <v>71</v>
      </c>
      <c r="B76" s="154">
        <v>14413752.190000001</v>
      </c>
      <c r="C76" s="154">
        <v>15047877</v>
      </c>
      <c r="D76" s="154">
        <v>15222114</v>
      </c>
      <c r="E76" s="163">
        <f t="shared" si="6"/>
        <v>174237</v>
      </c>
      <c r="F76" s="159">
        <f t="shared" si="7"/>
        <v>1.1578842650029635E-2</v>
      </c>
    </row>
    <row r="77" spans="1:6" s="127" customFormat="1" ht="15" customHeight="1" x14ac:dyDescent="0.25">
      <c r="A77" s="183" t="s">
        <v>72</v>
      </c>
      <c r="B77" s="185">
        <v>45600756.640000001</v>
      </c>
      <c r="C77" s="185">
        <v>46084125</v>
      </c>
      <c r="D77" s="185">
        <v>47980253</v>
      </c>
      <c r="E77" s="169">
        <f t="shared" si="6"/>
        <v>1896128</v>
      </c>
      <c r="F77" s="170">
        <f t="shared" si="7"/>
        <v>4.1144927890027203E-2</v>
      </c>
    </row>
    <row r="78" spans="1:6" ht="15" customHeight="1" x14ac:dyDescent="0.25">
      <c r="A78" s="164" t="s">
        <v>73</v>
      </c>
      <c r="B78" s="161">
        <v>148172.81</v>
      </c>
      <c r="C78" s="161">
        <v>225034</v>
      </c>
      <c r="D78" s="161">
        <v>186240</v>
      </c>
      <c r="E78" s="163">
        <f t="shared" si="6"/>
        <v>-38794</v>
      </c>
      <c r="F78" s="159">
        <f t="shared" si="7"/>
        <v>-0.17239172747229309</v>
      </c>
    </row>
    <row r="79" spans="1:6" ht="15" customHeight="1" x14ac:dyDescent="0.25">
      <c r="A79" s="164" t="s">
        <v>74</v>
      </c>
      <c r="B79" s="158">
        <v>3627887.01</v>
      </c>
      <c r="C79" s="158">
        <v>4296950</v>
      </c>
      <c r="D79" s="158">
        <v>4543598</v>
      </c>
      <c r="E79" s="163">
        <f t="shared" si="6"/>
        <v>246648</v>
      </c>
      <c r="F79" s="159">
        <f t="shared" si="7"/>
        <v>5.7400714460256692E-2</v>
      </c>
    </row>
    <row r="80" spans="1:6" ht="15" customHeight="1" x14ac:dyDescent="0.25">
      <c r="A80" s="164" t="s">
        <v>75</v>
      </c>
      <c r="B80" s="154">
        <v>530398.55999999994</v>
      </c>
      <c r="C80" s="154">
        <v>791271</v>
      </c>
      <c r="D80" s="154">
        <v>762138</v>
      </c>
      <c r="E80" s="163">
        <f t="shared" si="6"/>
        <v>-29133</v>
      </c>
      <c r="F80" s="159">
        <f t="shared" si="7"/>
        <v>-3.6817980186307851E-2</v>
      </c>
    </row>
    <row r="81" spans="1:8" s="127" customFormat="1" ht="15" customHeight="1" x14ac:dyDescent="0.25">
      <c r="A81" s="167" t="s">
        <v>76</v>
      </c>
      <c r="B81" s="185">
        <v>4306458.38</v>
      </c>
      <c r="C81" s="185">
        <v>5313255</v>
      </c>
      <c r="D81" s="185">
        <v>5491976</v>
      </c>
      <c r="E81" s="169">
        <f t="shared" si="6"/>
        <v>178721</v>
      </c>
      <c r="F81" s="170">
        <f t="shared" si="7"/>
        <v>3.3636819614341867E-2</v>
      </c>
    </row>
    <row r="82" spans="1:8" ht="15" customHeight="1" x14ac:dyDescent="0.25">
      <c r="A82" s="164" t="s">
        <v>77</v>
      </c>
      <c r="B82" s="154">
        <v>279197.37</v>
      </c>
      <c r="C82" s="154">
        <v>381066</v>
      </c>
      <c r="D82" s="154">
        <v>331209</v>
      </c>
      <c r="E82" s="163">
        <f t="shared" si="6"/>
        <v>-49857</v>
      </c>
      <c r="F82" s="159">
        <f t="shared" si="7"/>
        <v>-0.13083560328132135</v>
      </c>
    </row>
    <row r="83" spans="1:8" ht="15" customHeight="1" x14ac:dyDescent="0.25">
      <c r="A83" s="164" t="s">
        <v>78</v>
      </c>
      <c r="B83" s="163">
        <v>12245841.810000001</v>
      </c>
      <c r="C83" s="163">
        <v>12961124</v>
      </c>
      <c r="D83" s="163">
        <v>12639874</v>
      </c>
      <c r="E83" s="163">
        <f t="shared" si="6"/>
        <v>-321250</v>
      </c>
      <c r="F83" s="159">
        <f t="shared" si="7"/>
        <v>-2.4785659021547824E-2</v>
      </c>
    </row>
    <row r="84" spans="1:8" ht="15" customHeight="1" x14ac:dyDescent="0.25">
      <c r="A84" s="164" t="s">
        <v>79</v>
      </c>
      <c r="B84" s="163">
        <v>0</v>
      </c>
      <c r="C84" s="163">
        <v>0</v>
      </c>
      <c r="D84" s="163">
        <v>0</v>
      </c>
      <c r="E84" s="163">
        <f t="shared" si="6"/>
        <v>0</v>
      </c>
      <c r="F84" s="159">
        <f t="shared" si="7"/>
        <v>0</v>
      </c>
    </row>
    <row r="85" spans="1:8" ht="15" customHeight="1" x14ac:dyDescent="0.25">
      <c r="A85" s="164" t="s">
        <v>80</v>
      </c>
      <c r="B85" s="163">
        <v>1397052.47</v>
      </c>
      <c r="C85" s="163">
        <v>1603654</v>
      </c>
      <c r="D85" s="163">
        <v>1601381</v>
      </c>
      <c r="E85" s="163">
        <f t="shared" si="6"/>
        <v>-2273</v>
      </c>
      <c r="F85" s="159">
        <f t="shared" si="7"/>
        <v>-1.4173880400635049E-3</v>
      </c>
    </row>
    <row r="86" spans="1:8" s="127" customFormat="1" ht="15" customHeight="1" x14ac:dyDescent="0.25">
      <c r="A86" s="167" t="s">
        <v>81</v>
      </c>
      <c r="B86" s="169">
        <v>13922091.65</v>
      </c>
      <c r="C86" s="169">
        <v>14945844</v>
      </c>
      <c r="D86" s="169">
        <v>14572464</v>
      </c>
      <c r="E86" s="169">
        <f t="shared" si="6"/>
        <v>-373380</v>
      </c>
      <c r="F86" s="170">
        <f t="shared" si="7"/>
        <v>-2.4982195719425414E-2</v>
      </c>
    </row>
    <row r="87" spans="1:8" ht="15" customHeight="1" x14ac:dyDescent="0.25">
      <c r="A87" s="164" t="s">
        <v>82</v>
      </c>
      <c r="B87" s="163">
        <v>545121.96</v>
      </c>
      <c r="C87" s="163">
        <v>1325294</v>
      </c>
      <c r="D87" s="163">
        <v>198022</v>
      </c>
      <c r="E87" s="163">
        <f t="shared" si="6"/>
        <v>-1127272</v>
      </c>
      <c r="F87" s="159">
        <f t="shared" si="7"/>
        <v>-0.85058258771261319</v>
      </c>
    </row>
    <row r="88" spans="1:8" ht="15" customHeight="1" x14ac:dyDescent="0.25">
      <c r="A88" s="164" t="s">
        <v>83</v>
      </c>
      <c r="B88" s="163">
        <v>219603.32</v>
      </c>
      <c r="C88" s="163">
        <v>193250</v>
      </c>
      <c r="D88" s="163">
        <v>96625</v>
      </c>
      <c r="E88" s="163">
        <f t="shared" si="6"/>
        <v>-96625</v>
      </c>
      <c r="F88" s="159">
        <f t="shared" si="7"/>
        <v>-0.5</v>
      </c>
    </row>
    <row r="89" spans="1:8" ht="15" customHeight="1" x14ac:dyDescent="0.25">
      <c r="A89" s="172" t="s">
        <v>84</v>
      </c>
      <c r="B89" s="163">
        <v>486173.57</v>
      </c>
      <c r="C89" s="163">
        <v>500000</v>
      </c>
      <c r="D89" s="163">
        <v>0</v>
      </c>
      <c r="E89" s="163">
        <f t="shared" si="6"/>
        <v>-500000</v>
      </c>
      <c r="F89" s="159">
        <f t="shared" si="7"/>
        <v>-1</v>
      </c>
    </row>
    <row r="90" spans="1:8" s="127" customFormat="1" ht="15" customHeight="1" x14ac:dyDescent="0.25">
      <c r="A90" s="186" t="s">
        <v>85</v>
      </c>
      <c r="B90" s="185">
        <v>1250898.8500000001</v>
      </c>
      <c r="C90" s="185">
        <v>2018544</v>
      </c>
      <c r="D90" s="185">
        <v>294647</v>
      </c>
      <c r="E90" s="185">
        <f t="shared" si="6"/>
        <v>-1723897</v>
      </c>
      <c r="F90" s="170">
        <f t="shared" si="7"/>
        <v>-0.85402993444779995</v>
      </c>
    </row>
    <row r="91" spans="1:8" ht="15" customHeight="1" x14ac:dyDescent="0.25">
      <c r="A91" s="172" t="s">
        <v>86</v>
      </c>
      <c r="B91" s="163">
        <v>0</v>
      </c>
      <c r="C91" s="163">
        <v>0</v>
      </c>
      <c r="D91" s="163">
        <v>0</v>
      </c>
      <c r="E91" s="163">
        <f t="shared" si="6"/>
        <v>0</v>
      </c>
      <c r="F91" s="159">
        <f t="shared" si="7"/>
        <v>0</v>
      </c>
    </row>
    <row r="92" spans="1:8" s="127" customFormat="1" ht="15" customHeight="1" thickBot="1" x14ac:dyDescent="0.3">
      <c r="A92" s="207" t="s">
        <v>67</v>
      </c>
      <c r="B92" s="208">
        <v>65080205.519999996</v>
      </c>
      <c r="C92" s="208">
        <v>68361768</v>
      </c>
      <c r="D92" s="208">
        <v>68339340</v>
      </c>
      <c r="E92" s="208">
        <f t="shared" si="6"/>
        <v>-22428</v>
      </c>
      <c r="F92" s="209">
        <f t="shared" si="7"/>
        <v>-3.2807811524125592E-4</v>
      </c>
    </row>
    <row r="93" spans="1:8" ht="15" customHeight="1" thickTop="1" x14ac:dyDescent="0.25">
      <c r="A93" s="187"/>
      <c r="B93" s="188"/>
      <c r="C93" s="188"/>
      <c r="D93" s="188"/>
      <c r="E93" s="188"/>
      <c r="F93" s="189" t="s">
        <v>46</v>
      </c>
      <c r="G93" s="145"/>
      <c r="H93" s="145"/>
    </row>
    <row r="94" spans="1:8" x14ac:dyDescent="0.25">
      <c r="A94" s="142" t="s">
        <v>199</v>
      </c>
    </row>
    <row r="95" spans="1:8" x14ac:dyDescent="0.25">
      <c r="A95" s="142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" x14ac:dyDescent="0.25"/>
  <cols>
    <col min="1" max="1" width="66.5703125" style="142" customWidth="1"/>
    <col min="2" max="5" width="23.7109375" style="190" customWidth="1"/>
    <col min="6" max="6" width="23.7109375" style="191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99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13983559</v>
      </c>
      <c r="C8" s="72">
        <v>13983559</v>
      </c>
      <c r="D8" s="72">
        <v>13818395</v>
      </c>
      <c r="E8" s="72">
        <f t="shared" ref="E8:E29" si="0">D8-C8</f>
        <v>-165164</v>
      </c>
      <c r="F8" s="73">
        <f t="shared" ref="F8:F29" si="1">IF(ISBLANK(E8),"  ",IF(C8&gt;0,E8/C8,IF(E8&gt;0,1,0)))</f>
        <v>-1.1811299255075193E-2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1116156</v>
      </c>
      <c r="C10" s="75">
        <v>1147024</v>
      </c>
      <c r="D10" s="75">
        <v>1115040</v>
      </c>
      <c r="E10" s="75">
        <f t="shared" si="0"/>
        <v>-31984</v>
      </c>
      <c r="F10" s="73">
        <f t="shared" si="1"/>
        <v>-2.788433371925958E-2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1116156</v>
      </c>
      <c r="C12" s="77">
        <v>1147024</v>
      </c>
      <c r="D12" s="77">
        <v>1115040</v>
      </c>
      <c r="E12" s="75">
        <f t="shared" si="0"/>
        <v>-31984</v>
      </c>
      <c r="F12" s="73">
        <f t="shared" si="1"/>
        <v>-2.788433371925958E-2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15099715</v>
      </c>
      <c r="C35" s="83">
        <v>15130583</v>
      </c>
      <c r="D35" s="83">
        <v>14933435</v>
      </c>
      <c r="E35" s="83">
        <f>D35-C35</f>
        <v>-197148</v>
      </c>
      <c r="F35" s="84">
        <f>IF(ISBLANK(E35),"  ",IF(C35&gt;0,E35/C35,IF(E35&gt;0,1,0)))</f>
        <v>-1.3029768912407407E-2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41502107</v>
      </c>
      <c r="C48" s="88">
        <v>41817731</v>
      </c>
      <c r="D48" s="88">
        <v>41817731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56601822</v>
      </c>
      <c r="C54" s="88">
        <v>56948314</v>
      </c>
      <c r="D54" s="88">
        <v>56751166</v>
      </c>
      <c r="E54" s="88">
        <f>D54-C54</f>
        <v>-197148</v>
      </c>
      <c r="F54" s="84">
        <f>IF(ISBLANK(E54),"  ",IF(C54&gt;0,E54/C54,IF(E54&gt;0,1,0)))</f>
        <v>-3.4618759740630777E-3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26986325</v>
      </c>
      <c r="C58" s="68">
        <v>28850809</v>
      </c>
      <c r="D58" s="68">
        <v>30018899</v>
      </c>
      <c r="E58" s="68">
        <f t="shared" ref="E58:E71" si="4">D58-C58</f>
        <v>1168090</v>
      </c>
      <c r="F58" s="73">
        <f t="shared" ref="F58:F71" si="5">IF(ISBLANK(E58),"  ",IF(C58&gt;0,E58/C58,IF(E58&gt;0,1,0)))</f>
        <v>4.0487252887778644E-2</v>
      </c>
    </row>
    <row r="59" spans="1:6" ht="15" customHeight="1" x14ac:dyDescent="0.25">
      <c r="A59" s="78" t="s">
        <v>55</v>
      </c>
      <c r="B59" s="77">
        <v>395093</v>
      </c>
      <c r="C59" s="77">
        <v>419034</v>
      </c>
      <c r="D59" s="77">
        <v>456681</v>
      </c>
      <c r="E59" s="77">
        <f t="shared" si="4"/>
        <v>37647</v>
      </c>
      <c r="F59" s="73">
        <f t="shared" si="5"/>
        <v>8.9842351694611897E-2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5485085</v>
      </c>
      <c r="C61" s="77">
        <v>6010090</v>
      </c>
      <c r="D61" s="77">
        <v>5857875</v>
      </c>
      <c r="E61" s="77">
        <f t="shared" si="4"/>
        <v>-152215</v>
      </c>
      <c r="F61" s="73">
        <f t="shared" si="5"/>
        <v>-2.5326575808348961E-2</v>
      </c>
    </row>
    <row r="62" spans="1:6" ht="15" customHeight="1" x14ac:dyDescent="0.25">
      <c r="A62" s="78" t="s">
        <v>58</v>
      </c>
      <c r="B62" s="77">
        <v>3036850</v>
      </c>
      <c r="C62" s="77">
        <v>3340595</v>
      </c>
      <c r="D62" s="77">
        <v>3573611</v>
      </c>
      <c r="E62" s="77">
        <f t="shared" si="4"/>
        <v>233016</v>
      </c>
      <c r="F62" s="73">
        <f t="shared" si="5"/>
        <v>6.9752843430586464E-2</v>
      </c>
    </row>
    <row r="63" spans="1:6" ht="15" customHeight="1" x14ac:dyDescent="0.25">
      <c r="A63" s="78" t="s">
        <v>59</v>
      </c>
      <c r="B63" s="77">
        <v>7596303</v>
      </c>
      <c r="C63" s="77">
        <v>7464703</v>
      </c>
      <c r="D63" s="77">
        <v>7229191</v>
      </c>
      <c r="E63" s="77">
        <f t="shared" si="4"/>
        <v>-235512</v>
      </c>
      <c r="F63" s="73">
        <f t="shared" si="5"/>
        <v>-3.1550083104445015E-2</v>
      </c>
    </row>
    <row r="64" spans="1:6" ht="15" customHeight="1" x14ac:dyDescent="0.25">
      <c r="A64" s="78" t="s">
        <v>60</v>
      </c>
      <c r="B64" s="77">
        <v>4269061</v>
      </c>
      <c r="C64" s="77">
        <v>3322826</v>
      </c>
      <c r="D64" s="77">
        <v>3093295</v>
      </c>
      <c r="E64" s="77">
        <f t="shared" si="4"/>
        <v>-229531</v>
      </c>
      <c r="F64" s="73">
        <f t="shared" si="5"/>
        <v>-6.9077044660177819E-2</v>
      </c>
    </row>
    <row r="65" spans="1:6" ht="15" customHeight="1" x14ac:dyDescent="0.25">
      <c r="A65" s="78" t="s">
        <v>61</v>
      </c>
      <c r="B65" s="77">
        <v>6151587</v>
      </c>
      <c r="C65" s="77">
        <v>6273325</v>
      </c>
      <c r="D65" s="77">
        <v>5776816</v>
      </c>
      <c r="E65" s="77">
        <f t="shared" si="4"/>
        <v>-496509</v>
      </c>
      <c r="F65" s="73">
        <f t="shared" si="5"/>
        <v>-7.9146066878409777E-2</v>
      </c>
    </row>
    <row r="66" spans="1:6" s="127" customFormat="1" ht="15" customHeight="1" x14ac:dyDescent="0.25">
      <c r="A66" s="97" t="s">
        <v>62</v>
      </c>
      <c r="B66" s="83">
        <v>53920304</v>
      </c>
      <c r="C66" s="83">
        <v>55681382</v>
      </c>
      <c r="D66" s="83">
        <v>56006368</v>
      </c>
      <c r="E66" s="83">
        <f t="shared" si="4"/>
        <v>324986</v>
      </c>
      <c r="F66" s="84">
        <f t="shared" si="5"/>
        <v>5.8365289855772618E-3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2502450</v>
      </c>
      <c r="C69" s="77">
        <v>1006932</v>
      </c>
      <c r="D69" s="77">
        <v>624798</v>
      </c>
      <c r="E69" s="77">
        <f t="shared" si="4"/>
        <v>-382134</v>
      </c>
      <c r="F69" s="73">
        <f t="shared" si="5"/>
        <v>-0.37950328324057631</v>
      </c>
    </row>
    <row r="70" spans="1:6" ht="15" customHeight="1" x14ac:dyDescent="0.25">
      <c r="A70" s="78" t="s">
        <v>66</v>
      </c>
      <c r="B70" s="77">
        <v>179068</v>
      </c>
      <c r="C70" s="77">
        <v>260000</v>
      </c>
      <c r="D70" s="77">
        <v>120000</v>
      </c>
      <c r="E70" s="77">
        <f t="shared" si="4"/>
        <v>-140000</v>
      </c>
      <c r="F70" s="73">
        <f t="shared" si="5"/>
        <v>-0.53846153846153844</v>
      </c>
    </row>
    <row r="71" spans="1:6" s="127" customFormat="1" ht="15" customHeight="1" x14ac:dyDescent="0.25">
      <c r="A71" s="98" t="s">
        <v>67</v>
      </c>
      <c r="B71" s="99">
        <v>56601822</v>
      </c>
      <c r="C71" s="99">
        <v>56948314</v>
      </c>
      <c r="D71" s="99">
        <v>56751166</v>
      </c>
      <c r="E71" s="99">
        <f t="shared" si="4"/>
        <v>-197148</v>
      </c>
      <c r="F71" s="84">
        <f t="shared" si="5"/>
        <v>-3.4618759740630777E-3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27766974</v>
      </c>
      <c r="C74" s="72">
        <v>28514390</v>
      </c>
      <c r="D74" s="72">
        <v>29732952</v>
      </c>
      <c r="E74" s="68">
        <f t="shared" ref="E74:E92" si="6">D74-C74</f>
        <v>1218562</v>
      </c>
      <c r="F74" s="73">
        <f t="shared" ref="F74:F92" si="7">IF(ISBLANK(E74),"  ",IF(C74&gt;0,E74/C74,IF(E74&gt;0,1,0)))</f>
        <v>4.2734983985279008E-2</v>
      </c>
    </row>
    <row r="75" spans="1:6" ht="15" customHeight="1" x14ac:dyDescent="0.25">
      <c r="A75" s="78" t="s">
        <v>70</v>
      </c>
      <c r="B75" s="75">
        <v>359494</v>
      </c>
      <c r="C75" s="75">
        <v>352942</v>
      </c>
      <c r="D75" s="75">
        <v>374340</v>
      </c>
      <c r="E75" s="77">
        <f t="shared" si="6"/>
        <v>21398</v>
      </c>
      <c r="F75" s="73">
        <f t="shared" si="7"/>
        <v>6.0627525202441197E-2</v>
      </c>
    </row>
    <row r="76" spans="1:6" ht="15" customHeight="1" x14ac:dyDescent="0.25">
      <c r="A76" s="78" t="s">
        <v>71</v>
      </c>
      <c r="B76" s="68">
        <v>13520681</v>
      </c>
      <c r="C76" s="68">
        <v>14165064</v>
      </c>
      <c r="D76" s="68">
        <v>14567384</v>
      </c>
      <c r="E76" s="77">
        <f t="shared" si="6"/>
        <v>402320</v>
      </c>
      <c r="F76" s="73">
        <f t="shared" si="7"/>
        <v>2.840227195584856E-2</v>
      </c>
    </row>
    <row r="77" spans="1:6" s="127" customFormat="1" ht="15" customHeight="1" x14ac:dyDescent="0.25">
      <c r="A77" s="97" t="s">
        <v>72</v>
      </c>
      <c r="B77" s="99">
        <v>41647149</v>
      </c>
      <c r="C77" s="99">
        <v>43032396</v>
      </c>
      <c r="D77" s="99">
        <v>44674676</v>
      </c>
      <c r="E77" s="83">
        <f t="shared" si="6"/>
        <v>1642280</v>
      </c>
      <c r="F77" s="84">
        <f t="shared" si="7"/>
        <v>3.8163805705822187E-2</v>
      </c>
    </row>
    <row r="78" spans="1:6" ht="15" customHeight="1" x14ac:dyDescent="0.25">
      <c r="A78" s="78" t="s">
        <v>73</v>
      </c>
      <c r="B78" s="75">
        <v>257041</v>
      </c>
      <c r="C78" s="75">
        <v>301330</v>
      </c>
      <c r="D78" s="75">
        <v>329541</v>
      </c>
      <c r="E78" s="77">
        <f t="shared" si="6"/>
        <v>28211</v>
      </c>
      <c r="F78" s="73">
        <f t="shared" si="7"/>
        <v>9.3621610858527202E-2</v>
      </c>
    </row>
    <row r="79" spans="1:6" ht="15" customHeight="1" x14ac:dyDescent="0.25">
      <c r="A79" s="78" t="s">
        <v>74</v>
      </c>
      <c r="B79" s="72">
        <v>3946611</v>
      </c>
      <c r="C79" s="72">
        <v>4283074</v>
      </c>
      <c r="D79" s="72">
        <v>3787214</v>
      </c>
      <c r="E79" s="77">
        <f t="shared" si="6"/>
        <v>-495860</v>
      </c>
      <c r="F79" s="73">
        <f t="shared" si="7"/>
        <v>-0.11577198993059658</v>
      </c>
    </row>
    <row r="80" spans="1:6" ht="15" customHeight="1" x14ac:dyDescent="0.25">
      <c r="A80" s="78" t="s">
        <v>75</v>
      </c>
      <c r="B80" s="68">
        <v>1324330</v>
      </c>
      <c r="C80" s="68">
        <v>1017058</v>
      </c>
      <c r="D80" s="68">
        <v>1080030</v>
      </c>
      <c r="E80" s="77">
        <f t="shared" si="6"/>
        <v>62972</v>
      </c>
      <c r="F80" s="73">
        <f t="shared" si="7"/>
        <v>6.1915839607967295E-2</v>
      </c>
    </row>
    <row r="81" spans="1:8" s="127" customFormat="1" ht="15" customHeight="1" x14ac:dyDescent="0.25">
      <c r="A81" s="81" t="s">
        <v>76</v>
      </c>
      <c r="B81" s="99">
        <v>5527982</v>
      </c>
      <c r="C81" s="99">
        <v>5601462</v>
      </c>
      <c r="D81" s="99">
        <v>5196785</v>
      </c>
      <c r="E81" s="83">
        <f t="shared" si="6"/>
        <v>-404677</v>
      </c>
      <c r="F81" s="84">
        <f t="shared" si="7"/>
        <v>-7.2244888923641726E-2</v>
      </c>
    </row>
    <row r="82" spans="1:8" ht="15" customHeight="1" x14ac:dyDescent="0.25">
      <c r="A82" s="78" t="s">
        <v>77</v>
      </c>
      <c r="B82" s="68">
        <v>403779</v>
      </c>
      <c r="C82" s="68">
        <v>426627</v>
      </c>
      <c r="D82" s="68">
        <v>151052</v>
      </c>
      <c r="E82" s="77">
        <f t="shared" si="6"/>
        <v>-275575</v>
      </c>
      <c r="F82" s="73">
        <f t="shared" si="7"/>
        <v>-0.64593895838753757</v>
      </c>
    </row>
    <row r="83" spans="1:8" ht="15" customHeight="1" x14ac:dyDescent="0.25">
      <c r="A83" s="78" t="s">
        <v>78</v>
      </c>
      <c r="B83" s="77">
        <v>7378880</v>
      </c>
      <c r="C83" s="77">
        <v>6442892</v>
      </c>
      <c r="D83" s="77">
        <v>5310239</v>
      </c>
      <c r="E83" s="77">
        <f t="shared" si="6"/>
        <v>-1132653</v>
      </c>
      <c r="F83" s="73">
        <f t="shared" si="7"/>
        <v>-0.17579884933660225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983637</v>
      </c>
      <c r="C85" s="77">
        <v>1029454</v>
      </c>
      <c r="D85" s="77">
        <v>978931</v>
      </c>
      <c r="E85" s="77">
        <f t="shared" si="6"/>
        <v>-50523</v>
      </c>
      <c r="F85" s="73">
        <f t="shared" si="7"/>
        <v>-4.9077472135714659E-2</v>
      </c>
    </row>
    <row r="86" spans="1:8" s="127" customFormat="1" ht="15" customHeight="1" x14ac:dyDescent="0.25">
      <c r="A86" s="81" t="s">
        <v>81</v>
      </c>
      <c r="B86" s="83">
        <v>8766296</v>
      </c>
      <c r="C86" s="83">
        <v>7898973</v>
      </c>
      <c r="D86" s="83">
        <v>6440222</v>
      </c>
      <c r="E86" s="83">
        <f t="shared" si="6"/>
        <v>-1458751</v>
      </c>
      <c r="F86" s="84">
        <f t="shared" si="7"/>
        <v>-0.18467603320077181</v>
      </c>
    </row>
    <row r="87" spans="1:8" ht="15" customHeight="1" x14ac:dyDescent="0.25">
      <c r="A87" s="78" t="s">
        <v>82</v>
      </c>
      <c r="B87" s="77">
        <v>258689</v>
      </c>
      <c r="C87" s="77">
        <v>5962</v>
      </c>
      <c r="D87" s="77">
        <v>29962</v>
      </c>
      <c r="E87" s="77">
        <f t="shared" si="6"/>
        <v>24000</v>
      </c>
      <c r="F87" s="73">
        <f t="shared" si="7"/>
        <v>4.0254948004025497</v>
      </c>
    </row>
    <row r="88" spans="1:8" ht="15" customHeight="1" x14ac:dyDescent="0.25">
      <c r="A88" s="78" t="s">
        <v>83</v>
      </c>
      <c r="B88" s="77">
        <v>401706</v>
      </c>
      <c r="C88" s="77">
        <v>409521</v>
      </c>
      <c r="D88" s="77">
        <v>409521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660395</v>
      </c>
      <c r="C90" s="99">
        <v>415483</v>
      </c>
      <c r="D90" s="99">
        <v>439483</v>
      </c>
      <c r="E90" s="99">
        <f t="shared" si="6"/>
        <v>24000</v>
      </c>
      <c r="F90" s="84">
        <f t="shared" si="7"/>
        <v>5.7764096244611693E-2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56601822</v>
      </c>
      <c r="C92" s="200">
        <v>56948314</v>
      </c>
      <c r="D92" s="200">
        <v>56751166</v>
      </c>
      <c r="E92" s="200">
        <f t="shared" si="6"/>
        <v>-197148</v>
      </c>
      <c r="F92" s="202">
        <f t="shared" si="7"/>
        <v>-3.4618759740630777E-3</v>
      </c>
    </row>
    <row r="93" spans="1:8" ht="15" customHeight="1" thickTop="1" x14ac:dyDescent="0.25">
      <c r="A93" s="187"/>
      <c r="B93" s="188"/>
      <c r="C93" s="188"/>
      <c r="D93" s="188"/>
      <c r="E93" s="188"/>
      <c r="F93" s="189" t="s">
        <v>46</v>
      </c>
      <c r="G93" s="145"/>
      <c r="H93" s="145"/>
    </row>
    <row r="94" spans="1:8" ht="15" customHeight="1" x14ac:dyDescent="0.25">
      <c r="A94" s="142" t="s">
        <v>199</v>
      </c>
      <c r="F94" s="193"/>
      <c r="G94" s="193"/>
    </row>
    <row r="95" spans="1:8" ht="15" customHeight="1" x14ac:dyDescent="0.25">
      <c r="A95" s="142" t="s">
        <v>198</v>
      </c>
      <c r="F95" s="190"/>
      <c r="G95" s="190"/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37" sqref="H37"/>
    </sheetView>
  </sheetViews>
  <sheetFormatPr defaultColWidth="9.140625" defaultRowHeight="15" x14ac:dyDescent="0.25"/>
  <cols>
    <col min="1" max="1" width="66.5703125" style="142" customWidth="1"/>
    <col min="2" max="5" width="23.7109375" style="190" customWidth="1"/>
    <col min="6" max="6" width="23.7109375" style="191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100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19797594</v>
      </c>
      <c r="C8" s="72">
        <v>19797594</v>
      </c>
      <c r="D8" s="72">
        <v>20194770</v>
      </c>
      <c r="E8" s="72">
        <f t="shared" ref="E8:E29" si="0">D8-C8</f>
        <v>397176</v>
      </c>
      <c r="F8" s="73">
        <f t="shared" ref="F8:F29" si="1">IF(ISBLANK(E8),"  ",IF(C8&gt;0,E8/C8,IF(E8&gt;0,1,0)))</f>
        <v>2.006183175591943E-2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1338119</v>
      </c>
      <c r="C10" s="75">
        <v>1338119</v>
      </c>
      <c r="D10" s="75">
        <v>1300807</v>
      </c>
      <c r="E10" s="75">
        <f t="shared" si="0"/>
        <v>-37312</v>
      </c>
      <c r="F10" s="73">
        <f t="shared" si="1"/>
        <v>-2.7883917648579833E-2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1338119</v>
      </c>
      <c r="C12" s="77">
        <v>1338119</v>
      </c>
      <c r="D12" s="77">
        <v>1300807</v>
      </c>
      <c r="E12" s="75">
        <f t="shared" si="0"/>
        <v>-37312</v>
      </c>
      <c r="F12" s="73">
        <f t="shared" si="1"/>
        <v>-2.7883917648579833E-2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21135713</v>
      </c>
      <c r="C35" s="83">
        <v>21135713</v>
      </c>
      <c r="D35" s="83">
        <v>21495577</v>
      </c>
      <c r="E35" s="83">
        <f>D35-C35</f>
        <v>359864</v>
      </c>
      <c r="F35" s="84">
        <f>IF(ISBLANK(E35),"  ",IF(C35&gt;0,E35/C35,IF(E35&gt;0,1,0)))</f>
        <v>1.7026347774499021E-2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74923</v>
      </c>
      <c r="C44" s="90">
        <v>74923</v>
      </c>
      <c r="D44" s="90">
        <v>74923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59650311</v>
      </c>
      <c r="C48" s="88">
        <v>60051127</v>
      </c>
      <c r="D48" s="88">
        <v>57551127</v>
      </c>
      <c r="E48" s="88">
        <f>D48-C48</f>
        <v>-2500000</v>
      </c>
      <c r="F48" s="84">
        <f>IF(ISBLANK(E48),"  ",IF(C48&gt;0,E48/C48,IF(E48&gt;0,1,0)))</f>
        <v>-4.1631192034081228E-2</v>
      </c>
    </row>
    <row r="49" spans="1:8" ht="15" customHeight="1" x14ac:dyDescent="0.25">
      <c r="A49" s="78" t="s">
        <v>46</v>
      </c>
      <c r="B49" s="77"/>
      <c r="C49" s="77"/>
      <c r="D49" s="77"/>
      <c r="E49" s="77"/>
      <c r="F49" s="69"/>
    </row>
    <row r="50" spans="1:8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8" ht="15" customHeight="1" x14ac:dyDescent="0.25">
      <c r="A51" s="80"/>
      <c r="B51" s="68"/>
      <c r="C51" s="68"/>
      <c r="D51" s="68"/>
      <c r="E51" s="68"/>
      <c r="F51" s="93"/>
    </row>
    <row r="52" spans="1:8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8" ht="15" customHeight="1" x14ac:dyDescent="0.25">
      <c r="A53" s="78"/>
      <c r="B53" s="77"/>
      <c r="C53" s="77"/>
      <c r="D53" s="77"/>
      <c r="E53" s="77"/>
      <c r="F53" s="69"/>
    </row>
    <row r="54" spans="1:8" s="127" customFormat="1" ht="15" customHeight="1" x14ac:dyDescent="0.25">
      <c r="A54" s="94" t="s">
        <v>52</v>
      </c>
      <c r="B54" s="88">
        <v>80860947</v>
      </c>
      <c r="C54" s="88">
        <v>81261763</v>
      </c>
      <c r="D54" s="88">
        <v>79121627</v>
      </c>
      <c r="E54" s="88">
        <f>D54-C54</f>
        <v>-2140136</v>
      </c>
      <c r="F54" s="84">
        <f>IF(ISBLANK(E54),"  ",IF(C54&gt;0,E54/C54,IF(E54&gt;0,1,0)))</f>
        <v>-2.6336322533391257E-2</v>
      </c>
      <c r="H54" s="192"/>
    </row>
    <row r="55" spans="1:8" ht="15" customHeight="1" x14ac:dyDescent="0.25">
      <c r="A55" s="95"/>
      <c r="B55" s="77"/>
      <c r="C55" s="77"/>
      <c r="D55" s="77"/>
      <c r="E55" s="77"/>
      <c r="F55" s="69" t="s">
        <v>46</v>
      </c>
    </row>
    <row r="56" spans="1:8" ht="15" customHeight="1" x14ac:dyDescent="0.25">
      <c r="A56" s="96"/>
      <c r="B56" s="68"/>
      <c r="C56" s="68"/>
      <c r="D56" s="68"/>
      <c r="E56" s="68"/>
      <c r="F56" s="70" t="s">
        <v>46</v>
      </c>
    </row>
    <row r="57" spans="1:8" ht="15" customHeight="1" x14ac:dyDescent="0.25">
      <c r="A57" s="94" t="s">
        <v>53</v>
      </c>
      <c r="B57" s="68"/>
      <c r="C57" s="68"/>
      <c r="D57" s="68"/>
      <c r="E57" s="68"/>
      <c r="F57" s="70"/>
    </row>
    <row r="58" spans="1:8" ht="15" customHeight="1" x14ac:dyDescent="0.25">
      <c r="A58" s="76" t="s">
        <v>54</v>
      </c>
      <c r="B58" s="68">
        <v>36825654</v>
      </c>
      <c r="C58" s="68">
        <v>37226490</v>
      </c>
      <c r="D58" s="68">
        <v>34648759</v>
      </c>
      <c r="E58" s="68">
        <f t="shared" ref="E58:E71" si="4">D58-C58</f>
        <v>-2577731</v>
      </c>
      <c r="F58" s="73">
        <f t="shared" ref="F58:F71" si="5">IF(ISBLANK(E58),"  ",IF(C58&gt;0,E58/C58,IF(E58&gt;0,1,0)))</f>
        <v>-6.9244535275821056E-2</v>
      </c>
    </row>
    <row r="59" spans="1:8" ht="15" customHeight="1" x14ac:dyDescent="0.25">
      <c r="A59" s="78" t="s">
        <v>55</v>
      </c>
      <c r="B59" s="77">
        <v>209136</v>
      </c>
      <c r="C59" s="77">
        <v>209136</v>
      </c>
      <c r="D59" s="77">
        <v>209136</v>
      </c>
      <c r="E59" s="77">
        <f t="shared" si="4"/>
        <v>0</v>
      </c>
      <c r="F59" s="73">
        <f t="shared" si="5"/>
        <v>0</v>
      </c>
    </row>
    <row r="60" spans="1:8" ht="15" customHeight="1" x14ac:dyDescent="0.25">
      <c r="A60" s="78" t="s">
        <v>56</v>
      </c>
      <c r="B60" s="77">
        <v>198111</v>
      </c>
      <c r="C60" s="77">
        <v>198111</v>
      </c>
      <c r="D60" s="77">
        <v>72262</v>
      </c>
      <c r="E60" s="77">
        <f t="shared" si="4"/>
        <v>-125849</v>
      </c>
      <c r="F60" s="73">
        <f t="shared" si="5"/>
        <v>-0.63524488796684686</v>
      </c>
    </row>
    <row r="61" spans="1:8" ht="15" customHeight="1" x14ac:dyDescent="0.25">
      <c r="A61" s="78" t="s">
        <v>57</v>
      </c>
      <c r="B61" s="77">
        <v>6140808</v>
      </c>
      <c r="C61" s="77">
        <v>6140808</v>
      </c>
      <c r="D61" s="77">
        <v>6484507</v>
      </c>
      <c r="E61" s="77">
        <f t="shared" si="4"/>
        <v>343699</v>
      </c>
      <c r="F61" s="73">
        <f t="shared" si="5"/>
        <v>5.5969670440762842E-2</v>
      </c>
    </row>
    <row r="62" spans="1:8" ht="15" customHeight="1" x14ac:dyDescent="0.25">
      <c r="A62" s="78" t="s">
        <v>58</v>
      </c>
      <c r="B62" s="77">
        <v>5364538</v>
      </c>
      <c r="C62" s="77">
        <v>5364538</v>
      </c>
      <c r="D62" s="77">
        <v>6066030</v>
      </c>
      <c r="E62" s="77">
        <f t="shared" si="4"/>
        <v>701492</v>
      </c>
      <c r="F62" s="73">
        <f t="shared" si="5"/>
        <v>0.13076466230642789</v>
      </c>
    </row>
    <row r="63" spans="1:8" ht="15" customHeight="1" x14ac:dyDescent="0.25">
      <c r="A63" s="78" t="s">
        <v>59</v>
      </c>
      <c r="B63" s="77">
        <v>10193417</v>
      </c>
      <c r="C63" s="77">
        <v>10193417</v>
      </c>
      <c r="D63" s="77">
        <v>10067982</v>
      </c>
      <c r="E63" s="77">
        <f t="shared" si="4"/>
        <v>-125435</v>
      </c>
      <c r="F63" s="73">
        <f t="shared" si="5"/>
        <v>-1.2305490886912603E-2</v>
      </c>
    </row>
    <row r="64" spans="1:8" ht="15" customHeight="1" x14ac:dyDescent="0.25">
      <c r="A64" s="78" t="s">
        <v>60</v>
      </c>
      <c r="B64" s="77">
        <v>9773099</v>
      </c>
      <c r="C64" s="77">
        <v>9773099</v>
      </c>
      <c r="D64" s="77">
        <v>10614218</v>
      </c>
      <c r="E64" s="77">
        <f t="shared" si="4"/>
        <v>841119</v>
      </c>
      <c r="F64" s="73">
        <f t="shared" si="5"/>
        <v>8.6064717036018978E-2</v>
      </c>
    </row>
    <row r="65" spans="1:6" ht="15" customHeight="1" x14ac:dyDescent="0.25">
      <c r="A65" s="78" t="s">
        <v>61</v>
      </c>
      <c r="B65" s="77">
        <v>8022387</v>
      </c>
      <c r="C65" s="77">
        <v>8022387</v>
      </c>
      <c r="D65" s="77">
        <v>6766810</v>
      </c>
      <c r="E65" s="77">
        <f t="shared" si="4"/>
        <v>-1255577</v>
      </c>
      <c r="F65" s="73">
        <f t="shared" si="5"/>
        <v>-0.15650915369702309</v>
      </c>
    </row>
    <row r="66" spans="1:6" s="127" customFormat="1" ht="15" customHeight="1" x14ac:dyDescent="0.25">
      <c r="A66" s="97" t="s">
        <v>62</v>
      </c>
      <c r="B66" s="83">
        <v>76727150</v>
      </c>
      <c r="C66" s="83">
        <v>77127986</v>
      </c>
      <c r="D66" s="83">
        <v>74929704</v>
      </c>
      <c r="E66" s="83">
        <f t="shared" si="4"/>
        <v>-2198282</v>
      </c>
      <c r="F66" s="84">
        <f t="shared" si="5"/>
        <v>-2.8501742545176793E-2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145262</v>
      </c>
      <c r="C68" s="77">
        <v>145262</v>
      </c>
      <c r="D68" s="77">
        <v>163613</v>
      </c>
      <c r="E68" s="77">
        <f t="shared" si="4"/>
        <v>18351</v>
      </c>
      <c r="F68" s="73">
        <f t="shared" si="5"/>
        <v>0.126330354807176</v>
      </c>
    </row>
    <row r="69" spans="1:6" ht="15" customHeight="1" x14ac:dyDescent="0.25">
      <c r="A69" s="78" t="s">
        <v>65</v>
      </c>
      <c r="B69" s="77">
        <v>3869699</v>
      </c>
      <c r="C69" s="77">
        <v>3869699</v>
      </c>
      <c r="D69" s="77">
        <v>4014806</v>
      </c>
      <c r="E69" s="77">
        <f t="shared" si="4"/>
        <v>145107</v>
      </c>
      <c r="F69" s="73">
        <f t="shared" si="5"/>
        <v>3.7498265368960219E-2</v>
      </c>
    </row>
    <row r="70" spans="1:6" ht="15" customHeight="1" x14ac:dyDescent="0.25">
      <c r="A70" s="78" t="s">
        <v>66</v>
      </c>
      <c r="B70" s="77">
        <v>118836</v>
      </c>
      <c r="C70" s="77">
        <v>118816</v>
      </c>
      <c r="D70" s="77">
        <v>13504</v>
      </c>
      <c r="E70" s="77">
        <f t="shared" si="4"/>
        <v>-105312</v>
      </c>
      <c r="F70" s="73">
        <f t="shared" si="5"/>
        <v>-0.88634527336385671</v>
      </c>
    </row>
    <row r="71" spans="1:6" s="127" customFormat="1" ht="15" customHeight="1" x14ac:dyDescent="0.25">
      <c r="A71" s="98" t="s">
        <v>67</v>
      </c>
      <c r="B71" s="99">
        <v>80860947</v>
      </c>
      <c r="C71" s="99">
        <v>81261763</v>
      </c>
      <c r="D71" s="99">
        <v>79121627</v>
      </c>
      <c r="E71" s="99">
        <f t="shared" si="4"/>
        <v>-2140136</v>
      </c>
      <c r="F71" s="84">
        <f t="shared" si="5"/>
        <v>-2.6336322533391257E-2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38742895</v>
      </c>
      <c r="C74" s="72">
        <v>38742895</v>
      </c>
      <c r="D74" s="72">
        <v>37508748</v>
      </c>
      <c r="E74" s="68">
        <f t="shared" ref="E74:E92" si="6">D74-C74</f>
        <v>-1234147</v>
      </c>
      <c r="F74" s="73">
        <f t="shared" ref="F74:F92" si="7">IF(ISBLANK(E74),"  ",IF(C74&gt;0,E74/C74,IF(E74&gt;0,1,0)))</f>
        <v>-3.1854795569613473E-2</v>
      </c>
    </row>
    <row r="75" spans="1:6" ht="15" customHeight="1" x14ac:dyDescent="0.25">
      <c r="A75" s="78" t="s">
        <v>70</v>
      </c>
      <c r="B75" s="75">
        <v>723745</v>
      </c>
      <c r="C75" s="75">
        <v>723745</v>
      </c>
      <c r="D75" s="75">
        <v>705873</v>
      </c>
      <c r="E75" s="77">
        <f t="shared" si="6"/>
        <v>-17872</v>
      </c>
      <c r="F75" s="73">
        <f t="shared" si="7"/>
        <v>-2.4693780267912042E-2</v>
      </c>
    </row>
    <row r="76" spans="1:6" ht="15" customHeight="1" x14ac:dyDescent="0.25">
      <c r="A76" s="78" t="s">
        <v>71</v>
      </c>
      <c r="B76" s="68">
        <v>16447862</v>
      </c>
      <c r="C76" s="68">
        <v>16447862</v>
      </c>
      <c r="D76" s="68">
        <v>16952791</v>
      </c>
      <c r="E76" s="77">
        <f t="shared" si="6"/>
        <v>504929</v>
      </c>
      <c r="F76" s="73">
        <f t="shared" si="7"/>
        <v>3.0698761942433612E-2</v>
      </c>
    </row>
    <row r="77" spans="1:6" s="127" customFormat="1" ht="15" customHeight="1" x14ac:dyDescent="0.25">
      <c r="A77" s="97" t="s">
        <v>72</v>
      </c>
      <c r="B77" s="99">
        <v>55914502</v>
      </c>
      <c r="C77" s="99">
        <v>55914502</v>
      </c>
      <c r="D77" s="99">
        <v>55167412</v>
      </c>
      <c r="E77" s="83">
        <f t="shared" si="6"/>
        <v>-747090</v>
      </c>
      <c r="F77" s="84">
        <f t="shared" si="7"/>
        <v>-1.3361292210024512E-2</v>
      </c>
    </row>
    <row r="78" spans="1:6" ht="15" customHeight="1" x14ac:dyDescent="0.25">
      <c r="A78" s="78" t="s">
        <v>73</v>
      </c>
      <c r="B78" s="75">
        <v>384771</v>
      </c>
      <c r="C78" s="75">
        <v>384771</v>
      </c>
      <c r="D78" s="75">
        <v>404391</v>
      </c>
      <c r="E78" s="77">
        <f t="shared" si="6"/>
        <v>19620</v>
      </c>
      <c r="F78" s="73">
        <f t="shared" si="7"/>
        <v>5.0991368892146241E-2</v>
      </c>
    </row>
    <row r="79" spans="1:6" ht="15" customHeight="1" x14ac:dyDescent="0.25">
      <c r="A79" s="78" t="s">
        <v>74</v>
      </c>
      <c r="B79" s="72">
        <v>6952275</v>
      </c>
      <c r="C79" s="72">
        <v>7152693</v>
      </c>
      <c r="D79" s="72">
        <v>6695205</v>
      </c>
      <c r="E79" s="77">
        <f t="shared" si="6"/>
        <v>-457488</v>
      </c>
      <c r="F79" s="73">
        <f t="shared" si="7"/>
        <v>-6.3960245462792831E-2</v>
      </c>
    </row>
    <row r="80" spans="1:6" ht="15" customHeight="1" x14ac:dyDescent="0.25">
      <c r="A80" s="78" t="s">
        <v>75</v>
      </c>
      <c r="B80" s="68">
        <v>1109540</v>
      </c>
      <c r="C80" s="68">
        <v>1309958</v>
      </c>
      <c r="D80" s="68">
        <v>539113</v>
      </c>
      <c r="E80" s="77">
        <f t="shared" si="6"/>
        <v>-770845</v>
      </c>
      <c r="F80" s="73">
        <f t="shared" si="7"/>
        <v>-0.58845016405106121</v>
      </c>
    </row>
    <row r="81" spans="1:8" s="127" customFormat="1" ht="15" customHeight="1" x14ac:dyDescent="0.25">
      <c r="A81" s="81" t="s">
        <v>76</v>
      </c>
      <c r="B81" s="99">
        <v>8446586</v>
      </c>
      <c r="C81" s="99">
        <v>8847422</v>
      </c>
      <c r="D81" s="99">
        <v>7638709</v>
      </c>
      <c r="E81" s="83">
        <f t="shared" si="6"/>
        <v>-1208713</v>
      </c>
      <c r="F81" s="84">
        <f t="shared" si="7"/>
        <v>-0.13661753672425708</v>
      </c>
    </row>
    <row r="82" spans="1:8" ht="15" customHeight="1" x14ac:dyDescent="0.25">
      <c r="A82" s="78" t="s">
        <v>77</v>
      </c>
      <c r="B82" s="68">
        <v>533423</v>
      </c>
      <c r="C82" s="68">
        <v>533423</v>
      </c>
      <c r="D82" s="68">
        <v>504650</v>
      </c>
      <c r="E82" s="77">
        <f t="shared" si="6"/>
        <v>-28773</v>
      </c>
      <c r="F82" s="73">
        <f t="shared" si="7"/>
        <v>-5.3940306286005664E-2</v>
      </c>
    </row>
    <row r="83" spans="1:8" ht="15" customHeight="1" x14ac:dyDescent="0.25">
      <c r="A83" s="78" t="s">
        <v>78</v>
      </c>
      <c r="B83" s="77">
        <v>14090502</v>
      </c>
      <c r="C83" s="77">
        <v>14090502</v>
      </c>
      <c r="D83" s="77">
        <v>15050036</v>
      </c>
      <c r="E83" s="77">
        <f t="shared" si="6"/>
        <v>959534</v>
      </c>
      <c r="F83" s="73">
        <f t="shared" si="7"/>
        <v>6.809792866144869E-2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118836</v>
      </c>
      <c r="C85" s="77">
        <v>118816</v>
      </c>
      <c r="D85" s="77">
        <v>13504</v>
      </c>
      <c r="E85" s="77">
        <f t="shared" si="6"/>
        <v>-105312</v>
      </c>
      <c r="F85" s="73">
        <f t="shared" si="7"/>
        <v>-0.88634527336385671</v>
      </c>
    </row>
    <row r="86" spans="1:8" s="127" customFormat="1" ht="15" customHeight="1" x14ac:dyDescent="0.25">
      <c r="A86" s="81" t="s">
        <v>81</v>
      </c>
      <c r="B86" s="83">
        <v>14742761</v>
      </c>
      <c r="C86" s="83">
        <v>14742741</v>
      </c>
      <c r="D86" s="83">
        <v>15568190</v>
      </c>
      <c r="E86" s="83">
        <f t="shared" si="6"/>
        <v>825449</v>
      </c>
      <c r="F86" s="84">
        <f t="shared" si="7"/>
        <v>5.5990198837516034E-2</v>
      </c>
    </row>
    <row r="87" spans="1:8" ht="15" customHeight="1" x14ac:dyDescent="0.25">
      <c r="A87" s="78" t="s">
        <v>82</v>
      </c>
      <c r="B87" s="77">
        <v>1015905</v>
      </c>
      <c r="C87" s="77">
        <v>1015905</v>
      </c>
      <c r="D87" s="77">
        <v>42200</v>
      </c>
      <c r="E87" s="77">
        <f t="shared" si="6"/>
        <v>-973705</v>
      </c>
      <c r="F87" s="73">
        <f t="shared" si="7"/>
        <v>-0.95846068283943875</v>
      </c>
    </row>
    <row r="88" spans="1:8" ht="15" customHeight="1" x14ac:dyDescent="0.25">
      <c r="A88" s="78" t="s">
        <v>83</v>
      </c>
      <c r="B88" s="77">
        <v>391839</v>
      </c>
      <c r="C88" s="77">
        <v>391839</v>
      </c>
      <c r="D88" s="77">
        <v>416163</v>
      </c>
      <c r="E88" s="77">
        <f t="shared" si="6"/>
        <v>24324</v>
      </c>
      <c r="F88" s="73">
        <f t="shared" si="7"/>
        <v>6.207651612014118E-2</v>
      </c>
    </row>
    <row r="89" spans="1:8" ht="15" customHeight="1" x14ac:dyDescent="0.25">
      <c r="A89" s="86" t="s">
        <v>84</v>
      </c>
      <c r="B89" s="77">
        <v>349354</v>
      </c>
      <c r="C89" s="77">
        <v>349354</v>
      </c>
      <c r="D89" s="77">
        <v>288953</v>
      </c>
      <c r="E89" s="77">
        <f t="shared" si="6"/>
        <v>-60401</v>
      </c>
      <c r="F89" s="73">
        <f t="shared" si="7"/>
        <v>-0.17289339752800884</v>
      </c>
    </row>
    <row r="90" spans="1:8" s="127" customFormat="1" ht="15" customHeight="1" x14ac:dyDescent="0.25">
      <c r="A90" s="100" t="s">
        <v>85</v>
      </c>
      <c r="B90" s="99">
        <v>1757098</v>
      </c>
      <c r="C90" s="99">
        <v>1757098</v>
      </c>
      <c r="D90" s="99">
        <v>747316</v>
      </c>
      <c r="E90" s="99">
        <f t="shared" si="6"/>
        <v>-1009782</v>
      </c>
      <c r="F90" s="84">
        <f t="shared" si="7"/>
        <v>-0.57468735380724356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80860947</v>
      </c>
      <c r="C92" s="200">
        <v>81261763</v>
      </c>
      <c r="D92" s="200">
        <v>79121627</v>
      </c>
      <c r="E92" s="200">
        <f t="shared" si="6"/>
        <v>-2140136</v>
      </c>
      <c r="F92" s="202">
        <f t="shared" si="7"/>
        <v>-2.6336322533391257E-2</v>
      </c>
    </row>
    <row r="93" spans="1:8" ht="15" customHeight="1" thickTop="1" x14ac:dyDescent="0.25">
      <c r="A93" s="187"/>
      <c r="B93" s="188"/>
      <c r="C93" s="188"/>
      <c r="D93" s="188"/>
      <c r="E93" s="188"/>
      <c r="F93" s="189" t="s">
        <v>46</v>
      </c>
      <c r="G93" s="145"/>
      <c r="H93" s="145"/>
    </row>
    <row r="94" spans="1:8" x14ac:dyDescent="0.25">
      <c r="A94" s="142" t="s">
        <v>199</v>
      </c>
    </row>
    <row r="95" spans="1:8" x14ac:dyDescent="0.25">
      <c r="A95" s="142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4" sqref="H14"/>
    </sheetView>
  </sheetViews>
  <sheetFormatPr defaultColWidth="9.140625" defaultRowHeight="15" x14ac:dyDescent="0.25"/>
  <cols>
    <col min="1" max="1" width="66.5703125" style="142" customWidth="1"/>
    <col min="2" max="5" width="23.7109375" style="190" customWidth="1"/>
    <col min="6" max="6" width="23.7109375" style="191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101</v>
      </c>
      <c r="E1" s="43"/>
      <c r="F1" s="53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146" t="s">
        <v>4</v>
      </c>
      <c r="B4" s="147" t="s">
        <v>5</v>
      </c>
      <c r="C4" s="148" t="s">
        <v>6</v>
      </c>
      <c r="D4" s="148" t="s">
        <v>6</v>
      </c>
      <c r="E4" s="148" t="s">
        <v>7</v>
      </c>
      <c r="F4" s="149" t="s">
        <v>8</v>
      </c>
    </row>
    <row r="5" spans="1:8" s="143" customFormat="1" ht="15" customHeight="1" x14ac:dyDescent="0.25">
      <c r="A5" s="150"/>
      <c r="B5" s="151" t="s">
        <v>140</v>
      </c>
      <c r="C5" s="151" t="s">
        <v>197</v>
      </c>
      <c r="D5" s="151" t="s">
        <v>141</v>
      </c>
      <c r="E5" s="151" t="s">
        <v>140</v>
      </c>
      <c r="F5" s="152" t="s">
        <v>9</v>
      </c>
    </row>
    <row r="6" spans="1:8" ht="15" customHeight="1" x14ac:dyDescent="0.25">
      <c r="A6" s="153" t="s">
        <v>10</v>
      </c>
      <c r="B6" s="154"/>
      <c r="C6" s="154"/>
      <c r="D6" s="154"/>
      <c r="E6" s="154"/>
      <c r="F6" s="155"/>
    </row>
    <row r="7" spans="1:8" ht="15" customHeight="1" x14ac:dyDescent="0.25">
      <c r="A7" s="153" t="s">
        <v>11</v>
      </c>
      <c r="B7" s="154"/>
      <c r="C7" s="154"/>
      <c r="D7" s="154"/>
      <c r="E7" s="154"/>
      <c r="F7" s="156"/>
    </row>
    <row r="8" spans="1:8" ht="15" customHeight="1" x14ac:dyDescent="0.25">
      <c r="A8" s="157" t="s">
        <v>12</v>
      </c>
      <c r="B8" s="158">
        <v>27437909</v>
      </c>
      <c r="C8" s="158">
        <v>27437909</v>
      </c>
      <c r="D8" s="158">
        <v>27150053</v>
      </c>
      <c r="E8" s="158">
        <f t="shared" ref="E8:E29" si="0">D8-C8</f>
        <v>-287856</v>
      </c>
      <c r="F8" s="159">
        <f t="shared" ref="F8:F29" si="1">IF(ISBLANK(E8),"  ",IF(C8&gt;0,E8/C8,IF(E8&gt;0,1,0)))</f>
        <v>-1.0491178464073192E-2</v>
      </c>
    </row>
    <row r="9" spans="1:8" ht="15" customHeight="1" x14ac:dyDescent="0.25">
      <c r="A9" s="157" t="s">
        <v>13</v>
      </c>
      <c r="B9" s="158">
        <v>0</v>
      </c>
      <c r="C9" s="158">
        <v>0</v>
      </c>
      <c r="D9" s="158">
        <v>0</v>
      </c>
      <c r="E9" s="158">
        <f t="shared" si="0"/>
        <v>0</v>
      </c>
      <c r="F9" s="159">
        <f t="shared" si="1"/>
        <v>0</v>
      </c>
    </row>
    <row r="10" spans="1:8" ht="15" customHeight="1" x14ac:dyDescent="0.25">
      <c r="A10" s="160" t="s">
        <v>14</v>
      </c>
      <c r="B10" s="161">
        <v>2063355.57</v>
      </c>
      <c r="C10" s="161">
        <v>2120419</v>
      </c>
      <c r="D10" s="161">
        <v>2061293</v>
      </c>
      <c r="E10" s="161">
        <f t="shared" si="0"/>
        <v>-59126</v>
      </c>
      <c r="F10" s="159">
        <f t="shared" si="1"/>
        <v>-2.7884111583606826E-2</v>
      </c>
    </row>
    <row r="11" spans="1:8" ht="15" customHeight="1" x14ac:dyDescent="0.25">
      <c r="A11" s="162" t="s">
        <v>15</v>
      </c>
      <c r="B11" s="163">
        <v>0</v>
      </c>
      <c r="C11" s="163">
        <v>0</v>
      </c>
      <c r="D11" s="163">
        <v>0</v>
      </c>
      <c r="E11" s="161">
        <f t="shared" si="0"/>
        <v>0</v>
      </c>
      <c r="F11" s="159">
        <f t="shared" si="1"/>
        <v>0</v>
      </c>
    </row>
    <row r="12" spans="1:8" ht="15" customHeight="1" x14ac:dyDescent="0.25">
      <c r="A12" s="164" t="s">
        <v>16</v>
      </c>
      <c r="B12" s="163">
        <v>2063355.57</v>
      </c>
      <c r="C12" s="163">
        <v>2120419</v>
      </c>
      <c r="D12" s="163">
        <v>2061293</v>
      </c>
      <c r="E12" s="161">
        <f t="shared" si="0"/>
        <v>-59126</v>
      </c>
      <c r="F12" s="159">
        <f t="shared" si="1"/>
        <v>-2.7884111583606826E-2</v>
      </c>
    </row>
    <row r="13" spans="1:8" ht="15" customHeight="1" x14ac:dyDescent="0.25">
      <c r="A13" s="164" t="s">
        <v>17</v>
      </c>
      <c r="B13" s="163">
        <v>0</v>
      </c>
      <c r="C13" s="163">
        <v>0</v>
      </c>
      <c r="D13" s="163">
        <v>0</v>
      </c>
      <c r="E13" s="161">
        <f t="shared" si="0"/>
        <v>0</v>
      </c>
      <c r="F13" s="159">
        <f t="shared" si="1"/>
        <v>0</v>
      </c>
    </row>
    <row r="14" spans="1:8" ht="15" customHeight="1" x14ac:dyDescent="0.25">
      <c r="A14" s="164" t="s">
        <v>18</v>
      </c>
      <c r="B14" s="163">
        <v>0</v>
      </c>
      <c r="C14" s="163">
        <v>0</v>
      </c>
      <c r="D14" s="163">
        <v>0</v>
      </c>
      <c r="E14" s="161">
        <f t="shared" si="0"/>
        <v>0</v>
      </c>
      <c r="F14" s="159">
        <f t="shared" si="1"/>
        <v>0</v>
      </c>
    </row>
    <row r="15" spans="1:8" ht="15" customHeight="1" x14ac:dyDescent="0.25">
      <c r="A15" s="164" t="s">
        <v>19</v>
      </c>
      <c r="B15" s="163">
        <v>0</v>
      </c>
      <c r="C15" s="163">
        <v>0</v>
      </c>
      <c r="D15" s="163">
        <v>0</v>
      </c>
      <c r="E15" s="161">
        <f t="shared" si="0"/>
        <v>0</v>
      </c>
      <c r="F15" s="159">
        <f t="shared" si="1"/>
        <v>0</v>
      </c>
    </row>
    <row r="16" spans="1:8" ht="15" customHeight="1" x14ac:dyDescent="0.25">
      <c r="A16" s="164" t="s">
        <v>20</v>
      </c>
      <c r="B16" s="163">
        <v>0</v>
      </c>
      <c r="C16" s="163">
        <v>0</v>
      </c>
      <c r="D16" s="163">
        <v>0</v>
      </c>
      <c r="E16" s="161">
        <f t="shared" si="0"/>
        <v>0</v>
      </c>
      <c r="F16" s="159">
        <f t="shared" si="1"/>
        <v>0</v>
      </c>
    </row>
    <row r="17" spans="1:6" ht="15" customHeight="1" x14ac:dyDescent="0.25">
      <c r="A17" s="164" t="s">
        <v>21</v>
      </c>
      <c r="B17" s="163">
        <v>0</v>
      </c>
      <c r="C17" s="163">
        <v>0</v>
      </c>
      <c r="D17" s="163">
        <v>0</v>
      </c>
      <c r="E17" s="161">
        <f t="shared" si="0"/>
        <v>0</v>
      </c>
      <c r="F17" s="159">
        <f t="shared" si="1"/>
        <v>0</v>
      </c>
    </row>
    <row r="18" spans="1:6" ht="15" customHeight="1" x14ac:dyDescent="0.25">
      <c r="A18" s="164" t="s">
        <v>22</v>
      </c>
      <c r="B18" s="163">
        <v>0</v>
      </c>
      <c r="C18" s="163">
        <v>0</v>
      </c>
      <c r="D18" s="163">
        <v>0</v>
      </c>
      <c r="E18" s="161">
        <f t="shared" si="0"/>
        <v>0</v>
      </c>
      <c r="F18" s="159">
        <f t="shared" si="1"/>
        <v>0</v>
      </c>
    </row>
    <row r="19" spans="1:6" ht="15" customHeight="1" x14ac:dyDescent="0.25">
      <c r="A19" s="164" t="s">
        <v>23</v>
      </c>
      <c r="B19" s="163">
        <v>0</v>
      </c>
      <c r="C19" s="163">
        <v>0</v>
      </c>
      <c r="D19" s="163">
        <v>0</v>
      </c>
      <c r="E19" s="161">
        <f t="shared" si="0"/>
        <v>0</v>
      </c>
      <c r="F19" s="159">
        <f t="shared" si="1"/>
        <v>0</v>
      </c>
    </row>
    <row r="20" spans="1:6" ht="15" customHeight="1" x14ac:dyDescent="0.25">
      <c r="A20" s="164" t="s">
        <v>24</v>
      </c>
      <c r="B20" s="163">
        <v>0</v>
      </c>
      <c r="C20" s="163">
        <v>0</v>
      </c>
      <c r="D20" s="163">
        <v>0</v>
      </c>
      <c r="E20" s="161">
        <f t="shared" si="0"/>
        <v>0</v>
      </c>
      <c r="F20" s="159">
        <f t="shared" si="1"/>
        <v>0</v>
      </c>
    </row>
    <row r="21" spans="1:6" ht="15" customHeight="1" x14ac:dyDescent="0.25">
      <c r="A21" s="164" t="s">
        <v>25</v>
      </c>
      <c r="B21" s="163">
        <v>0</v>
      </c>
      <c r="C21" s="163">
        <v>0</v>
      </c>
      <c r="D21" s="163">
        <v>0</v>
      </c>
      <c r="E21" s="161">
        <f t="shared" si="0"/>
        <v>0</v>
      </c>
      <c r="F21" s="159">
        <f t="shared" si="1"/>
        <v>0</v>
      </c>
    </row>
    <row r="22" spans="1:6" ht="15" customHeight="1" x14ac:dyDescent="0.25">
      <c r="A22" s="164" t="s">
        <v>26</v>
      </c>
      <c r="B22" s="163">
        <v>0</v>
      </c>
      <c r="C22" s="163">
        <v>0</v>
      </c>
      <c r="D22" s="163">
        <v>0</v>
      </c>
      <c r="E22" s="161">
        <f t="shared" si="0"/>
        <v>0</v>
      </c>
      <c r="F22" s="159">
        <f t="shared" si="1"/>
        <v>0</v>
      </c>
    </row>
    <row r="23" spans="1:6" ht="15" customHeight="1" x14ac:dyDescent="0.25">
      <c r="A23" s="165" t="s">
        <v>27</v>
      </c>
      <c r="B23" s="163">
        <v>0</v>
      </c>
      <c r="C23" s="163">
        <v>0</v>
      </c>
      <c r="D23" s="163">
        <v>0</v>
      </c>
      <c r="E23" s="161">
        <f t="shared" si="0"/>
        <v>0</v>
      </c>
      <c r="F23" s="159">
        <f t="shared" si="1"/>
        <v>0</v>
      </c>
    </row>
    <row r="24" spans="1:6" ht="15" customHeight="1" x14ac:dyDescent="0.25">
      <c r="A24" s="165" t="s">
        <v>28</v>
      </c>
      <c r="B24" s="163">
        <v>0</v>
      </c>
      <c r="C24" s="163">
        <v>0</v>
      </c>
      <c r="D24" s="163">
        <v>0</v>
      </c>
      <c r="E24" s="161">
        <f t="shared" si="0"/>
        <v>0</v>
      </c>
      <c r="F24" s="159">
        <f t="shared" si="1"/>
        <v>0</v>
      </c>
    </row>
    <row r="25" spans="1:6" ht="15" customHeight="1" x14ac:dyDescent="0.25">
      <c r="A25" s="165" t="s">
        <v>29</v>
      </c>
      <c r="B25" s="163">
        <v>0</v>
      </c>
      <c r="C25" s="163">
        <v>0</v>
      </c>
      <c r="D25" s="163">
        <v>0</v>
      </c>
      <c r="E25" s="161">
        <f t="shared" si="0"/>
        <v>0</v>
      </c>
      <c r="F25" s="159">
        <f t="shared" si="1"/>
        <v>0</v>
      </c>
    </row>
    <row r="26" spans="1:6" ht="15" customHeight="1" x14ac:dyDescent="0.25">
      <c r="A26" s="165" t="s">
        <v>30</v>
      </c>
      <c r="B26" s="163">
        <v>0</v>
      </c>
      <c r="C26" s="163">
        <v>0</v>
      </c>
      <c r="D26" s="163">
        <v>0</v>
      </c>
      <c r="E26" s="161">
        <f t="shared" si="0"/>
        <v>0</v>
      </c>
      <c r="F26" s="159">
        <f t="shared" si="1"/>
        <v>0</v>
      </c>
    </row>
    <row r="27" spans="1:6" ht="15" customHeight="1" x14ac:dyDescent="0.25">
      <c r="A27" s="165" t="s">
        <v>31</v>
      </c>
      <c r="B27" s="163">
        <v>0</v>
      </c>
      <c r="C27" s="163">
        <v>0</v>
      </c>
      <c r="D27" s="163">
        <v>0</v>
      </c>
      <c r="E27" s="161">
        <f t="shared" si="0"/>
        <v>0</v>
      </c>
      <c r="F27" s="159">
        <f t="shared" si="1"/>
        <v>0</v>
      </c>
    </row>
    <row r="28" spans="1:6" ht="15" customHeight="1" x14ac:dyDescent="0.25">
      <c r="A28" s="165" t="s">
        <v>87</v>
      </c>
      <c r="B28" s="163">
        <v>0</v>
      </c>
      <c r="C28" s="163">
        <v>0</v>
      </c>
      <c r="D28" s="163">
        <v>0</v>
      </c>
      <c r="E28" s="161">
        <f>D28-C28</f>
        <v>0</v>
      </c>
      <c r="F28" s="159">
        <f>IF(ISBLANK(E28),"  ",IF(C28&gt;0,E28/C28,IF(E28&gt;0,1,0)))</f>
        <v>0</v>
      </c>
    </row>
    <row r="29" spans="1:6" ht="15" customHeight="1" x14ac:dyDescent="0.25">
      <c r="A29" s="165" t="s">
        <v>32</v>
      </c>
      <c r="B29" s="163">
        <v>0</v>
      </c>
      <c r="C29" s="163">
        <v>0</v>
      </c>
      <c r="D29" s="163">
        <v>0</v>
      </c>
      <c r="E29" s="161">
        <f t="shared" si="0"/>
        <v>0</v>
      </c>
      <c r="F29" s="159">
        <f t="shared" si="1"/>
        <v>0</v>
      </c>
    </row>
    <row r="30" spans="1:6" ht="15" customHeight="1" x14ac:dyDescent="0.25">
      <c r="A30" s="166" t="s">
        <v>33</v>
      </c>
      <c r="B30" s="163"/>
      <c r="C30" s="163"/>
      <c r="D30" s="163"/>
      <c r="E30" s="163"/>
      <c r="F30" s="155"/>
    </row>
    <row r="31" spans="1:6" ht="15" customHeight="1" x14ac:dyDescent="0.25">
      <c r="A31" s="162" t="s">
        <v>34</v>
      </c>
      <c r="B31" s="158">
        <v>0</v>
      </c>
      <c r="C31" s="158">
        <v>0</v>
      </c>
      <c r="D31" s="158">
        <v>0</v>
      </c>
      <c r="E31" s="158">
        <f>D31-C31</f>
        <v>0</v>
      </c>
      <c r="F31" s="159">
        <f>IF(ISBLANK(E31),"  ",IF(C31&gt;0,E31/C31,IF(E31&gt;0,1,0)))</f>
        <v>0</v>
      </c>
    </row>
    <row r="32" spans="1:6" ht="15" customHeight="1" x14ac:dyDescent="0.25">
      <c r="A32" s="167" t="s">
        <v>35</v>
      </c>
      <c r="B32" s="163"/>
      <c r="C32" s="163"/>
      <c r="D32" s="163"/>
      <c r="E32" s="163"/>
      <c r="F32" s="155"/>
    </row>
    <row r="33" spans="1:12" ht="15" customHeight="1" x14ac:dyDescent="0.25">
      <c r="A33" s="162" t="s">
        <v>34</v>
      </c>
      <c r="B33" s="154">
        <v>0</v>
      </c>
      <c r="C33" s="154">
        <v>0</v>
      </c>
      <c r="D33" s="154">
        <v>0</v>
      </c>
      <c r="E33" s="158">
        <f>D33-C33</f>
        <v>0</v>
      </c>
      <c r="F33" s="159">
        <f>IF(ISBLANK(E33),"  ",IF(C33&gt;0,E33/C33,IF(E33&gt;0,1,0)))</f>
        <v>0</v>
      </c>
    </row>
    <row r="34" spans="1:12" ht="15" customHeight="1" x14ac:dyDescent="0.25">
      <c r="A34" s="164" t="s">
        <v>36</v>
      </c>
      <c r="B34" s="163"/>
      <c r="C34" s="163"/>
      <c r="D34" s="163"/>
      <c r="E34" s="161"/>
      <c r="F34" s="159" t="str">
        <f>IF(ISBLANK(E34),"  ",IF(C34&gt;0,E34/C34,IF(E34&gt;0,1,0)))</f>
        <v xml:space="preserve">  </v>
      </c>
    </row>
    <row r="35" spans="1:12" s="127" customFormat="1" ht="15" customHeight="1" x14ac:dyDescent="0.25">
      <c r="A35" s="168" t="s">
        <v>38</v>
      </c>
      <c r="B35" s="169">
        <v>29501264.57</v>
      </c>
      <c r="C35" s="169">
        <v>29558328</v>
      </c>
      <c r="D35" s="169">
        <v>29211346</v>
      </c>
      <c r="E35" s="169">
        <f>D35-C35</f>
        <v>-346982</v>
      </c>
      <c r="F35" s="170">
        <f>IF(ISBLANK(E35),"  ",IF(C35&gt;0,E35/C35,IF(E35&gt;0,1,0)))</f>
        <v>-1.1738891320239765E-2</v>
      </c>
    </row>
    <row r="36" spans="1:12" ht="15" customHeight="1" x14ac:dyDescent="0.25">
      <c r="A36" s="166" t="s">
        <v>39</v>
      </c>
      <c r="B36" s="163"/>
      <c r="C36" s="163"/>
      <c r="D36" s="163"/>
      <c r="E36" s="163"/>
      <c r="F36" s="155"/>
    </row>
    <row r="37" spans="1:12" ht="15" customHeight="1" x14ac:dyDescent="0.25">
      <c r="A37" s="171" t="s">
        <v>40</v>
      </c>
      <c r="B37" s="158">
        <v>0</v>
      </c>
      <c r="C37" s="158">
        <v>0</v>
      </c>
      <c r="D37" s="158">
        <v>0</v>
      </c>
      <c r="E37" s="158">
        <f t="shared" ref="E37:E42" si="2">D37-C37</f>
        <v>0</v>
      </c>
      <c r="F37" s="159">
        <f t="shared" ref="F37:F42" si="3">IF(ISBLANK(E37),"  ",IF(C37&gt;0,E37/C37,IF(E37&gt;0,1,0)))</f>
        <v>0</v>
      </c>
    </row>
    <row r="38" spans="1:12" ht="15" customHeight="1" x14ac:dyDescent="0.25">
      <c r="A38" s="172" t="s">
        <v>41</v>
      </c>
      <c r="B38" s="158">
        <v>0</v>
      </c>
      <c r="C38" s="158">
        <v>0</v>
      </c>
      <c r="D38" s="158">
        <v>0</v>
      </c>
      <c r="E38" s="161">
        <f t="shared" si="2"/>
        <v>0</v>
      </c>
      <c r="F38" s="159">
        <f t="shared" si="3"/>
        <v>0</v>
      </c>
    </row>
    <row r="39" spans="1:12" ht="15" customHeight="1" x14ac:dyDescent="0.25">
      <c r="A39" s="172" t="s">
        <v>42</v>
      </c>
      <c r="B39" s="158">
        <v>0</v>
      </c>
      <c r="C39" s="158">
        <v>0</v>
      </c>
      <c r="D39" s="158">
        <v>0</v>
      </c>
      <c r="E39" s="161">
        <f t="shared" si="2"/>
        <v>0</v>
      </c>
      <c r="F39" s="159">
        <f t="shared" si="3"/>
        <v>0</v>
      </c>
    </row>
    <row r="40" spans="1:12" ht="15" customHeight="1" x14ac:dyDescent="0.25">
      <c r="A40" s="172" t="s">
        <v>43</v>
      </c>
      <c r="B40" s="158">
        <v>0</v>
      </c>
      <c r="C40" s="158">
        <v>0</v>
      </c>
      <c r="D40" s="158">
        <v>0</v>
      </c>
      <c r="E40" s="161">
        <f t="shared" si="2"/>
        <v>0</v>
      </c>
      <c r="F40" s="159">
        <f t="shared" si="3"/>
        <v>0</v>
      </c>
    </row>
    <row r="41" spans="1:12" ht="15" customHeight="1" x14ac:dyDescent="0.25">
      <c r="A41" s="173" t="s">
        <v>44</v>
      </c>
      <c r="B41" s="158">
        <v>0</v>
      </c>
      <c r="C41" s="158">
        <v>0</v>
      </c>
      <c r="D41" s="158">
        <v>0</v>
      </c>
      <c r="E41" s="161">
        <f t="shared" si="2"/>
        <v>0</v>
      </c>
      <c r="F41" s="159">
        <f t="shared" si="3"/>
        <v>0</v>
      </c>
    </row>
    <row r="42" spans="1:12" s="127" customFormat="1" ht="15" customHeight="1" x14ac:dyDescent="0.25">
      <c r="A42" s="166" t="s">
        <v>45</v>
      </c>
      <c r="B42" s="174">
        <v>0</v>
      </c>
      <c r="C42" s="174">
        <v>0</v>
      </c>
      <c r="D42" s="174">
        <v>0</v>
      </c>
      <c r="E42" s="174">
        <f t="shared" si="2"/>
        <v>0</v>
      </c>
      <c r="F42" s="170">
        <f t="shared" si="3"/>
        <v>0</v>
      </c>
      <c r="L42" s="127" t="s">
        <v>46</v>
      </c>
    </row>
    <row r="43" spans="1:12" ht="15" customHeight="1" x14ac:dyDescent="0.25">
      <c r="A43" s="164" t="s">
        <v>46</v>
      </c>
      <c r="B43" s="163"/>
      <c r="C43" s="163"/>
      <c r="D43" s="163"/>
      <c r="E43" s="163"/>
      <c r="F43" s="155"/>
    </row>
    <row r="44" spans="1:12" s="127" customFormat="1" ht="15" customHeight="1" x14ac:dyDescent="0.25">
      <c r="A44" s="175" t="s">
        <v>47</v>
      </c>
      <c r="B44" s="176">
        <v>0</v>
      </c>
      <c r="C44" s="176">
        <v>0</v>
      </c>
      <c r="D44" s="176">
        <v>0</v>
      </c>
      <c r="E44" s="176">
        <f>D44-C44</f>
        <v>0</v>
      </c>
      <c r="F44" s="170">
        <f>IF(ISBLANK(E44),"  ",IF(C44&gt;0,E44/C44,IF(E44&gt;0,1,0)))</f>
        <v>0</v>
      </c>
    </row>
    <row r="45" spans="1:12" ht="15" customHeight="1" x14ac:dyDescent="0.25">
      <c r="A45" s="164" t="s">
        <v>46</v>
      </c>
      <c r="B45" s="163"/>
      <c r="C45" s="163"/>
      <c r="D45" s="163"/>
      <c r="E45" s="163"/>
      <c r="F45" s="155"/>
    </row>
    <row r="46" spans="1:12" s="127" customFormat="1" ht="15" customHeight="1" x14ac:dyDescent="0.25">
      <c r="A46" s="175" t="s">
        <v>48</v>
      </c>
      <c r="B46" s="176">
        <v>0</v>
      </c>
      <c r="C46" s="176">
        <v>0</v>
      </c>
      <c r="D46" s="176">
        <v>0</v>
      </c>
      <c r="E46" s="176">
        <f>D46-C46</f>
        <v>0</v>
      </c>
      <c r="F46" s="170">
        <f>IF(ISBLANK(E46),"  ",IF(C46&gt;0,E46/C46,IF(E46&gt;0,1,0)))</f>
        <v>0</v>
      </c>
    </row>
    <row r="47" spans="1:12" ht="15" customHeight="1" x14ac:dyDescent="0.25">
      <c r="A47" s="164" t="s">
        <v>46</v>
      </c>
      <c r="B47" s="163"/>
      <c r="C47" s="163"/>
      <c r="D47" s="163"/>
      <c r="E47" s="163"/>
      <c r="F47" s="155"/>
    </row>
    <row r="48" spans="1:12" s="127" customFormat="1" ht="15" customHeight="1" x14ac:dyDescent="0.25">
      <c r="A48" s="166" t="s">
        <v>49</v>
      </c>
      <c r="B48" s="174">
        <v>92592625.950000003</v>
      </c>
      <c r="C48" s="174">
        <v>93872099</v>
      </c>
      <c r="D48" s="174">
        <v>90372099</v>
      </c>
      <c r="E48" s="174">
        <f>D48-C48</f>
        <v>-3500000</v>
      </c>
      <c r="F48" s="170">
        <f>IF(ISBLANK(E48),"  ",IF(C48&gt;0,E48/C48,IF(E48&gt;0,1,0)))</f>
        <v>-3.7284774041326164E-2</v>
      </c>
    </row>
    <row r="49" spans="1:6" ht="15" customHeight="1" x14ac:dyDescent="0.25">
      <c r="A49" s="164" t="s">
        <v>46</v>
      </c>
      <c r="B49" s="163"/>
      <c r="C49" s="163"/>
      <c r="D49" s="163"/>
      <c r="E49" s="163"/>
      <c r="F49" s="155"/>
    </row>
    <row r="50" spans="1:6" s="127" customFormat="1" ht="15" customHeight="1" x14ac:dyDescent="0.25">
      <c r="A50" s="177" t="s">
        <v>50</v>
      </c>
      <c r="B50" s="178">
        <v>0</v>
      </c>
      <c r="C50" s="178">
        <v>0</v>
      </c>
      <c r="D50" s="178">
        <v>0</v>
      </c>
      <c r="E50" s="178">
        <f>D50-C50</f>
        <v>0</v>
      </c>
      <c r="F50" s="170">
        <f>IF(ISBLANK(E50),"  ",IF(C50&gt;0,E50/C50,IF(E50&gt;0,1,0)))</f>
        <v>0</v>
      </c>
    </row>
    <row r="51" spans="1:6" ht="15" customHeight="1" x14ac:dyDescent="0.25">
      <c r="A51" s="166"/>
      <c r="B51" s="154"/>
      <c r="C51" s="154"/>
      <c r="D51" s="154"/>
      <c r="E51" s="154"/>
      <c r="F51" s="179"/>
    </row>
    <row r="52" spans="1:6" s="127" customFormat="1" ht="15" customHeight="1" x14ac:dyDescent="0.25">
      <c r="A52" s="166" t="s">
        <v>51</v>
      </c>
      <c r="B52" s="174">
        <v>0</v>
      </c>
      <c r="C52" s="174">
        <v>0</v>
      </c>
      <c r="D52" s="174">
        <v>0</v>
      </c>
      <c r="E52" s="178">
        <f>D52-C52</f>
        <v>0</v>
      </c>
      <c r="F52" s="170">
        <f>IF(ISBLANK(E52),"  ",IF(C52&gt;0,E52/C52,IF(E52&gt;0,1,0)))</f>
        <v>0</v>
      </c>
    </row>
    <row r="53" spans="1:6" ht="15" customHeight="1" x14ac:dyDescent="0.25">
      <c r="A53" s="164"/>
      <c r="B53" s="163"/>
      <c r="C53" s="163"/>
      <c r="D53" s="163"/>
      <c r="E53" s="163"/>
      <c r="F53" s="155"/>
    </row>
    <row r="54" spans="1:6" s="127" customFormat="1" ht="15" customHeight="1" x14ac:dyDescent="0.25">
      <c r="A54" s="180" t="s">
        <v>52</v>
      </c>
      <c r="B54" s="174">
        <v>122093890.52000001</v>
      </c>
      <c r="C54" s="174">
        <v>123430427</v>
      </c>
      <c r="D54" s="174">
        <v>119583445</v>
      </c>
      <c r="E54" s="174">
        <f>D54-C54</f>
        <v>-3846982</v>
      </c>
      <c r="F54" s="170">
        <f>IF(ISBLANK(E54),"  ",IF(C54&gt;0,E54/C54,IF(E54&gt;0,1,0)))</f>
        <v>-3.1167209686473824E-2</v>
      </c>
    </row>
    <row r="55" spans="1:6" ht="15" customHeight="1" x14ac:dyDescent="0.25">
      <c r="A55" s="181"/>
      <c r="B55" s="163"/>
      <c r="C55" s="163"/>
      <c r="D55" s="163"/>
      <c r="E55" s="163"/>
      <c r="F55" s="155" t="s">
        <v>46</v>
      </c>
    </row>
    <row r="56" spans="1:6" ht="15" customHeight="1" x14ac:dyDescent="0.25">
      <c r="A56" s="182"/>
      <c r="B56" s="154"/>
      <c r="C56" s="154"/>
      <c r="D56" s="154"/>
      <c r="E56" s="154"/>
      <c r="F56" s="156" t="s">
        <v>46</v>
      </c>
    </row>
    <row r="57" spans="1:6" ht="15" customHeight="1" x14ac:dyDescent="0.25">
      <c r="A57" s="180" t="s">
        <v>53</v>
      </c>
      <c r="B57" s="154"/>
      <c r="C57" s="154"/>
      <c r="D57" s="154"/>
      <c r="E57" s="154"/>
      <c r="F57" s="156"/>
    </row>
    <row r="58" spans="1:6" ht="15" customHeight="1" x14ac:dyDescent="0.25">
      <c r="A58" s="162" t="s">
        <v>54</v>
      </c>
      <c r="B58" s="154">
        <v>57389743.32</v>
      </c>
      <c r="C58" s="154">
        <v>57881559</v>
      </c>
      <c r="D58" s="154">
        <v>58541101</v>
      </c>
      <c r="E58" s="154">
        <f t="shared" ref="E58:E71" si="4">D58-C58</f>
        <v>659542</v>
      </c>
      <c r="F58" s="159">
        <f t="shared" ref="F58:F71" si="5">IF(ISBLANK(E58),"  ",IF(C58&gt;0,E58/C58,IF(E58&gt;0,1,0)))</f>
        <v>1.1394682717512844E-2</v>
      </c>
    </row>
    <row r="59" spans="1:6" ht="15" customHeight="1" x14ac:dyDescent="0.25">
      <c r="A59" s="164" t="s">
        <v>55</v>
      </c>
      <c r="B59" s="163">
        <v>418671.50999999995</v>
      </c>
      <c r="C59" s="163">
        <v>448199</v>
      </c>
      <c r="D59" s="163">
        <v>438837</v>
      </c>
      <c r="E59" s="163">
        <f t="shared" si="4"/>
        <v>-9362</v>
      </c>
      <c r="F59" s="159">
        <f t="shared" si="5"/>
        <v>-2.0888043034455676E-2</v>
      </c>
    </row>
    <row r="60" spans="1:6" ht="15" customHeight="1" x14ac:dyDescent="0.25">
      <c r="A60" s="164" t="s">
        <v>56</v>
      </c>
      <c r="B60" s="163">
        <v>1612802.2999999998</v>
      </c>
      <c r="C60" s="163">
        <v>1645666</v>
      </c>
      <c r="D60" s="163">
        <v>1590593</v>
      </c>
      <c r="E60" s="163">
        <f t="shared" si="4"/>
        <v>-55073</v>
      </c>
      <c r="F60" s="159">
        <f t="shared" si="5"/>
        <v>-3.3465478414210416E-2</v>
      </c>
    </row>
    <row r="61" spans="1:6" ht="15" customHeight="1" x14ac:dyDescent="0.25">
      <c r="A61" s="164" t="s">
        <v>57</v>
      </c>
      <c r="B61" s="163">
        <v>11877430.379999997</v>
      </c>
      <c r="C61" s="163">
        <v>12101768</v>
      </c>
      <c r="D61" s="163">
        <v>11956098</v>
      </c>
      <c r="E61" s="163">
        <f t="shared" si="4"/>
        <v>-145670</v>
      </c>
      <c r="F61" s="159">
        <f t="shared" si="5"/>
        <v>-1.2037084168197572E-2</v>
      </c>
    </row>
    <row r="62" spans="1:6" ht="15" customHeight="1" x14ac:dyDescent="0.25">
      <c r="A62" s="164" t="s">
        <v>58</v>
      </c>
      <c r="B62" s="163">
        <v>6626446.46</v>
      </c>
      <c r="C62" s="163">
        <v>6716302</v>
      </c>
      <c r="D62" s="163">
        <v>6568659</v>
      </c>
      <c r="E62" s="163">
        <f t="shared" si="4"/>
        <v>-147643</v>
      </c>
      <c r="F62" s="159">
        <f t="shared" si="5"/>
        <v>-2.1982781596181947E-2</v>
      </c>
    </row>
    <row r="63" spans="1:6" ht="15" customHeight="1" x14ac:dyDescent="0.25">
      <c r="A63" s="164" t="s">
        <v>59</v>
      </c>
      <c r="B63" s="163">
        <v>13759375.270000001</v>
      </c>
      <c r="C63" s="163">
        <v>14043073</v>
      </c>
      <c r="D63" s="163">
        <v>14069265</v>
      </c>
      <c r="E63" s="163">
        <f t="shared" si="4"/>
        <v>26192</v>
      </c>
      <c r="F63" s="159">
        <f t="shared" si="5"/>
        <v>1.8651188383055474E-3</v>
      </c>
    </row>
    <row r="64" spans="1:6" ht="15" customHeight="1" x14ac:dyDescent="0.25">
      <c r="A64" s="164" t="s">
        <v>60</v>
      </c>
      <c r="B64" s="163">
        <v>13118389.710000001</v>
      </c>
      <c r="C64" s="163">
        <v>13128183</v>
      </c>
      <c r="D64" s="163">
        <v>11120514</v>
      </c>
      <c r="E64" s="163">
        <f t="shared" si="4"/>
        <v>-2007669</v>
      </c>
      <c r="F64" s="159">
        <f t="shared" si="5"/>
        <v>-0.15292816987697383</v>
      </c>
    </row>
    <row r="65" spans="1:6" ht="15" customHeight="1" x14ac:dyDescent="0.25">
      <c r="A65" s="164" t="s">
        <v>61</v>
      </c>
      <c r="B65" s="163">
        <v>14109592.840000002</v>
      </c>
      <c r="C65" s="163">
        <v>14284238</v>
      </c>
      <c r="D65" s="163">
        <v>12374067</v>
      </c>
      <c r="E65" s="163">
        <f t="shared" si="4"/>
        <v>-1910171</v>
      </c>
      <c r="F65" s="159">
        <f t="shared" si="5"/>
        <v>-0.13372578922305831</v>
      </c>
    </row>
    <row r="66" spans="1:6" s="127" customFormat="1" ht="15" customHeight="1" x14ac:dyDescent="0.25">
      <c r="A66" s="183" t="s">
        <v>62</v>
      </c>
      <c r="B66" s="169">
        <v>118912451.78999999</v>
      </c>
      <c r="C66" s="169">
        <v>120248988</v>
      </c>
      <c r="D66" s="169">
        <v>116659134</v>
      </c>
      <c r="E66" s="169">
        <f t="shared" si="4"/>
        <v>-3589854</v>
      </c>
      <c r="F66" s="170">
        <f t="shared" si="5"/>
        <v>-2.9853506958411991E-2</v>
      </c>
    </row>
    <row r="67" spans="1:6" ht="15" customHeight="1" x14ac:dyDescent="0.25">
      <c r="A67" s="164" t="s">
        <v>63</v>
      </c>
      <c r="B67" s="163">
        <v>0</v>
      </c>
      <c r="C67" s="163">
        <v>0</v>
      </c>
      <c r="D67" s="163">
        <v>0</v>
      </c>
      <c r="E67" s="163">
        <f t="shared" si="4"/>
        <v>0</v>
      </c>
      <c r="F67" s="159">
        <f t="shared" si="5"/>
        <v>0</v>
      </c>
    </row>
    <row r="68" spans="1:6" ht="15" customHeight="1" x14ac:dyDescent="0.25">
      <c r="A68" s="164" t="s">
        <v>64</v>
      </c>
      <c r="B68" s="163">
        <v>0</v>
      </c>
      <c r="C68" s="163">
        <v>0</v>
      </c>
      <c r="D68" s="163">
        <v>0</v>
      </c>
      <c r="E68" s="163">
        <f t="shared" si="4"/>
        <v>0</v>
      </c>
      <c r="F68" s="159">
        <f t="shared" si="5"/>
        <v>0</v>
      </c>
    </row>
    <row r="69" spans="1:6" ht="15" customHeight="1" x14ac:dyDescent="0.25">
      <c r="A69" s="164" t="s">
        <v>65</v>
      </c>
      <c r="B69" s="163">
        <v>3181439</v>
      </c>
      <c r="C69" s="163">
        <v>3181439</v>
      </c>
      <c r="D69" s="163">
        <v>2924311</v>
      </c>
      <c r="E69" s="163">
        <f t="shared" si="4"/>
        <v>-257128</v>
      </c>
      <c r="F69" s="159">
        <f t="shared" si="5"/>
        <v>-8.0821288731294239E-2</v>
      </c>
    </row>
    <row r="70" spans="1:6" ht="15" customHeight="1" x14ac:dyDescent="0.25">
      <c r="A70" s="164" t="s">
        <v>66</v>
      </c>
      <c r="B70" s="163">
        <v>0</v>
      </c>
      <c r="C70" s="163">
        <v>0</v>
      </c>
      <c r="D70" s="163">
        <v>0</v>
      </c>
      <c r="E70" s="163">
        <f t="shared" si="4"/>
        <v>0</v>
      </c>
      <c r="F70" s="159">
        <f t="shared" si="5"/>
        <v>0</v>
      </c>
    </row>
    <row r="71" spans="1:6" s="127" customFormat="1" ht="15" customHeight="1" x14ac:dyDescent="0.25">
      <c r="A71" s="184" t="s">
        <v>67</v>
      </c>
      <c r="B71" s="185">
        <v>122093890.78999999</v>
      </c>
      <c r="C71" s="185">
        <v>123430427</v>
      </c>
      <c r="D71" s="185">
        <v>119583445</v>
      </c>
      <c r="E71" s="185">
        <f t="shared" si="4"/>
        <v>-3846982</v>
      </c>
      <c r="F71" s="170">
        <f t="shared" si="5"/>
        <v>-3.1167209686473824E-2</v>
      </c>
    </row>
    <row r="72" spans="1:6" ht="15" customHeight="1" x14ac:dyDescent="0.25">
      <c r="A72" s="182"/>
      <c r="B72" s="154"/>
      <c r="C72" s="154"/>
      <c r="D72" s="154"/>
      <c r="E72" s="154"/>
      <c r="F72" s="156"/>
    </row>
    <row r="73" spans="1:6" ht="15" customHeight="1" x14ac:dyDescent="0.25">
      <c r="A73" s="180" t="s">
        <v>68</v>
      </c>
      <c r="B73" s="154"/>
      <c r="C73" s="154"/>
      <c r="D73" s="154"/>
      <c r="E73" s="154"/>
      <c r="F73" s="156"/>
    </row>
    <row r="74" spans="1:6" ht="15" customHeight="1" x14ac:dyDescent="0.25">
      <c r="A74" s="162" t="s">
        <v>69</v>
      </c>
      <c r="B74" s="158">
        <v>60411805.359999999</v>
      </c>
      <c r="C74" s="158">
        <v>60590022</v>
      </c>
      <c r="D74" s="158">
        <v>61949086</v>
      </c>
      <c r="E74" s="154">
        <f t="shared" ref="E74:E92" si="6">D74-C74</f>
        <v>1359064</v>
      </c>
      <c r="F74" s="159">
        <f t="shared" ref="F74:F92" si="7">IF(ISBLANK(E74),"  ",IF(C74&gt;0,E74/C74,IF(E74&gt;0,1,0)))</f>
        <v>2.2430491938095022E-2</v>
      </c>
    </row>
    <row r="75" spans="1:6" ht="15" customHeight="1" x14ac:dyDescent="0.25">
      <c r="A75" s="164" t="s">
        <v>70</v>
      </c>
      <c r="B75" s="161">
        <v>1493678.85</v>
      </c>
      <c r="C75" s="161">
        <v>1586464</v>
      </c>
      <c r="D75" s="161">
        <v>1595837</v>
      </c>
      <c r="E75" s="163">
        <f t="shared" si="6"/>
        <v>9373</v>
      </c>
      <c r="F75" s="159">
        <f t="shared" si="7"/>
        <v>5.9081075902132039E-3</v>
      </c>
    </row>
    <row r="76" spans="1:6" ht="15" customHeight="1" x14ac:dyDescent="0.25">
      <c r="A76" s="164" t="s">
        <v>71</v>
      </c>
      <c r="B76" s="154">
        <v>26497134.649999999</v>
      </c>
      <c r="C76" s="154">
        <v>26658556</v>
      </c>
      <c r="D76" s="154">
        <v>27021444</v>
      </c>
      <c r="E76" s="163">
        <f t="shared" si="6"/>
        <v>362888</v>
      </c>
      <c r="F76" s="159">
        <f t="shared" si="7"/>
        <v>1.3612440223694037E-2</v>
      </c>
    </row>
    <row r="77" spans="1:6" s="127" customFormat="1" ht="15" customHeight="1" x14ac:dyDescent="0.25">
      <c r="A77" s="183" t="s">
        <v>72</v>
      </c>
      <c r="B77" s="185">
        <v>88402618.859999999</v>
      </c>
      <c r="C77" s="185">
        <v>88835042</v>
      </c>
      <c r="D77" s="185">
        <v>90566367</v>
      </c>
      <c r="E77" s="169">
        <f t="shared" si="6"/>
        <v>1731325</v>
      </c>
      <c r="F77" s="170">
        <f t="shared" si="7"/>
        <v>1.9489212376350314E-2</v>
      </c>
    </row>
    <row r="78" spans="1:6" ht="15" customHeight="1" x14ac:dyDescent="0.25">
      <c r="A78" s="164" t="s">
        <v>73</v>
      </c>
      <c r="B78" s="161">
        <v>784311.98999999987</v>
      </c>
      <c r="C78" s="161">
        <v>963203</v>
      </c>
      <c r="D78" s="161">
        <v>715241</v>
      </c>
      <c r="E78" s="163">
        <f t="shared" si="6"/>
        <v>-247962</v>
      </c>
      <c r="F78" s="159">
        <f t="shared" si="7"/>
        <v>-0.25743482941809775</v>
      </c>
    </row>
    <row r="79" spans="1:6" ht="15" customHeight="1" x14ac:dyDescent="0.25">
      <c r="A79" s="164" t="s">
        <v>74</v>
      </c>
      <c r="B79" s="158">
        <v>9594130.6199999992</v>
      </c>
      <c r="C79" s="158">
        <v>9844917</v>
      </c>
      <c r="D79" s="158">
        <v>9328979</v>
      </c>
      <c r="E79" s="163">
        <f t="shared" si="6"/>
        <v>-515938</v>
      </c>
      <c r="F79" s="159">
        <f t="shared" si="7"/>
        <v>-5.2406536286694949E-2</v>
      </c>
    </row>
    <row r="80" spans="1:6" ht="15" customHeight="1" x14ac:dyDescent="0.25">
      <c r="A80" s="164" t="s">
        <v>75</v>
      </c>
      <c r="B80" s="154">
        <v>1796117.3599999999</v>
      </c>
      <c r="C80" s="154">
        <v>1993306</v>
      </c>
      <c r="D80" s="154">
        <v>1686666</v>
      </c>
      <c r="E80" s="163">
        <f t="shared" si="6"/>
        <v>-306640</v>
      </c>
      <c r="F80" s="159">
        <f t="shared" si="7"/>
        <v>-0.1538348853613043</v>
      </c>
    </row>
    <row r="81" spans="1:8" s="127" customFormat="1" ht="15" customHeight="1" x14ac:dyDescent="0.25">
      <c r="A81" s="167" t="s">
        <v>76</v>
      </c>
      <c r="B81" s="185">
        <v>12174559.969999999</v>
      </c>
      <c r="C81" s="185">
        <v>12801426</v>
      </c>
      <c r="D81" s="185">
        <v>11730886</v>
      </c>
      <c r="E81" s="169">
        <f t="shared" si="6"/>
        <v>-1070540</v>
      </c>
      <c r="F81" s="170">
        <f t="shared" si="7"/>
        <v>-8.3626620971757368E-2</v>
      </c>
    </row>
    <row r="82" spans="1:8" ht="15" customHeight="1" x14ac:dyDescent="0.25">
      <c r="A82" s="164" t="s">
        <v>77</v>
      </c>
      <c r="B82" s="154">
        <v>933891</v>
      </c>
      <c r="C82" s="154">
        <v>951961</v>
      </c>
      <c r="D82" s="154">
        <v>1114904</v>
      </c>
      <c r="E82" s="163">
        <f t="shared" si="6"/>
        <v>162943</v>
      </c>
      <c r="F82" s="159">
        <f t="shared" si="7"/>
        <v>0.17116562548255654</v>
      </c>
    </row>
    <row r="83" spans="1:8" ht="15" customHeight="1" x14ac:dyDescent="0.25">
      <c r="A83" s="164" t="s">
        <v>78</v>
      </c>
      <c r="B83" s="163">
        <v>17169329.93</v>
      </c>
      <c r="C83" s="163">
        <v>17181798</v>
      </c>
      <c r="D83" s="163">
        <v>14911497</v>
      </c>
      <c r="E83" s="163">
        <f t="shared" si="6"/>
        <v>-2270301</v>
      </c>
      <c r="F83" s="159">
        <f t="shared" si="7"/>
        <v>-0.13213407584002559</v>
      </c>
    </row>
    <row r="84" spans="1:8" ht="15" customHeight="1" x14ac:dyDescent="0.25">
      <c r="A84" s="164" t="s">
        <v>79</v>
      </c>
      <c r="B84" s="163">
        <v>0</v>
      </c>
      <c r="C84" s="163">
        <v>0</v>
      </c>
      <c r="D84" s="163">
        <v>0</v>
      </c>
      <c r="E84" s="163">
        <f t="shared" si="6"/>
        <v>0</v>
      </c>
      <c r="F84" s="159">
        <f t="shared" si="7"/>
        <v>0</v>
      </c>
    </row>
    <row r="85" spans="1:8" ht="15" customHeight="1" x14ac:dyDescent="0.25">
      <c r="A85" s="164" t="s">
        <v>80</v>
      </c>
      <c r="B85" s="163">
        <v>405889.52</v>
      </c>
      <c r="C85" s="163">
        <v>541749</v>
      </c>
      <c r="D85" s="163">
        <v>481863</v>
      </c>
      <c r="E85" s="163">
        <f t="shared" si="6"/>
        <v>-59886</v>
      </c>
      <c r="F85" s="159">
        <f t="shared" si="7"/>
        <v>-0.11054196685180775</v>
      </c>
    </row>
    <row r="86" spans="1:8" s="127" customFormat="1" ht="15" customHeight="1" x14ac:dyDescent="0.25">
      <c r="A86" s="167" t="s">
        <v>81</v>
      </c>
      <c r="B86" s="169">
        <v>18509110.449999999</v>
      </c>
      <c r="C86" s="169">
        <v>18675508</v>
      </c>
      <c r="D86" s="169">
        <v>16508264</v>
      </c>
      <c r="E86" s="169">
        <f t="shared" si="6"/>
        <v>-2167244</v>
      </c>
      <c r="F86" s="170">
        <f t="shared" si="7"/>
        <v>-0.11604739212448732</v>
      </c>
    </row>
    <row r="87" spans="1:8" ht="15" customHeight="1" x14ac:dyDescent="0.25">
      <c r="A87" s="164" t="s">
        <v>82</v>
      </c>
      <c r="B87" s="163">
        <v>979333.40000000014</v>
      </c>
      <c r="C87" s="163">
        <v>1076681</v>
      </c>
      <c r="D87" s="163">
        <v>618398</v>
      </c>
      <c r="E87" s="163">
        <f t="shared" si="6"/>
        <v>-458283</v>
      </c>
      <c r="F87" s="159">
        <f t="shared" si="7"/>
        <v>-0.42564417873074756</v>
      </c>
    </row>
    <row r="88" spans="1:8" ht="15" customHeight="1" x14ac:dyDescent="0.25">
      <c r="A88" s="164" t="s">
        <v>83</v>
      </c>
      <c r="B88" s="163">
        <v>756236.68</v>
      </c>
      <c r="C88" s="163">
        <v>756300</v>
      </c>
      <c r="D88" s="163">
        <v>46300</v>
      </c>
      <c r="E88" s="163">
        <f t="shared" si="6"/>
        <v>-710000</v>
      </c>
      <c r="F88" s="159">
        <f t="shared" si="7"/>
        <v>-0.93878090704746797</v>
      </c>
    </row>
    <row r="89" spans="1:8" ht="15" customHeight="1" x14ac:dyDescent="0.25">
      <c r="A89" s="172" t="s">
        <v>84</v>
      </c>
      <c r="B89" s="163">
        <v>1272031.43</v>
      </c>
      <c r="C89" s="163">
        <v>1285470</v>
      </c>
      <c r="D89" s="163">
        <v>113230</v>
      </c>
      <c r="E89" s="163">
        <f t="shared" si="6"/>
        <v>-1172240</v>
      </c>
      <c r="F89" s="159">
        <f t="shared" si="7"/>
        <v>-0.9119154861645935</v>
      </c>
    </row>
    <row r="90" spans="1:8" s="127" customFormat="1" ht="15" customHeight="1" x14ac:dyDescent="0.25">
      <c r="A90" s="186" t="s">
        <v>85</v>
      </c>
      <c r="B90" s="185">
        <v>3007601.51</v>
      </c>
      <c r="C90" s="185">
        <v>3118451</v>
      </c>
      <c r="D90" s="185">
        <v>777928</v>
      </c>
      <c r="E90" s="185">
        <f t="shared" si="6"/>
        <v>-2340523</v>
      </c>
      <c r="F90" s="170">
        <f t="shared" si="7"/>
        <v>-0.75054025219572151</v>
      </c>
    </row>
    <row r="91" spans="1:8" ht="15" customHeight="1" x14ac:dyDescent="0.25">
      <c r="A91" s="172" t="s">
        <v>86</v>
      </c>
      <c r="B91" s="163">
        <v>0</v>
      </c>
      <c r="C91" s="163">
        <v>0</v>
      </c>
      <c r="D91" s="163">
        <v>0</v>
      </c>
      <c r="E91" s="163">
        <f t="shared" si="6"/>
        <v>0</v>
      </c>
      <c r="F91" s="159">
        <f t="shared" si="7"/>
        <v>0</v>
      </c>
    </row>
    <row r="92" spans="1:8" s="127" customFormat="1" ht="15" customHeight="1" thickBot="1" x14ac:dyDescent="0.3">
      <c r="A92" s="207" t="s">
        <v>67</v>
      </c>
      <c r="B92" s="208">
        <v>122093890.78999999</v>
      </c>
      <c r="C92" s="208">
        <v>123430427</v>
      </c>
      <c r="D92" s="208">
        <v>119583445</v>
      </c>
      <c r="E92" s="208">
        <f t="shared" si="6"/>
        <v>-3846982</v>
      </c>
      <c r="F92" s="209">
        <f t="shared" si="7"/>
        <v>-3.1167209686473824E-2</v>
      </c>
    </row>
    <row r="93" spans="1:8" ht="15" customHeight="1" thickTop="1" x14ac:dyDescent="0.25">
      <c r="A93" s="187"/>
      <c r="B93" s="188"/>
      <c r="C93" s="188"/>
      <c r="D93" s="188"/>
      <c r="E93" s="188"/>
      <c r="F93" s="189" t="s">
        <v>46</v>
      </c>
      <c r="G93" s="145"/>
      <c r="H93" s="145"/>
    </row>
    <row r="94" spans="1:8" x14ac:dyDescent="0.25">
      <c r="A94" s="142" t="s">
        <v>199</v>
      </c>
    </row>
    <row r="95" spans="1:8" x14ac:dyDescent="0.25">
      <c r="A95" s="142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35" sqref="H3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92</v>
      </c>
      <c r="E1" s="5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194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BOR!B8+LUMCON!B8+LOSFA!B8+ULSummary!B8+'LSU Summary'!B8+'SU Summary'!B8+'LCTCS Summary'!B8</f>
        <v>1008130618.97</v>
      </c>
      <c r="C8" s="72">
        <f>BOR!C8+LUMCON!C8+LOSFA!C8+ULSummary!C8+'LSU Summary'!C8+'SU Summary'!C8+'LCTCS Summary'!C8</f>
        <v>1008278399</v>
      </c>
      <c r="D8" s="72">
        <f>BOR!D8+LUMCON!D8+LOSFA!D8+ULSummary!D8+'LSU Summary'!D8+'SU Summary'!D8+'LCTCS Summary'!D8</f>
        <v>1014739828</v>
      </c>
      <c r="E8" s="72">
        <f t="shared" ref="E8:E29" si="0">D8-C8</f>
        <v>6461429</v>
      </c>
      <c r="F8" s="73">
        <f t="shared" ref="F8:F29" si="1">IF(ISBLANK(E8),"  ",IF(C8&gt;0,E8/C8,IF(E8&gt;0,1,0)))</f>
        <v>6.4083778908765451E-3</v>
      </c>
    </row>
    <row r="9" spans="1:8" ht="15" customHeight="1" x14ac:dyDescent="0.25">
      <c r="A9" s="71" t="s">
        <v>13</v>
      </c>
      <c r="B9" s="72">
        <f>BOR!B9+LUMCON!B9+LOSFA!B9+ULSummary!B9+'LSU Summary'!B9+'SU Summary'!B9+'LCTCS Summary'!B9</f>
        <v>0</v>
      </c>
      <c r="C9" s="72">
        <f>BOR!C9+LUMCON!C9+LOSFA!C9+ULSummary!C9+'LSU Summary'!C9+'SU Summary'!C9+'LCTCS Summary'!C9</f>
        <v>0</v>
      </c>
      <c r="D9" s="72">
        <f>BOR!D9+LUMCON!D9+LOSFA!D9+ULSummary!D9+'LSU Summary'!D9+'SU Summary'!D9+'LCTCS Summary'!D9</f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2">
        <f>BOR!B10+LUMCON!B10+LOSFA!B10+ULSummary!B10+'LSU Summary'!B10+'SU Summary'!B10+'LCTCS Summary'!B10</f>
        <v>146753037.62</v>
      </c>
      <c r="C10" s="72">
        <f>BOR!C10+LUMCON!C10+LOSFA!C10+ULSummary!C10+'LSU Summary'!C10+'SU Summary'!C10+'LCTCS Summary'!C10</f>
        <v>151412262</v>
      </c>
      <c r="D10" s="72">
        <f>BOR!D10+LUMCON!D10+LOSFA!D10+ULSummary!D10+'LSU Summary'!D10+'SU Summary'!D10+'LCTCS Summary'!D10</f>
        <v>148331426</v>
      </c>
      <c r="E10" s="72">
        <f t="shared" si="0"/>
        <v>-3080836</v>
      </c>
      <c r="F10" s="73">
        <f t="shared" si="1"/>
        <v>-2.0347334880975492E-2</v>
      </c>
    </row>
    <row r="11" spans="1:8" ht="15" customHeight="1" x14ac:dyDescent="0.25">
      <c r="A11" s="76" t="s">
        <v>15</v>
      </c>
      <c r="B11" s="72">
        <f>BOR!B11+LUMCON!B11+LOSFA!B11+ULSummary!B11+'LSU Summary'!B11+'SU Summary'!B11+'LCTCS Summary'!B11</f>
        <v>0</v>
      </c>
      <c r="C11" s="72">
        <f>BOR!C11+LUMCON!C11+LOSFA!C11+ULSummary!C11+'LSU Summary'!C11+'SU Summary'!C11+'LCTCS Summary'!C11</f>
        <v>5000</v>
      </c>
      <c r="D11" s="72">
        <f>BOR!D11+LUMCON!D11+LOSFA!D11+ULSummary!D11+'LSU Summary'!D11+'SU Summary'!D11+'LCTCS Summary'!D11</f>
        <v>342000</v>
      </c>
      <c r="E11" s="72">
        <f t="shared" si="0"/>
        <v>337000</v>
      </c>
      <c r="F11" s="73">
        <f t="shared" si="1"/>
        <v>67.400000000000006</v>
      </c>
    </row>
    <row r="12" spans="1:8" ht="15" customHeight="1" x14ac:dyDescent="0.25">
      <c r="A12" s="78" t="s">
        <v>16</v>
      </c>
      <c r="B12" s="72">
        <f>BOR!B12+LUMCON!B12+LOSFA!B12+ULSummary!B12+'LSU Summary'!B12+'SU Summary'!B12+'LCTCS Summary'!B12</f>
        <v>43309306.149999999</v>
      </c>
      <c r="C12" s="72">
        <f>BOR!C12+LUMCON!C12+LOSFA!C12+ULSummary!C12+'LSU Summary'!C12+'SU Summary'!C12+'LCTCS Summary'!C12</f>
        <v>44418422</v>
      </c>
      <c r="D12" s="72">
        <f>BOR!D12+LUMCON!D12+LOSFA!D12+ULSummary!D12+'LSU Summary'!D12+'SU Summary'!D12+'LCTCS Summary'!D12</f>
        <v>43404070</v>
      </c>
      <c r="E12" s="72">
        <f t="shared" si="0"/>
        <v>-1014352</v>
      </c>
      <c r="F12" s="73">
        <f t="shared" si="1"/>
        <v>-2.2836290762422853E-2</v>
      </c>
    </row>
    <row r="13" spans="1:8" ht="15" customHeight="1" x14ac:dyDescent="0.25">
      <c r="A13" s="78" t="s">
        <v>17</v>
      </c>
      <c r="B13" s="72">
        <f>BOR!B13+LUMCON!B13+LOSFA!B13+ULSummary!B13+'LSU Summary'!B13+'SU Summary'!B13+'LCTCS Summary'!B13</f>
        <v>7017842</v>
      </c>
      <c r="C13" s="72">
        <f>BOR!C13+LUMCON!C13+LOSFA!C13+ULSummary!C13+'LSU Summary'!C13+'SU Summary'!C13+'LCTCS Summary'!C13</f>
        <v>7017842</v>
      </c>
      <c r="D13" s="72">
        <f>BOR!D13+LUMCON!D13+LOSFA!D13+ULSummary!D13+'LSU Summary'!D13+'SU Summary'!D13+'LCTCS Summary'!D13</f>
        <v>6845116</v>
      </c>
      <c r="E13" s="72">
        <f t="shared" si="0"/>
        <v>-172726</v>
      </c>
      <c r="F13" s="73">
        <f t="shared" si="1"/>
        <v>-2.4612409341789113E-2</v>
      </c>
    </row>
    <row r="14" spans="1:8" ht="15" customHeight="1" x14ac:dyDescent="0.25">
      <c r="A14" s="78" t="s">
        <v>18</v>
      </c>
      <c r="B14" s="72">
        <f>BOR!B14+LUMCON!B14+LOSFA!B14+ULSummary!B14+'LSU Summary'!B14+'SU Summary'!B14+'LCTCS Summary'!B14</f>
        <v>523243</v>
      </c>
      <c r="C14" s="72">
        <f>BOR!C14+LUMCON!C14+LOSFA!C14+ULSummary!C14+'LSU Summary'!C14+'SU Summary'!C14+'LCTCS Summary'!C14</f>
        <v>523243</v>
      </c>
      <c r="D14" s="72">
        <f>BOR!D14+LUMCON!D14+LOSFA!D14+ULSummary!D14+'LSU Summary'!D14+'SU Summary'!D14+'LCTCS Summary'!D14</f>
        <v>523243</v>
      </c>
      <c r="E14" s="72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2">
        <f>BOR!B15+LUMCON!B15+LOSFA!B15+ULSummary!B15+'LSU Summary'!B15+'SU Summary'!B15+'LCTCS Summary'!B15</f>
        <v>1430889</v>
      </c>
      <c r="C15" s="72">
        <f>BOR!C15+LUMCON!C15+LOSFA!C15+ULSummary!C15+'LSU Summary'!C15+'SU Summary'!C15+'LCTCS Summary'!C15</f>
        <v>1430889</v>
      </c>
      <c r="D15" s="72">
        <f>BOR!D15+LUMCON!D15+LOSFA!D15+ULSummary!D15+'LSU Summary'!D15+'SU Summary'!D15+'LCTCS Summary'!D15</f>
        <v>1546998</v>
      </c>
      <c r="E15" s="72">
        <f t="shared" si="0"/>
        <v>116109</v>
      </c>
      <c r="F15" s="73">
        <f t="shared" si="1"/>
        <v>8.1144659019672383E-2</v>
      </c>
    </row>
    <row r="16" spans="1:8" ht="15" customHeight="1" x14ac:dyDescent="0.25">
      <c r="A16" s="78" t="s">
        <v>20</v>
      </c>
      <c r="B16" s="72">
        <f>BOR!B16+LUMCON!B16+LOSFA!B16+ULSummary!B16+'LSU Summary'!B16+'SU Summary'!B16+'LCTCS Summary'!B16</f>
        <v>0</v>
      </c>
      <c r="C16" s="72">
        <f>BOR!C16+LUMCON!C16+LOSFA!C16+ULSummary!C16+'LSU Summary'!C16+'SU Summary'!C16+'LCTCS Summary'!C16</f>
        <v>50000</v>
      </c>
      <c r="D16" s="72">
        <f>BOR!D16+LUMCON!D16+LOSFA!D16+ULSummary!D16+'LSU Summary'!D16+'SU Summary'!D16+'LCTCS Summary'!D16</f>
        <v>50000</v>
      </c>
      <c r="E16" s="72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2">
        <f>BOR!B17+LUMCON!B17+LOSFA!B17+ULSummary!B17+'LSU Summary'!B17+'SU Summary'!B17+'LCTCS Summary'!B17</f>
        <v>750000</v>
      </c>
      <c r="C17" s="72">
        <f>BOR!C17+LUMCON!C17+LOSFA!C17+ULSummary!C17+'LSU Summary'!C17+'SU Summary'!C17+'LCTCS Summary'!C17</f>
        <v>750000</v>
      </c>
      <c r="D17" s="72">
        <f>BOR!D17+LUMCON!D17+LOSFA!D17+ULSummary!D17+'LSU Summary'!D17+'SU Summary'!D17+'LCTCS Summary'!D17</f>
        <v>750000</v>
      </c>
      <c r="E17" s="72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2">
        <f>BOR!B18+LUMCON!B18+LOSFA!B18+ULSummary!B18+'LSU Summary'!B18+'SU Summary'!B18+'LCTCS Summary'!B18</f>
        <v>750000</v>
      </c>
      <c r="C18" s="72">
        <f>BOR!C18+LUMCON!C18+LOSFA!C18+ULSummary!C18+'LSU Summary'!C18+'SU Summary'!C18+'LCTCS Summary'!C18</f>
        <v>750000</v>
      </c>
      <c r="D18" s="72">
        <f>BOR!D18+LUMCON!D18+LOSFA!D18+ULSummary!D18+'LSU Summary'!D18+'SU Summary'!D18+'LCTCS Summary'!D18</f>
        <v>750000</v>
      </c>
      <c r="E18" s="72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2">
        <f>BOR!B19+LUMCON!B19+LOSFA!B19+ULSummary!B19+'LSU Summary'!B19+'SU Summary'!B19+'LCTCS Summary'!B19</f>
        <v>3271689.51</v>
      </c>
      <c r="C19" s="72">
        <f>BOR!C19+LUMCON!C19+LOSFA!C19+ULSummary!C19+'LSU Summary'!C19+'SU Summary'!C19+'LCTCS Summary'!C19</f>
        <v>3370352</v>
      </c>
      <c r="D19" s="72">
        <f>BOR!D19+LUMCON!D19+LOSFA!D19+ULSummary!D19+'LSU Summary'!D19+'SU Summary'!D19+'LCTCS Summary'!D19</f>
        <v>3487649</v>
      </c>
      <c r="E19" s="72">
        <f t="shared" si="0"/>
        <v>117297</v>
      </c>
      <c r="F19" s="73">
        <f t="shared" si="1"/>
        <v>3.4802596286678658E-2</v>
      </c>
    </row>
    <row r="20" spans="1:6" ht="15" customHeight="1" x14ac:dyDescent="0.25">
      <c r="A20" s="78" t="s">
        <v>24</v>
      </c>
      <c r="B20" s="72">
        <f>BOR!B20+LUMCON!B20+LOSFA!B20+ULSummary!B20+'LSU Summary'!B20+'SU Summary'!B20+'LCTCS Summary'!B20</f>
        <v>210000</v>
      </c>
      <c r="C20" s="72">
        <f>BOR!C20+LUMCON!C20+LOSFA!C20+ULSummary!C20+'LSU Summary'!C20+'SU Summary'!C20+'LCTCS Summary'!C20</f>
        <v>210000</v>
      </c>
      <c r="D20" s="72">
        <f>BOR!D20+LUMCON!D20+LOSFA!D20+ULSummary!D20+'LSU Summary'!D20+'SU Summary'!D20+'LCTCS Summary'!D20</f>
        <v>210000</v>
      </c>
      <c r="E20" s="72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2">
        <f>BOR!B21+LUMCON!B21+LOSFA!B21+ULSummary!B21+'LSU Summary'!B21+'SU Summary'!B21+'LCTCS Summary'!B21</f>
        <v>0</v>
      </c>
      <c r="C21" s="72">
        <f>BOR!C21+LUMCON!C21+LOSFA!C21+ULSummary!C21+'LSU Summary'!C21+'SU Summary'!C21+'LCTCS Summary'!C21</f>
        <v>0</v>
      </c>
      <c r="D21" s="72">
        <f>BOR!D21+LUMCON!D21+LOSFA!D21+ULSummary!D21+'LSU Summary'!D21+'SU Summary'!D21+'LCTCS Summary'!D21</f>
        <v>0</v>
      </c>
      <c r="E21" s="72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2">
        <f>BOR!B22+LUMCON!B22+LOSFA!B22+ULSummary!B22+'LSU Summary'!B22+'SU Summary'!B22+'LCTCS Summary'!B22</f>
        <v>21080178.609999999</v>
      </c>
      <c r="C22" s="72">
        <f>BOR!C22+LUMCON!C22+LOSFA!C22+ULSummary!C22+'LSU Summary'!C22+'SU Summary'!C22+'LCTCS Summary'!C22</f>
        <v>24230000</v>
      </c>
      <c r="D22" s="72">
        <f>BOR!D22+LUMCON!D22+LOSFA!D22+ULSummary!D22+'LSU Summary'!D22+'SU Summary'!D22+'LCTCS Summary'!D22</f>
        <v>21730000</v>
      </c>
      <c r="E22" s="72">
        <f t="shared" si="0"/>
        <v>-2500000</v>
      </c>
      <c r="F22" s="73">
        <f t="shared" si="1"/>
        <v>-0.10317787866281469</v>
      </c>
    </row>
    <row r="23" spans="1:6" ht="15" customHeight="1" x14ac:dyDescent="0.25">
      <c r="A23" s="79" t="s">
        <v>27</v>
      </c>
      <c r="B23" s="72">
        <f>BOR!B23+LUMCON!B23+LOSFA!B23+ULSummary!B23+'LSU Summary'!B23+'SU Summary'!B23+'LCTCS Summary'!B23</f>
        <v>4622.3500000000004</v>
      </c>
      <c r="C23" s="72">
        <f>BOR!C23+LUMCON!C23+LOSFA!C23+ULSummary!C23+'LSU Summary'!C23+'SU Summary'!C23+'LCTCS Summary'!C23</f>
        <v>200000</v>
      </c>
      <c r="D23" s="72">
        <f>BOR!D23+LUMCON!D23+LOSFA!D23+ULSummary!D23+'LSU Summary'!D23+'SU Summary'!D23+'LCTCS Summary'!D23</f>
        <v>200000</v>
      </c>
      <c r="E23" s="72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2">
        <f>BOR!B24+LUMCON!B24+LOSFA!B24+ULSummary!B24+'LSU Summary'!B24+'SU Summary'!B24+'LCTCS Summary'!B24</f>
        <v>10000000</v>
      </c>
      <c r="C24" s="72">
        <f>BOR!C24+LUMCON!C24+LOSFA!C24+ULSummary!C24+'LSU Summary'!C24+'SU Summary'!C24+'LCTCS Summary'!C24</f>
        <v>10000000</v>
      </c>
      <c r="D24" s="72">
        <f>BOR!D24+LUMCON!D24+LOSFA!D24+ULSummary!D24+'LSU Summary'!D24+'SU Summary'!D24+'LCTCS Summary'!D24</f>
        <v>10000000</v>
      </c>
      <c r="E24" s="72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2">
        <f>BOR!B25+LUMCON!B25+LOSFA!B25+ULSummary!B25+'LSU Summary'!B25+'SU Summary'!B25+'LCTCS Summary'!B25</f>
        <v>51500</v>
      </c>
      <c r="C25" s="72">
        <f>BOR!C25+LUMCON!C25+LOSFA!C25+ULSummary!C25+'LSU Summary'!C25+'SU Summary'!C25+'LCTCS Summary'!C25</f>
        <v>60000</v>
      </c>
      <c r="D25" s="72">
        <f>BOR!D25+LUMCON!D25+LOSFA!D25+ULSummary!D25+'LSU Summary'!D25+'SU Summary'!D25+'LCTCS Summary'!D25</f>
        <v>60000</v>
      </c>
      <c r="E25" s="72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2">
        <f>BOR!B26+LUMCON!B26+LOSFA!B26+ULSummary!B26+'LSU Summary'!B26+'SU Summary'!B26+'LCTCS Summary'!B26</f>
        <v>298280</v>
      </c>
      <c r="C26" s="72">
        <f>BOR!C26+LUMCON!C26+LOSFA!C26+ULSummary!C26+'LSU Summary'!C26+'SU Summary'!C26+'LCTCS Summary'!C26</f>
        <v>298280</v>
      </c>
      <c r="D26" s="72">
        <f>BOR!D26+LUMCON!D26+LOSFA!D26+ULSummary!D26+'LSU Summary'!D26+'SU Summary'!D26+'LCTCS Summary'!D26</f>
        <v>312311</v>
      </c>
      <c r="E26" s="72">
        <f t="shared" si="0"/>
        <v>14031</v>
      </c>
      <c r="F26" s="73">
        <f t="shared" si="1"/>
        <v>4.7039694247016227E-2</v>
      </c>
    </row>
    <row r="27" spans="1:6" ht="15" customHeight="1" x14ac:dyDescent="0.25">
      <c r="A27" s="79" t="s">
        <v>31</v>
      </c>
      <c r="B27" s="72">
        <f>BOR!B27+LUMCON!B27+LOSFA!B27+ULSummary!B27+'LSU Summary'!B27+'SU Summary'!B27+'LCTCS Summary'!B27</f>
        <v>57855487</v>
      </c>
      <c r="C27" s="72">
        <f>BOR!C27+LUMCON!C27+LOSFA!C27+ULSummary!C27+'LSU Summary'!C27+'SU Summary'!C27+'LCTCS Summary'!C27</f>
        <v>57898234</v>
      </c>
      <c r="D27" s="72">
        <f>BOR!D27+LUMCON!D27+LOSFA!D27+ULSummary!D27+'LSU Summary'!D27+'SU Summary'!D27+'LCTCS Summary'!D27</f>
        <v>57920039</v>
      </c>
      <c r="E27" s="72">
        <f t="shared" si="0"/>
        <v>21805</v>
      </c>
      <c r="F27" s="73">
        <f t="shared" si="1"/>
        <v>3.7660906893982295E-4</v>
      </c>
    </row>
    <row r="28" spans="1:6" ht="15" customHeight="1" x14ac:dyDescent="0.25">
      <c r="A28" s="79" t="s">
        <v>87</v>
      </c>
      <c r="B28" s="72">
        <f>BOR!B28+LUMCON!B28+LOSFA!B28+ULSummary!B28+'LSU Summary'!B28+'SU Summary'!B28+'LCTCS Summary'!B28</f>
        <v>200000</v>
      </c>
      <c r="C28" s="72">
        <f>BOR!C28+LUMCON!C28+LOSFA!C28+ULSummary!C28+'LSU Summary'!C28+'SU Summary'!C28+'LCTCS Summary'!C28</f>
        <v>200000</v>
      </c>
      <c r="D28" s="72">
        <f>BOR!D28+LUMCON!D28+LOSFA!D28+ULSummary!D28+'LSU Summary'!D28+'SU Summary'!D28+'LCTCS Summary'!D28</f>
        <v>200000</v>
      </c>
      <c r="E28" s="72">
        <f t="shared" si="0"/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2">
        <f>BOR!B29+LUMCON!B30+LOSFA!B29+ULSummary!B29+'LSU Summary'!B29+'SU Summary'!B29+'LCTCS Summary'!B29</f>
        <v>0</v>
      </c>
      <c r="C29" s="72">
        <f>BOR!C29+LUMCON!C30+LOSFA!C29+ULSummary!C29+'LSU Summary'!C29+'SU Summary'!C29+'LCTCS Summary'!C29</f>
        <v>0</v>
      </c>
      <c r="D29" s="72">
        <f>BOR!D29+LUMCON!D30+LOSFA!D29+ULSummary!D29+'LSU Summary'!D29+'SU Summary'!D29+'LCTCS Summary'!D29</f>
        <v>0</v>
      </c>
      <c r="E29" s="72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f>BOR!B31+LUMCON!B32+LOSFA!B31+ULSummary!B31+'LSU Summary'!B31+'SU Summary'!B31+'LCTCS Summary'!B31</f>
        <v>0</v>
      </c>
      <c r="C31" s="72">
        <f>BOR!C31+LUMCON!C32+LOSFA!C31+ULSummary!C31+'LSU Summary'!C31+'SU Summary'!C31+'LCTCS Summary'!C31</f>
        <v>0</v>
      </c>
      <c r="D31" s="72">
        <f>BOR!D31+LUMCON!D32+LOSFA!D31+ULSummary!D31+'LSU Summary'!D31+'SU Summary'!D31+'LCTCS Summary'!D31</f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BOR!B33+LUMCON!B34+LOSFA!B33+ULSummary!B33+'LSU Summary'!B33+'SU Summary'!B33+'LCTCS Summary'!B33</f>
        <v>0</v>
      </c>
      <c r="C33" s="72">
        <f>BOR!C33+LUMCON!C34+LOSFA!C33+ULSummary!C33+'LSU Summary'!C33+'SU Summary'!C33+'LCTCS Summary'!C33</f>
        <v>0</v>
      </c>
      <c r="D33" s="72">
        <f>BOR!D33+LUMCON!D34+LOSFA!D33+ULSummary!D33+'LSU Summary'!D33+'SU Summary'!D33+'LCTCS Summary'!D33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125"/>
      <c r="C34" s="125"/>
      <c r="D34" s="125"/>
      <c r="E34" s="75"/>
      <c r="F34" s="73" t="s">
        <v>37</v>
      </c>
    </row>
    <row r="35" spans="1:12" s="127" customFormat="1" ht="15" customHeight="1" x14ac:dyDescent="0.25">
      <c r="A35" s="82" t="s">
        <v>38</v>
      </c>
      <c r="B35" s="126">
        <f>B33+B31+B10+B9+B8</f>
        <v>1154883656.5900002</v>
      </c>
      <c r="C35" s="126">
        <f>C33+C31+C10+C9+C8</f>
        <v>1159690661</v>
      </c>
      <c r="D35" s="126">
        <f>D33+D31+D10+D9+D8</f>
        <v>1163071254</v>
      </c>
      <c r="E35" s="90">
        <f>D35-C35</f>
        <v>3380593</v>
      </c>
      <c r="F35" s="84">
        <f>IF(ISBLANK(E35),"  ",IF(C35&gt;0,E35/C35,IF(E35&gt;0,1,0)))</f>
        <v>2.9150816796997556E-3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BOR!B37+LUMCON!B38+LOSFA!B37+ULSummary!B37+'LSU Summary'!B37+'SU Summary'!B37+'LCTCS Summary'!B37</f>
        <v>0</v>
      </c>
      <c r="C37" s="72">
        <f>BOR!C37+LUMCON!C38+LOSFA!C37+ULSummary!C37+'LSU Summary'!C37+'SU Summary'!C37+'LCTCS Summary'!C37</f>
        <v>0</v>
      </c>
      <c r="D37" s="72">
        <f>BOR!D37+LUMCON!D38+LOSFA!D37+ULSummary!D37+'LSU Summary'!D37+'SU Summary'!D37+'LCTCS Summary'!D37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BOR!B38+LUMCON!B39+LOSFA!B38+ULSummary!B38+'LSU Summary'!B38+'SU Summary'!B38+'LCTCS Summary'!B38</f>
        <v>0</v>
      </c>
      <c r="C38" s="72">
        <f>BOR!C38+LUMCON!C39+LOSFA!C38+ULSummary!C38+'LSU Summary'!C38+'SU Summary'!C38+'LCTCS Summary'!C38</f>
        <v>0</v>
      </c>
      <c r="D38" s="72">
        <f>BOR!D38+LUMCON!D39+LOSFA!D38+ULSummary!D38+'LSU Summary'!D38+'SU Summary'!D38+'LCTCS Summary'!D38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BOR!B39+LUMCON!B40+LOSFA!B39+ULSummary!B39+'LSU Summary'!B39+'SU Summary'!B39+'LCTCS Summary'!B39</f>
        <v>4215414.41</v>
      </c>
      <c r="C39" s="72">
        <f>BOR!C39+LUMCON!C40+LOSFA!C39+ULSummary!C39+'LSU Summary'!C39+'SU Summary'!C39+'LCTCS Summary'!C39</f>
        <v>0</v>
      </c>
      <c r="D39" s="72">
        <f>BOR!D39+LUMCON!D40+LOSFA!D39+ULSummary!D39+'LSU Summary'!D39+'SU Summary'!D39+'LCTCS Summary'!D39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BOR!B40+LUMCON!B41+LOSFA!B40+ULSummary!B40+'LSU Summary'!B40+'SU Summary'!B40+'LCTCS Summary'!B40</f>
        <v>0</v>
      </c>
      <c r="C40" s="72">
        <f>BOR!C40+LUMCON!C41+LOSFA!C40+ULSummary!C40+'LSU Summary'!C40+'SU Summary'!C40+'LCTCS Summary'!C40</f>
        <v>0</v>
      </c>
      <c r="D40" s="72">
        <f>BOR!D40+LUMCON!D41+LOSFA!D40+ULSummary!D40+'LSU Summary'!D40+'SU Summary'!D40+'LCTCS Summary'!D40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BOR!B41+LUMCON!B42+LOSFA!B41+ULSummary!B41+'LSU Summary'!B41+'SU Summary'!B41+'LCTCS Summary'!B41</f>
        <v>0</v>
      </c>
      <c r="C41" s="72">
        <f>BOR!C41+LUMCON!C42+LOSFA!C41+ULSummary!C41+'LSU Summary'!C41+'SU Summary'!C41+'LCTCS Summary'!C41</f>
        <v>0</v>
      </c>
      <c r="D41" s="72">
        <f>BOR!D41+LUMCON!D42+LOSFA!D41+ULSummary!D41+'LSU Summary'!D41+'SU Summary'!D41+'LCTCS Summary'!D41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SUM(B37:B41)</f>
        <v>4215414.41</v>
      </c>
      <c r="C42" s="90">
        <f>SUM(C37:C41)</f>
        <v>0</v>
      </c>
      <c r="D42" s="90">
        <f>SUM(D37:D41)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BOR!B44+LUMCON!B44+LOSFA!B44+ULSummary!B44+'LSU Summary'!B44+'SU Summary'!B44+'LCTCS Summary'!B44</f>
        <v>14307219.57</v>
      </c>
      <c r="C44" s="90">
        <f>BOR!C44+LUMCON!C44+LOSFA!C44+ULSummary!C44+'LSU Summary'!C44+'SU Summary'!C44+'LCTCS Summary'!C44</f>
        <v>23641142</v>
      </c>
      <c r="D44" s="90">
        <f>BOR!D44+LUMCON!D44+LOSFA!D44+ULSummary!D44+'LSU Summary'!D44+'SU Summary'!D44+'LCTCS Summary'!D44</f>
        <v>22759816</v>
      </c>
      <c r="E44" s="90">
        <f>D44-C44</f>
        <v>-881326</v>
      </c>
      <c r="F44" s="84">
        <f>IF(ISBLANK(E44),"  ",IF(C44&gt;0,E44/C44,IF(E44&gt;0,1,0)))</f>
        <v>-3.7279332783500901E-2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BOR!B46+LUMCON!B46+LOSFA!B46+ULSummary!B46+'LSU Summary'!B46+'SU Summary'!B46+'LCTCS Summary'!B46</f>
        <v>675543</v>
      </c>
      <c r="C46" s="90">
        <f>BOR!C46+LUMCON!C46+LOSFA!C46+ULSummary!C46+'LSU Summary'!C46+'SU Summary'!C46+'LCTCS Summary'!C46</f>
        <v>0</v>
      </c>
      <c r="D46" s="90">
        <f>BOR!D46+LUMCON!D46+LOSFA!D46+ULSummary!D46+'LSU Summary'!D46+'SU Summary'!D46+'LCTCS Summary'!D46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BOR!B48+LUMCON!B48+LOSFA!B48+ULSummary!B48+'LSU Summary'!B48+'SU Summary'!B48+'LCTCS Summary'!B48</f>
        <v>1423053839.22</v>
      </c>
      <c r="C48" s="90">
        <f>BOR!C48+LUMCON!C48+LOSFA!C48+ULSummary!C48+'LSU Summary'!C48+'SU Summary'!C48+'LCTCS Summary'!C48</f>
        <v>1474760778.8499999</v>
      </c>
      <c r="D48" s="90">
        <f>BOR!D48+LUMCON!D48+LOSFA!D48+ULSummary!D48+'LSU Summary'!D48+'SU Summary'!D48+'LCTCS Summary'!D48</f>
        <v>1474298446.8</v>
      </c>
      <c r="E48" s="90">
        <f>D48-C48</f>
        <v>-462332.04999995232</v>
      </c>
      <c r="F48" s="84">
        <f>IF(ISBLANK(E48),"  ",IF(C48&gt;0,E48/C48,IF(E48&gt;0,1,0)))</f>
        <v>-3.1349630165813952E-4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0">
        <f>BOR!B50+LUMCON!B50+LOSFA!B50+ULSummary!B50+'LSU Summary'!B50+'SU Summary'!B50+'LCTCS Summary'!B50</f>
        <v>52751065.280000001</v>
      </c>
      <c r="C50" s="90">
        <f>BOR!C50+LUMCON!C50+LOSFA!C50+ULSummary!C50+'LSU Summary'!C50+'SU Summary'!C50+'LCTCS Summary'!C50</f>
        <v>79903497</v>
      </c>
      <c r="D50" s="90">
        <f>BOR!D50+LUMCON!D50+LOSFA!D50+ULSummary!D50+'LSU Summary'!D50+'SU Summary'!D50+'LCTCS Summary'!D50</f>
        <v>80105297</v>
      </c>
      <c r="E50" s="90">
        <f>D50-C50</f>
        <v>201800</v>
      </c>
      <c r="F50" s="84">
        <f>IF(ISBLANK(E50),"  ",IF(C50&gt;0,E50/C50,IF(E50&gt;0,1,0)))</f>
        <v>2.5255465352160993E-3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90">
        <f>BOR!B52+LUMCON!B53+LOSFA!B52+ULSummary!B52+'LSU Summary'!B52+'SU Summary'!B52+'LCTCS Summary'!B52</f>
        <v>0</v>
      </c>
      <c r="C52" s="90">
        <f>BOR!C52+LUMCON!C53+LOSFA!C52+ULSummary!C52+'LSU Summary'!C52+'SU Summary'!C52+'LCTCS Summary'!C52</f>
        <v>0</v>
      </c>
      <c r="D52" s="90">
        <f>BOR!D52+LUMCON!D53+LOSFA!D52+ULSummary!D52+'LSU Summary'!D52+'SU Summary'!D52+'LCTCS Summary'!D52</f>
        <v>0</v>
      </c>
      <c r="E52" s="90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90">
        <f>BOR!B54+LUMCON!B54+LOSFA!B54+ULSummary!B54+'LSU Summary'!B54+'SU Summary'!B54+'LCTCS Summary'!B54</f>
        <v>2641455909.2500005</v>
      </c>
      <c r="C54" s="90">
        <f>BOR!C54+LUMCON!C54+LOSFA!C54+ULSummary!C54+'LSU Summary'!C54+'SU Summary'!C54+'LCTCS Summary'!C54</f>
        <v>2737996078.8499999</v>
      </c>
      <c r="D54" s="90">
        <f>BOR!D54+LUMCON!D54+LOSFA!D54+ULSummary!D54+'LSU Summary'!D54+'SU Summary'!D54+'LCTCS Summary'!D54</f>
        <v>2740234813.8000002</v>
      </c>
      <c r="E54" s="90">
        <f>D54-C54</f>
        <v>2238734.9500002861</v>
      </c>
      <c r="F54" s="84">
        <f>IF(ISBLANK(E54),"  ",IF(C54&gt;0,E54/C54,IF(E54&gt;0,1,0)))</f>
        <v>8.1765454935954073E-4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72">
        <f>BOR!B58+LUMCON!B58+LOSFA!B58+ULSummary!B58+'LSU Summary'!B58+'SU Summary'!B58+'LCTCS Summary'!B58</f>
        <v>866497192.45999992</v>
      </c>
      <c r="C58" s="72">
        <f>BOR!C58+LUMCON!C58+LOSFA!C58+ULSummary!C58+'LSU Summary'!C58+'SU Summary'!C58+'LCTCS Summary'!C58</f>
        <v>887103880.39999998</v>
      </c>
      <c r="D58" s="72">
        <f>BOR!D58+LUMCON!D58+LOSFA!D58+ULSummary!D58+'LSU Summary'!D58+'SU Summary'!D58+'LCTCS Summary'!D58</f>
        <v>883714977.54999995</v>
      </c>
      <c r="E58" s="72">
        <f t="shared" ref="E58:E71" si="4">D58-C58</f>
        <v>-3388902.8500000238</v>
      </c>
      <c r="F58" s="73">
        <f t="shared" ref="F58:F71" si="5">IF(ISBLANK(E58),"  ",IF(C58&gt;0,E58/C58,IF(E58&gt;0,1,0)))</f>
        <v>-3.8201871560655885E-3</v>
      </c>
    </row>
    <row r="59" spans="1:6" ht="15" customHeight="1" x14ac:dyDescent="0.25">
      <c r="A59" s="78" t="s">
        <v>55</v>
      </c>
      <c r="B59" s="72">
        <f>BOR!B59+LUMCON!B59+LOSFA!B59+ULSummary!B59+'LSU Summary'!B59+'SU Summary'!B59+'LCTCS Summary'!B59</f>
        <v>176081796.57000002</v>
      </c>
      <c r="C59" s="72">
        <f>BOR!C59+LUMCON!C59+LOSFA!C59+ULSummary!C59+'LSU Summary'!C59+'SU Summary'!C59+'LCTCS Summary'!C59</f>
        <v>182964826.03433734</v>
      </c>
      <c r="D59" s="72">
        <f>BOR!D59+LUMCON!D59+LOSFA!D59+ULSummary!D59+'LSU Summary'!D59+'SU Summary'!D59+'LCTCS Summary'!D59</f>
        <v>179168080.57002446</v>
      </c>
      <c r="E59" s="72">
        <f t="shared" si="4"/>
        <v>-3796745.4643128812</v>
      </c>
      <c r="F59" s="73">
        <f t="shared" si="5"/>
        <v>-2.0751231515943613E-2</v>
      </c>
    </row>
    <row r="60" spans="1:6" ht="15" customHeight="1" x14ac:dyDescent="0.25">
      <c r="A60" s="78" t="s">
        <v>56</v>
      </c>
      <c r="B60" s="72">
        <f>BOR!B60+LUMCON!B60+LOSFA!B60+ULSummary!B60+'LSU Summary'!B60+'SU Summary'!B60+'LCTCS Summary'!B60</f>
        <v>43423275.68</v>
      </c>
      <c r="C60" s="72">
        <f>BOR!C60+LUMCON!C60+LOSFA!C60+ULSummary!C60+'LSU Summary'!C60+'SU Summary'!C60+'LCTCS Summary'!C60</f>
        <v>48387788.889481649</v>
      </c>
      <c r="D60" s="72">
        <f>BOR!D60+LUMCON!D60+LOSFA!D60+ULSummary!D60+'LSU Summary'!D60+'SU Summary'!D60+'LCTCS Summary'!D60</f>
        <v>46302948.465179607</v>
      </c>
      <c r="E60" s="72">
        <f t="shared" si="4"/>
        <v>-2084840.4243020415</v>
      </c>
      <c r="F60" s="73">
        <f t="shared" si="5"/>
        <v>-4.3086085811109176E-2</v>
      </c>
    </row>
    <row r="61" spans="1:6" ht="15" customHeight="1" x14ac:dyDescent="0.25">
      <c r="A61" s="78" t="s">
        <v>57</v>
      </c>
      <c r="B61" s="72">
        <f>BOR!B61+LUMCON!B61+LOSFA!B61+ULSummary!B61+'LSU Summary'!B61+'SU Summary'!B61+'LCTCS Summary'!B61</f>
        <v>228733107.84</v>
      </c>
      <c r="C61" s="72">
        <f>BOR!C61+LUMCON!C61+LOSFA!C61+ULSummary!C61+'LSU Summary'!C61+'SU Summary'!C61+'LCTCS Summary'!C61</f>
        <v>231998413.37936381</v>
      </c>
      <c r="D61" s="72">
        <f>BOR!D61+LUMCON!D61+LOSFA!D61+ULSummary!D61+'LSU Summary'!D61+'SU Summary'!D61+'LCTCS Summary'!D61</f>
        <v>229148114.18343753</v>
      </c>
      <c r="E61" s="72">
        <f t="shared" si="4"/>
        <v>-2850299.1959262788</v>
      </c>
      <c r="F61" s="73">
        <f t="shared" si="5"/>
        <v>-1.2285856417756917E-2</v>
      </c>
    </row>
    <row r="62" spans="1:6" ht="15" customHeight="1" x14ac:dyDescent="0.25">
      <c r="A62" s="78" t="s">
        <v>58</v>
      </c>
      <c r="B62" s="72">
        <f>BOR!B62+LUMCON!B62+LOSFA!B62+ULSummary!B62+'LSU Summary'!B62+'SU Summary'!B62+'LCTCS Summary'!B62</f>
        <v>115130363.13999999</v>
      </c>
      <c r="C62" s="72">
        <f>BOR!C62+LUMCON!C62+LOSFA!C62+ULSummary!C62+'LSU Summary'!C62+'SU Summary'!C62+'LCTCS Summary'!C62</f>
        <v>119449146</v>
      </c>
      <c r="D62" s="72">
        <f>BOR!D62+LUMCON!D62+LOSFA!D62+ULSummary!D62+'LSU Summary'!D62+'SU Summary'!D62+'LCTCS Summary'!D62</f>
        <v>120157734.73</v>
      </c>
      <c r="E62" s="72">
        <f t="shared" si="4"/>
        <v>708588.73000000417</v>
      </c>
      <c r="F62" s="73">
        <f t="shared" si="5"/>
        <v>5.9321372628315331E-3</v>
      </c>
    </row>
    <row r="63" spans="1:6" ht="15" customHeight="1" x14ac:dyDescent="0.25">
      <c r="A63" s="78" t="s">
        <v>59</v>
      </c>
      <c r="B63" s="72">
        <f>BOR!B63+LUMCON!B63+LOSFA!B63+ULSummary!B63+'LSU Summary'!B63+'SU Summary'!B63+'LCTCS Summary'!B63</f>
        <v>355893973.65000004</v>
      </c>
      <c r="C63" s="72">
        <f>BOR!C63+LUMCON!C63+LOSFA!C63+ULSummary!C63+'LSU Summary'!C63+'SU Summary'!C63+'LCTCS Summary'!C63</f>
        <v>388775401.31984121</v>
      </c>
      <c r="D63" s="72">
        <f>BOR!D63+LUMCON!D63+LOSFA!D63+ULSummary!D63+'LSU Summary'!D63+'SU Summary'!D63+'LCTCS Summary'!D63</f>
        <v>390247341.73702204</v>
      </c>
      <c r="E63" s="72">
        <f t="shared" si="4"/>
        <v>1471940.4171808362</v>
      </c>
      <c r="F63" s="73">
        <f t="shared" si="5"/>
        <v>3.7860945218853677E-3</v>
      </c>
    </row>
    <row r="64" spans="1:6" ht="15" customHeight="1" x14ac:dyDescent="0.25">
      <c r="A64" s="78" t="s">
        <v>60</v>
      </c>
      <c r="B64" s="72">
        <f>BOR!B64+LUMCON!B64+LOSFA!B64+ULSummary!B64+'LSU Summary'!B64+'SU Summary'!B64+'LCTCS Summary'!B64</f>
        <v>528977190.30999994</v>
      </c>
      <c r="C64" s="72">
        <f>BOR!C64+LUMCON!C64+LOSFA!C64+ULSummary!C64+'LSU Summary'!C64+'SU Summary'!C64+'LCTCS Summary'!C64</f>
        <v>533990257</v>
      </c>
      <c r="D64" s="72">
        <f>BOR!D64+LUMCON!D64+LOSFA!D64+ULSummary!D64+'LSU Summary'!D64+'SU Summary'!D64+'LCTCS Summary'!D64</f>
        <v>553329247</v>
      </c>
      <c r="E64" s="72">
        <f t="shared" si="4"/>
        <v>19338990</v>
      </c>
      <c r="F64" s="73">
        <f t="shared" si="5"/>
        <v>3.6215997851061915E-2</v>
      </c>
    </row>
    <row r="65" spans="1:6" ht="15" customHeight="1" x14ac:dyDescent="0.25">
      <c r="A65" s="78" t="s">
        <v>61</v>
      </c>
      <c r="B65" s="72">
        <f>BOR!B65+LUMCON!B65+LOSFA!B65+ULSummary!B65+'LSU Summary'!B65+'SU Summary'!B65+'LCTCS Summary'!B65</f>
        <v>243681480.32999998</v>
      </c>
      <c r="C65" s="72">
        <f>BOR!C65+LUMCON!C65+LOSFA!C65+ULSummary!C65+'LSU Summary'!C65+'SU Summary'!C65+'LCTCS Summary'!C65</f>
        <v>247692190.49697602</v>
      </c>
      <c r="D65" s="72">
        <f>BOR!D65+LUMCON!D65+LOSFA!D65+ULSummary!D65+'LSU Summary'!D65+'SU Summary'!D65+'LCTCS Summary'!D65</f>
        <v>242061261.53433639</v>
      </c>
      <c r="E65" s="72">
        <f t="shared" si="4"/>
        <v>-5630928.9626396298</v>
      </c>
      <c r="F65" s="73">
        <f t="shared" si="5"/>
        <v>-2.2733574891245414E-2</v>
      </c>
    </row>
    <row r="66" spans="1:6" s="127" customFormat="1" ht="15" customHeight="1" x14ac:dyDescent="0.25">
      <c r="A66" s="97" t="s">
        <v>62</v>
      </c>
      <c r="B66" s="90">
        <f>BOR!B66+LUMCON!B66+LOSFA!B66+ULSummary!B66+'LSU Summary'!B66+'SU Summary'!B66+'LCTCS Summary'!B66</f>
        <v>2558418379.9800005</v>
      </c>
      <c r="C66" s="90">
        <f>BOR!C66+LUMCON!C66+LOSFA!C66+ULSummary!C66+'LSU Summary'!C66+'SU Summary'!C66+'LCTCS Summary'!C66</f>
        <v>2640361903.52</v>
      </c>
      <c r="D66" s="90">
        <f>BOR!D66+LUMCON!D66+LOSFA!D66+ULSummary!D66+'LSU Summary'!D66+'SU Summary'!D66+'LCTCS Summary'!D66</f>
        <v>2644129704.77</v>
      </c>
      <c r="E66" s="90">
        <f t="shared" si="4"/>
        <v>3767801.25</v>
      </c>
      <c r="F66" s="84">
        <f t="shared" si="5"/>
        <v>1.427001823112564E-3</v>
      </c>
    </row>
    <row r="67" spans="1:6" ht="15" customHeight="1" x14ac:dyDescent="0.25">
      <c r="A67" s="78" t="s">
        <v>63</v>
      </c>
      <c r="B67" s="72">
        <f>BOR!B67+LUMCON!B67+LOSFA!B67+ULSummary!B67+'LSU Summary'!B67+'SU Summary'!B67+'LCTCS Summary'!B67</f>
        <v>5689935.2199999997</v>
      </c>
      <c r="C67" s="72">
        <f>BOR!C67+LUMCON!C67+LOSFA!C67+ULSummary!C67+'LSU Summary'!C67+'SU Summary'!C67+'LCTCS Summary'!C67</f>
        <v>5017515</v>
      </c>
      <c r="D67" s="72">
        <f>BOR!D67+LUMCON!D67+LOSFA!D67+ULSummary!D67+'LSU Summary'!D67+'SU Summary'!D67+'LCTCS Summary'!D67</f>
        <v>4691853</v>
      </c>
      <c r="E67" s="72">
        <f t="shared" si="4"/>
        <v>-325662</v>
      </c>
      <c r="F67" s="73">
        <f t="shared" si="5"/>
        <v>-6.4905037653101183E-2</v>
      </c>
    </row>
    <row r="68" spans="1:6" ht="15" customHeight="1" x14ac:dyDescent="0.25">
      <c r="A68" s="78" t="s">
        <v>64</v>
      </c>
      <c r="B68" s="72">
        <f>BOR!B68+LUMCON!B68+LOSFA!B68+ULSummary!B68+'LSU Summary'!B68+'SU Summary'!B68+'LCTCS Summary'!B68</f>
        <v>11768704.58</v>
      </c>
      <c r="C68" s="72">
        <f>BOR!C68+LUMCON!C68+LOSFA!C68+ULSummary!C68+'LSU Summary'!C68+'SU Summary'!C68+'LCTCS Summary'!C68</f>
        <v>12657369.280000001</v>
      </c>
      <c r="D68" s="72">
        <f>BOR!D68+LUMCON!D68+LOSFA!D68+ULSummary!D68+'LSU Summary'!D68+'SU Summary'!D68+'LCTCS Summary'!D68</f>
        <v>12891816</v>
      </c>
      <c r="E68" s="72">
        <f t="shared" si="4"/>
        <v>234446.71999999881</v>
      </c>
      <c r="F68" s="73">
        <f t="shared" si="5"/>
        <v>1.8522547206586578E-2</v>
      </c>
    </row>
    <row r="69" spans="1:6" ht="15" customHeight="1" x14ac:dyDescent="0.25">
      <c r="A69" s="78" t="s">
        <v>65</v>
      </c>
      <c r="B69" s="72">
        <f>BOR!B69+LUMCON!B69+LOSFA!B69+ULSummary!B69+'LSU Summary'!B69+'SU Summary'!B69+'LCTCS Summary'!B69</f>
        <v>30709420.420000002</v>
      </c>
      <c r="C69" s="72">
        <f>BOR!C69+LUMCON!C69+LOSFA!C69+ULSummary!C69+'LSU Summary'!C69+'SU Summary'!C69+'LCTCS Summary'!C69</f>
        <v>26189725</v>
      </c>
      <c r="D69" s="72">
        <f>BOR!D69+LUMCON!D69+LOSFA!D69+ULSummary!D69+'LSU Summary'!D69+'SU Summary'!D69+'LCTCS Summary'!D69</f>
        <v>24882177</v>
      </c>
      <c r="E69" s="72">
        <f t="shared" si="4"/>
        <v>-1307548</v>
      </c>
      <c r="F69" s="73">
        <f t="shared" si="5"/>
        <v>-4.9925991968224177E-2</v>
      </c>
    </row>
    <row r="70" spans="1:6" ht="15" customHeight="1" x14ac:dyDescent="0.25">
      <c r="A70" s="78" t="s">
        <v>66</v>
      </c>
      <c r="B70" s="72">
        <f>BOR!B70+LUMCON!B70+LOSFA!B70+ULSummary!B70+'LSU Summary'!B70+'SU Summary'!B70+'LCTCS Summary'!B70</f>
        <v>34869485.129999995</v>
      </c>
      <c r="C70" s="72">
        <f>BOR!C70+LUMCON!C70+LOSFA!C70+ULSummary!C70+'LSU Summary'!C70+'SU Summary'!C70+'LCTCS Summary'!C70</f>
        <v>53769562</v>
      </c>
      <c r="D70" s="72">
        <f>BOR!D70+LUMCON!D70+LOSFA!D70+ULSummary!D70+'LSU Summary'!D70+'SU Summary'!D70+'LCTCS Summary'!D70</f>
        <v>53639262</v>
      </c>
      <c r="E70" s="72">
        <f t="shared" si="4"/>
        <v>-130300</v>
      </c>
      <c r="F70" s="73">
        <f t="shared" si="5"/>
        <v>-2.4233040990737473E-3</v>
      </c>
    </row>
    <row r="71" spans="1:6" s="127" customFormat="1" ht="15" customHeight="1" x14ac:dyDescent="0.25">
      <c r="A71" s="98" t="s">
        <v>67</v>
      </c>
      <c r="B71" s="90">
        <f>BOR!B71+LUMCON!B71+LOSFA!B71+ULSummary!B71+'LSU Summary'!B71+'SU Summary'!B71+'LCTCS Summary'!B71-3</f>
        <v>2641455913.3300004</v>
      </c>
      <c r="C71" s="90">
        <f>BOR!C71+LUMCON!C71+LOSFA!C71+ULSummary!C71+'LSU Summary'!C71+'SU Summary'!C71+'LCTCS Summary'!C71</f>
        <v>2737996065.8000002</v>
      </c>
      <c r="D71" s="90">
        <f>BOR!D71+LUMCON!D71+LOSFA!D71+ULSummary!D71+'LSU Summary'!D71+'SU Summary'!D71+'LCTCS Summary'!D71-1</f>
        <v>2740234810.77</v>
      </c>
      <c r="E71" s="90">
        <f t="shared" si="4"/>
        <v>2238744.9699997902</v>
      </c>
      <c r="F71" s="84">
        <f t="shared" si="5"/>
        <v>8.1765821286732324E-4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f>BOR!B74+LUMCON!B74+LOSFA!B74+ULSummary!B74+'LSU Summary'!B74+'SU Summary'!B74+'LCTCS Summary'!B74</f>
        <v>1075672211.3174977</v>
      </c>
      <c r="C74" s="72">
        <f>BOR!C74+LUMCON!C74+LOSFA!C74+ULSummary!C74+'LSU Summary'!C74+'SU Summary'!C74+'LCTCS Summary'!C74</f>
        <v>1108379069.5374975</v>
      </c>
      <c r="D74" s="72">
        <f>BOR!D74+LUMCON!D74+LOSFA!D74+ULSummary!D74+'LSU Summary'!D74+'SU Summary'!D74+'LCTCS Summary'!D74</f>
        <v>1124301617.492944</v>
      </c>
      <c r="E74" s="72">
        <f t="shared" ref="E74:E92" si="6">D74-C74</f>
        <v>15922547.955446482</v>
      </c>
      <c r="F74" s="73">
        <f t="shared" ref="F74:F92" si="7">IF(ISBLANK(E74),"  ",IF(C74&gt;0,E74/C74,IF(E74&gt;0,1,0)))</f>
        <v>1.4365615873719642E-2</v>
      </c>
    </row>
    <row r="75" spans="1:6" ht="15" customHeight="1" x14ac:dyDescent="0.25">
      <c r="A75" s="78" t="s">
        <v>70</v>
      </c>
      <c r="B75" s="72">
        <f>BOR!B75+LUMCON!B75+LOSFA!B75+ULSummary!B75+'LSU Summary'!B75+'SU Summary'!B75+'LCTCS Summary'!B75</f>
        <v>54416791.309999995</v>
      </c>
      <c r="C75" s="72">
        <f>BOR!C75+LUMCON!C75+LOSFA!C75+ULSummary!C75+'LSU Summary'!C75+'SU Summary'!C75+'LCTCS Summary'!C75</f>
        <v>49926113</v>
      </c>
      <c r="D75" s="72">
        <f>BOR!D75+LUMCON!D75+LOSFA!D75+ULSummary!D75+'LSU Summary'!D75+'SU Summary'!D75+'LCTCS Summary'!D75</f>
        <v>48702082</v>
      </c>
      <c r="E75" s="72">
        <f t="shared" si="6"/>
        <v>-1224031</v>
      </c>
      <c r="F75" s="73">
        <f t="shared" si="7"/>
        <v>-2.4516849529223315E-2</v>
      </c>
    </row>
    <row r="76" spans="1:6" ht="15" customHeight="1" x14ac:dyDescent="0.25">
      <c r="A76" s="78" t="s">
        <v>71</v>
      </c>
      <c r="B76" s="72">
        <f>BOR!B76+LUMCON!B76+LOSFA!B76+ULSummary!B76+'LSU Summary'!B76+'SU Summary'!B76+'LCTCS Summary'!B76</f>
        <v>481575611.99250233</v>
      </c>
      <c r="C76" s="72">
        <f>BOR!C76+LUMCON!C76+LOSFA!C76+ULSummary!C76+'LSU Summary'!C76+'SU Summary'!C76+'LCTCS Summary'!C76</f>
        <v>492365266.34250236</v>
      </c>
      <c r="D76" s="72">
        <f>BOR!D76+LUMCON!D76+LOSFA!D76+ULSummary!D76+'LSU Summary'!D76+'SU Summary'!D76+'LCTCS Summary'!D76</f>
        <v>502014161.63705599</v>
      </c>
      <c r="E76" s="72">
        <f t="shared" si="6"/>
        <v>9648895.2945536375</v>
      </c>
      <c r="F76" s="73">
        <f t="shared" si="7"/>
        <v>1.9597026748514809E-2</v>
      </c>
    </row>
    <row r="77" spans="1:6" s="127" customFormat="1" ht="15" customHeight="1" x14ac:dyDescent="0.25">
      <c r="A77" s="97" t="s">
        <v>72</v>
      </c>
      <c r="B77" s="90">
        <f>BOR!B77+LUMCON!B77+LOSFA!B77+ULSummary!B77+'LSU Summary'!B77+'SU Summary'!B77+'LCTCS Summary'!B77</f>
        <v>1611664614.6200001</v>
      </c>
      <c r="C77" s="90">
        <f>BOR!C77+LUMCON!C77+LOSFA!C77+ULSummary!C77+'LSU Summary'!C77+'SU Summary'!C77+'LCTCS Summary'!C77</f>
        <v>1650670448.8800001</v>
      </c>
      <c r="D77" s="90">
        <f>BOR!D77+LUMCON!D77+LOSFA!D77+ULSummary!D77+'LSU Summary'!D77+'SU Summary'!D77+'LCTCS Summary'!D77</f>
        <v>1675017861.1300001</v>
      </c>
      <c r="E77" s="90">
        <f t="shared" si="6"/>
        <v>24347412.25</v>
      </c>
      <c r="F77" s="84">
        <f t="shared" si="7"/>
        <v>1.4750014011894387E-2</v>
      </c>
    </row>
    <row r="78" spans="1:6" ht="15" customHeight="1" x14ac:dyDescent="0.25">
      <c r="A78" s="78" t="s">
        <v>73</v>
      </c>
      <c r="B78" s="72">
        <f>BOR!B78+LUMCON!B78+LOSFA!B78+ULSummary!B78+'LSU Summary'!B78+'SU Summary'!B78+'LCTCS Summary'!B78</f>
        <v>12746462.200000001</v>
      </c>
      <c r="C78" s="72">
        <f>BOR!C78+LUMCON!C78+LOSFA!C78+ULSummary!C78+'LSU Summary'!C78+'SU Summary'!C78+'LCTCS Summary'!C78</f>
        <v>12106223.359999999</v>
      </c>
      <c r="D78" s="72">
        <f>BOR!D78+LUMCON!D78+LOSFA!D78+ULSummary!D78+'LSU Summary'!D78+'SU Summary'!D78+'LCTCS Summary'!D78</f>
        <v>12276153</v>
      </c>
      <c r="E78" s="72">
        <f t="shared" si="6"/>
        <v>169929.6400000006</v>
      </c>
      <c r="F78" s="73">
        <f t="shared" si="7"/>
        <v>1.4036552519050879E-2</v>
      </c>
    </row>
    <row r="79" spans="1:6" ht="15" customHeight="1" x14ac:dyDescent="0.25">
      <c r="A79" s="78" t="s">
        <v>74</v>
      </c>
      <c r="B79" s="72">
        <f>BOR!B79+LUMCON!B79+LOSFA!B79+ULSummary!B79+'LSU Summary'!B79+'SU Summary'!B79+'LCTCS Summary'!B79</f>
        <v>198859322.10000002</v>
      </c>
      <c r="C79" s="72">
        <f>BOR!C79+LUMCON!C79+LOSFA!C79+ULSummary!C79+'LSU Summary'!C79+'SU Summary'!C79+'LCTCS Summary'!C79</f>
        <v>222863510.53999999</v>
      </c>
      <c r="D79" s="72">
        <f>BOR!D79+LUMCON!D79+LOSFA!D79+ULSummary!D79+'LSU Summary'!D79+'SU Summary'!D79+'LCTCS Summary'!D79</f>
        <v>210423793</v>
      </c>
      <c r="E79" s="72">
        <f t="shared" si="6"/>
        <v>-12439717.539999992</v>
      </c>
      <c r="F79" s="73">
        <f t="shared" si="7"/>
        <v>-5.581765049764522E-2</v>
      </c>
    </row>
    <row r="80" spans="1:6" ht="15" customHeight="1" x14ac:dyDescent="0.25">
      <c r="A80" s="78" t="s">
        <v>75</v>
      </c>
      <c r="B80" s="72">
        <f>BOR!B80+LUMCON!B80+LOSFA!B80+ULSummary!B80+'LSU Summary'!B80+'SU Summary'!B80+'LCTCS Summary'!B80</f>
        <v>51017494.499999993</v>
      </c>
      <c r="C80" s="72">
        <f>BOR!C80+LUMCON!C80+LOSFA!C80+ULSummary!C80+'LSU Summary'!C80+'SU Summary'!C80+'LCTCS Summary'!C80</f>
        <v>49418942.43</v>
      </c>
      <c r="D80" s="72">
        <f>BOR!D80+LUMCON!D80+LOSFA!D80+ULSummary!D80+'LSU Summary'!D80+'SU Summary'!D80+'LCTCS Summary'!D80</f>
        <v>47838275</v>
      </c>
      <c r="E80" s="72">
        <f t="shared" si="6"/>
        <v>-1580667.4299999997</v>
      </c>
      <c r="F80" s="73">
        <f t="shared" si="7"/>
        <v>-3.1985051728675766E-2</v>
      </c>
    </row>
    <row r="81" spans="1:8" s="127" customFormat="1" ht="15" customHeight="1" x14ac:dyDescent="0.25">
      <c r="A81" s="81" t="s">
        <v>76</v>
      </c>
      <c r="B81" s="90">
        <f>BOR!B81+LUMCON!B81+LOSFA!B81+ULSummary!B81+'LSU Summary'!B81+'SU Summary'!B81+'LCTCS Summary'!B81</f>
        <v>262623278.80000001</v>
      </c>
      <c r="C81" s="90">
        <f>BOR!C81+LUMCON!C81+LOSFA!C81+ULSummary!C81+'LSU Summary'!C81+'SU Summary'!C81+'LCTCS Summary'!C81</f>
        <v>284388676.32999998</v>
      </c>
      <c r="D81" s="90">
        <f>BOR!D81+LUMCON!D81+LOSFA!D81+ULSummary!D81+'LSU Summary'!D81+'SU Summary'!D81+'LCTCS Summary'!D81</f>
        <v>270538221</v>
      </c>
      <c r="E81" s="90">
        <f t="shared" si="6"/>
        <v>-13850455.329999983</v>
      </c>
      <c r="F81" s="84">
        <f t="shared" si="7"/>
        <v>-4.8702555631744422E-2</v>
      </c>
    </row>
    <row r="82" spans="1:8" ht="15" customHeight="1" x14ac:dyDescent="0.25">
      <c r="A82" s="78" t="s">
        <v>77</v>
      </c>
      <c r="B82" s="72">
        <f>BOR!B82+LUMCON!B82+LOSFA!B82+ULSummary!B82+'LSU Summary'!B82+'SU Summary'!B82+'LCTCS Summary'!B82</f>
        <v>39045417.57</v>
      </c>
      <c r="C82" s="72">
        <f>BOR!C82+LUMCON!C82+LOSFA!C82+ULSummary!C82+'LSU Summary'!C82+'SU Summary'!C82+'LCTCS Summary'!C82</f>
        <v>38315870</v>
      </c>
      <c r="D82" s="72">
        <f>BOR!D82+LUMCON!D82+LOSFA!D82+ULSummary!D82+'LSU Summary'!D82+'SU Summary'!D82+'LCTCS Summary'!D82</f>
        <v>38171928</v>
      </c>
      <c r="E82" s="72">
        <f t="shared" si="6"/>
        <v>-143942</v>
      </c>
      <c r="F82" s="73">
        <f t="shared" si="7"/>
        <v>-3.75672012667336E-3</v>
      </c>
    </row>
    <row r="83" spans="1:8" ht="15" customHeight="1" x14ac:dyDescent="0.25">
      <c r="A83" s="78" t="s">
        <v>78</v>
      </c>
      <c r="B83" s="72">
        <f>BOR!B83+LUMCON!B83+LOSFA!B83+ULSummary!B83+'LSU Summary'!B83+'SU Summary'!B83+'LCTCS Summary'!B83</f>
        <v>655195137.56000006</v>
      </c>
      <c r="C83" s="72">
        <f>BOR!C83+LUMCON!C83+LOSFA!C83+ULSummary!C83+'LSU Summary'!C83+'SU Summary'!C83+'LCTCS Summary'!C83</f>
        <v>696802579.30999994</v>
      </c>
      <c r="D83" s="72">
        <f>BOR!D83+LUMCON!D83+LOSFA!D83+ULSummary!D83+'LSU Summary'!D83+'SU Summary'!D83+'LCTCS Summary'!D83</f>
        <v>697918417.63999999</v>
      </c>
      <c r="E83" s="72">
        <f t="shared" si="6"/>
        <v>1115838.3300000429</v>
      </c>
      <c r="F83" s="73">
        <f t="shared" si="7"/>
        <v>1.6013694023707373E-3</v>
      </c>
    </row>
    <row r="84" spans="1:8" ht="15" customHeight="1" x14ac:dyDescent="0.25">
      <c r="A84" s="78" t="s">
        <v>79</v>
      </c>
      <c r="B84" s="72">
        <f>BOR!B84+LUMCON!B84+LOSFA!B84+ULSummary!B84+'LSU Summary'!B84+'SU Summary'!B84+'LCTCS Summary'!B84</f>
        <v>465390.72</v>
      </c>
      <c r="C84" s="72">
        <f>BOR!C84+LUMCON!C84+LOSFA!C84+ULSummary!C84+'LSU Summary'!C84+'SU Summary'!C84+'LCTCS Summary'!C84</f>
        <v>317514</v>
      </c>
      <c r="D84" s="72">
        <f>BOR!D84+LUMCON!D84+LOSFA!D84+ULSummary!D84+'LSU Summary'!D84+'SU Summary'!D84+'LCTCS Summary'!D84</f>
        <v>313539</v>
      </c>
      <c r="E84" s="72">
        <f t="shared" si="6"/>
        <v>-3975</v>
      </c>
      <c r="F84" s="73">
        <f t="shared" si="7"/>
        <v>-1.251913301460723E-2</v>
      </c>
    </row>
    <row r="85" spans="1:8" ht="15" customHeight="1" x14ac:dyDescent="0.25">
      <c r="A85" s="78" t="s">
        <v>80</v>
      </c>
      <c r="B85" s="72">
        <f>BOR!B85+LUMCON!B85+LOSFA!B85+ULSummary!B85+'LSU Summary'!B85+'SU Summary'!B85+'LCTCS Summary'!B85</f>
        <v>40818348.560000002</v>
      </c>
      <c r="C85" s="72">
        <f>BOR!C85+LUMCON!C85+LOSFA!C85+ULSummary!C85+'LSU Summary'!C85+'SU Summary'!C85+'LCTCS Summary'!C85</f>
        <v>41003183.280000001</v>
      </c>
      <c r="D85" s="72">
        <f>BOR!D85+LUMCON!D85+LOSFA!D85+ULSummary!D85+'LSU Summary'!D85+'SU Summary'!D85+'LCTCS Summary'!D85</f>
        <v>40743460</v>
      </c>
      <c r="E85" s="72">
        <f t="shared" si="6"/>
        <v>-259723.28000000119</v>
      </c>
      <c r="F85" s="73">
        <f t="shared" si="7"/>
        <v>-6.3342223511384209E-3</v>
      </c>
    </row>
    <row r="86" spans="1:8" s="127" customFormat="1" ht="15" customHeight="1" x14ac:dyDescent="0.25">
      <c r="A86" s="81" t="s">
        <v>81</v>
      </c>
      <c r="B86" s="90">
        <f>BOR!B86+LUMCON!B86+LOSFA!B86+ULSummary!B86+'LSU Summary'!B86+'SU Summary'!B86+'LCTCS Summary'!B86</f>
        <v>735524294.41000009</v>
      </c>
      <c r="C86" s="90">
        <f>BOR!C86+LUMCON!C86+LOSFA!C86+ULSummary!C86+'LSU Summary'!C86+'SU Summary'!C86+'LCTCS Summary'!C86</f>
        <v>776439146.59000003</v>
      </c>
      <c r="D86" s="90">
        <f>BOR!D86+LUMCON!D86+LOSFA!D86+ULSummary!D86+'LSU Summary'!D86+'SU Summary'!D86+'LCTCS Summary'!D86</f>
        <v>777147344.63999999</v>
      </c>
      <c r="E86" s="90">
        <f t="shared" si="6"/>
        <v>708198.04999995232</v>
      </c>
      <c r="F86" s="84">
        <f t="shared" si="7"/>
        <v>9.1211018031515803E-4</v>
      </c>
    </row>
    <row r="87" spans="1:8" ht="15" customHeight="1" x14ac:dyDescent="0.25">
      <c r="A87" s="78" t="s">
        <v>82</v>
      </c>
      <c r="B87" s="72">
        <f>BOR!B87+LUMCON!B87+LOSFA!B87+ULSummary!B87+'LSU Summary'!B87+'SU Summary'!B87+'LCTCS Summary'!B87</f>
        <v>18795157.59</v>
      </c>
      <c r="C87" s="72">
        <f>BOR!C87+LUMCON!C87+LOSFA!C87+ULSummary!C87+'LSU Summary'!C87+'SU Summary'!C87+'LCTCS Summary'!C87</f>
        <v>16479302</v>
      </c>
      <c r="D87" s="72">
        <f>BOR!D87+LUMCON!D87+LOSFA!D87+ULSummary!D87+'LSU Summary'!D87+'SU Summary'!D87+'LCTCS Summary'!D87</f>
        <v>10364861</v>
      </c>
      <c r="E87" s="72">
        <f t="shared" si="6"/>
        <v>-6114441</v>
      </c>
      <c r="F87" s="73">
        <f t="shared" si="7"/>
        <v>-0.37103762040406807</v>
      </c>
    </row>
    <row r="88" spans="1:8" ht="15" customHeight="1" x14ac:dyDescent="0.25">
      <c r="A88" s="78" t="s">
        <v>83</v>
      </c>
      <c r="B88" s="72">
        <f>BOR!B88+LUMCON!B88+LOSFA!B88+ULSummary!B88+'LSU Summary'!B88+'SU Summary'!B88+'LCTCS Summary'!B88</f>
        <v>6377567.3700000001</v>
      </c>
      <c r="C88" s="72">
        <f>BOR!C88+LUMCON!C88+LOSFA!C88+ULSummary!C88+'LSU Summary'!C88+'SU Summary'!C88+'LCTCS Summary'!C88</f>
        <v>7778677</v>
      </c>
      <c r="D88" s="72">
        <f>BOR!D88+LUMCON!D88+LOSFA!D88+ULSummary!D88+'LSU Summary'!D88+'SU Summary'!D88+'LCTCS Summary'!D88</f>
        <v>6515792</v>
      </c>
      <c r="E88" s="72">
        <f t="shared" si="6"/>
        <v>-1262885</v>
      </c>
      <c r="F88" s="73">
        <f t="shared" si="7"/>
        <v>-0.16235215834260761</v>
      </c>
    </row>
    <row r="89" spans="1:8" ht="15" customHeight="1" x14ac:dyDescent="0.25">
      <c r="A89" s="86" t="s">
        <v>84</v>
      </c>
      <c r="B89" s="72">
        <f>BOR!B89+LUMCON!B89+LOSFA!B89+ULSummary!B89+'LSU Summary'!B89+'SU Summary'!B89+'LCTCS Summary'!B89</f>
        <v>6471010.54</v>
      </c>
      <c r="C89" s="72">
        <f>BOR!C89+LUMCON!C89+LOSFA!C89+ULSummary!C89+'LSU Summary'!C89+'SU Summary'!C89+'LCTCS Summary'!C89</f>
        <v>2239824</v>
      </c>
      <c r="D89" s="72">
        <f>BOR!D89+LUMCON!D89+LOSFA!D89+ULSummary!D89+'LSU Summary'!D89+'SU Summary'!D89+'LCTCS Summary'!D89</f>
        <v>650733</v>
      </c>
      <c r="E89" s="72">
        <f t="shared" si="6"/>
        <v>-1589091</v>
      </c>
      <c r="F89" s="73">
        <f t="shared" si="7"/>
        <v>-0.70947136917900688</v>
      </c>
    </row>
    <row r="90" spans="1:8" s="127" customFormat="1" ht="15" customHeight="1" x14ac:dyDescent="0.25">
      <c r="A90" s="100" t="s">
        <v>85</v>
      </c>
      <c r="B90" s="90">
        <f>BOR!B90+LUMCON!B90+LOSFA!B90+ULSummary!B90+'LSU Summary'!B90+'SU Summary'!B90+'LCTCS Summary'!B90</f>
        <v>31643735.5</v>
      </c>
      <c r="C90" s="90">
        <f>BOR!C90+LUMCON!C90+LOSFA!C90+ULSummary!C90+'LSU Summary'!C90+'SU Summary'!C90+'LCTCS Summary'!C90</f>
        <v>26497803</v>
      </c>
      <c r="D90" s="90">
        <f>BOR!D90+LUMCON!D90+LOSFA!D90+ULSummary!D90+'LSU Summary'!D90+'SU Summary'!D90+'LCTCS Summary'!D90</f>
        <v>17531386</v>
      </c>
      <c r="E90" s="90">
        <f t="shared" si="6"/>
        <v>-8966417</v>
      </c>
      <c r="F90" s="84">
        <f t="shared" si="7"/>
        <v>-0.33838341239083103</v>
      </c>
    </row>
    <row r="91" spans="1:8" ht="15" customHeight="1" x14ac:dyDescent="0.25">
      <c r="A91" s="86" t="s">
        <v>86</v>
      </c>
      <c r="B91" s="72">
        <f>BOR!B91+LUMCON!B91+LOSFA!B91+ULSummary!B91+'LSU Summary'!B91+'SU Summary'!B91+'LCTCS Summary'!B91</f>
        <v>0</v>
      </c>
      <c r="C91" s="72">
        <f>BOR!C91+LUMCON!C91+LOSFA!C91+ULSummary!C91+'LSU Summary'!C91+'SU Summary'!C91+'LCTCS Summary'!C91</f>
        <v>0</v>
      </c>
      <c r="D91" s="72">
        <f>BOR!D91+LUMCON!D91+LOSFA!D91+ULSummary!D91+'LSU Summary'!D91+'SU Summary'!D91+'LCTCS Summary'!D91</f>
        <v>0</v>
      </c>
      <c r="E91" s="72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f>BOR!B92+LUMCON!B92+LOSFA!B92+ULSummary!B92+'LSU Summary'!B92+'SU Summary'!B92+'LCTCS Summary'!B92-3</f>
        <v>2641455913.3300004</v>
      </c>
      <c r="C92" s="200">
        <f>BOR!C92+LUMCON!C92+LOSFA!C92+ULSummary!C92+'LSU Summary'!C92+'SU Summary'!C92+'LCTCS Summary'!C92</f>
        <v>2737996069.8000002</v>
      </c>
      <c r="D92" s="200">
        <f>BOR!D92+LUMCON!D92+LOSFA!D92+ULSummary!D92+'LSU Summary'!D92+'SU Summary'!D92+'LCTCS Summary'!D92-1</f>
        <v>2740234813.77</v>
      </c>
      <c r="E92" s="201">
        <f t="shared" si="6"/>
        <v>2238743.9699997902</v>
      </c>
      <c r="F92" s="202">
        <f t="shared" si="7"/>
        <v>8.1765784644216881E-4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" t="s">
        <v>199</v>
      </c>
    </row>
    <row r="95" spans="1:8" x14ac:dyDescent="0.25">
      <c r="A95" s="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21" sqref="I21"/>
    </sheetView>
  </sheetViews>
  <sheetFormatPr defaultColWidth="9.140625" defaultRowHeight="15" x14ac:dyDescent="0.25"/>
  <cols>
    <col min="1" max="1" width="66.5703125" style="142" customWidth="1"/>
    <col min="2" max="5" width="23.7109375" style="190" customWidth="1"/>
    <col min="6" max="6" width="23.7109375" style="191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194" t="s">
        <v>126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146" t="s">
        <v>4</v>
      </c>
      <c r="B4" s="147" t="s">
        <v>5</v>
      </c>
      <c r="C4" s="148" t="s">
        <v>6</v>
      </c>
      <c r="D4" s="148" t="s">
        <v>6</v>
      </c>
      <c r="E4" s="148" t="s">
        <v>7</v>
      </c>
      <c r="F4" s="149" t="s">
        <v>8</v>
      </c>
    </row>
    <row r="5" spans="1:8" s="143" customFormat="1" ht="15" customHeight="1" x14ac:dyDescent="0.25">
      <c r="A5" s="150"/>
      <c r="B5" s="151" t="s">
        <v>140</v>
      </c>
      <c r="C5" s="151" t="s">
        <v>197</v>
      </c>
      <c r="D5" s="151" t="s">
        <v>141</v>
      </c>
      <c r="E5" s="151" t="s">
        <v>140</v>
      </c>
      <c r="F5" s="152" t="s">
        <v>9</v>
      </c>
    </row>
    <row r="6" spans="1:8" ht="15" customHeight="1" x14ac:dyDescent="0.25">
      <c r="A6" s="153" t="s">
        <v>10</v>
      </c>
      <c r="B6" s="154"/>
      <c r="C6" s="154"/>
      <c r="D6" s="154"/>
      <c r="E6" s="154"/>
      <c r="F6" s="155"/>
    </row>
    <row r="7" spans="1:8" ht="15" customHeight="1" x14ac:dyDescent="0.25">
      <c r="A7" s="153" t="s">
        <v>11</v>
      </c>
      <c r="B7" s="154"/>
      <c r="C7" s="154"/>
      <c r="D7" s="154"/>
      <c r="E7" s="154"/>
      <c r="F7" s="156"/>
    </row>
    <row r="8" spans="1:8" ht="15" customHeight="1" x14ac:dyDescent="0.25">
      <c r="A8" s="157" t="s">
        <v>12</v>
      </c>
      <c r="B8" s="158">
        <v>45215717</v>
      </c>
      <c r="C8" s="158">
        <v>45215717</v>
      </c>
      <c r="D8" s="158">
        <v>45619806</v>
      </c>
      <c r="E8" s="158">
        <f t="shared" ref="E8:E29" si="0">D8-C8</f>
        <v>404089</v>
      </c>
      <c r="F8" s="159">
        <f t="shared" ref="F8:F29" si="1">IF(ISBLANK(E8),"  ",IF(C8&gt;0,E8/C8,IF(E8&gt;0,1,0)))</f>
        <v>8.9369145688876286E-3</v>
      </c>
    </row>
    <row r="9" spans="1:8" ht="15" customHeight="1" x14ac:dyDescent="0.25">
      <c r="A9" s="157" t="s">
        <v>13</v>
      </c>
      <c r="B9" s="158">
        <v>0</v>
      </c>
      <c r="C9" s="158">
        <v>0</v>
      </c>
      <c r="D9" s="158">
        <v>0</v>
      </c>
      <c r="E9" s="158">
        <f t="shared" si="0"/>
        <v>0</v>
      </c>
      <c r="F9" s="159">
        <f t="shared" si="1"/>
        <v>0</v>
      </c>
    </row>
    <row r="10" spans="1:8" ht="15" customHeight="1" x14ac:dyDescent="0.25">
      <c r="A10" s="160" t="s">
        <v>14</v>
      </c>
      <c r="B10" s="161">
        <v>2657900</v>
      </c>
      <c r="C10" s="161">
        <v>2731406</v>
      </c>
      <c r="D10" s="161">
        <v>2655243</v>
      </c>
      <c r="E10" s="161">
        <f t="shared" si="0"/>
        <v>-76163</v>
      </c>
      <c r="F10" s="159">
        <f t="shared" si="1"/>
        <v>-2.7884173938257439E-2</v>
      </c>
    </row>
    <row r="11" spans="1:8" ht="15" customHeight="1" x14ac:dyDescent="0.25">
      <c r="A11" s="162" t="s">
        <v>15</v>
      </c>
      <c r="B11" s="163">
        <v>0</v>
      </c>
      <c r="C11" s="163">
        <v>0</v>
      </c>
      <c r="D11" s="163">
        <v>0</v>
      </c>
      <c r="E11" s="161">
        <f t="shared" si="0"/>
        <v>0</v>
      </c>
      <c r="F11" s="159">
        <f t="shared" si="1"/>
        <v>0</v>
      </c>
    </row>
    <row r="12" spans="1:8" ht="15" customHeight="1" x14ac:dyDescent="0.25">
      <c r="A12" s="164" t="s">
        <v>16</v>
      </c>
      <c r="B12" s="163">
        <v>2657900</v>
      </c>
      <c r="C12" s="163">
        <v>2731406</v>
      </c>
      <c r="D12" s="163">
        <v>2655243</v>
      </c>
      <c r="E12" s="161">
        <f t="shared" si="0"/>
        <v>-76163</v>
      </c>
      <c r="F12" s="159">
        <f t="shared" si="1"/>
        <v>-2.7884173938257439E-2</v>
      </c>
    </row>
    <row r="13" spans="1:8" ht="15" customHeight="1" x14ac:dyDescent="0.25">
      <c r="A13" s="164" t="s">
        <v>17</v>
      </c>
      <c r="B13" s="163">
        <v>0</v>
      </c>
      <c r="C13" s="163">
        <v>0</v>
      </c>
      <c r="D13" s="163">
        <v>0</v>
      </c>
      <c r="E13" s="161">
        <f t="shared" si="0"/>
        <v>0</v>
      </c>
      <c r="F13" s="159">
        <f t="shared" si="1"/>
        <v>0</v>
      </c>
    </row>
    <row r="14" spans="1:8" ht="15" customHeight="1" x14ac:dyDescent="0.25">
      <c r="A14" s="164" t="s">
        <v>18</v>
      </c>
      <c r="B14" s="163">
        <v>0</v>
      </c>
      <c r="C14" s="163">
        <v>0</v>
      </c>
      <c r="D14" s="163">
        <v>0</v>
      </c>
      <c r="E14" s="161">
        <f t="shared" si="0"/>
        <v>0</v>
      </c>
      <c r="F14" s="159">
        <f t="shared" si="1"/>
        <v>0</v>
      </c>
    </row>
    <row r="15" spans="1:8" ht="15" customHeight="1" x14ac:dyDescent="0.25">
      <c r="A15" s="164" t="s">
        <v>19</v>
      </c>
      <c r="B15" s="163">
        <v>0</v>
      </c>
      <c r="C15" s="163">
        <v>0</v>
      </c>
      <c r="D15" s="163">
        <v>0</v>
      </c>
      <c r="E15" s="161">
        <f t="shared" si="0"/>
        <v>0</v>
      </c>
      <c r="F15" s="159">
        <f t="shared" si="1"/>
        <v>0</v>
      </c>
    </row>
    <row r="16" spans="1:8" ht="15" customHeight="1" x14ac:dyDescent="0.25">
      <c r="A16" s="164" t="s">
        <v>20</v>
      </c>
      <c r="B16" s="163">
        <v>0</v>
      </c>
      <c r="C16" s="163">
        <v>0</v>
      </c>
      <c r="D16" s="163">
        <v>0</v>
      </c>
      <c r="E16" s="161">
        <f t="shared" si="0"/>
        <v>0</v>
      </c>
      <c r="F16" s="159">
        <f t="shared" si="1"/>
        <v>0</v>
      </c>
    </row>
    <row r="17" spans="1:6" ht="15" customHeight="1" x14ac:dyDescent="0.25">
      <c r="A17" s="164" t="s">
        <v>21</v>
      </c>
      <c r="B17" s="163">
        <v>0</v>
      </c>
      <c r="C17" s="163">
        <v>0</v>
      </c>
      <c r="D17" s="163">
        <v>0</v>
      </c>
      <c r="E17" s="161">
        <f t="shared" si="0"/>
        <v>0</v>
      </c>
      <c r="F17" s="159">
        <f t="shared" si="1"/>
        <v>0</v>
      </c>
    </row>
    <row r="18" spans="1:6" ht="15" customHeight="1" x14ac:dyDescent="0.25">
      <c r="A18" s="164" t="s">
        <v>22</v>
      </c>
      <c r="B18" s="163">
        <v>0</v>
      </c>
      <c r="C18" s="163">
        <v>0</v>
      </c>
      <c r="D18" s="163">
        <v>0</v>
      </c>
      <c r="E18" s="161">
        <f t="shared" si="0"/>
        <v>0</v>
      </c>
      <c r="F18" s="159">
        <f t="shared" si="1"/>
        <v>0</v>
      </c>
    </row>
    <row r="19" spans="1:6" ht="15" customHeight="1" x14ac:dyDescent="0.25">
      <c r="A19" s="164" t="s">
        <v>23</v>
      </c>
      <c r="B19" s="163">
        <v>0</v>
      </c>
      <c r="C19" s="163">
        <v>0</v>
      </c>
      <c r="D19" s="163">
        <v>0</v>
      </c>
      <c r="E19" s="161">
        <f t="shared" si="0"/>
        <v>0</v>
      </c>
      <c r="F19" s="159">
        <f t="shared" si="1"/>
        <v>0</v>
      </c>
    </row>
    <row r="20" spans="1:6" ht="15" customHeight="1" x14ac:dyDescent="0.25">
      <c r="A20" s="164" t="s">
        <v>24</v>
      </c>
      <c r="B20" s="163">
        <v>0</v>
      </c>
      <c r="C20" s="163">
        <v>0</v>
      </c>
      <c r="D20" s="163">
        <v>0</v>
      </c>
      <c r="E20" s="161">
        <f t="shared" si="0"/>
        <v>0</v>
      </c>
      <c r="F20" s="159">
        <f t="shared" si="1"/>
        <v>0</v>
      </c>
    </row>
    <row r="21" spans="1:6" ht="15" customHeight="1" x14ac:dyDescent="0.25">
      <c r="A21" s="164" t="s">
        <v>25</v>
      </c>
      <c r="B21" s="163">
        <v>0</v>
      </c>
      <c r="C21" s="163">
        <v>0</v>
      </c>
      <c r="D21" s="163">
        <v>0</v>
      </c>
      <c r="E21" s="161">
        <f t="shared" si="0"/>
        <v>0</v>
      </c>
      <c r="F21" s="159">
        <f t="shared" si="1"/>
        <v>0</v>
      </c>
    </row>
    <row r="22" spans="1:6" ht="15" customHeight="1" x14ac:dyDescent="0.25">
      <c r="A22" s="164" t="s">
        <v>26</v>
      </c>
      <c r="B22" s="163">
        <v>0</v>
      </c>
      <c r="C22" s="163">
        <v>0</v>
      </c>
      <c r="D22" s="163">
        <v>0</v>
      </c>
      <c r="E22" s="161">
        <f t="shared" si="0"/>
        <v>0</v>
      </c>
      <c r="F22" s="159">
        <f t="shared" si="1"/>
        <v>0</v>
      </c>
    </row>
    <row r="23" spans="1:6" ht="15" customHeight="1" x14ac:dyDescent="0.25">
      <c r="A23" s="165" t="s">
        <v>27</v>
      </c>
      <c r="B23" s="163">
        <v>0</v>
      </c>
      <c r="C23" s="163">
        <v>0</v>
      </c>
      <c r="D23" s="163">
        <v>0</v>
      </c>
      <c r="E23" s="161">
        <f t="shared" si="0"/>
        <v>0</v>
      </c>
      <c r="F23" s="159">
        <f t="shared" si="1"/>
        <v>0</v>
      </c>
    </row>
    <row r="24" spans="1:6" ht="15" customHeight="1" x14ac:dyDescent="0.25">
      <c r="A24" s="165" t="s">
        <v>28</v>
      </c>
      <c r="B24" s="163">
        <v>0</v>
      </c>
      <c r="C24" s="163">
        <v>0</v>
      </c>
      <c r="D24" s="163">
        <v>0</v>
      </c>
      <c r="E24" s="161">
        <f t="shared" si="0"/>
        <v>0</v>
      </c>
      <c r="F24" s="159">
        <f t="shared" si="1"/>
        <v>0</v>
      </c>
    </row>
    <row r="25" spans="1:6" ht="15" customHeight="1" x14ac:dyDescent="0.25">
      <c r="A25" s="165" t="s">
        <v>29</v>
      </c>
      <c r="B25" s="163">
        <v>0</v>
      </c>
      <c r="C25" s="163">
        <v>0</v>
      </c>
      <c r="D25" s="163">
        <v>0</v>
      </c>
      <c r="E25" s="161">
        <f t="shared" si="0"/>
        <v>0</v>
      </c>
      <c r="F25" s="159">
        <f t="shared" si="1"/>
        <v>0</v>
      </c>
    </row>
    <row r="26" spans="1:6" ht="15" customHeight="1" x14ac:dyDescent="0.25">
      <c r="A26" s="165" t="s">
        <v>30</v>
      </c>
      <c r="B26" s="163">
        <v>0</v>
      </c>
      <c r="C26" s="163">
        <v>0</v>
      </c>
      <c r="D26" s="163">
        <v>0</v>
      </c>
      <c r="E26" s="161">
        <f t="shared" si="0"/>
        <v>0</v>
      </c>
      <c r="F26" s="159">
        <f t="shared" si="1"/>
        <v>0</v>
      </c>
    </row>
    <row r="27" spans="1:6" ht="15" customHeight="1" x14ac:dyDescent="0.25">
      <c r="A27" s="165" t="s">
        <v>31</v>
      </c>
      <c r="B27" s="163">
        <v>0</v>
      </c>
      <c r="C27" s="163">
        <v>0</v>
      </c>
      <c r="D27" s="163">
        <v>0</v>
      </c>
      <c r="E27" s="161">
        <f t="shared" si="0"/>
        <v>0</v>
      </c>
      <c r="F27" s="159">
        <f t="shared" si="1"/>
        <v>0</v>
      </c>
    </row>
    <row r="28" spans="1:6" ht="15" customHeight="1" x14ac:dyDescent="0.25">
      <c r="A28" s="165" t="s">
        <v>87</v>
      </c>
      <c r="B28" s="163">
        <v>0</v>
      </c>
      <c r="C28" s="163">
        <v>0</v>
      </c>
      <c r="D28" s="163">
        <v>0</v>
      </c>
      <c r="E28" s="161">
        <f>D28-C28</f>
        <v>0</v>
      </c>
      <c r="F28" s="159">
        <f>IF(ISBLANK(E28),"  ",IF(C28&gt;0,E28/C28,IF(E28&gt;0,1,0)))</f>
        <v>0</v>
      </c>
    </row>
    <row r="29" spans="1:6" ht="15" customHeight="1" x14ac:dyDescent="0.25">
      <c r="A29" s="165" t="s">
        <v>32</v>
      </c>
      <c r="B29" s="163">
        <v>0</v>
      </c>
      <c r="C29" s="163">
        <v>0</v>
      </c>
      <c r="D29" s="163">
        <v>0</v>
      </c>
      <c r="E29" s="161">
        <f t="shared" si="0"/>
        <v>0</v>
      </c>
      <c r="F29" s="159">
        <f t="shared" si="1"/>
        <v>0</v>
      </c>
    </row>
    <row r="30" spans="1:6" ht="15" customHeight="1" x14ac:dyDescent="0.25">
      <c r="A30" s="166" t="s">
        <v>33</v>
      </c>
      <c r="B30" s="163"/>
      <c r="C30" s="163"/>
      <c r="D30" s="163"/>
      <c r="E30" s="163"/>
      <c r="F30" s="155"/>
    </row>
    <row r="31" spans="1:6" ht="15" customHeight="1" x14ac:dyDescent="0.25">
      <c r="A31" s="162" t="s">
        <v>34</v>
      </c>
      <c r="B31" s="158">
        <v>0</v>
      </c>
      <c r="C31" s="158">
        <v>0</v>
      </c>
      <c r="D31" s="158">
        <v>0</v>
      </c>
      <c r="E31" s="158">
        <f>D31-C31</f>
        <v>0</v>
      </c>
      <c r="F31" s="159">
        <f>IF(ISBLANK(E31),"  ",IF(C31&gt;0,E31/C31,IF(E31&gt;0,1,0)))</f>
        <v>0</v>
      </c>
    </row>
    <row r="32" spans="1:6" ht="15" customHeight="1" x14ac:dyDescent="0.25">
      <c r="A32" s="167" t="s">
        <v>35</v>
      </c>
      <c r="B32" s="163"/>
      <c r="C32" s="163"/>
      <c r="D32" s="163"/>
      <c r="E32" s="163"/>
      <c r="F32" s="155"/>
    </row>
    <row r="33" spans="1:12" ht="15" customHeight="1" x14ac:dyDescent="0.25">
      <c r="A33" s="162" t="s">
        <v>34</v>
      </c>
      <c r="B33" s="154">
        <v>0</v>
      </c>
      <c r="C33" s="154">
        <v>0</v>
      </c>
      <c r="D33" s="154">
        <v>0</v>
      </c>
      <c r="E33" s="158">
        <f>D33-C33</f>
        <v>0</v>
      </c>
      <c r="F33" s="159">
        <f>IF(ISBLANK(E33),"  ",IF(C33&gt;0,E33/C33,IF(E33&gt;0,1,0)))</f>
        <v>0</v>
      </c>
    </row>
    <row r="34" spans="1:12" ht="15" customHeight="1" x14ac:dyDescent="0.25">
      <c r="A34" s="164" t="s">
        <v>36</v>
      </c>
      <c r="B34" s="163"/>
      <c r="C34" s="163"/>
      <c r="D34" s="163"/>
      <c r="E34" s="161"/>
      <c r="F34" s="159" t="str">
        <f>IF(ISBLANK(E34),"  ",IF(C34&gt;0,E34/C34,IF(E34&gt;0,1,0)))</f>
        <v xml:space="preserve">  </v>
      </c>
    </row>
    <row r="35" spans="1:12" s="127" customFormat="1" ht="15" customHeight="1" x14ac:dyDescent="0.25">
      <c r="A35" s="168" t="s">
        <v>38</v>
      </c>
      <c r="B35" s="169">
        <v>47873617</v>
      </c>
      <c r="C35" s="169">
        <v>47947123</v>
      </c>
      <c r="D35" s="169">
        <v>48275049</v>
      </c>
      <c r="E35" s="169">
        <f>D35-C35</f>
        <v>327926</v>
      </c>
      <c r="F35" s="170">
        <f>IF(ISBLANK(E35),"  ",IF(C35&gt;0,E35/C35,IF(E35&gt;0,1,0)))</f>
        <v>6.8393258965715213E-3</v>
      </c>
    </row>
    <row r="36" spans="1:12" ht="15" customHeight="1" x14ac:dyDescent="0.25">
      <c r="A36" s="166" t="s">
        <v>39</v>
      </c>
      <c r="B36" s="163"/>
      <c r="C36" s="163"/>
      <c r="D36" s="163"/>
      <c r="E36" s="163"/>
      <c r="F36" s="155"/>
    </row>
    <row r="37" spans="1:12" ht="15" customHeight="1" x14ac:dyDescent="0.25">
      <c r="A37" s="171" t="s">
        <v>40</v>
      </c>
      <c r="B37" s="158">
        <v>0</v>
      </c>
      <c r="C37" s="158">
        <v>0</v>
      </c>
      <c r="D37" s="158">
        <v>0</v>
      </c>
      <c r="E37" s="158">
        <f t="shared" ref="E37:E42" si="2">D37-C37</f>
        <v>0</v>
      </c>
      <c r="F37" s="159">
        <f t="shared" ref="F37:F42" si="3">IF(ISBLANK(E37),"  ",IF(C37&gt;0,E37/C37,IF(E37&gt;0,1,0)))</f>
        <v>0</v>
      </c>
    </row>
    <row r="38" spans="1:12" ht="15" customHeight="1" x14ac:dyDescent="0.25">
      <c r="A38" s="172" t="s">
        <v>41</v>
      </c>
      <c r="B38" s="158">
        <v>0</v>
      </c>
      <c r="C38" s="158">
        <v>0</v>
      </c>
      <c r="D38" s="158">
        <v>0</v>
      </c>
      <c r="E38" s="161">
        <f t="shared" si="2"/>
        <v>0</v>
      </c>
      <c r="F38" s="159">
        <f t="shared" si="3"/>
        <v>0</v>
      </c>
    </row>
    <row r="39" spans="1:12" ht="15" customHeight="1" x14ac:dyDescent="0.25">
      <c r="A39" s="172" t="s">
        <v>42</v>
      </c>
      <c r="B39" s="158">
        <v>0</v>
      </c>
      <c r="C39" s="158">
        <v>0</v>
      </c>
      <c r="D39" s="158">
        <v>0</v>
      </c>
      <c r="E39" s="161">
        <f t="shared" si="2"/>
        <v>0</v>
      </c>
      <c r="F39" s="159">
        <f t="shared" si="3"/>
        <v>0</v>
      </c>
    </row>
    <row r="40" spans="1:12" ht="15" customHeight="1" x14ac:dyDescent="0.25">
      <c r="A40" s="172" t="s">
        <v>43</v>
      </c>
      <c r="B40" s="158">
        <v>0</v>
      </c>
      <c r="C40" s="158">
        <v>0</v>
      </c>
      <c r="D40" s="158">
        <v>0</v>
      </c>
      <c r="E40" s="161">
        <f t="shared" si="2"/>
        <v>0</v>
      </c>
      <c r="F40" s="159">
        <f t="shared" si="3"/>
        <v>0</v>
      </c>
    </row>
    <row r="41" spans="1:12" ht="15" customHeight="1" x14ac:dyDescent="0.25">
      <c r="A41" s="173" t="s">
        <v>44</v>
      </c>
      <c r="B41" s="158">
        <v>0</v>
      </c>
      <c r="C41" s="158">
        <v>0</v>
      </c>
      <c r="D41" s="158">
        <v>0</v>
      </c>
      <c r="E41" s="161">
        <f t="shared" si="2"/>
        <v>0</v>
      </c>
      <c r="F41" s="159">
        <f t="shared" si="3"/>
        <v>0</v>
      </c>
    </row>
    <row r="42" spans="1:12" s="127" customFormat="1" ht="15" customHeight="1" x14ac:dyDescent="0.25">
      <c r="A42" s="166" t="s">
        <v>45</v>
      </c>
      <c r="B42" s="174">
        <v>0</v>
      </c>
      <c r="C42" s="174">
        <v>0</v>
      </c>
      <c r="D42" s="174">
        <v>0</v>
      </c>
      <c r="E42" s="174">
        <f t="shared" si="2"/>
        <v>0</v>
      </c>
      <c r="F42" s="170">
        <f t="shared" si="3"/>
        <v>0</v>
      </c>
      <c r="L42" s="127" t="s">
        <v>46</v>
      </c>
    </row>
    <row r="43" spans="1:12" ht="15" customHeight="1" x14ac:dyDescent="0.25">
      <c r="A43" s="164" t="s">
        <v>46</v>
      </c>
      <c r="B43" s="163"/>
      <c r="C43" s="163"/>
      <c r="D43" s="163"/>
      <c r="E43" s="163"/>
      <c r="F43" s="155"/>
    </row>
    <row r="44" spans="1:12" s="127" customFormat="1" ht="15" customHeight="1" x14ac:dyDescent="0.25">
      <c r="A44" s="175" t="s">
        <v>47</v>
      </c>
      <c r="B44" s="176">
        <v>0</v>
      </c>
      <c r="C44" s="176">
        <v>0</v>
      </c>
      <c r="D44" s="176">
        <v>0</v>
      </c>
      <c r="E44" s="176">
        <f>D44-C44</f>
        <v>0</v>
      </c>
      <c r="F44" s="170">
        <f>IF(ISBLANK(E44),"  ",IF(C44&gt;0,E44/C44,IF(E44&gt;0,1,0)))</f>
        <v>0</v>
      </c>
    </row>
    <row r="45" spans="1:12" ht="15" customHeight="1" x14ac:dyDescent="0.25">
      <c r="A45" s="164" t="s">
        <v>46</v>
      </c>
      <c r="B45" s="163"/>
      <c r="C45" s="163"/>
      <c r="D45" s="163"/>
      <c r="E45" s="163"/>
      <c r="F45" s="155"/>
    </row>
    <row r="46" spans="1:12" s="127" customFormat="1" ht="15" customHeight="1" x14ac:dyDescent="0.25">
      <c r="A46" s="175" t="s">
        <v>48</v>
      </c>
      <c r="B46" s="176">
        <v>0</v>
      </c>
      <c r="C46" s="176">
        <v>0</v>
      </c>
      <c r="D46" s="176">
        <v>0</v>
      </c>
      <c r="E46" s="176">
        <f>D46-C46</f>
        <v>0</v>
      </c>
      <c r="F46" s="170">
        <f>IF(ISBLANK(E46),"  ",IF(C46&gt;0,E46/C46,IF(E46&gt;0,1,0)))</f>
        <v>0</v>
      </c>
    </row>
    <row r="47" spans="1:12" ht="15" customHeight="1" x14ac:dyDescent="0.25">
      <c r="A47" s="164" t="s">
        <v>46</v>
      </c>
      <c r="B47" s="163"/>
      <c r="C47" s="163"/>
      <c r="D47" s="163"/>
      <c r="E47" s="163"/>
      <c r="F47" s="155"/>
    </row>
    <row r="48" spans="1:12" s="127" customFormat="1" ht="15" customHeight="1" x14ac:dyDescent="0.25">
      <c r="A48" s="166" t="s">
        <v>49</v>
      </c>
      <c r="B48" s="174">
        <v>131439525</v>
      </c>
      <c r="C48" s="174">
        <v>131439525</v>
      </c>
      <c r="D48" s="174">
        <v>126939525</v>
      </c>
      <c r="E48" s="174">
        <f>D48-C48</f>
        <v>-4500000</v>
      </c>
      <c r="F48" s="170">
        <f>IF(ISBLANK(E48),"  ",IF(C48&gt;0,E48/C48,IF(E48&gt;0,1,0)))</f>
        <v>-3.4236277101579601E-2</v>
      </c>
    </row>
    <row r="49" spans="1:6" ht="15" customHeight="1" x14ac:dyDescent="0.25">
      <c r="A49" s="164" t="s">
        <v>46</v>
      </c>
      <c r="B49" s="163"/>
      <c r="C49" s="163"/>
      <c r="D49" s="163"/>
      <c r="E49" s="163"/>
      <c r="F49" s="155"/>
    </row>
    <row r="50" spans="1:6" s="127" customFormat="1" ht="15" customHeight="1" x14ac:dyDescent="0.25">
      <c r="A50" s="177" t="s">
        <v>50</v>
      </c>
      <c r="B50" s="178">
        <v>0</v>
      </c>
      <c r="C50" s="178">
        <v>0</v>
      </c>
      <c r="D50" s="178">
        <v>0</v>
      </c>
      <c r="E50" s="178">
        <f>D50-C50</f>
        <v>0</v>
      </c>
      <c r="F50" s="170">
        <f>IF(ISBLANK(E50),"  ",IF(C50&gt;0,E50/C50,IF(E50&gt;0,1,0)))</f>
        <v>0</v>
      </c>
    </row>
    <row r="51" spans="1:6" ht="15" customHeight="1" x14ac:dyDescent="0.25">
      <c r="A51" s="166"/>
      <c r="B51" s="154"/>
      <c r="C51" s="154"/>
      <c r="D51" s="154"/>
      <c r="E51" s="154"/>
      <c r="F51" s="179"/>
    </row>
    <row r="52" spans="1:6" s="127" customFormat="1" ht="15" customHeight="1" x14ac:dyDescent="0.25">
      <c r="A52" s="166" t="s">
        <v>51</v>
      </c>
      <c r="B52" s="174">
        <v>0</v>
      </c>
      <c r="C52" s="174">
        <v>0</v>
      </c>
      <c r="D52" s="174">
        <v>0</v>
      </c>
      <c r="E52" s="178">
        <f>D52-C52</f>
        <v>0</v>
      </c>
      <c r="F52" s="170">
        <f>IF(ISBLANK(E52),"  ",IF(C52&gt;0,E52/C52,IF(E52&gt;0,1,0)))</f>
        <v>0</v>
      </c>
    </row>
    <row r="53" spans="1:6" ht="15" customHeight="1" x14ac:dyDescent="0.25">
      <c r="A53" s="164"/>
      <c r="B53" s="163"/>
      <c r="C53" s="163"/>
      <c r="D53" s="163"/>
      <c r="E53" s="163"/>
      <c r="F53" s="155"/>
    </row>
    <row r="54" spans="1:6" s="127" customFormat="1" ht="15" customHeight="1" x14ac:dyDescent="0.25">
      <c r="A54" s="180" t="s">
        <v>52</v>
      </c>
      <c r="B54" s="174">
        <v>179313142</v>
      </c>
      <c r="C54" s="174">
        <v>179386648</v>
      </c>
      <c r="D54" s="174">
        <v>175214574</v>
      </c>
      <c r="E54" s="174">
        <f>D54-C54</f>
        <v>-4172074</v>
      </c>
      <c r="F54" s="170">
        <f>IF(ISBLANK(E54),"  ",IF(C54&gt;0,E54/C54,IF(E54&gt;0,1,0)))</f>
        <v>-2.3257438870255272E-2</v>
      </c>
    </row>
    <row r="55" spans="1:6" ht="15" customHeight="1" x14ac:dyDescent="0.25">
      <c r="A55" s="181"/>
      <c r="B55" s="163"/>
      <c r="C55" s="163"/>
      <c r="D55" s="163"/>
      <c r="E55" s="163"/>
      <c r="F55" s="155" t="s">
        <v>46</v>
      </c>
    </row>
    <row r="56" spans="1:6" ht="15" customHeight="1" x14ac:dyDescent="0.25">
      <c r="A56" s="182"/>
      <c r="B56" s="154"/>
      <c r="C56" s="154"/>
      <c r="D56" s="154"/>
      <c r="E56" s="154"/>
      <c r="F56" s="156" t="s">
        <v>46</v>
      </c>
    </row>
    <row r="57" spans="1:6" ht="15" customHeight="1" x14ac:dyDescent="0.25">
      <c r="A57" s="180" t="s">
        <v>53</v>
      </c>
      <c r="B57" s="154"/>
      <c r="C57" s="154"/>
      <c r="D57" s="154"/>
      <c r="E57" s="154"/>
      <c r="F57" s="156"/>
    </row>
    <row r="58" spans="1:6" ht="15" customHeight="1" x14ac:dyDescent="0.25">
      <c r="A58" s="162" t="s">
        <v>54</v>
      </c>
      <c r="B58" s="154">
        <v>75249438</v>
      </c>
      <c r="C58" s="154">
        <v>77128532</v>
      </c>
      <c r="D58" s="154">
        <v>74545765</v>
      </c>
      <c r="E58" s="154">
        <f t="shared" ref="E58:E71" si="4">D58-C58</f>
        <v>-2582767</v>
      </c>
      <c r="F58" s="159">
        <f t="shared" ref="F58:F71" si="5">IF(ISBLANK(E58),"  ",IF(C58&gt;0,E58/C58,IF(E58&gt;0,1,0)))</f>
        <v>-3.3486531287798917E-2</v>
      </c>
    </row>
    <row r="59" spans="1:6" ht="15" customHeight="1" x14ac:dyDescent="0.25">
      <c r="A59" s="164" t="s">
        <v>55</v>
      </c>
      <c r="B59" s="163">
        <v>14775693</v>
      </c>
      <c r="C59" s="163">
        <v>14154475</v>
      </c>
      <c r="D59" s="163">
        <v>14736832</v>
      </c>
      <c r="E59" s="163">
        <f t="shared" si="4"/>
        <v>582357</v>
      </c>
      <c r="F59" s="159">
        <f t="shared" si="5"/>
        <v>4.1142960088593888E-2</v>
      </c>
    </row>
    <row r="60" spans="1:6" ht="15" customHeight="1" x14ac:dyDescent="0.25">
      <c r="A60" s="164" t="s">
        <v>56</v>
      </c>
      <c r="B60" s="163">
        <v>0</v>
      </c>
      <c r="C60" s="163">
        <v>0</v>
      </c>
      <c r="D60" s="163">
        <v>0</v>
      </c>
      <c r="E60" s="163">
        <f t="shared" si="4"/>
        <v>0</v>
      </c>
      <c r="F60" s="159">
        <f t="shared" si="5"/>
        <v>0</v>
      </c>
    </row>
    <row r="61" spans="1:6" ht="15" customHeight="1" x14ac:dyDescent="0.25">
      <c r="A61" s="164" t="s">
        <v>57</v>
      </c>
      <c r="B61" s="163">
        <v>18296775</v>
      </c>
      <c r="C61" s="163">
        <v>18619047</v>
      </c>
      <c r="D61" s="163">
        <v>16923136</v>
      </c>
      <c r="E61" s="163">
        <f t="shared" si="4"/>
        <v>-1695911</v>
      </c>
      <c r="F61" s="159">
        <f t="shared" si="5"/>
        <v>-9.1084737043738054E-2</v>
      </c>
    </row>
    <row r="62" spans="1:6" ht="15" customHeight="1" x14ac:dyDescent="0.25">
      <c r="A62" s="164" t="s">
        <v>58</v>
      </c>
      <c r="B62" s="163">
        <v>8548747</v>
      </c>
      <c r="C62" s="163">
        <v>8977983</v>
      </c>
      <c r="D62" s="163">
        <v>8754348</v>
      </c>
      <c r="E62" s="163">
        <f t="shared" si="4"/>
        <v>-223635</v>
      </c>
      <c r="F62" s="159">
        <f t="shared" si="5"/>
        <v>-2.4909269710134224E-2</v>
      </c>
    </row>
    <row r="63" spans="1:6" ht="15" customHeight="1" x14ac:dyDescent="0.25">
      <c r="A63" s="164" t="s">
        <v>59</v>
      </c>
      <c r="B63" s="163">
        <v>29028554</v>
      </c>
      <c r="C63" s="163">
        <v>28983944</v>
      </c>
      <c r="D63" s="163">
        <v>29892182</v>
      </c>
      <c r="E63" s="163">
        <f t="shared" si="4"/>
        <v>908238</v>
      </c>
      <c r="F63" s="159">
        <f t="shared" si="5"/>
        <v>3.1335901007813152E-2</v>
      </c>
    </row>
    <row r="64" spans="1:6" ht="15" customHeight="1" x14ac:dyDescent="0.25">
      <c r="A64" s="164" t="s">
        <v>60</v>
      </c>
      <c r="B64" s="163">
        <v>18029026</v>
      </c>
      <c r="C64" s="163">
        <v>17195184</v>
      </c>
      <c r="D64" s="163">
        <v>16746883</v>
      </c>
      <c r="E64" s="163">
        <f t="shared" si="4"/>
        <v>-448301</v>
      </c>
      <c r="F64" s="159">
        <f t="shared" si="5"/>
        <v>-2.6071311595153621E-2</v>
      </c>
    </row>
    <row r="65" spans="1:6" ht="15" customHeight="1" x14ac:dyDescent="0.25">
      <c r="A65" s="164" t="s">
        <v>61</v>
      </c>
      <c r="B65" s="163">
        <v>14890160</v>
      </c>
      <c r="C65" s="163">
        <v>13854109</v>
      </c>
      <c r="D65" s="163">
        <v>13093010</v>
      </c>
      <c r="E65" s="163">
        <f t="shared" si="4"/>
        <v>-761099</v>
      </c>
      <c r="F65" s="159">
        <f t="shared" si="5"/>
        <v>-5.4936697841773872E-2</v>
      </c>
    </row>
    <row r="66" spans="1:6" s="127" customFormat="1" ht="15" customHeight="1" x14ac:dyDescent="0.25">
      <c r="A66" s="183" t="s">
        <v>62</v>
      </c>
      <c r="B66" s="169">
        <v>178818393</v>
      </c>
      <c r="C66" s="169">
        <v>178913274</v>
      </c>
      <c r="D66" s="169">
        <v>174692156</v>
      </c>
      <c r="E66" s="169">
        <f t="shared" si="4"/>
        <v>-4221118</v>
      </c>
      <c r="F66" s="170">
        <f t="shared" si="5"/>
        <v>-2.359309572525066E-2</v>
      </c>
    </row>
    <row r="67" spans="1:6" ht="15" customHeight="1" x14ac:dyDescent="0.25">
      <c r="A67" s="164" t="s">
        <v>63</v>
      </c>
      <c r="B67" s="163">
        <v>0</v>
      </c>
      <c r="C67" s="163">
        <v>0</v>
      </c>
      <c r="D67" s="163">
        <v>0</v>
      </c>
      <c r="E67" s="163">
        <f t="shared" si="4"/>
        <v>0</v>
      </c>
      <c r="F67" s="159">
        <f t="shared" si="5"/>
        <v>0</v>
      </c>
    </row>
    <row r="68" spans="1:6" ht="15" customHeight="1" x14ac:dyDescent="0.25">
      <c r="A68" s="164" t="s">
        <v>64</v>
      </c>
      <c r="B68" s="163">
        <v>494749</v>
      </c>
      <c r="C68" s="163">
        <v>473374</v>
      </c>
      <c r="D68" s="163">
        <v>522418</v>
      </c>
      <c r="E68" s="163">
        <f t="shared" si="4"/>
        <v>49044</v>
      </c>
      <c r="F68" s="159">
        <f t="shared" si="5"/>
        <v>0.10360518321665321</v>
      </c>
    </row>
    <row r="69" spans="1:6" ht="15" customHeight="1" x14ac:dyDescent="0.25">
      <c r="A69" s="164" t="s">
        <v>65</v>
      </c>
      <c r="B69" s="163">
        <v>0</v>
      </c>
      <c r="C69" s="163">
        <v>0</v>
      </c>
      <c r="D69" s="163">
        <v>0</v>
      </c>
      <c r="E69" s="163">
        <f t="shared" si="4"/>
        <v>0</v>
      </c>
      <c r="F69" s="159">
        <f t="shared" si="5"/>
        <v>0</v>
      </c>
    </row>
    <row r="70" spans="1:6" ht="15" customHeight="1" x14ac:dyDescent="0.25">
      <c r="A70" s="164" t="s">
        <v>66</v>
      </c>
      <c r="B70" s="163">
        <v>0</v>
      </c>
      <c r="C70" s="163">
        <v>0</v>
      </c>
      <c r="D70" s="163">
        <v>0</v>
      </c>
      <c r="E70" s="163">
        <f t="shared" si="4"/>
        <v>0</v>
      </c>
      <c r="F70" s="159">
        <f t="shared" si="5"/>
        <v>0</v>
      </c>
    </row>
    <row r="71" spans="1:6" s="127" customFormat="1" ht="15" customHeight="1" x14ac:dyDescent="0.25">
      <c r="A71" s="184" t="s">
        <v>67</v>
      </c>
      <c r="B71" s="185">
        <v>179313142</v>
      </c>
      <c r="C71" s="185">
        <v>179386648</v>
      </c>
      <c r="D71" s="185">
        <v>175214574</v>
      </c>
      <c r="E71" s="185">
        <f t="shared" si="4"/>
        <v>-4172074</v>
      </c>
      <c r="F71" s="170">
        <f t="shared" si="5"/>
        <v>-2.3257438870255272E-2</v>
      </c>
    </row>
    <row r="72" spans="1:6" ht="15" customHeight="1" x14ac:dyDescent="0.25">
      <c r="A72" s="182"/>
      <c r="B72" s="154"/>
      <c r="C72" s="154"/>
      <c r="D72" s="154"/>
      <c r="E72" s="154"/>
      <c r="F72" s="156"/>
    </row>
    <row r="73" spans="1:6" ht="15" customHeight="1" x14ac:dyDescent="0.25">
      <c r="A73" s="180" t="s">
        <v>68</v>
      </c>
      <c r="B73" s="154"/>
      <c r="C73" s="154"/>
      <c r="D73" s="154"/>
      <c r="E73" s="154"/>
      <c r="F73" s="156"/>
    </row>
    <row r="74" spans="1:6" ht="15" customHeight="1" x14ac:dyDescent="0.25">
      <c r="A74" s="162" t="s">
        <v>69</v>
      </c>
      <c r="B74" s="158">
        <v>100477974</v>
      </c>
      <c r="C74" s="158">
        <v>100288101</v>
      </c>
      <c r="D74" s="158">
        <v>100554288</v>
      </c>
      <c r="E74" s="154">
        <f t="shared" ref="E74:E92" si="6">D74-C74</f>
        <v>266187</v>
      </c>
      <c r="F74" s="159">
        <f t="shared" ref="F74:F92" si="7">IF(ISBLANK(E74),"  ",IF(C74&gt;0,E74/C74,IF(E74&gt;0,1,0)))</f>
        <v>2.6542231565437661E-3</v>
      </c>
    </row>
    <row r="75" spans="1:6" ht="15" customHeight="1" x14ac:dyDescent="0.25">
      <c r="A75" s="164" t="s">
        <v>70</v>
      </c>
      <c r="B75" s="161">
        <v>1711473</v>
      </c>
      <c r="C75" s="161">
        <v>2007559</v>
      </c>
      <c r="D75" s="161">
        <v>1575979</v>
      </c>
      <c r="E75" s="163">
        <f t="shared" si="6"/>
        <v>-431580</v>
      </c>
      <c r="F75" s="159">
        <f t="shared" si="7"/>
        <v>-0.21497749256684362</v>
      </c>
    </row>
    <row r="76" spans="1:6" ht="15" customHeight="1" x14ac:dyDescent="0.25">
      <c r="A76" s="164" t="s">
        <v>71</v>
      </c>
      <c r="B76" s="154">
        <v>39106731</v>
      </c>
      <c r="C76" s="154">
        <v>40172814</v>
      </c>
      <c r="D76" s="154">
        <v>39793609</v>
      </c>
      <c r="E76" s="163">
        <f t="shared" si="6"/>
        <v>-379205</v>
      </c>
      <c r="F76" s="159">
        <f t="shared" si="7"/>
        <v>-9.4393437313104334E-3</v>
      </c>
    </row>
    <row r="77" spans="1:6" s="127" customFormat="1" ht="15" customHeight="1" x14ac:dyDescent="0.25">
      <c r="A77" s="183" t="s">
        <v>72</v>
      </c>
      <c r="B77" s="185">
        <v>141296178</v>
      </c>
      <c r="C77" s="185">
        <v>142468474</v>
      </c>
      <c r="D77" s="185">
        <v>141923876</v>
      </c>
      <c r="E77" s="169">
        <f t="shared" si="6"/>
        <v>-544598</v>
      </c>
      <c r="F77" s="170">
        <f t="shared" si="7"/>
        <v>-3.822586041035296E-3</v>
      </c>
    </row>
    <row r="78" spans="1:6" ht="15" customHeight="1" x14ac:dyDescent="0.25">
      <c r="A78" s="164" t="s">
        <v>73</v>
      </c>
      <c r="B78" s="161">
        <v>501336</v>
      </c>
      <c r="C78" s="161">
        <v>524204</v>
      </c>
      <c r="D78" s="161">
        <v>527593</v>
      </c>
      <c r="E78" s="163">
        <f t="shared" si="6"/>
        <v>3389</v>
      </c>
      <c r="F78" s="159">
        <f t="shared" si="7"/>
        <v>6.4650403278113102E-3</v>
      </c>
    </row>
    <row r="79" spans="1:6" ht="15" customHeight="1" x14ac:dyDescent="0.25">
      <c r="A79" s="164" t="s">
        <v>74</v>
      </c>
      <c r="B79" s="158">
        <v>14982816</v>
      </c>
      <c r="C79" s="158">
        <v>14872936</v>
      </c>
      <c r="D79" s="158">
        <v>11814104</v>
      </c>
      <c r="E79" s="163">
        <f t="shared" si="6"/>
        <v>-3058832</v>
      </c>
      <c r="F79" s="159">
        <f t="shared" si="7"/>
        <v>-0.20566430192397789</v>
      </c>
    </row>
    <row r="80" spans="1:6" ht="15" customHeight="1" x14ac:dyDescent="0.25">
      <c r="A80" s="164" t="s">
        <v>75</v>
      </c>
      <c r="B80" s="154">
        <v>1791780</v>
      </c>
      <c r="C80" s="154">
        <v>2004987</v>
      </c>
      <c r="D80" s="154">
        <v>1682129</v>
      </c>
      <c r="E80" s="163">
        <f t="shared" si="6"/>
        <v>-322858</v>
      </c>
      <c r="F80" s="159">
        <f t="shared" si="7"/>
        <v>-0.16102747798364778</v>
      </c>
    </row>
    <row r="81" spans="1:8" s="127" customFormat="1" ht="15" customHeight="1" x14ac:dyDescent="0.25">
      <c r="A81" s="167" t="s">
        <v>76</v>
      </c>
      <c r="B81" s="185">
        <v>17275932</v>
      </c>
      <c r="C81" s="185">
        <v>17402127</v>
      </c>
      <c r="D81" s="185">
        <v>14023826</v>
      </c>
      <c r="E81" s="169">
        <f t="shared" si="6"/>
        <v>-3378301</v>
      </c>
      <c r="F81" s="170">
        <f t="shared" si="7"/>
        <v>-0.19413149898285423</v>
      </c>
    </row>
    <row r="82" spans="1:8" ht="15" customHeight="1" x14ac:dyDescent="0.25">
      <c r="A82" s="164" t="s">
        <v>77</v>
      </c>
      <c r="B82" s="154">
        <v>779917</v>
      </c>
      <c r="C82" s="154">
        <v>924058</v>
      </c>
      <c r="D82" s="154">
        <v>924558</v>
      </c>
      <c r="E82" s="163">
        <f t="shared" si="6"/>
        <v>500</v>
      </c>
      <c r="F82" s="159">
        <f t="shared" si="7"/>
        <v>5.4109157650277363E-4</v>
      </c>
    </row>
    <row r="83" spans="1:8" ht="15" customHeight="1" x14ac:dyDescent="0.25">
      <c r="A83" s="164" t="s">
        <v>78</v>
      </c>
      <c r="B83" s="163">
        <v>19043962</v>
      </c>
      <c r="C83" s="163">
        <v>17519300</v>
      </c>
      <c r="D83" s="163">
        <v>17177331</v>
      </c>
      <c r="E83" s="163">
        <f t="shared" si="6"/>
        <v>-341969</v>
      </c>
      <c r="F83" s="159">
        <f t="shared" si="7"/>
        <v>-1.9519558429845943E-2</v>
      </c>
    </row>
    <row r="84" spans="1:8" ht="15" customHeight="1" x14ac:dyDescent="0.25">
      <c r="A84" s="164" t="s">
        <v>79</v>
      </c>
      <c r="B84" s="163">
        <v>0</v>
      </c>
      <c r="C84" s="163">
        <v>0</v>
      </c>
      <c r="D84" s="163">
        <v>0</v>
      </c>
      <c r="E84" s="163">
        <f t="shared" si="6"/>
        <v>0</v>
      </c>
      <c r="F84" s="159">
        <f t="shared" si="7"/>
        <v>0</v>
      </c>
    </row>
    <row r="85" spans="1:8" ht="15" customHeight="1" x14ac:dyDescent="0.25">
      <c r="A85" s="164" t="s">
        <v>80</v>
      </c>
      <c r="B85" s="163">
        <v>494749</v>
      </c>
      <c r="C85" s="163">
        <v>473374</v>
      </c>
      <c r="D85" s="163">
        <v>522418</v>
      </c>
      <c r="E85" s="163">
        <f t="shared" si="6"/>
        <v>49044</v>
      </c>
      <c r="F85" s="159">
        <f t="shared" si="7"/>
        <v>0.10360518321665321</v>
      </c>
    </row>
    <row r="86" spans="1:8" s="127" customFormat="1" ht="15" customHeight="1" x14ac:dyDescent="0.25">
      <c r="A86" s="167" t="s">
        <v>81</v>
      </c>
      <c r="B86" s="169">
        <v>20318628</v>
      </c>
      <c r="C86" s="169">
        <v>18916732</v>
      </c>
      <c r="D86" s="169">
        <v>18624307</v>
      </c>
      <c r="E86" s="169">
        <f t="shared" si="6"/>
        <v>-292425</v>
      </c>
      <c r="F86" s="170">
        <f t="shared" si="7"/>
        <v>-1.5458536918533286E-2</v>
      </c>
    </row>
    <row r="87" spans="1:8" ht="15" customHeight="1" x14ac:dyDescent="0.25">
      <c r="A87" s="164" t="s">
        <v>82</v>
      </c>
      <c r="B87" s="163">
        <v>421935</v>
      </c>
      <c r="C87" s="163">
        <v>42000</v>
      </c>
      <c r="D87" s="163">
        <v>85250</v>
      </c>
      <c r="E87" s="163">
        <f t="shared" si="6"/>
        <v>43250</v>
      </c>
      <c r="F87" s="159">
        <f t="shared" si="7"/>
        <v>1.0297619047619047</v>
      </c>
    </row>
    <row r="88" spans="1:8" ht="15" customHeight="1" x14ac:dyDescent="0.25">
      <c r="A88" s="164" t="s">
        <v>83</v>
      </c>
      <c r="B88" s="163">
        <v>469</v>
      </c>
      <c r="C88" s="163">
        <v>557315</v>
      </c>
      <c r="D88" s="163">
        <v>557315</v>
      </c>
      <c r="E88" s="163">
        <f t="shared" si="6"/>
        <v>0</v>
      </c>
      <c r="F88" s="159">
        <f t="shared" si="7"/>
        <v>0</v>
      </c>
    </row>
    <row r="89" spans="1:8" ht="15" customHeight="1" x14ac:dyDescent="0.25">
      <c r="A89" s="172" t="s">
        <v>84</v>
      </c>
      <c r="B89" s="163">
        <v>0</v>
      </c>
      <c r="C89" s="163">
        <v>0</v>
      </c>
      <c r="D89" s="163">
        <v>0</v>
      </c>
      <c r="E89" s="163">
        <f t="shared" si="6"/>
        <v>0</v>
      </c>
      <c r="F89" s="159">
        <f t="shared" si="7"/>
        <v>0</v>
      </c>
    </row>
    <row r="90" spans="1:8" s="127" customFormat="1" ht="15" customHeight="1" x14ac:dyDescent="0.25">
      <c r="A90" s="186" t="s">
        <v>85</v>
      </c>
      <c r="B90" s="185">
        <v>422404</v>
      </c>
      <c r="C90" s="185">
        <v>599315</v>
      </c>
      <c r="D90" s="185">
        <v>642565</v>
      </c>
      <c r="E90" s="185">
        <f t="shared" si="6"/>
        <v>43250</v>
      </c>
      <c r="F90" s="170">
        <f t="shared" si="7"/>
        <v>7.2165722533225438E-2</v>
      </c>
    </row>
    <row r="91" spans="1:8" ht="15" customHeight="1" x14ac:dyDescent="0.25">
      <c r="A91" s="172" t="s">
        <v>86</v>
      </c>
      <c r="B91" s="163">
        <v>0</v>
      </c>
      <c r="C91" s="163">
        <v>0</v>
      </c>
      <c r="D91" s="163">
        <v>0</v>
      </c>
      <c r="E91" s="163">
        <f t="shared" si="6"/>
        <v>0</v>
      </c>
      <c r="F91" s="159">
        <f t="shared" si="7"/>
        <v>0</v>
      </c>
    </row>
    <row r="92" spans="1:8" s="127" customFormat="1" ht="15" customHeight="1" thickBot="1" x14ac:dyDescent="0.3">
      <c r="A92" s="207" t="s">
        <v>67</v>
      </c>
      <c r="B92" s="208">
        <v>179313142</v>
      </c>
      <c r="C92" s="208">
        <v>179386648</v>
      </c>
      <c r="D92" s="208">
        <v>175214574</v>
      </c>
      <c r="E92" s="208">
        <f t="shared" si="6"/>
        <v>-4172074</v>
      </c>
      <c r="F92" s="209">
        <f t="shared" si="7"/>
        <v>-2.3257438870255272E-2</v>
      </c>
    </row>
    <row r="93" spans="1:8" ht="15" customHeight="1" thickTop="1" x14ac:dyDescent="0.25">
      <c r="A93" s="187"/>
      <c r="B93" s="188"/>
      <c r="C93" s="188"/>
      <c r="D93" s="188"/>
      <c r="E93" s="188"/>
      <c r="F93" s="189" t="s">
        <v>46</v>
      </c>
      <c r="G93" s="145"/>
      <c r="H93" s="145"/>
    </row>
    <row r="94" spans="1:8" x14ac:dyDescent="0.25">
      <c r="A94" s="142" t="s">
        <v>199</v>
      </c>
    </row>
    <row r="95" spans="1:8" x14ac:dyDescent="0.25">
      <c r="A95" s="142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4" sqref="H14"/>
    </sheetView>
  </sheetViews>
  <sheetFormatPr defaultColWidth="9.140625" defaultRowHeight="15" x14ac:dyDescent="0.25"/>
  <cols>
    <col min="1" max="1" width="66.5703125" style="142" customWidth="1"/>
    <col min="2" max="5" width="23.7109375" style="190" customWidth="1"/>
    <col min="6" max="6" width="23.7109375" style="191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102</v>
      </c>
      <c r="E1" s="43"/>
      <c r="F1" s="53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146" t="s">
        <v>4</v>
      </c>
      <c r="B4" s="147" t="s">
        <v>5</v>
      </c>
      <c r="C4" s="148" t="s">
        <v>6</v>
      </c>
      <c r="D4" s="148" t="s">
        <v>6</v>
      </c>
      <c r="E4" s="148" t="s">
        <v>7</v>
      </c>
      <c r="F4" s="149" t="s">
        <v>8</v>
      </c>
    </row>
    <row r="5" spans="1:8" s="143" customFormat="1" ht="15" customHeight="1" x14ac:dyDescent="0.25">
      <c r="A5" s="150"/>
      <c r="B5" s="151" t="s">
        <v>140</v>
      </c>
      <c r="C5" s="151" t="s">
        <v>197</v>
      </c>
      <c r="D5" s="151" t="s">
        <v>141</v>
      </c>
      <c r="E5" s="151" t="s">
        <v>140</v>
      </c>
      <c r="F5" s="152" t="s">
        <v>9</v>
      </c>
    </row>
    <row r="6" spans="1:8" ht="15" customHeight="1" x14ac:dyDescent="0.25">
      <c r="A6" s="153" t="s">
        <v>10</v>
      </c>
      <c r="B6" s="154"/>
      <c r="C6" s="154"/>
      <c r="D6" s="154"/>
      <c r="E6" s="154"/>
      <c r="F6" s="155"/>
    </row>
    <row r="7" spans="1:8" ht="15" customHeight="1" x14ac:dyDescent="0.25">
      <c r="A7" s="153" t="s">
        <v>11</v>
      </c>
      <c r="B7" s="154"/>
      <c r="C7" s="154"/>
      <c r="D7" s="154"/>
      <c r="E7" s="154"/>
      <c r="F7" s="156"/>
    </row>
    <row r="8" spans="1:8" ht="15" customHeight="1" x14ac:dyDescent="0.25">
      <c r="A8" s="157" t="s">
        <v>12</v>
      </c>
      <c r="B8" s="158">
        <v>23937086</v>
      </c>
      <c r="C8" s="158">
        <v>23937086</v>
      </c>
      <c r="D8" s="158">
        <v>24316359</v>
      </c>
      <c r="E8" s="158">
        <f t="shared" ref="E8:E29" si="0">D8-C8</f>
        <v>379273</v>
      </c>
      <c r="F8" s="159">
        <f t="shared" ref="F8:F29" si="1">IF(ISBLANK(E8),"  ",IF(C8&gt;0,E8/C8,IF(E8&gt;0,1,0)))</f>
        <v>1.5844576904640775E-2</v>
      </c>
    </row>
    <row r="9" spans="1:8" ht="15" customHeight="1" x14ac:dyDescent="0.25">
      <c r="A9" s="157" t="s">
        <v>13</v>
      </c>
      <c r="B9" s="158">
        <v>0</v>
      </c>
      <c r="C9" s="158">
        <v>0</v>
      </c>
      <c r="D9" s="158">
        <v>0</v>
      </c>
      <c r="E9" s="158">
        <f t="shared" si="0"/>
        <v>0</v>
      </c>
      <c r="F9" s="159">
        <f t="shared" si="1"/>
        <v>0</v>
      </c>
    </row>
    <row r="10" spans="1:8" ht="15" customHeight="1" x14ac:dyDescent="0.25">
      <c r="A10" s="160" t="s">
        <v>14</v>
      </c>
      <c r="B10" s="161">
        <v>1881129</v>
      </c>
      <c r="C10" s="161">
        <v>1933153</v>
      </c>
      <c r="D10" s="161">
        <v>1879249</v>
      </c>
      <c r="E10" s="161">
        <f t="shared" si="0"/>
        <v>-53904</v>
      </c>
      <c r="F10" s="159">
        <f t="shared" si="1"/>
        <v>-2.7883980212637074E-2</v>
      </c>
    </row>
    <row r="11" spans="1:8" ht="15" customHeight="1" x14ac:dyDescent="0.25">
      <c r="A11" s="162" t="s">
        <v>15</v>
      </c>
      <c r="B11" s="163">
        <v>0</v>
      </c>
      <c r="C11" s="163">
        <v>0</v>
      </c>
      <c r="D11" s="163">
        <v>0</v>
      </c>
      <c r="E11" s="161">
        <f t="shared" si="0"/>
        <v>0</v>
      </c>
      <c r="F11" s="159">
        <f t="shared" si="1"/>
        <v>0</v>
      </c>
    </row>
    <row r="12" spans="1:8" ht="15" customHeight="1" x14ac:dyDescent="0.25">
      <c r="A12" s="164" t="s">
        <v>16</v>
      </c>
      <c r="B12" s="163">
        <v>1881129</v>
      </c>
      <c r="C12" s="163">
        <v>1933153</v>
      </c>
      <c r="D12" s="163">
        <v>1879249</v>
      </c>
      <c r="E12" s="161">
        <f t="shared" si="0"/>
        <v>-53904</v>
      </c>
      <c r="F12" s="159">
        <f t="shared" si="1"/>
        <v>-2.7883980212637074E-2</v>
      </c>
    </row>
    <row r="13" spans="1:8" ht="15" customHeight="1" x14ac:dyDescent="0.25">
      <c r="A13" s="164" t="s">
        <v>17</v>
      </c>
      <c r="B13" s="163">
        <v>0</v>
      </c>
      <c r="C13" s="163">
        <v>0</v>
      </c>
      <c r="D13" s="163">
        <v>0</v>
      </c>
      <c r="E13" s="161">
        <f t="shared" si="0"/>
        <v>0</v>
      </c>
      <c r="F13" s="159">
        <f t="shared" si="1"/>
        <v>0</v>
      </c>
    </row>
    <row r="14" spans="1:8" ht="15" customHeight="1" x14ac:dyDescent="0.25">
      <c r="A14" s="164" t="s">
        <v>18</v>
      </c>
      <c r="B14" s="163">
        <v>0</v>
      </c>
      <c r="C14" s="163">
        <v>0</v>
      </c>
      <c r="D14" s="163">
        <v>0</v>
      </c>
      <c r="E14" s="161">
        <f t="shared" si="0"/>
        <v>0</v>
      </c>
      <c r="F14" s="159">
        <f t="shared" si="1"/>
        <v>0</v>
      </c>
    </row>
    <row r="15" spans="1:8" ht="15" customHeight="1" x14ac:dyDescent="0.25">
      <c r="A15" s="164" t="s">
        <v>19</v>
      </c>
      <c r="B15" s="163">
        <v>0</v>
      </c>
      <c r="C15" s="163">
        <v>0</v>
      </c>
      <c r="D15" s="163">
        <v>0</v>
      </c>
      <c r="E15" s="161">
        <f t="shared" si="0"/>
        <v>0</v>
      </c>
      <c r="F15" s="159">
        <f t="shared" si="1"/>
        <v>0</v>
      </c>
    </row>
    <row r="16" spans="1:8" ht="15" customHeight="1" x14ac:dyDescent="0.25">
      <c r="A16" s="164" t="s">
        <v>20</v>
      </c>
      <c r="B16" s="163">
        <v>0</v>
      </c>
      <c r="C16" s="163">
        <v>0</v>
      </c>
      <c r="D16" s="163">
        <v>0</v>
      </c>
      <c r="E16" s="161">
        <f t="shared" si="0"/>
        <v>0</v>
      </c>
      <c r="F16" s="159">
        <f t="shared" si="1"/>
        <v>0</v>
      </c>
    </row>
    <row r="17" spans="1:6" ht="15" customHeight="1" x14ac:dyDescent="0.25">
      <c r="A17" s="164" t="s">
        <v>21</v>
      </c>
      <c r="B17" s="163">
        <v>0</v>
      </c>
      <c r="C17" s="163">
        <v>0</v>
      </c>
      <c r="D17" s="163">
        <v>0</v>
      </c>
      <c r="E17" s="161">
        <f t="shared" si="0"/>
        <v>0</v>
      </c>
      <c r="F17" s="159">
        <f t="shared" si="1"/>
        <v>0</v>
      </c>
    </row>
    <row r="18" spans="1:6" ht="15" customHeight="1" x14ac:dyDescent="0.25">
      <c r="A18" s="164" t="s">
        <v>22</v>
      </c>
      <c r="B18" s="163">
        <v>0</v>
      </c>
      <c r="C18" s="163">
        <v>0</v>
      </c>
      <c r="D18" s="163">
        <v>0</v>
      </c>
      <c r="E18" s="161">
        <f t="shared" si="0"/>
        <v>0</v>
      </c>
      <c r="F18" s="159">
        <f t="shared" si="1"/>
        <v>0</v>
      </c>
    </row>
    <row r="19" spans="1:6" ht="15" customHeight="1" x14ac:dyDescent="0.25">
      <c r="A19" s="164" t="s">
        <v>23</v>
      </c>
      <c r="B19" s="163">
        <v>0</v>
      </c>
      <c r="C19" s="163">
        <v>0</v>
      </c>
      <c r="D19" s="163">
        <v>0</v>
      </c>
      <c r="E19" s="161">
        <f t="shared" si="0"/>
        <v>0</v>
      </c>
      <c r="F19" s="159">
        <f t="shared" si="1"/>
        <v>0</v>
      </c>
    </row>
    <row r="20" spans="1:6" ht="15" customHeight="1" x14ac:dyDescent="0.25">
      <c r="A20" s="164" t="s">
        <v>24</v>
      </c>
      <c r="B20" s="163">
        <v>0</v>
      </c>
      <c r="C20" s="163">
        <v>0</v>
      </c>
      <c r="D20" s="163">
        <v>0</v>
      </c>
      <c r="E20" s="161">
        <f t="shared" si="0"/>
        <v>0</v>
      </c>
      <c r="F20" s="159">
        <f t="shared" si="1"/>
        <v>0</v>
      </c>
    </row>
    <row r="21" spans="1:6" ht="15" customHeight="1" x14ac:dyDescent="0.25">
      <c r="A21" s="164" t="s">
        <v>25</v>
      </c>
      <c r="B21" s="163">
        <v>0</v>
      </c>
      <c r="C21" s="163">
        <v>0</v>
      </c>
      <c r="D21" s="163">
        <v>0</v>
      </c>
      <c r="E21" s="161">
        <f t="shared" si="0"/>
        <v>0</v>
      </c>
      <c r="F21" s="159">
        <f t="shared" si="1"/>
        <v>0</v>
      </c>
    </row>
    <row r="22" spans="1:6" ht="15" customHeight="1" x14ac:dyDescent="0.25">
      <c r="A22" s="164" t="s">
        <v>26</v>
      </c>
      <c r="B22" s="163">
        <v>0</v>
      </c>
      <c r="C22" s="163">
        <v>0</v>
      </c>
      <c r="D22" s="163">
        <v>0</v>
      </c>
      <c r="E22" s="161">
        <f t="shared" si="0"/>
        <v>0</v>
      </c>
      <c r="F22" s="159">
        <f t="shared" si="1"/>
        <v>0</v>
      </c>
    </row>
    <row r="23" spans="1:6" ht="15" customHeight="1" x14ac:dyDescent="0.25">
      <c r="A23" s="165" t="s">
        <v>27</v>
      </c>
      <c r="B23" s="163">
        <v>0</v>
      </c>
      <c r="C23" s="163">
        <v>0</v>
      </c>
      <c r="D23" s="163">
        <v>0</v>
      </c>
      <c r="E23" s="161">
        <f t="shared" si="0"/>
        <v>0</v>
      </c>
      <c r="F23" s="159">
        <f t="shared" si="1"/>
        <v>0</v>
      </c>
    </row>
    <row r="24" spans="1:6" ht="15" customHeight="1" x14ac:dyDescent="0.25">
      <c r="A24" s="165" t="s">
        <v>28</v>
      </c>
      <c r="B24" s="163">
        <v>0</v>
      </c>
      <c r="C24" s="163">
        <v>0</v>
      </c>
      <c r="D24" s="163">
        <v>0</v>
      </c>
      <c r="E24" s="161">
        <f t="shared" si="0"/>
        <v>0</v>
      </c>
      <c r="F24" s="159">
        <f t="shared" si="1"/>
        <v>0</v>
      </c>
    </row>
    <row r="25" spans="1:6" ht="15" customHeight="1" x14ac:dyDescent="0.25">
      <c r="A25" s="165" t="s">
        <v>29</v>
      </c>
      <c r="B25" s="163">
        <v>0</v>
      </c>
      <c r="C25" s="163">
        <v>0</v>
      </c>
      <c r="D25" s="163">
        <v>0</v>
      </c>
      <c r="E25" s="161">
        <f t="shared" si="0"/>
        <v>0</v>
      </c>
      <c r="F25" s="159">
        <f t="shared" si="1"/>
        <v>0</v>
      </c>
    </row>
    <row r="26" spans="1:6" ht="15" customHeight="1" x14ac:dyDescent="0.25">
      <c r="A26" s="165" t="s">
        <v>30</v>
      </c>
      <c r="B26" s="163">
        <v>0</v>
      </c>
      <c r="C26" s="163">
        <v>0</v>
      </c>
      <c r="D26" s="163">
        <v>0</v>
      </c>
      <c r="E26" s="161">
        <f t="shared" si="0"/>
        <v>0</v>
      </c>
      <c r="F26" s="159">
        <f t="shared" si="1"/>
        <v>0</v>
      </c>
    </row>
    <row r="27" spans="1:6" ht="15" customHeight="1" x14ac:dyDescent="0.25">
      <c r="A27" s="165" t="s">
        <v>31</v>
      </c>
      <c r="B27" s="163">
        <v>0</v>
      </c>
      <c r="C27" s="163">
        <v>0</v>
      </c>
      <c r="D27" s="163">
        <v>0</v>
      </c>
      <c r="E27" s="161">
        <f t="shared" si="0"/>
        <v>0</v>
      </c>
      <c r="F27" s="159">
        <f t="shared" si="1"/>
        <v>0</v>
      </c>
    </row>
    <row r="28" spans="1:6" ht="15" customHeight="1" x14ac:dyDescent="0.25">
      <c r="A28" s="165" t="s">
        <v>87</v>
      </c>
      <c r="B28" s="163">
        <v>0</v>
      </c>
      <c r="C28" s="163">
        <v>0</v>
      </c>
      <c r="D28" s="163">
        <v>0</v>
      </c>
      <c r="E28" s="161">
        <f>D28-C28</f>
        <v>0</v>
      </c>
      <c r="F28" s="159">
        <f>IF(ISBLANK(E28),"  ",IF(C28&gt;0,E28/C28,IF(E28&gt;0,1,0)))</f>
        <v>0</v>
      </c>
    </row>
    <row r="29" spans="1:6" ht="15" customHeight="1" x14ac:dyDescent="0.25">
      <c r="A29" s="165" t="s">
        <v>32</v>
      </c>
      <c r="B29" s="163">
        <v>0</v>
      </c>
      <c r="C29" s="163">
        <v>0</v>
      </c>
      <c r="D29" s="163">
        <v>0</v>
      </c>
      <c r="E29" s="161">
        <f t="shared" si="0"/>
        <v>0</v>
      </c>
      <c r="F29" s="159">
        <f t="shared" si="1"/>
        <v>0</v>
      </c>
    </row>
    <row r="30" spans="1:6" ht="15" customHeight="1" x14ac:dyDescent="0.25">
      <c r="A30" s="166" t="s">
        <v>33</v>
      </c>
      <c r="B30" s="163"/>
      <c r="C30" s="163"/>
      <c r="D30" s="163"/>
      <c r="E30" s="163"/>
      <c r="F30" s="155"/>
    </row>
    <row r="31" spans="1:6" ht="15" customHeight="1" x14ac:dyDescent="0.25">
      <c r="A31" s="162" t="s">
        <v>34</v>
      </c>
      <c r="B31" s="158">
        <v>0</v>
      </c>
      <c r="C31" s="158">
        <v>0</v>
      </c>
      <c r="D31" s="158">
        <v>0</v>
      </c>
      <c r="E31" s="158">
        <f>D31-C31</f>
        <v>0</v>
      </c>
      <c r="F31" s="159">
        <f>IF(ISBLANK(E31),"  ",IF(C31&gt;0,E31/C31,IF(E31&gt;0,1,0)))</f>
        <v>0</v>
      </c>
    </row>
    <row r="32" spans="1:6" ht="15" customHeight="1" x14ac:dyDescent="0.25">
      <c r="A32" s="167" t="s">
        <v>35</v>
      </c>
      <c r="B32" s="163"/>
      <c r="C32" s="163"/>
      <c r="D32" s="163"/>
      <c r="E32" s="163"/>
      <c r="F32" s="155"/>
    </row>
    <row r="33" spans="1:12" ht="15" customHeight="1" x14ac:dyDescent="0.25">
      <c r="A33" s="162" t="s">
        <v>34</v>
      </c>
      <c r="B33" s="154">
        <v>0</v>
      </c>
      <c r="C33" s="154">
        <v>0</v>
      </c>
      <c r="D33" s="154">
        <v>0</v>
      </c>
      <c r="E33" s="158">
        <f>D33-C33</f>
        <v>0</v>
      </c>
      <c r="F33" s="159">
        <f>IF(ISBLANK(E33),"  ",IF(C33&gt;0,E33/C33,IF(E33&gt;0,1,0)))</f>
        <v>0</v>
      </c>
    </row>
    <row r="34" spans="1:12" ht="15" customHeight="1" x14ac:dyDescent="0.25">
      <c r="A34" s="164" t="s">
        <v>36</v>
      </c>
      <c r="B34" s="163"/>
      <c r="C34" s="163"/>
      <c r="D34" s="163"/>
      <c r="E34" s="161"/>
      <c r="F34" s="159" t="str">
        <f>IF(ISBLANK(E34),"  ",IF(C34&gt;0,E34/C34,IF(E34&gt;0,1,0)))</f>
        <v xml:space="preserve">  </v>
      </c>
    </row>
    <row r="35" spans="1:12" s="127" customFormat="1" ht="15" customHeight="1" x14ac:dyDescent="0.25">
      <c r="A35" s="168" t="s">
        <v>38</v>
      </c>
      <c r="B35" s="169">
        <v>25818215</v>
      </c>
      <c r="C35" s="169">
        <v>25870239</v>
      </c>
      <c r="D35" s="169">
        <v>26195608</v>
      </c>
      <c r="E35" s="169">
        <f>D35-C35</f>
        <v>325369</v>
      </c>
      <c r="F35" s="170">
        <f>IF(ISBLANK(E35),"  ",IF(C35&gt;0,E35/C35,IF(E35&gt;0,1,0)))</f>
        <v>1.2576961503911889E-2</v>
      </c>
    </row>
    <row r="36" spans="1:12" ht="15" customHeight="1" x14ac:dyDescent="0.25">
      <c r="A36" s="166" t="s">
        <v>39</v>
      </c>
      <c r="B36" s="163"/>
      <c r="C36" s="163"/>
      <c r="D36" s="163"/>
      <c r="E36" s="163"/>
      <c r="F36" s="155"/>
    </row>
    <row r="37" spans="1:12" ht="15" customHeight="1" x14ac:dyDescent="0.25">
      <c r="A37" s="171" t="s">
        <v>40</v>
      </c>
      <c r="B37" s="158">
        <v>0</v>
      </c>
      <c r="C37" s="158">
        <v>0</v>
      </c>
      <c r="D37" s="158">
        <v>0</v>
      </c>
      <c r="E37" s="158">
        <f t="shared" ref="E37:E42" si="2">D37-C37</f>
        <v>0</v>
      </c>
      <c r="F37" s="159">
        <f t="shared" ref="F37:F42" si="3">IF(ISBLANK(E37),"  ",IF(C37&gt;0,E37/C37,IF(E37&gt;0,1,0)))</f>
        <v>0</v>
      </c>
    </row>
    <row r="38" spans="1:12" ht="15" customHeight="1" x14ac:dyDescent="0.25">
      <c r="A38" s="172" t="s">
        <v>41</v>
      </c>
      <c r="B38" s="158">
        <v>0</v>
      </c>
      <c r="C38" s="158">
        <v>0</v>
      </c>
      <c r="D38" s="158">
        <v>0</v>
      </c>
      <c r="E38" s="161">
        <f t="shared" si="2"/>
        <v>0</v>
      </c>
      <c r="F38" s="159">
        <f t="shared" si="3"/>
        <v>0</v>
      </c>
    </row>
    <row r="39" spans="1:12" ht="15" customHeight="1" x14ac:dyDescent="0.25">
      <c r="A39" s="172" t="s">
        <v>42</v>
      </c>
      <c r="B39" s="158">
        <v>0</v>
      </c>
      <c r="C39" s="158">
        <v>0</v>
      </c>
      <c r="D39" s="158">
        <v>0</v>
      </c>
      <c r="E39" s="161">
        <f t="shared" si="2"/>
        <v>0</v>
      </c>
      <c r="F39" s="159">
        <f t="shared" si="3"/>
        <v>0</v>
      </c>
    </row>
    <row r="40" spans="1:12" ht="15" customHeight="1" x14ac:dyDescent="0.25">
      <c r="A40" s="172" t="s">
        <v>43</v>
      </c>
      <c r="B40" s="158">
        <v>0</v>
      </c>
      <c r="C40" s="158">
        <v>0</v>
      </c>
      <c r="D40" s="158">
        <v>0</v>
      </c>
      <c r="E40" s="161">
        <f t="shared" si="2"/>
        <v>0</v>
      </c>
      <c r="F40" s="159">
        <f t="shared" si="3"/>
        <v>0</v>
      </c>
    </row>
    <row r="41" spans="1:12" ht="15" customHeight="1" x14ac:dyDescent="0.25">
      <c r="A41" s="173" t="s">
        <v>44</v>
      </c>
      <c r="B41" s="158">
        <v>0</v>
      </c>
      <c r="C41" s="158">
        <v>0</v>
      </c>
      <c r="D41" s="158">
        <v>0</v>
      </c>
      <c r="E41" s="161">
        <f t="shared" si="2"/>
        <v>0</v>
      </c>
      <c r="F41" s="159">
        <f t="shared" si="3"/>
        <v>0</v>
      </c>
    </row>
    <row r="42" spans="1:12" s="127" customFormat="1" ht="15" customHeight="1" x14ac:dyDescent="0.25">
      <c r="A42" s="166" t="s">
        <v>45</v>
      </c>
      <c r="B42" s="174">
        <v>0</v>
      </c>
      <c r="C42" s="174">
        <v>0</v>
      </c>
      <c r="D42" s="174">
        <v>0</v>
      </c>
      <c r="E42" s="174">
        <f t="shared" si="2"/>
        <v>0</v>
      </c>
      <c r="F42" s="170">
        <f t="shared" si="3"/>
        <v>0</v>
      </c>
      <c r="L42" s="127" t="s">
        <v>46</v>
      </c>
    </row>
    <row r="43" spans="1:12" ht="15" customHeight="1" x14ac:dyDescent="0.25">
      <c r="A43" s="164" t="s">
        <v>46</v>
      </c>
      <c r="B43" s="163"/>
      <c r="C43" s="163"/>
      <c r="D43" s="163"/>
      <c r="E43" s="163"/>
      <c r="F43" s="155"/>
    </row>
    <row r="44" spans="1:12" s="127" customFormat="1" ht="15" customHeight="1" x14ac:dyDescent="0.25">
      <c r="A44" s="175" t="s">
        <v>47</v>
      </c>
      <c r="B44" s="176">
        <v>0</v>
      </c>
      <c r="C44" s="176">
        <v>0</v>
      </c>
      <c r="D44" s="176">
        <v>0</v>
      </c>
      <c r="E44" s="176">
        <f>D44-C44</f>
        <v>0</v>
      </c>
      <c r="F44" s="170">
        <f>IF(ISBLANK(E44),"  ",IF(C44&gt;0,E44/C44,IF(E44&gt;0,1,0)))</f>
        <v>0</v>
      </c>
    </row>
    <row r="45" spans="1:12" ht="15" customHeight="1" x14ac:dyDescent="0.25">
      <c r="A45" s="164" t="s">
        <v>46</v>
      </c>
      <c r="B45" s="163"/>
      <c r="C45" s="163"/>
      <c r="D45" s="163"/>
      <c r="E45" s="163"/>
      <c r="F45" s="155"/>
    </row>
    <row r="46" spans="1:12" s="127" customFormat="1" ht="15" customHeight="1" x14ac:dyDescent="0.25">
      <c r="A46" s="175" t="s">
        <v>48</v>
      </c>
      <c r="B46" s="176">
        <v>0</v>
      </c>
      <c r="C46" s="176">
        <v>0</v>
      </c>
      <c r="D46" s="176">
        <v>0</v>
      </c>
      <c r="E46" s="176">
        <f>D46-C46</f>
        <v>0</v>
      </c>
      <c r="F46" s="170">
        <f>IF(ISBLANK(E46),"  ",IF(C46&gt;0,E46/C46,IF(E46&gt;0,1,0)))</f>
        <v>0</v>
      </c>
    </row>
    <row r="47" spans="1:12" ht="15" customHeight="1" x14ac:dyDescent="0.25">
      <c r="A47" s="164" t="s">
        <v>46</v>
      </c>
      <c r="B47" s="163"/>
      <c r="C47" s="163"/>
      <c r="D47" s="163"/>
      <c r="E47" s="163"/>
      <c r="F47" s="155"/>
    </row>
    <row r="48" spans="1:12" s="127" customFormat="1" ht="15" customHeight="1" x14ac:dyDescent="0.25">
      <c r="A48" s="166" t="s">
        <v>49</v>
      </c>
      <c r="B48" s="174">
        <v>64360959</v>
      </c>
      <c r="C48" s="174">
        <v>66227710</v>
      </c>
      <c r="D48" s="174">
        <v>66227710</v>
      </c>
      <c r="E48" s="174">
        <f>D48-C48</f>
        <v>0</v>
      </c>
      <c r="F48" s="170">
        <f>IF(ISBLANK(E48),"  ",IF(C48&gt;0,E48/C48,IF(E48&gt;0,1,0)))</f>
        <v>0</v>
      </c>
    </row>
    <row r="49" spans="1:6" ht="15" customHeight="1" x14ac:dyDescent="0.25">
      <c r="A49" s="164" t="s">
        <v>46</v>
      </c>
      <c r="B49" s="163"/>
      <c r="C49" s="163"/>
      <c r="D49" s="163"/>
      <c r="E49" s="163"/>
      <c r="F49" s="155"/>
    </row>
    <row r="50" spans="1:6" s="127" customFormat="1" ht="15" customHeight="1" x14ac:dyDescent="0.25">
      <c r="A50" s="177" t="s">
        <v>50</v>
      </c>
      <c r="B50" s="178">
        <v>0</v>
      </c>
      <c r="C50" s="178">
        <v>0</v>
      </c>
      <c r="D50" s="178">
        <v>0</v>
      </c>
      <c r="E50" s="178">
        <f>D50-C50</f>
        <v>0</v>
      </c>
      <c r="F50" s="170">
        <f>IF(ISBLANK(E50),"  ",IF(C50&gt;0,E50/C50,IF(E50&gt;0,1,0)))</f>
        <v>0</v>
      </c>
    </row>
    <row r="51" spans="1:6" ht="15" customHeight="1" x14ac:dyDescent="0.25">
      <c r="A51" s="166"/>
      <c r="B51" s="154"/>
      <c r="C51" s="154"/>
      <c r="D51" s="154"/>
      <c r="E51" s="154"/>
      <c r="F51" s="179"/>
    </row>
    <row r="52" spans="1:6" s="127" customFormat="1" ht="15" customHeight="1" x14ac:dyDescent="0.25">
      <c r="A52" s="166" t="s">
        <v>51</v>
      </c>
      <c r="B52" s="174">
        <v>0</v>
      </c>
      <c r="C52" s="174">
        <v>0</v>
      </c>
      <c r="D52" s="174">
        <v>0</v>
      </c>
      <c r="E52" s="178">
        <f>D52-C52</f>
        <v>0</v>
      </c>
      <c r="F52" s="170">
        <f>IF(ISBLANK(E52),"  ",IF(C52&gt;0,E52/C52,IF(E52&gt;0,1,0)))</f>
        <v>0</v>
      </c>
    </row>
    <row r="53" spans="1:6" ht="15" customHeight="1" x14ac:dyDescent="0.25">
      <c r="A53" s="164"/>
      <c r="B53" s="163"/>
      <c r="C53" s="163"/>
      <c r="D53" s="163"/>
      <c r="E53" s="163"/>
      <c r="F53" s="155"/>
    </row>
    <row r="54" spans="1:6" s="127" customFormat="1" ht="15" customHeight="1" x14ac:dyDescent="0.25">
      <c r="A54" s="180" t="s">
        <v>52</v>
      </c>
      <c r="B54" s="174">
        <v>90179174</v>
      </c>
      <c r="C54" s="174">
        <v>92097949</v>
      </c>
      <c r="D54" s="174">
        <v>92423318</v>
      </c>
      <c r="E54" s="174">
        <f>D54-C54</f>
        <v>325369</v>
      </c>
      <c r="F54" s="170">
        <f>IF(ISBLANK(E54),"  ",IF(C54&gt;0,E54/C54,IF(E54&gt;0,1,0)))</f>
        <v>3.5328582615884313E-3</v>
      </c>
    </row>
    <row r="55" spans="1:6" ht="15" customHeight="1" x14ac:dyDescent="0.25">
      <c r="A55" s="181"/>
      <c r="B55" s="163"/>
      <c r="C55" s="163"/>
      <c r="D55" s="163"/>
      <c r="E55" s="163"/>
      <c r="F55" s="155" t="s">
        <v>46</v>
      </c>
    </row>
    <row r="56" spans="1:6" ht="15" customHeight="1" x14ac:dyDescent="0.25">
      <c r="A56" s="182"/>
      <c r="B56" s="154"/>
      <c r="C56" s="154"/>
      <c r="D56" s="154"/>
      <c r="E56" s="154"/>
      <c r="F56" s="156" t="s">
        <v>46</v>
      </c>
    </row>
    <row r="57" spans="1:6" ht="15" customHeight="1" x14ac:dyDescent="0.25">
      <c r="A57" s="180" t="s">
        <v>53</v>
      </c>
      <c r="B57" s="154"/>
      <c r="C57" s="154"/>
      <c r="D57" s="154"/>
      <c r="E57" s="154"/>
      <c r="F57" s="156"/>
    </row>
    <row r="58" spans="1:6" ht="15" customHeight="1" x14ac:dyDescent="0.25">
      <c r="A58" s="162" t="s">
        <v>54</v>
      </c>
      <c r="B58" s="154">
        <v>34877005</v>
      </c>
      <c r="C58" s="154">
        <v>36447142</v>
      </c>
      <c r="D58" s="154">
        <v>37402348</v>
      </c>
      <c r="E58" s="154">
        <f t="shared" ref="E58:E71" si="4">D58-C58</f>
        <v>955206</v>
      </c>
      <c r="F58" s="159">
        <f t="shared" ref="F58:F71" si="5">IF(ISBLANK(E58),"  ",IF(C58&gt;0,E58/C58,IF(E58&gt;0,1,0)))</f>
        <v>2.6207980861709265E-2</v>
      </c>
    </row>
    <row r="59" spans="1:6" ht="15" customHeight="1" x14ac:dyDescent="0.25">
      <c r="A59" s="164" t="s">
        <v>55</v>
      </c>
      <c r="B59" s="163">
        <v>4457957</v>
      </c>
      <c r="C59" s="163">
        <v>4511964</v>
      </c>
      <c r="D59" s="163">
        <v>4519149</v>
      </c>
      <c r="E59" s="163">
        <f t="shared" si="4"/>
        <v>7185</v>
      </c>
      <c r="F59" s="159">
        <f t="shared" si="5"/>
        <v>1.5924329183477528E-3</v>
      </c>
    </row>
    <row r="60" spans="1:6" ht="15" customHeight="1" x14ac:dyDescent="0.25">
      <c r="A60" s="164" t="s">
        <v>56</v>
      </c>
      <c r="B60" s="163">
        <v>139836</v>
      </c>
      <c r="C60" s="163">
        <v>150034</v>
      </c>
      <c r="D60" s="163">
        <v>150638</v>
      </c>
      <c r="E60" s="163">
        <f t="shared" si="4"/>
        <v>604</v>
      </c>
      <c r="F60" s="159">
        <f t="shared" si="5"/>
        <v>4.0257541623898579E-3</v>
      </c>
    </row>
    <row r="61" spans="1:6" ht="15" customHeight="1" x14ac:dyDescent="0.25">
      <c r="A61" s="164" t="s">
        <v>57</v>
      </c>
      <c r="B61" s="163">
        <v>4956780</v>
      </c>
      <c r="C61" s="163">
        <v>5242040</v>
      </c>
      <c r="D61" s="163">
        <v>5463237</v>
      </c>
      <c r="E61" s="163">
        <f t="shared" si="4"/>
        <v>221197</v>
      </c>
      <c r="F61" s="159">
        <f t="shared" si="5"/>
        <v>4.2196740200380008E-2</v>
      </c>
    </row>
    <row r="62" spans="1:6" ht="15" customHeight="1" x14ac:dyDescent="0.25">
      <c r="A62" s="164" t="s">
        <v>58</v>
      </c>
      <c r="B62" s="163">
        <v>4310767</v>
      </c>
      <c r="C62" s="163">
        <v>4262439</v>
      </c>
      <c r="D62" s="163">
        <v>4614570</v>
      </c>
      <c r="E62" s="163">
        <f t="shared" si="4"/>
        <v>352131</v>
      </c>
      <c r="F62" s="159">
        <f t="shared" si="5"/>
        <v>8.26125605551188E-2</v>
      </c>
    </row>
    <row r="63" spans="1:6" ht="15" customHeight="1" x14ac:dyDescent="0.25">
      <c r="A63" s="164" t="s">
        <v>59</v>
      </c>
      <c r="B63" s="163">
        <v>13342951</v>
      </c>
      <c r="C63" s="163">
        <v>13379024</v>
      </c>
      <c r="D63" s="163">
        <v>13216530</v>
      </c>
      <c r="E63" s="163">
        <f t="shared" si="4"/>
        <v>-162494</v>
      </c>
      <c r="F63" s="159">
        <f t="shared" si="5"/>
        <v>-1.214543004033777E-2</v>
      </c>
    </row>
    <row r="64" spans="1:6" ht="15" customHeight="1" x14ac:dyDescent="0.25">
      <c r="A64" s="164" t="s">
        <v>60</v>
      </c>
      <c r="B64" s="163">
        <v>13680547</v>
      </c>
      <c r="C64" s="163">
        <v>14405352</v>
      </c>
      <c r="D64" s="163">
        <v>14250364</v>
      </c>
      <c r="E64" s="163">
        <f t="shared" si="4"/>
        <v>-154988</v>
      </c>
      <c r="F64" s="159">
        <f t="shared" si="5"/>
        <v>-1.0759056772788336E-2</v>
      </c>
    </row>
    <row r="65" spans="1:6" ht="15" customHeight="1" x14ac:dyDescent="0.25">
      <c r="A65" s="164" t="s">
        <v>61</v>
      </c>
      <c r="B65" s="163">
        <v>9172790</v>
      </c>
      <c r="C65" s="163">
        <v>8458998</v>
      </c>
      <c r="D65" s="163">
        <v>7564916</v>
      </c>
      <c r="E65" s="163">
        <f t="shared" si="4"/>
        <v>-894082</v>
      </c>
      <c r="F65" s="159">
        <f t="shared" si="5"/>
        <v>-0.10569597013736143</v>
      </c>
    </row>
    <row r="66" spans="1:6" s="127" customFormat="1" ht="15" customHeight="1" x14ac:dyDescent="0.25">
      <c r="A66" s="183" t="s">
        <v>62</v>
      </c>
      <c r="B66" s="169">
        <v>84938633</v>
      </c>
      <c r="C66" s="169">
        <v>86856993</v>
      </c>
      <c r="D66" s="169">
        <v>87181752</v>
      </c>
      <c r="E66" s="169">
        <f t="shared" si="4"/>
        <v>324759</v>
      </c>
      <c r="F66" s="170">
        <f t="shared" si="5"/>
        <v>3.7390080957557443E-3</v>
      </c>
    </row>
    <row r="67" spans="1:6" ht="15" customHeight="1" x14ac:dyDescent="0.25">
      <c r="A67" s="164" t="s">
        <v>63</v>
      </c>
      <c r="B67" s="163">
        <v>0</v>
      </c>
      <c r="C67" s="163">
        <v>0</v>
      </c>
      <c r="D67" s="163">
        <v>0</v>
      </c>
      <c r="E67" s="163">
        <f t="shared" si="4"/>
        <v>0</v>
      </c>
      <c r="F67" s="159">
        <f t="shared" si="5"/>
        <v>0</v>
      </c>
    </row>
    <row r="68" spans="1:6" ht="15" customHeight="1" x14ac:dyDescent="0.25">
      <c r="A68" s="164" t="s">
        <v>64</v>
      </c>
      <c r="B68" s="163">
        <v>43537</v>
      </c>
      <c r="C68" s="163">
        <v>43935</v>
      </c>
      <c r="D68" s="163">
        <v>44547</v>
      </c>
      <c r="E68" s="163">
        <f t="shared" si="4"/>
        <v>612</v>
      </c>
      <c r="F68" s="159">
        <f t="shared" si="5"/>
        <v>1.3929668828951861E-2</v>
      </c>
    </row>
    <row r="69" spans="1:6" ht="15" customHeight="1" x14ac:dyDescent="0.25">
      <c r="A69" s="164" t="s">
        <v>65</v>
      </c>
      <c r="B69" s="163">
        <v>5197017</v>
      </c>
      <c r="C69" s="163">
        <v>5197017</v>
      </c>
      <c r="D69" s="163">
        <v>5197017</v>
      </c>
      <c r="E69" s="163">
        <f t="shared" si="4"/>
        <v>0</v>
      </c>
      <c r="F69" s="159">
        <f t="shared" si="5"/>
        <v>0</v>
      </c>
    </row>
    <row r="70" spans="1:6" ht="15" customHeight="1" x14ac:dyDescent="0.25">
      <c r="A70" s="164" t="s">
        <v>66</v>
      </c>
      <c r="B70" s="163">
        <v>0</v>
      </c>
      <c r="C70" s="163">
        <v>0</v>
      </c>
      <c r="D70" s="163">
        <v>0</v>
      </c>
      <c r="E70" s="163">
        <f t="shared" si="4"/>
        <v>0</v>
      </c>
      <c r="F70" s="159">
        <f t="shared" si="5"/>
        <v>0</v>
      </c>
    </row>
    <row r="71" spans="1:6" s="127" customFormat="1" ht="15" customHeight="1" x14ac:dyDescent="0.25">
      <c r="A71" s="184" t="s">
        <v>67</v>
      </c>
      <c r="B71" s="185">
        <v>90179174</v>
      </c>
      <c r="C71" s="185">
        <v>92097949</v>
      </c>
      <c r="D71" s="185">
        <v>92423318</v>
      </c>
      <c r="E71" s="185">
        <f t="shared" si="4"/>
        <v>325369</v>
      </c>
      <c r="F71" s="170">
        <f t="shared" si="5"/>
        <v>3.5328582615884313E-3</v>
      </c>
    </row>
    <row r="72" spans="1:6" ht="15" customHeight="1" x14ac:dyDescent="0.25">
      <c r="A72" s="182"/>
      <c r="B72" s="154"/>
      <c r="C72" s="154"/>
      <c r="D72" s="154"/>
      <c r="E72" s="154"/>
      <c r="F72" s="156"/>
    </row>
    <row r="73" spans="1:6" ht="15" customHeight="1" x14ac:dyDescent="0.25">
      <c r="A73" s="180" t="s">
        <v>68</v>
      </c>
      <c r="B73" s="154"/>
      <c r="C73" s="154"/>
      <c r="D73" s="154"/>
      <c r="E73" s="154"/>
      <c r="F73" s="156"/>
    </row>
    <row r="74" spans="1:6" ht="15" customHeight="1" x14ac:dyDescent="0.25">
      <c r="A74" s="162" t="s">
        <v>69</v>
      </c>
      <c r="B74" s="158">
        <v>40709238</v>
      </c>
      <c r="C74" s="158">
        <v>40759326</v>
      </c>
      <c r="D74" s="158">
        <v>42444769</v>
      </c>
      <c r="E74" s="154">
        <f t="shared" ref="E74:E92" si="6">D74-C74</f>
        <v>1685443</v>
      </c>
      <c r="F74" s="159">
        <f t="shared" ref="F74:F92" si="7">IF(ISBLANK(E74),"  ",IF(C74&gt;0,E74/C74,IF(E74&gt;0,1,0)))</f>
        <v>4.13511008499012E-2</v>
      </c>
    </row>
    <row r="75" spans="1:6" ht="15" customHeight="1" x14ac:dyDescent="0.25">
      <c r="A75" s="164" t="s">
        <v>70</v>
      </c>
      <c r="B75" s="161">
        <v>790495</v>
      </c>
      <c r="C75" s="161">
        <v>798678</v>
      </c>
      <c r="D75" s="161">
        <v>802933</v>
      </c>
      <c r="E75" s="163">
        <f t="shared" si="6"/>
        <v>4255</v>
      </c>
      <c r="F75" s="159">
        <f t="shared" si="7"/>
        <v>5.3275537826257893E-3</v>
      </c>
    </row>
    <row r="76" spans="1:6" ht="15" customHeight="1" x14ac:dyDescent="0.25">
      <c r="A76" s="164" t="s">
        <v>71</v>
      </c>
      <c r="B76" s="154">
        <v>18322202</v>
      </c>
      <c r="C76" s="154">
        <v>18611946</v>
      </c>
      <c r="D76" s="154">
        <v>18889049</v>
      </c>
      <c r="E76" s="163">
        <f t="shared" si="6"/>
        <v>277103</v>
      </c>
      <c r="F76" s="159">
        <f t="shared" si="7"/>
        <v>1.488844852655386E-2</v>
      </c>
    </row>
    <row r="77" spans="1:6" s="127" customFormat="1" ht="15" customHeight="1" x14ac:dyDescent="0.25">
      <c r="A77" s="183" t="s">
        <v>72</v>
      </c>
      <c r="B77" s="185">
        <v>59821935</v>
      </c>
      <c r="C77" s="185">
        <v>60169950</v>
      </c>
      <c r="D77" s="185">
        <v>62136751</v>
      </c>
      <c r="E77" s="169">
        <f t="shared" si="6"/>
        <v>1966801</v>
      </c>
      <c r="F77" s="170">
        <f t="shared" si="7"/>
        <v>3.2687429522544061E-2</v>
      </c>
    </row>
    <row r="78" spans="1:6" ht="15" customHeight="1" x14ac:dyDescent="0.25">
      <c r="A78" s="164" t="s">
        <v>73</v>
      </c>
      <c r="B78" s="161">
        <v>455031</v>
      </c>
      <c r="C78" s="161">
        <v>429230</v>
      </c>
      <c r="D78" s="161">
        <v>647349</v>
      </c>
      <c r="E78" s="163">
        <f t="shared" si="6"/>
        <v>218119</v>
      </c>
      <c r="F78" s="159">
        <f t="shared" si="7"/>
        <v>0.50816345549006359</v>
      </c>
    </row>
    <row r="79" spans="1:6" ht="15" customHeight="1" x14ac:dyDescent="0.25">
      <c r="A79" s="164" t="s">
        <v>74</v>
      </c>
      <c r="B79" s="158">
        <v>7883541</v>
      </c>
      <c r="C79" s="158">
        <v>8204330</v>
      </c>
      <c r="D79" s="158">
        <v>6627194</v>
      </c>
      <c r="E79" s="163">
        <f t="shared" si="6"/>
        <v>-1577136</v>
      </c>
      <c r="F79" s="159">
        <f t="shared" si="7"/>
        <v>-0.192232150583899</v>
      </c>
    </row>
    <row r="80" spans="1:6" ht="15" customHeight="1" x14ac:dyDescent="0.25">
      <c r="A80" s="164" t="s">
        <v>75</v>
      </c>
      <c r="B80" s="154">
        <v>1328669</v>
      </c>
      <c r="C80" s="154">
        <v>1382039</v>
      </c>
      <c r="D80" s="154">
        <v>1360574</v>
      </c>
      <c r="E80" s="163">
        <f t="shared" si="6"/>
        <v>-21465</v>
      </c>
      <c r="F80" s="159">
        <f t="shared" si="7"/>
        <v>-1.5531399620415921E-2</v>
      </c>
    </row>
    <row r="81" spans="1:8" s="127" customFormat="1" ht="15" customHeight="1" x14ac:dyDescent="0.25">
      <c r="A81" s="167" t="s">
        <v>76</v>
      </c>
      <c r="B81" s="185">
        <v>9667241</v>
      </c>
      <c r="C81" s="185">
        <v>10015599</v>
      </c>
      <c r="D81" s="185">
        <v>8635117</v>
      </c>
      <c r="E81" s="169">
        <f t="shared" si="6"/>
        <v>-1380482</v>
      </c>
      <c r="F81" s="170">
        <f t="shared" si="7"/>
        <v>-0.13783319400067834</v>
      </c>
    </row>
    <row r="82" spans="1:8" ht="15" customHeight="1" x14ac:dyDescent="0.25">
      <c r="A82" s="164" t="s">
        <v>77</v>
      </c>
      <c r="B82" s="154">
        <v>766981</v>
      </c>
      <c r="C82" s="154">
        <v>908691</v>
      </c>
      <c r="D82" s="154">
        <v>898811</v>
      </c>
      <c r="E82" s="163">
        <f t="shared" si="6"/>
        <v>-9880</v>
      </c>
      <c r="F82" s="159">
        <f t="shared" si="7"/>
        <v>-1.087278293721408E-2</v>
      </c>
    </row>
    <row r="83" spans="1:8" ht="15" customHeight="1" x14ac:dyDescent="0.25">
      <c r="A83" s="164" t="s">
        <v>78</v>
      </c>
      <c r="B83" s="163">
        <v>19023346</v>
      </c>
      <c r="C83" s="163">
        <v>19869106</v>
      </c>
      <c r="D83" s="163">
        <v>19708118</v>
      </c>
      <c r="E83" s="163">
        <f t="shared" si="6"/>
        <v>-160988</v>
      </c>
      <c r="F83" s="159">
        <f t="shared" si="7"/>
        <v>-8.1024279602715903E-3</v>
      </c>
    </row>
    <row r="84" spans="1:8" ht="15" customHeight="1" x14ac:dyDescent="0.25">
      <c r="A84" s="164" t="s">
        <v>79</v>
      </c>
      <c r="B84" s="163">
        <v>0</v>
      </c>
      <c r="C84" s="163">
        <v>0</v>
      </c>
      <c r="D84" s="163">
        <v>0</v>
      </c>
      <c r="E84" s="163">
        <f t="shared" si="6"/>
        <v>0</v>
      </c>
      <c r="F84" s="159">
        <f t="shared" si="7"/>
        <v>0</v>
      </c>
    </row>
    <row r="85" spans="1:8" ht="15" customHeight="1" x14ac:dyDescent="0.25">
      <c r="A85" s="164" t="s">
        <v>80</v>
      </c>
      <c r="B85" s="163">
        <v>43537</v>
      </c>
      <c r="C85" s="163">
        <v>43935</v>
      </c>
      <c r="D85" s="163">
        <v>44547</v>
      </c>
      <c r="E85" s="163">
        <f t="shared" si="6"/>
        <v>612</v>
      </c>
      <c r="F85" s="159">
        <f t="shared" si="7"/>
        <v>1.3929668828951861E-2</v>
      </c>
    </row>
    <row r="86" spans="1:8" s="127" customFormat="1" ht="15" customHeight="1" x14ac:dyDescent="0.25">
      <c r="A86" s="167" t="s">
        <v>81</v>
      </c>
      <c r="B86" s="169">
        <v>19833864</v>
      </c>
      <c r="C86" s="169">
        <v>20821732</v>
      </c>
      <c r="D86" s="169">
        <v>20651476</v>
      </c>
      <c r="E86" s="169">
        <f t="shared" si="6"/>
        <v>-170256</v>
      </c>
      <c r="F86" s="170">
        <f t="shared" si="7"/>
        <v>-8.1768413886030237E-3</v>
      </c>
    </row>
    <row r="87" spans="1:8" ht="15" customHeight="1" x14ac:dyDescent="0.25">
      <c r="A87" s="164" t="s">
        <v>82</v>
      </c>
      <c r="B87" s="163">
        <v>481759</v>
      </c>
      <c r="C87" s="163">
        <v>545271</v>
      </c>
      <c r="D87" s="163">
        <v>604572</v>
      </c>
      <c r="E87" s="163">
        <f t="shared" si="6"/>
        <v>59301</v>
      </c>
      <c r="F87" s="159">
        <f t="shared" si="7"/>
        <v>0.10875509608983423</v>
      </c>
    </row>
    <row r="88" spans="1:8" ht="15" customHeight="1" x14ac:dyDescent="0.25">
      <c r="A88" s="164" t="s">
        <v>83</v>
      </c>
      <c r="B88" s="163">
        <v>374386</v>
      </c>
      <c r="C88" s="163">
        <v>545393</v>
      </c>
      <c r="D88" s="163">
        <v>395400</v>
      </c>
      <c r="E88" s="163">
        <f t="shared" si="6"/>
        <v>-149993</v>
      </c>
      <c r="F88" s="159">
        <f t="shared" si="7"/>
        <v>-0.27501819788666154</v>
      </c>
    </row>
    <row r="89" spans="1:8" ht="15" customHeight="1" x14ac:dyDescent="0.25">
      <c r="A89" s="172" t="s">
        <v>84</v>
      </c>
      <c r="B89" s="163">
        <v>0</v>
      </c>
      <c r="C89" s="163">
        <v>0</v>
      </c>
      <c r="D89" s="163">
        <v>0</v>
      </c>
      <c r="E89" s="163">
        <f t="shared" si="6"/>
        <v>0</v>
      </c>
      <c r="F89" s="159">
        <f t="shared" si="7"/>
        <v>0</v>
      </c>
    </row>
    <row r="90" spans="1:8" s="127" customFormat="1" ht="15" customHeight="1" x14ac:dyDescent="0.25">
      <c r="A90" s="186" t="s">
        <v>85</v>
      </c>
      <c r="B90" s="185">
        <v>856145</v>
      </c>
      <c r="C90" s="185">
        <v>1090664</v>
      </c>
      <c r="D90" s="185">
        <v>999972</v>
      </c>
      <c r="E90" s="185">
        <f t="shared" si="6"/>
        <v>-90692</v>
      </c>
      <c r="F90" s="170">
        <f t="shared" si="7"/>
        <v>-8.3153015044046569E-2</v>
      </c>
    </row>
    <row r="91" spans="1:8" ht="15" customHeight="1" x14ac:dyDescent="0.25">
      <c r="A91" s="172" t="s">
        <v>86</v>
      </c>
      <c r="B91" s="163">
        <v>0</v>
      </c>
      <c r="C91" s="163">
        <v>0</v>
      </c>
      <c r="D91" s="163">
        <v>0</v>
      </c>
      <c r="E91" s="163">
        <f t="shared" si="6"/>
        <v>0</v>
      </c>
      <c r="F91" s="159">
        <f t="shared" si="7"/>
        <v>0</v>
      </c>
    </row>
    <row r="92" spans="1:8" s="127" customFormat="1" ht="15" customHeight="1" thickBot="1" x14ac:dyDescent="0.3">
      <c r="A92" s="207" t="s">
        <v>67</v>
      </c>
      <c r="B92" s="208">
        <v>90179174</v>
      </c>
      <c r="C92" s="208">
        <v>92097949</v>
      </c>
      <c r="D92" s="208">
        <v>92423318</v>
      </c>
      <c r="E92" s="208">
        <f t="shared" si="6"/>
        <v>325369</v>
      </c>
      <c r="F92" s="209">
        <f t="shared" si="7"/>
        <v>3.5328582615884313E-3</v>
      </c>
    </row>
    <row r="93" spans="1:8" ht="15" customHeight="1" thickTop="1" x14ac:dyDescent="0.25">
      <c r="A93" s="187"/>
      <c r="B93" s="188"/>
      <c r="C93" s="188"/>
      <c r="D93" s="188"/>
      <c r="E93" s="188"/>
      <c r="F93" s="189" t="s">
        <v>46</v>
      </c>
      <c r="G93" s="145"/>
      <c r="H93" s="145"/>
    </row>
    <row r="94" spans="1:8" x14ac:dyDescent="0.25">
      <c r="A94" s="142" t="s">
        <v>199</v>
      </c>
    </row>
    <row r="95" spans="1:8" x14ac:dyDescent="0.25">
      <c r="A95" s="142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7" sqref="H27"/>
    </sheetView>
  </sheetViews>
  <sheetFormatPr defaultColWidth="9.140625" defaultRowHeight="15" x14ac:dyDescent="0.25"/>
  <cols>
    <col min="1" max="1" width="66.5703125" style="142" customWidth="1"/>
    <col min="2" max="5" width="23.7109375" style="190" customWidth="1"/>
    <col min="6" max="6" width="23.7109375" style="191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103</v>
      </c>
      <c r="E1" s="43"/>
      <c r="F1" s="53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146" t="s">
        <v>4</v>
      </c>
      <c r="B4" s="147" t="s">
        <v>5</v>
      </c>
      <c r="C4" s="148" t="s">
        <v>6</v>
      </c>
      <c r="D4" s="148" t="s">
        <v>6</v>
      </c>
      <c r="E4" s="148" t="s">
        <v>7</v>
      </c>
      <c r="F4" s="149" t="s">
        <v>8</v>
      </c>
    </row>
    <row r="5" spans="1:8" s="143" customFormat="1" ht="15" customHeight="1" x14ac:dyDescent="0.25">
      <c r="A5" s="150"/>
      <c r="B5" s="151" t="s">
        <v>140</v>
      </c>
      <c r="C5" s="151" t="s">
        <v>197</v>
      </c>
      <c r="D5" s="151" t="s">
        <v>141</v>
      </c>
      <c r="E5" s="151" t="s">
        <v>140</v>
      </c>
      <c r="F5" s="152" t="s">
        <v>9</v>
      </c>
    </row>
    <row r="6" spans="1:8" ht="15" customHeight="1" x14ac:dyDescent="0.25">
      <c r="A6" s="153" t="s">
        <v>10</v>
      </c>
      <c r="B6" s="154"/>
      <c r="C6" s="154"/>
      <c r="D6" s="154"/>
      <c r="E6" s="154"/>
      <c r="F6" s="155"/>
    </row>
    <row r="7" spans="1:8" ht="15" customHeight="1" x14ac:dyDescent="0.25">
      <c r="A7" s="153" t="s">
        <v>11</v>
      </c>
      <c r="B7" s="154"/>
      <c r="C7" s="154"/>
      <c r="D7" s="154"/>
      <c r="E7" s="154"/>
      <c r="F7" s="156"/>
    </row>
    <row r="8" spans="1:8" ht="15" customHeight="1" x14ac:dyDescent="0.25">
      <c r="A8" s="157" t="s">
        <v>12</v>
      </c>
      <c r="B8" s="158">
        <v>26562492</v>
      </c>
      <c r="C8" s="158">
        <v>26562492</v>
      </c>
      <c r="D8" s="158">
        <v>25648910</v>
      </c>
      <c r="E8" s="158">
        <f t="shared" ref="E8:E29" si="0">D8-C8</f>
        <v>-913582</v>
      </c>
      <c r="F8" s="159">
        <f t="shared" ref="F8:F29" si="1">IF(ISBLANK(E8),"  ",IF(C8&gt;0,E8/C8,IF(E8&gt;0,1,0)))</f>
        <v>-3.4393685652686502E-2</v>
      </c>
    </row>
    <row r="9" spans="1:8" ht="15" customHeight="1" x14ac:dyDescent="0.25">
      <c r="A9" s="157" t="s">
        <v>13</v>
      </c>
      <c r="B9" s="158">
        <v>0</v>
      </c>
      <c r="C9" s="158">
        <v>0</v>
      </c>
      <c r="D9" s="158">
        <v>0</v>
      </c>
      <c r="E9" s="158">
        <f t="shared" si="0"/>
        <v>0</v>
      </c>
      <c r="F9" s="159">
        <f t="shared" si="1"/>
        <v>0</v>
      </c>
    </row>
    <row r="10" spans="1:8" ht="15" customHeight="1" x14ac:dyDescent="0.25">
      <c r="A10" s="160" t="s">
        <v>14</v>
      </c>
      <c r="B10" s="161">
        <v>2550777.59</v>
      </c>
      <c r="C10" s="161">
        <v>2621321</v>
      </c>
      <c r="D10" s="161">
        <v>2548228</v>
      </c>
      <c r="E10" s="161">
        <f t="shared" si="0"/>
        <v>-73093</v>
      </c>
      <c r="F10" s="159">
        <f t="shared" si="1"/>
        <v>-2.7884032516429694E-2</v>
      </c>
    </row>
    <row r="11" spans="1:8" ht="15" customHeight="1" x14ac:dyDescent="0.25">
      <c r="A11" s="162" t="s">
        <v>15</v>
      </c>
      <c r="B11" s="163">
        <v>0</v>
      </c>
      <c r="C11" s="163">
        <v>0</v>
      </c>
      <c r="D11" s="163">
        <v>0</v>
      </c>
      <c r="E11" s="161">
        <f t="shared" si="0"/>
        <v>0</v>
      </c>
      <c r="F11" s="159">
        <f t="shared" si="1"/>
        <v>0</v>
      </c>
    </row>
    <row r="12" spans="1:8" ht="15" customHeight="1" x14ac:dyDescent="0.25">
      <c r="A12" s="164" t="s">
        <v>16</v>
      </c>
      <c r="B12" s="163">
        <v>2550777.59</v>
      </c>
      <c r="C12" s="163">
        <v>2621321</v>
      </c>
      <c r="D12" s="163">
        <v>2548228</v>
      </c>
      <c r="E12" s="161">
        <f t="shared" si="0"/>
        <v>-73093</v>
      </c>
      <c r="F12" s="159">
        <f t="shared" si="1"/>
        <v>-2.7884032516429694E-2</v>
      </c>
    </row>
    <row r="13" spans="1:8" ht="15" customHeight="1" x14ac:dyDescent="0.25">
      <c r="A13" s="164" t="s">
        <v>17</v>
      </c>
      <c r="B13" s="163">
        <v>0</v>
      </c>
      <c r="C13" s="163">
        <v>0</v>
      </c>
      <c r="D13" s="163">
        <v>0</v>
      </c>
      <c r="E13" s="161">
        <f t="shared" si="0"/>
        <v>0</v>
      </c>
      <c r="F13" s="159">
        <f t="shared" si="1"/>
        <v>0</v>
      </c>
    </row>
    <row r="14" spans="1:8" ht="15" customHeight="1" x14ac:dyDescent="0.25">
      <c r="A14" s="164" t="s">
        <v>18</v>
      </c>
      <c r="B14" s="163">
        <v>0</v>
      </c>
      <c r="C14" s="163">
        <v>0</v>
      </c>
      <c r="D14" s="163">
        <v>0</v>
      </c>
      <c r="E14" s="161">
        <f t="shared" si="0"/>
        <v>0</v>
      </c>
      <c r="F14" s="159">
        <f t="shared" si="1"/>
        <v>0</v>
      </c>
    </row>
    <row r="15" spans="1:8" ht="15" customHeight="1" x14ac:dyDescent="0.25">
      <c r="A15" s="164" t="s">
        <v>19</v>
      </c>
      <c r="B15" s="163">
        <v>0</v>
      </c>
      <c r="C15" s="163">
        <v>0</v>
      </c>
      <c r="D15" s="163">
        <v>0</v>
      </c>
      <c r="E15" s="161">
        <f t="shared" si="0"/>
        <v>0</v>
      </c>
      <c r="F15" s="159">
        <f t="shared" si="1"/>
        <v>0</v>
      </c>
    </row>
    <row r="16" spans="1:8" ht="15" customHeight="1" x14ac:dyDescent="0.25">
      <c r="A16" s="164" t="s">
        <v>20</v>
      </c>
      <c r="B16" s="163">
        <v>0</v>
      </c>
      <c r="C16" s="163">
        <v>0</v>
      </c>
      <c r="D16" s="163">
        <v>0</v>
      </c>
      <c r="E16" s="161">
        <f t="shared" si="0"/>
        <v>0</v>
      </c>
      <c r="F16" s="159">
        <f t="shared" si="1"/>
        <v>0</v>
      </c>
    </row>
    <row r="17" spans="1:6" ht="15" customHeight="1" x14ac:dyDescent="0.25">
      <c r="A17" s="164" t="s">
        <v>21</v>
      </c>
      <c r="B17" s="163">
        <v>0</v>
      </c>
      <c r="C17" s="163">
        <v>0</v>
      </c>
      <c r="D17" s="163">
        <v>0</v>
      </c>
      <c r="E17" s="161">
        <f t="shared" si="0"/>
        <v>0</v>
      </c>
      <c r="F17" s="159">
        <f t="shared" si="1"/>
        <v>0</v>
      </c>
    </row>
    <row r="18" spans="1:6" ht="15" customHeight="1" x14ac:dyDescent="0.25">
      <c r="A18" s="164" t="s">
        <v>22</v>
      </c>
      <c r="B18" s="163">
        <v>0</v>
      </c>
      <c r="C18" s="163">
        <v>0</v>
      </c>
      <c r="D18" s="163">
        <v>0</v>
      </c>
      <c r="E18" s="161">
        <f t="shared" si="0"/>
        <v>0</v>
      </c>
      <c r="F18" s="159">
        <f t="shared" si="1"/>
        <v>0</v>
      </c>
    </row>
    <row r="19" spans="1:6" ht="15" customHeight="1" x14ac:dyDescent="0.25">
      <c r="A19" s="164" t="s">
        <v>23</v>
      </c>
      <c r="B19" s="163">
        <v>0</v>
      </c>
      <c r="C19" s="163">
        <v>0</v>
      </c>
      <c r="D19" s="163">
        <v>0</v>
      </c>
      <c r="E19" s="161">
        <f t="shared" si="0"/>
        <v>0</v>
      </c>
      <c r="F19" s="159">
        <f t="shared" si="1"/>
        <v>0</v>
      </c>
    </row>
    <row r="20" spans="1:6" ht="15" customHeight="1" x14ac:dyDescent="0.25">
      <c r="A20" s="164" t="s">
        <v>24</v>
      </c>
      <c r="B20" s="163">
        <v>0</v>
      </c>
      <c r="C20" s="163">
        <v>0</v>
      </c>
      <c r="D20" s="163">
        <v>0</v>
      </c>
      <c r="E20" s="161">
        <f t="shared" si="0"/>
        <v>0</v>
      </c>
      <c r="F20" s="159">
        <f t="shared" si="1"/>
        <v>0</v>
      </c>
    </row>
    <row r="21" spans="1:6" ht="15" customHeight="1" x14ac:dyDescent="0.25">
      <c r="A21" s="164" t="s">
        <v>25</v>
      </c>
      <c r="B21" s="163">
        <v>0</v>
      </c>
      <c r="C21" s="163">
        <v>0</v>
      </c>
      <c r="D21" s="163">
        <v>0</v>
      </c>
      <c r="E21" s="161">
        <f t="shared" si="0"/>
        <v>0</v>
      </c>
      <c r="F21" s="159">
        <f t="shared" si="1"/>
        <v>0</v>
      </c>
    </row>
    <row r="22" spans="1:6" ht="15" customHeight="1" x14ac:dyDescent="0.25">
      <c r="A22" s="164" t="s">
        <v>26</v>
      </c>
      <c r="B22" s="163">
        <v>0</v>
      </c>
      <c r="C22" s="163">
        <v>0</v>
      </c>
      <c r="D22" s="163">
        <v>0</v>
      </c>
      <c r="E22" s="161">
        <f t="shared" si="0"/>
        <v>0</v>
      </c>
      <c r="F22" s="159">
        <f t="shared" si="1"/>
        <v>0</v>
      </c>
    </row>
    <row r="23" spans="1:6" ht="15" customHeight="1" x14ac:dyDescent="0.25">
      <c r="A23" s="165" t="s">
        <v>27</v>
      </c>
      <c r="B23" s="163">
        <v>0</v>
      </c>
      <c r="C23" s="163">
        <v>0</v>
      </c>
      <c r="D23" s="163">
        <v>0</v>
      </c>
      <c r="E23" s="161">
        <f t="shared" si="0"/>
        <v>0</v>
      </c>
      <c r="F23" s="159">
        <f t="shared" si="1"/>
        <v>0</v>
      </c>
    </row>
    <row r="24" spans="1:6" ht="15" customHeight="1" x14ac:dyDescent="0.25">
      <c r="A24" s="165" t="s">
        <v>28</v>
      </c>
      <c r="B24" s="163">
        <v>0</v>
      </c>
      <c r="C24" s="163">
        <v>0</v>
      </c>
      <c r="D24" s="163">
        <v>0</v>
      </c>
      <c r="E24" s="161">
        <f t="shared" si="0"/>
        <v>0</v>
      </c>
      <c r="F24" s="159">
        <f t="shared" si="1"/>
        <v>0</v>
      </c>
    </row>
    <row r="25" spans="1:6" ht="15" customHeight="1" x14ac:dyDescent="0.25">
      <c r="A25" s="165" t="s">
        <v>29</v>
      </c>
      <c r="B25" s="163">
        <v>0</v>
      </c>
      <c r="C25" s="163">
        <v>0</v>
      </c>
      <c r="D25" s="163">
        <v>0</v>
      </c>
      <c r="E25" s="161">
        <f t="shared" si="0"/>
        <v>0</v>
      </c>
      <c r="F25" s="159">
        <f t="shared" si="1"/>
        <v>0</v>
      </c>
    </row>
    <row r="26" spans="1:6" ht="15" customHeight="1" x14ac:dyDescent="0.25">
      <c r="A26" s="165" t="s">
        <v>30</v>
      </c>
      <c r="B26" s="163">
        <v>0</v>
      </c>
      <c r="C26" s="163">
        <v>0</v>
      </c>
      <c r="D26" s="163">
        <v>0</v>
      </c>
      <c r="E26" s="161">
        <f t="shared" si="0"/>
        <v>0</v>
      </c>
      <c r="F26" s="159">
        <f t="shared" si="1"/>
        <v>0</v>
      </c>
    </row>
    <row r="27" spans="1:6" ht="15" customHeight="1" x14ac:dyDescent="0.25">
      <c r="A27" s="165" t="s">
        <v>31</v>
      </c>
      <c r="B27" s="163">
        <v>0</v>
      </c>
      <c r="C27" s="163">
        <v>0</v>
      </c>
      <c r="D27" s="163">
        <v>0</v>
      </c>
      <c r="E27" s="161">
        <f t="shared" si="0"/>
        <v>0</v>
      </c>
      <c r="F27" s="159">
        <f t="shared" si="1"/>
        <v>0</v>
      </c>
    </row>
    <row r="28" spans="1:6" ht="15" customHeight="1" x14ac:dyDescent="0.25">
      <c r="A28" s="165" t="s">
        <v>87</v>
      </c>
      <c r="B28" s="163">
        <v>0</v>
      </c>
      <c r="C28" s="163">
        <v>0</v>
      </c>
      <c r="D28" s="163">
        <v>0</v>
      </c>
      <c r="E28" s="161">
        <f>D28-C28</f>
        <v>0</v>
      </c>
      <c r="F28" s="159">
        <f>IF(ISBLANK(E28),"  ",IF(C28&gt;0,E28/C28,IF(E28&gt;0,1,0)))</f>
        <v>0</v>
      </c>
    </row>
    <row r="29" spans="1:6" ht="15" customHeight="1" x14ac:dyDescent="0.25">
      <c r="A29" s="165" t="s">
        <v>32</v>
      </c>
      <c r="B29" s="163">
        <v>0</v>
      </c>
      <c r="C29" s="163">
        <v>0</v>
      </c>
      <c r="D29" s="163">
        <v>0</v>
      </c>
      <c r="E29" s="161">
        <f t="shared" si="0"/>
        <v>0</v>
      </c>
      <c r="F29" s="159">
        <f t="shared" si="1"/>
        <v>0</v>
      </c>
    </row>
    <row r="30" spans="1:6" ht="15" customHeight="1" x14ac:dyDescent="0.25">
      <c r="A30" s="166" t="s">
        <v>33</v>
      </c>
      <c r="B30" s="163"/>
      <c r="C30" s="163"/>
      <c r="D30" s="163"/>
      <c r="E30" s="163"/>
      <c r="F30" s="155"/>
    </row>
    <row r="31" spans="1:6" ht="15" customHeight="1" x14ac:dyDescent="0.25">
      <c r="A31" s="162" t="s">
        <v>34</v>
      </c>
      <c r="B31" s="158">
        <v>0</v>
      </c>
      <c r="C31" s="158">
        <v>0</v>
      </c>
      <c r="D31" s="158">
        <v>0</v>
      </c>
      <c r="E31" s="158">
        <f>D31-C31</f>
        <v>0</v>
      </c>
      <c r="F31" s="159">
        <f>IF(ISBLANK(E31),"  ",IF(C31&gt;0,E31/C31,IF(E31&gt;0,1,0)))</f>
        <v>0</v>
      </c>
    </row>
    <row r="32" spans="1:6" ht="15" customHeight="1" x14ac:dyDescent="0.25">
      <c r="A32" s="167" t="s">
        <v>35</v>
      </c>
      <c r="B32" s="163"/>
      <c r="C32" s="163"/>
      <c r="D32" s="163"/>
      <c r="E32" s="163"/>
      <c r="F32" s="155"/>
    </row>
    <row r="33" spans="1:12" ht="15" customHeight="1" x14ac:dyDescent="0.25">
      <c r="A33" s="162" t="s">
        <v>34</v>
      </c>
      <c r="B33" s="154">
        <v>0</v>
      </c>
      <c r="C33" s="154">
        <v>0</v>
      </c>
      <c r="D33" s="154">
        <v>0</v>
      </c>
      <c r="E33" s="158">
        <f>D33-C33</f>
        <v>0</v>
      </c>
      <c r="F33" s="159">
        <f>IF(ISBLANK(E33),"  ",IF(C33&gt;0,E33/C33,IF(E33&gt;0,1,0)))</f>
        <v>0</v>
      </c>
    </row>
    <row r="34" spans="1:12" ht="15" customHeight="1" x14ac:dyDescent="0.25">
      <c r="A34" s="164" t="s">
        <v>36</v>
      </c>
      <c r="B34" s="163"/>
      <c r="C34" s="163"/>
      <c r="D34" s="163"/>
      <c r="E34" s="161"/>
      <c r="F34" s="159" t="str">
        <f>IF(ISBLANK(E34),"  ",IF(C34&gt;0,E34/C34,IF(E34&gt;0,1,0)))</f>
        <v xml:space="preserve">  </v>
      </c>
    </row>
    <row r="35" spans="1:12" s="127" customFormat="1" ht="15" customHeight="1" x14ac:dyDescent="0.25">
      <c r="A35" s="168" t="s">
        <v>38</v>
      </c>
      <c r="B35" s="169">
        <v>29113269.59</v>
      </c>
      <c r="C35" s="169">
        <v>29183813</v>
      </c>
      <c r="D35" s="169">
        <v>28197138</v>
      </c>
      <c r="E35" s="169">
        <f>D35-C35</f>
        <v>-986675</v>
      </c>
      <c r="F35" s="170">
        <f>IF(ISBLANK(E35),"  ",IF(C35&gt;0,E35/C35,IF(E35&gt;0,1,0)))</f>
        <v>-3.3808981711882541E-2</v>
      </c>
    </row>
    <row r="36" spans="1:12" ht="15" customHeight="1" x14ac:dyDescent="0.25">
      <c r="A36" s="166" t="s">
        <v>39</v>
      </c>
      <c r="B36" s="163"/>
      <c r="C36" s="163"/>
      <c r="D36" s="163"/>
      <c r="E36" s="163"/>
      <c r="F36" s="155"/>
    </row>
    <row r="37" spans="1:12" ht="15" customHeight="1" x14ac:dyDescent="0.25">
      <c r="A37" s="171" t="s">
        <v>40</v>
      </c>
      <c r="B37" s="158">
        <v>0</v>
      </c>
      <c r="C37" s="158">
        <v>0</v>
      </c>
      <c r="D37" s="158">
        <v>0</v>
      </c>
      <c r="E37" s="158">
        <f t="shared" ref="E37:E42" si="2">D37-C37</f>
        <v>0</v>
      </c>
      <c r="F37" s="159">
        <f t="shared" ref="F37:F42" si="3">IF(ISBLANK(E37),"  ",IF(C37&gt;0,E37/C37,IF(E37&gt;0,1,0)))</f>
        <v>0</v>
      </c>
    </row>
    <row r="38" spans="1:12" ht="15" customHeight="1" x14ac:dyDescent="0.25">
      <c r="A38" s="172" t="s">
        <v>41</v>
      </c>
      <c r="B38" s="158">
        <v>0</v>
      </c>
      <c r="C38" s="158">
        <v>0</v>
      </c>
      <c r="D38" s="158">
        <v>0</v>
      </c>
      <c r="E38" s="161">
        <f t="shared" si="2"/>
        <v>0</v>
      </c>
      <c r="F38" s="159">
        <f t="shared" si="3"/>
        <v>0</v>
      </c>
    </row>
    <row r="39" spans="1:12" ht="15" customHeight="1" x14ac:dyDescent="0.25">
      <c r="A39" s="172" t="s">
        <v>42</v>
      </c>
      <c r="B39" s="158">
        <v>0</v>
      </c>
      <c r="C39" s="158">
        <v>0</v>
      </c>
      <c r="D39" s="158">
        <v>0</v>
      </c>
      <c r="E39" s="161">
        <f t="shared" si="2"/>
        <v>0</v>
      </c>
      <c r="F39" s="159">
        <f t="shared" si="3"/>
        <v>0</v>
      </c>
    </row>
    <row r="40" spans="1:12" ht="15" customHeight="1" x14ac:dyDescent="0.25">
      <c r="A40" s="172" t="s">
        <v>43</v>
      </c>
      <c r="B40" s="158">
        <v>0</v>
      </c>
      <c r="C40" s="158">
        <v>0</v>
      </c>
      <c r="D40" s="158">
        <v>0</v>
      </c>
      <c r="E40" s="161">
        <f t="shared" si="2"/>
        <v>0</v>
      </c>
      <c r="F40" s="159">
        <f t="shared" si="3"/>
        <v>0</v>
      </c>
    </row>
    <row r="41" spans="1:12" ht="15" customHeight="1" x14ac:dyDescent="0.25">
      <c r="A41" s="173" t="s">
        <v>44</v>
      </c>
      <c r="B41" s="158">
        <v>0</v>
      </c>
      <c r="C41" s="158">
        <v>0</v>
      </c>
      <c r="D41" s="158">
        <v>0</v>
      </c>
      <c r="E41" s="161">
        <f t="shared" si="2"/>
        <v>0</v>
      </c>
      <c r="F41" s="159">
        <f t="shared" si="3"/>
        <v>0</v>
      </c>
    </row>
    <row r="42" spans="1:12" s="127" customFormat="1" ht="15" customHeight="1" x14ac:dyDescent="0.25">
      <c r="A42" s="166" t="s">
        <v>45</v>
      </c>
      <c r="B42" s="174">
        <v>0</v>
      </c>
      <c r="C42" s="174">
        <v>0</v>
      </c>
      <c r="D42" s="174">
        <v>0</v>
      </c>
      <c r="E42" s="174">
        <f t="shared" si="2"/>
        <v>0</v>
      </c>
      <c r="F42" s="170">
        <f t="shared" si="3"/>
        <v>0</v>
      </c>
      <c r="L42" s="127" t="s">
        <v>46</v>
      </c>
    </row>
    <row r="43" spans="1:12" ht="15" customHeight="1" x14ac:dyDescent="0.25">
      <c r="A43" s="164" t="s">
        <v>46</v>
      </c>
      <c r="B43" s="163"/>
      <c r="C43" s="163"/>
      <c r="D43" s="163"/>
      <c r="E43" s="163"/>
      <c r="F43" s="155"/>
    </row>
    <row r="44" spans="1:12" s="127" customFormat="1" ht="15" customHeight="1" x14ac:dyDescent="0.25">
      <c r="A44" s="175" t="s">
        <v>47</v>
      </c>
      <c r="B44" s="176">
        <v>0</v>
      </c>
      <c r="C44" s="176">
        <v>0</v>
      </c>
      <c r="D44" s="176">
        <v>0</v>
      </c>
      <c r="E44" s="176">
        <f>D44-C44</f>
        <v>0</v>
      </c>
      <c r="F44" s="170">
        <f>IF(ISBLANK(E44),"  ",IF(C44&gt;0,E44/C44,IF(E44&gt;0,1,0)))</f>
        <v>0</v>
      </c>
    </row>
    <row r="45" spans="1:12" ht="15" customHeight="1" x14ac:dyDescent="0.25">
      <c r="A45" s="164" t="s">
        <v>46</v>
      </c>
      <c r="B45" s="163"/>
      <c r="C45" s="163"/>
      <c r="D45" s="163"/>
      <c r="E45" s="163"/>
      <c r="F45" s="155"/>
    </row>
    <row r="46" spans="1:12" s="127" customFormat="1" ht="15" customHeight="1" x14ac:dyDescent="0.25">
      <c r="A46" s="175" t="s">
        <v>48</v>
      </c>
      <c r="B46" s="176">
        <v>0</v>
      </c>
      <c r="C46" s="176">
        <v>0</v>
      </c>
      <c r="D46" s="176">
        <v>0</v>
      </c>
      <c r="E46" s="176">
        <f>D46-C46</f>
        <v>0</v>
      </c>
      <c r="F46" s="170">
        <f>IF(ISBLANK(E46),"  ",IF(C46&gt;0,E46/C46,IF(E46&gt;0,1,0)))</f>
        <v>0</v>
      </c>
    </row>
    <row r="47" spans="1:12" ht="15" customHeight="1" x14ac:dyDescent="0.25">
      <c r="A47" s="164" t="s">
        <v>46</v>
      </c>
      <c r="B47" s="163"/>
      <c r="C47" s="163"/>
      <c r="D47" s="163"/>
      <c r="E47" s="163"/>
      <c r="F47" s="155"/>
    </row>
    <row r="48" spans="1:12" s="127" customFormat="1" ht="15" customHeight="1" x14ac:dyDescent="0.25">
      <c r="A48" s="166" t="s">
        <v>49</v>
      </c>
      <c r="B48" s="174">
        <v>60929993.229999997</v>
      </c>
      <c r="C48" s="174">
        <v>68746142</v>
      </c>
      <c r="D48" s="174">
        <v>69746142</v>
      </c>
      <c r="E48" s="174">
        <f>D48-C48</f>
        <v>1000000</v>
      </c>
      <c r="F48" s="170">
        <f>IF(ISBLANK(E48),"  ",IF(C48&gt;0,E48/C48,IF(E48&gt;0,1,0)))</f>
        <v>1.4546270829277954E-2</v>
      </c>
    </row>
    <row r="49" spans="1:6" ht="15" customHeight="1" x14ac:dyDescent="0.25">
      <c r="A49" s="164" t="s">
        <v>46</v>
      </c>
      <c r="B49" s="163"/>
      <c r="C49" s="163"/>
      <c r="D49" s="163"/>
      <c r="E49" s="163"/>
      <c r="F49" s="155"/>
    </row>
    <row r="50" spans="1:6" s="127" customFormat="1" ht="15" customHeight="1" x14ac:dyDescent="0.25">
      <c r="A50" s="177" t="s">
        <v>50</v>
      </c>
      <c r="B50" s="178">
        <v>0</v>
      </c>
      <c r="C50" s="178">
        <v>0</v>
      </c>
      <c r="D50" s="178">
        <v>0</v>
      </c>
      <c r="E50" s="178">
        <f>D50-C50</f>
        <v>0</v>
      </c>
      <c r="F50" s="170">
        <f>IF(ISBLANK(E50),"  ",IF(C50&gt;0,E50/C50,IF(E50&gt;0,1,0)))</f>
        <v>0</v>
      </c>
    </row>
    <row r="51" spans="1:6" ht="15" customHeight="1" x14ac:dyDescent="0.25">
      <c r="A51" s="166"/>
      <c r="B51" s="154"/>
      <c r="C51" s="154"/>
      <c r="D51" s="154"/>
      <c r="E51" s="154"/>
      <c r="F51" s="179"/>
    </row>
    <row r="52" spans="1:6" s="127" customFormat="1" ht="15" customHeight="1" x14ac:dyDescent="0.25">
      <c r="A52" s="166" t="s">
        <v>51</v>
      </c>
      <c r="B52" s="174">
        <v>0</v>
      </c>
      <c r="C52" s="174">
        <v>0</v>
      </c>
      <c r="D52" s="174">
        <v>0</v>
      </c>
      <c r="E52" s="178">
        <f>D52-C52</f>
        <v>0</v>
      </c>
      <c r="F52" s="170">
        <f>IF(ISBLANK(E52),"  ",IF(C52&gt;0,E52/C52,IF(E52&gt;0,1,0)))</f>
        <v>0</v>
      </c>
    </row>
    <row r="53" spans="1:6" ht="15" customHeight="1" x14ac:dyDescent="0.25">
      <c r="A53" s="164"/>
      <c r="B53" s="163"/>
      <c r="C53" s="163"/>
      <c r="D53" s="163"/>
      <c r="E53" s="163"/>
      <c r="F53" s="155"/>
    </row>
    <row r="54" spans="1:6" s="127" customFormat="1" ht="15" customHeight="1" x14ac:dyDescent="0.25">
      <c r="A54" s="180" t="s">
        <v>52</v>
      </c>
      <c r="B54" s="174">
        <v>90043262.819999993</v>
      </c>
      <c r="C54" s="174">
        <v>97929955</v>
      </c>
      <c r="D54" s="174">
        <v>97943280</v>
      </c>
      <c r="E54" s="174">
        <f>D54-C54</f>
        <v>13325</v>
      </c>
      <c r="F54" s="170">
        <f>IF(ISBLANK(E54),"  ",IF(C54&gt;0,E54/C54,IF(E54&gt;0,1,0)))</f>
        <v>1.3606664069231933E-4</v>
      </c>
    </row>
    <row r="55" spans="1:6" ht="15" customHeight="1" x14ac:dyDescent="0.25">
      <c r="A55" s="181"/>
      <c r="B55" s="163"/>
      <c r="C55" s="163"/>
      <c r="D55" s="163"/>
      <c r="E55" s="163"/>
      <c r="F55" s="155" t="s">
        <v>46</v>
      </c>
    </row>
    <row r="56" spans="1:6" ht="15" customHeight="1" x14ac:dyDescent="0.25">
      <c r="A56" s="182"/>
      <c r="B56" s="154"/>
      <c r="C56" s="154"/>
      <c r="D56" s="154"/>
      <c r="E56" s="154"/>
      <c r="F56" s="156" t="s">
        <v>46</v>
      </c>
    </row>
    <row r="57" spans="1:6" ht="15" customHeight="1" x14ac:dyDescent="0.25">
      <c r="A57" s="180" t="s">
        <v>53</v>
      </c>
      <c r="B57" s="154"/>
      <c r="C57" s="154"/>
      <c r="D57" s="154"/>
      <c r="E57" s="154"/>
      <c r="F57" s="156"/>
    </row>
    <row r="58" spans="1:6" ht="15" customHeight="1" x14ac:dyDescent="0.25">
      <c r="A58" s="162" t="s">
        <v>54</v>
      </c>
      <c r="B58" s="154">
        <v>34993090.030000001</v>
      </c>
      <c r="C58" s="154">
        <v>35410105</v>
      </c>
      <c r="D58" s="154">
        <v>36815466</v>
      </c>
      <c r="E58" s="154">
        <f t="shared" ref="E58:E71" si="4">D58-C58</f>
        <v>1405361</v>
      </c>
      <c r="F58" s="159">
        <f t="shared" ref="F58:F71" si="5">IF(ISBLANK(E58),"  ",IF(C58&gt;0,E58/C58,IF(E58&gt;0,1,0)))</f>
        <v>3.9688134220443573E-2</v>
      </c>
    </row>
    <row r="59" spans="1:6" ht="15" customHeight="1" x14ac:dyDescent="0.25">
      <c r="A59" s="164" t="s">
        <v>55</v>
      </c>
      <c r="B59" s="163">
        <v>4235151.88</v>
      </c>
      <c r="C59" s="163">
        <v>4496833</v>
      </c>
      <c r="D59" s="163">
        <v>4454519</v>
      </c>
      <c r="E59" s="163">
        <f t="shared" si="4"/>
        <v>-42314</v>
      </c>
      <c r="F59" s="159">
        <f t="shared" si="5"/>
        <v>-9.4097334724238153E-3</v>
      </c>
    </row>
    <row r="60" spans="1:6" ht="15" customHeight="1" x14ac:dyDescent="0.25">
      <c r="A60" s="164" t="s">
        <v>56</v>
      </c>
      <c r="B60" s="163">
        <v>399.97</v>
      </c>
      <c r="C60" s="163">
        <v>80499</v>
      </c>
      <c r="D60" s="163">
        <v>90099</v>
      </c>
      <c r="E60" s="163">
        <f t="shared" si="4"/>
        <v>9600</v>
      </c>
      <c r="F60" s="159">
        <f t="shared" si="5"/>
        <v>0.11925613982782395</v>
      </c>
    </row>
    <row r="61" spans="1:6" ht="15" customHeight="1" x14ac:dyDescent="0.25">
      <c r="A61" s="164" t="s">
        <v>57</v>
      </c>
      <c r="B61" s="163">
        <v>9893841.2400000002</v>
      </c>
      <c r="C61" s="163">
        <v>12310097</v>
      </c>
      <c r="D61" s="163">
        <v>12989180</v>
      </c>
      <c r="E61" s="163">
        <f t="shared" si="4"/>
        <v>679083</v>
      </c>
      <c r="F61" s="159">
        <f t="shared" si="5"/>
        <v>5.516471559891039E-2</v>
      </c>
    </row>
    <row r="62" spans="1:6" ht="15" customHeight="1" x14ac:dyDescent="0.25">
      <c r="A62" s="164" t="s">
        <v>58</v>
      </c>
      <c r="B62" s="163">
        <v>6760432.1400000006</v>
      </c>
      <c r="C62" s="163">
        <v>6501764</v>
      </c>
      <c r="D62" s="163">
        <v>6936722</v>
      </c>
      <c r="E62" s="163">
        <f t="shared" si="4"/>
        <v>434958</v>
      </c>
      <c r="F62" s="159">
        <f t="shared" si="5"/>
        <v>6.6898460171731858E-2</v>
      </c>
    </row>
    <row r="63" spans="1:6" ht="15" customHeight="1" x14ac:dyDescent="0.25">
      <c r="A63" s="164" t="s">
        <v>59</v>
      </c>
      <c r="B63" s="163">
        <v>15198900.109999999</v>
      </c>
      <c r="C63" s="163">
        <v>18181252</v>
      </c>
      <c r="D63" s="163">
        <v>17771620</v>
      </c>
      <c r="E63" s="163">
        <f t="shared" si="4"/>
        <v>-409632</v>
      </c>
      <c r="F63" s="159">
        <f t="shared" si="5"/>
        <v>-2.2530461598574178E-2</v>
      </c>
    </row>
    <row r="64" spans="1:6" ht="15" customHeight="1" x14ac:dyDescent="0.25">
      <c r="A64" s="164" t="s">
        <v>60</v>
      </c>
      <c r="B64" s="163">
        <v>7040229.3099999996</v>
      </c>
      <c r="C64" s="163">
        <v>8030063</v>
      </c>
      <c r="D64" s="163">
        <v>7241035</v>
      </c>
      <c r="E64" s="163">
        <f t="shared" si="4"/>
        <v>-789028</v>
      </c>
      <c r="F64" s="159">
        <f t="shared" si="5"/>
        <v>-9.8259254005852753E-2</v>
      </c>
    </row>
    <row r="65" spans="1:6" ht="15" customHeight="1" x14ac:dyDescent="0.25">
      <c r="A65" s="164" t="s">
        <v>61</v>
      </c>
      <c r="B65" s="163">
        <v>9967970.6399999987</v>
      </c>
      <c r="C65" s="163">
        <v>12919342</v>
      </c>
      <c r="D65" s="163">
        <v>11644639</v>
      </c>
      <c r="E65" s="163">
        <f t="shared" si="4"/>
        <v>-1274703</v>
      </c>
      <c r="F65" s="159">
        <f t="shared" si="5"/>
        <v>-9.8666247863087767E-2</v>
      </c>
    </row>
    <row r="66" spans="1:6" s="127" customFormat="1" ht="15" customHeight="1" x14ac:dyDescent="0.25">
      <c r="A66" s="183" t="s">
        <v>62</v>
      </c>
      <c r="B66" s="169">
        <v>88090015.320000008</v>
      </c>
      <c r="C66" s="169">
        <v>97929955</v>
      </c>
      <c r="D66" s="169">
        <v>97943280</v>
      </c>
      <c r="E66" s="169">
        <f t="shared" si="4"/>
        <v>13325</v>
      </c>
      <c r="F66" s="170">
        <f t="shared" si="5"/>
        <v>1.3606664069231933E-4</v>
      </c>
    </row>
    <row r="67" spans="1:6" ht="15" customHeight="1" x14ac:dyDescent="0.25">
      <c r="A67" s="164" t="s">
        <v>63</v>
      </c>
      <c r="B67" s="163">
        <v>0</v>
      </c>
      <c r="C67" s="163">
        <v>0</v>
      </c>
      <c r="D67" s="163">
        <v>0</v>
      </c>
      <c r="E67" s="163">
        <f t="shared" si="4"/>
        <v>0</v>
      </c>
      <c r="F67" s="159">
        <f t="shared" si="5"/>
        <v>0</v>
      </c>
    </row>
    <row r="68" spans="1:6" ht="15" customHeight="1" x14ac:dyDescent="0.25">
      <c r="A68" s="164" t="s">
        <v>64</v>
      </c>
      <c r="B68" s="163">
        <v>0</v>
      </c>
      <c r="C68" s="163">
        <v>0</v>
      </c>
      <c r="D68" s="163">
        <v>0</v>
      </c>
      <c r="E68" s="163">
        <f t="shared" si="4"/>
        <v>0</v>
      </c>
      <c r="F68" s="159">
        <f t="shared" si="5"/>
        <v>0</v>
      </c>
    </row>
    <row r="69" spans="1:6" ht="15" customHeight="1" x14ac:dyDescent="0.25">
      <c r="A69" s="164" t="s">
        <v>65</v>
      </c>
      <c r="B69" s="163">
        <v>2045349</v>
      </c>
      <c r="C69" s="163">
        <v>0</v>
      </c>
      <c r="D69" s="163">
        <v>0</v>
      </c>
      <c r="E69" s="163">
        <f t="shared" si="4"/>
        <v>0</v>
      </c>
      <c r="F69" s="159">
        <f t="shared" si="5"/>
        <v>0</v>
      </c>
    </row>
    <row r="70" spans="1:6" ht="15" customHeight="1" x14ac:dyDescent="0.25">
      <c r="A70" s="164" t="s">
        <v>66</v>
      </c>
      <c r="B70" s="163">
        <v>-92101</v>
      </c>
      <c r="C70" s="163">
        <v>0</v>
      </c>
      <c r="D70" s="163">
        <v>0</v>
      </c>
      <c r="E70" s="163">
        <f t="shared" si="4"/>
        <v>0</v>
      </c>
      <c r="F70" s="159">
        <f t="shared" si="5"/>
        <v>0</v>
      </c>
    </row>
    <row r="71" spans="1:6" s="127" customFormat="1" ht="15" customHeight="1" x14ac:dyDescent="0.25">
      <c r="A71" s="184" t="s">
        <v>67</v>
      </c>
      <c r="B71" s="185">
        <v>90043263.320000008</v>
      </c>
      <c r="C71" s="185">
        <v>97929955</v>
      </c>
      <c r="D71" s="185">
        <v>97943280</v>
      </c>
      <c r="E71" s="185">
        <f t="shared" si="4"/>
        <v>13325</v>
      </c>
      <c r="F71" s="170">
        <f t="shared" si="5"/>
        <v>1.3606664069231933E-4</v>
      </c>
    </row>
    <row r="72" spans="1:6" ht="15" customHeight="1" x14ac:dyDescent="0.25">
      <c r="A72" s="182"/>
      <c r="B72" s="154"/>
      <c r="C72" s="154"/>
      <c r="D72" s="154"/>
      <c r="E72" s="154"/>
      <c r="F72" s="156"/>
    </row>
    <row r="73" spans="1:6" ht="15" customHeight="1" x14ac:dyDescent="0.25">
      <c r="A73" s="180" t="s">
        <v>68</v>
      </c>
      <c r="B73" s="154"/>
      <c r="C73" s="154"/>
      <c r="D73" s="154"/>
      <c r="E73" s="154"/>
      <c r="F73" s="156"/>
    </row>
    <row r="74" spans="1:6" ht="15" customHeight="1" x14ac:dyDescent="0.25">
      <c r="A74" s="162" t="s">
        <v>69</v>
      </c>
      <c r="B74" s="158">
        <v>37969986.990000002</v>
      </c>
      <c r="C74" s="158">
        <v>40010472</v>
      </c>
      <c r="D74" s="158">
        <v>44693648</v>
      </c>
      <c r="E74" s="154">
        <f t="shared" ref="E74:E92" si="6">D74-C74</f>
        <v>4683176</v>
      </c>
      <c r="F74" s="159">
        <f t="shared" ref="F74:F92" si="7">IF(ISBLANK(E74),"  ",IF(C74&gt;0,E74/C74,IF(E74&gt;0,1,0)))</f>
        <v>0.11704875663551283</v>
      </c>
    </row>
    <row r="75" spans="1:6" ht="15" customHeight="1" x14ac:dyDescent="0.25">
      <c r="A75" s="164" t="s">
        <v>70</v>
      </c>
      <c r="B75" s="161">
        <v>3516930.5799999996</v>
      </c>
      <c r="C75" s="161">
        <v>4078967</v>
      </c>
      <c r="D75" s="161">
        <v>3386332</v>
      </c>
      <c r="E75" s="163">
        <f t="shared" si="6"/>
        <v>-692635</v>
      </c>
      <c r="F75" s="159">
        <f t="shared" si="7"/>
        <v>-0.16980647306045868</v>
      </c>
    </row>
    <row r="76" spans="1:6" ht="15" customHeight="1" x14ac:dyDescent="0.25">
      <c r="A76" s="164" t="s">
        <v>71</v>
      </c>
      <c r="B76" s="154">
        <v>16749270.789999999</v>
      </c>
      <c r="C76" s="154">
        <v>16925174</v>
      </c>
      <c r="D76" s="154">
        <v>17524267</v>
      </c>
      <c r="E76" s="163">
        <f t="shared" si="6"/>
        <v>599093</v>
      </c>
      <c r="F76" s="159">
        <f t="shared" si="7"/>
        <v>3.5396563722180939E-2</v>
      </c>
    </row>
    <row r="77" spans="1:6" s="127" customFormat="1" ht="15" customHeight="1" x14ac:dyDescent="0.25">
      <c r="A77" s="183" t="s">
        <v>72</v>
      </c>
      <c r="B77" s="185">
        <v>58236188.359999999</v>
      </c>
      <c r="C77" s="185">
        <v>61014613</v>
      </c>
      <c r="D77" s="185">
        <v>65604247</v>
      </c>
      <c r="E77" s="169">
        <f t="shared" si="6"/>
        <v>4589634</v>
      </c>
      <c r="F77" s="170">
        <f t="shared" si="7"/>
        <v>7.522188168267166E-2</v>
      </c>
    </row>
    <row r="78" spans="1:6" ht="15" customHeight="1" x14ac:dyDescent="0.25">
      <c r="A78" s="164" t="s">
        <v>73</v>
      </c>
      <c r="B78" s="161">
        <v>249911.36</v>
      </c>
      <c r="C78" s="161">
        <v>402141</v>
      </c>
      <c r="D78" s="161">
        <v>360217</v>
      </c>
      <c r="E78" s="163">
        <f t="shared" si="6"/>
        <v>-41924</v>
      </c>
      <c r="F78" s="159">
        <f t="shared" si="7"/>
        <v>-0.10425199121701095</v>
      </c>
    </row>
    <row r="79" spans="1:6" ht="15" customHeight="1" x14ac:dyDescent="0.25">
      <c r="A79" s="164" t="s">
        <v>74</v>
      </c>
      <c r="B79" s="158">
        <v>11804533.140000001</v>
      </c>
      <c r="C79" s="158">
        <v>16022558</v>
      </c>
      <c r="D79" s="158">
        <v>13329682</v>
      </c>
      <c r="E79" s="163">
        <f t="shared" si="6"/>
        <v>-2692876</v>
      </c>
      <c r="F79" s="159">
        <f t="shared" si="7"/>
        <v>-0.16806779541693653</v>
      </c>
    </row>
    <row r="80" spans="1:6" ht="15" customHeight="1" x14ac:dyDescent="0.25">
      <c r="A80" s="164" t="s">
        <v>75</v>
      </c>
      <c r="B80" s="154">
        <v>3062741.36</v>
      </c>
      <c r="C80" s="154">
        <v>3140572</v>
      </c>
      <c r="D80" s="154">
        <v>3906787</v>
      </c>
      <c r="E80" s="163">
        <f t="shared" si="6"/>
        <v>766215</v>
      </c>
      <c r="F80" s="159">
        <f t="shared" si="7"/>
        <v>0.24397307242120225</v>
      </c>
    </row>
    <row r="81" spans="1:8" s="127" customFormat="1" ht="15" customHeight="1" x14ac:dyDescent="0.25">
      <c r="A81" s="167" t="s">
        <v>76</v>
      </c>
      <c r="B81" s="185">
        <v>15117185.859999999</v>
      </c>
      <c r="C81" s="185">
        <v>19565271</v>
      </c>
      <c r="D81" s="185">
        <v>17596686</v>
      </c>
      <c r="E81" s="169">
        <f t="shared" si="6"/>
        <v>-1968585</v>
      </c>
      <c r="F81" s="170">
        <f t="shared" si="7"/>
        <v>-0.10061629097802939</v>
      </c>
    </row>
    <row r="82" spans="1:8" ht="15" customHeight="1" x14ac:dyDescent="0.25">
      <c r="A82" s="164" t="s">
        <v>77</v>
      </c>
      <c r="B82" s="154">
        <v>969174.9</v>
      </c>
      <c r="C82" s="154">
        <v>1166561</v>
      </c>
      <c r="D82" s="154">
        <v>1954207</v>
      </c>
      <c r="E82" s="163">
        <f t="shared" si="6"/>
        <v>787646</v>
      </c>
      <c r="F82" s="159">
        <f t="shared" si="7"/>
        <v>0.67518629544447306</v>
      </c>
    </row>
    <row r="83" spans="1:8" ht="15" customHeight="1" x14ac:dyDescent="0.25">
      <c r="A83" s="164" t="s">
        <v>78</v>
      </c>
      <c r="B83" s="163">
        <v>13568358.279999999</v>
      </c>
      <c r="C83" s="163">
        <v>13808255</v>
      </c>
      <c r="D83" s="163">
        <v>11391653</v>
      </c>
      <c r="E83" s="163">
        <f t="shared" si="6"/>
        <v>-2416602</v>
      </c>
      <c r="F83" s="159">
        <f t="shared" si="7"/>
        <v>-0.17501139716785358</v>
      </c>
    </row>
    <row r="84" spans="1:8" ht="15" customHeight="1" x14ac:dyDescent="0.25">
      <c r="A84" s="164" t="s">
        <v>79</v>
      </c>
      <c r="B84" s="163">
        <v>0</v>
      </c>
      <c r="C84" s="163">
        <v>0</v>
      </c>
      <c r="D84" s="163">
        <v>0</v>
      </c>
      <c r="E84" s="163">
        <f t="shared" si="6"/>
        <v>0</v>
      </c>
      <c r="F84" s="159">
        <f t="shared" si="7"/>
        <v>0</v>
      </c>
    </row>
    <row r="85" spans="1:8" ht="15" customHeight="1" x14ac:dyDescent="0.25">
      <c r="A85" s="164" t="s">
        <v>80</v>
      </c>
      <c r="B85" s="163">
        <v>-92101</v>
      </c>
      <c r="C85" s="163">
        <v>0</v>
      </c>
      <c r="D85" s="163">
        <v>0</v>
      </c>
      <c r="E85" s="163">
        <f t="shared" si="6"/>
        <v>0</v>
      </c>
      <c r="F85" s="159">
        <f t="shared" si="7"/>
        <v>0</v>
      </c>
    </row>
    <row r="86" spans="1:8" s="127" customFormat="1" ht="15" customHeight="1" x14ac:dyDescent="0.25">
      <c r="A86" s="167" t="s">
        <v>81</v>
      </c>
      <c r="B86" s="169">
        <v>14445432.18</v>
      </c>
      <c r="C86" s="169">
        <v>14974816</v>
      </c>
      <c r="D86" s="169">
        <v>13345860</v>
      </c>
      <c r="E86" s="169">
        <f t="shared" si="6"/>
        <v>-1628956</v>
      </c>
      <c r="F86" s="170">
        <f t="shared" si="7"/>
        <v>-0.10877970053187966</v>
      </c>
    </row>
    <row r="87" spans="1:8" ht="15" customHeight="1" x14ac:dyDescent="0.25">
      <c r="A87" s="164" t="s">
        <v>82</v>
      </c>
      <c r="B87" s="163">
        <v>913175.8600000001</v>
      </c>
      <c r="C87" s="163">
        <v>956876</v>
      </c>
      <c r="D87" s="163">
        <v>239204</v>
      </c>
      <c r="E87" s="163">
        <f t="shared" si="6"/>
        <v>-717672</v>
      </c>
      <c r="F87" s="159">
        <f t="shared" si="7"/>
        <v>-0.75001567601235686</v>
      </c>
    </row>
    <row r="88" spans="1:8" ht="15" customHeight="1" x14ac:dyDescent="0.25">
      <c r="A88" s="164" t="s">
        <v>83</v>
      </c>
      <c r="B88" s="163">
        <v>1331281.06</v>
      </c>
      <c r="C88" s="163">
        <v>1418379</v>
      </c>
      <c r="D88" s="163">
        <v>1157283</v>
      </c>
      <c r="E88" s="163">
        <f t="shared" si="6"/>
        <v>-261096</v>
      </c>
      <c r="F88" s="159">
        <f t="shared" si="7"/>
        <v>-0.18408055956835231</v>
      </c>
    </row>
    <row r="89" spans="1:8" ht="15" customHeight="1" x14ac:dyDescent="0.25">
      <c r="A89" s="172" t="s">
        <v>84</v>
      </c>
      <c r="B89" s="163">
        <v>0</v>
      </c>
      <c r="C89" s="163">
        <v>0</v>
      </c>
      <c r="D89" s="163">
        <v>0</v>
      </c>
      <c r="E89" s="163">
        <f t="shared" si="6"/>
        <v>0</v>
      </c>
      <c r="F89" s="159">
        <f t="shared" si="7"/>
        <v>0</v>
      </c>
    </row>
    <row r="90" spans="1:8" s="127" customFormat="1" ht="15" customHeight="1" x14ac:dyDescent="0.25">
      <c r="A90" s="186" t="s">
        <v>85</v>
      </c>
      <c r="B90" s="185">
        <v>2244456.92</v>
      </c>
      <c r="C90" s="185">
        <v>2375255</v>
      </c>
      <c r="D90" s="185">
        <v>1396487</v>
      </c>
      <c r="E90" s="185">
        <f t="shared" si="6"/>
        <v>-978768</v>
      </c>
      <c r="F90" s="170">
        <f t="shared" si="7"/>
        <v>-0.41206859895042847</v>
      </c>
    </row>
    <row r="91" spans="1:8" ht="15" customHeight="1" x14ac:dyDescent="0.25">
      <c r="A91" s="172" t="s">
        <v>86</v>
      </c>
      <c r="B91" s="163">
        <v>0</v>
      </c>
      <c r="C91" s="163">
        <v>0</v>
      </c>
      <c r="D91" s="163">
        <v>0</v>
      </c>
      <c r="E91" s="163">
        <f t="shared" si="6"/>
        <v>0</v>
      </c>
      <c r="F91" s="159">
        <f t="shared" si="7"/>
        <v>0</v>
      </c>
    </row>
    <row r="92" spans="1:8" s="127" customFormat="1" ht="15" customHeight="1" thickBot="1" x14ac:dyDescent="0.3">
      <c r="A92" s="207" t="s">
        <v>67</v>
      </c>
      <c r="B92" s="208">
        <v>90043263.319999993</v>
      </c>
      <c r="C92" s="208">
        <v>97929955</v>
      </c>
      <c r="D92" s="208">
        <v>97943280</v>
      </c>
      <c r="E92" s="208">
        <f t="shared" si="6"/>
        <v>13325</v>
      </c>
      <c r="F92" s="209">
        <f t="shared" si="7"/>
        <v>1.3606664069231933E-4</v>
      </c>
    </row>
    <row r="93" spans="1:8" ht="15" customHeight="1" thickTop="1" x14ac:dyDescent="0.25">
      <c r="A93" s="187"/>
      <c r="B93" s="188"/>
      <c r="C93" s="188"/>
      <c r="D93" s="188"/>
      <c r="E93" s="188"/>
      <c r="F93" s="189" t="s">
        <v>46</v>
      </c>
      <c r="G93" s="145"/>
      <c r="H93" s="145"/>
    </row>
    <row r="94" spans="1:8" x14ac:dyDescent="0.25">
      <c r="A94" s="142" t="s">
        <v>199</v>
      </c>
    </row>
    <row r="95" spans="1:8" x14ac:dyDescent="0.25">
      <c r="A95" s="142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L97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8" sqref="H2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89</v>
      </c>
      <c r="E1" s="4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194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+LSU!B8+LSUA!B8+LSUS!B8+LSUE!B8++LSUHSCS!B8+LSUHSCNO!B8+LSUAg!B8+PBRC!B8</f>
        <v>355564050.93000001</v>
      </c>
      <c r="C8" s="72">
        <f>+LSU!C8+LSUA!C8+LSUS!C8+LSUE!C8++LSUHSCS!C8+LSUHSCNO!C8+LSUAg!C8+PBRC!C8</f>
        <v>355564051</v>
      </c>
      <c r="D8" s="72">
        <f>+LSU!D8+LSUA!D8+LSUS!D8+LSUE!D8++LSUHSCS!D8+LSUHSCNO!D8+LSUAg!D8+PBRC!D8</f>
        <v>351477172</v>
      </c>
      <c r="E8" s="72">
        <f t="shared" ref="E8:E29" si="0">D8-C8</f>
        <v>-4086879</v>
      </c>
      <c r="F8" s="73">
        <f t="shared" ref="F8:F29" si="1">IF(ISBLANK(E8),"  ",IF(C8&gt;0,E8/C8,IF(E8&gt;0,1,0)))</f>
        <v>-1.1494072554595796E-2</v>
      </c>
    </row>
    <row r="9" spans="1:8" ht="15" customHeight="1" x14ac:dyDescent="0.25">
      <c r="A9" s="71" t="s">
        <v>13</v>
      </c>
      <c r="B9" s="72">
        <f>+LSU!B9+LSUA!B9+LSUS!B9+LSUE!B9++LSUHSCS!B9+LSUHSCNO!B9+LSUAg!B9+PBRC!B9</f>
        <v>0</v>
      </c>
      <c r="C9" s="72">
        <f>+LSU!C9+LSUA!C9+LSUS!C9+LSUE!C9++LSUHSCS!C9+LSUHSCNO!C9+LSUAg!C9+PBRC!C9</f>
        <v>0</v>
      </c>
      <c r="D9" s="72">
        <f>+LSU!D9+LSUA!D9+LSUS!D9+LSUE!D9++LSUHSCS!D9+LSUHSCNO!D9+LSUAg!D9+PBRC!D9</f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2">
        <f>SUM(B11:B29)</f>
        <v>29836638.530000001</v>
      </c>
      <c r="C10" s="72">
        <f>SUM(C11:C29)</f>
        <v>30476698</v>
      </c>
      <c r="D10" s="72">
        <f>SUM(D11:D29)</f>
        <v>29860004</v>
      </c>
      <c r="E10" s="72">
        <f t="shared" si="0"/>
        <v>-616694</v>
      </c>
      <c r="F10" s="73">
        <f t="shared" si="1"/>
        <v>-2.0234934900099741E-2</v>
      </c>
    </row>
    <row r="11" spans="1:8" ht="15" customHeight="1" x14ac:dyDescent="0.25">
      <c r="A11" s="76" t="s">
        <v>15</v>
      </c>
      <c r="B11" s="72">
        <f>+LSU!B11+LSUA!B11+LSUS!B11+LSUE!B11++LSUHSCS!B11+LSUHSCNO!B11+LSUAg!B11+PBRC!B11</f>
        <v>0</v>
      </c>
      <c r="C11" s="72">
        <f>+LSU!C11+LSUA!C11+LSUS!C11+LSUE!C11++LSUHSCS!C11+LSUHSCNO!C11+LSUAg!C11+PBRC!C11</f>
        <v>0</v>
      </c>
      <c r="D11" s="72">
        <f>+LSU!D11+LSUA!D11+LSUS!D11+LSUE!D11++LSUHSCS!D11+LSUHSCNO!D11+LSUAg!D11+PBRC!D11</f>
        <v>0</v>
      </c>
      <c r="E11" s="72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2">
        <f>+LSU!B12+LSUA!B12+LSUS!B12+LSUE!B12++LSUHSCS!B12+LSUHSCNO!B12+LSUAg!B12+PBRC!B12</f>
        <v>19587107.02</v>
      </c>
      <c r="C12" s="72">
        <f>+LSU!C12+LSUA!C12+LSUS!C12+LSUE!C12++LSUHSCS!C12+LSUHSCNO!C12+LSUAg!C12+PBRC!C12</f>
        <v>20128504</v>
      </c>
      <c r="D12" s="72">
        <f>+LSU!D12+LSUA!D12+LSUS!D12+LSUE!D12++LSUHSCS!D12+LSUHSCNO!D12+LSUAg!D12+PBRC!D12</f>
        <v>19567239</v>
      </c>
      <c r="E12" s="72">
        <f t="shared" si="0"/>
        <v>-561265</v>
      </c>
      <c r="F12" s="73">
        <f t="shared" si="1"/>
        <v>-2.7884089150390909E-2</v>
      </c>
    </row>
    <row r="13" spans="1:8" ht="15" customHeight="1" x14ac:dyDescent="0.25">
      <c r="A13" s="78" t="s">
        <v>17</v>
      </c>
      <c r="B13" s="72">
        <f>+LSU!B13+LSUA!B13+LSUS!B13+LSUE!B13++LSUHSCS!B13+LSUHSCNO!B13+LSUAg!B13+PBRC!B13</f>
        <v>6017842</v>
      </c>
      <c r="C13" s="72">
        <f>+LSU!C13+LSUA!C13+LSUS!C13+LSUE!C13++LSUHSCS!C13+LSUHSCNO!C13+LSUAg!C13+PBRC!C13</f>
        <v>6017842</v>
      </c>
      <c r="D13" s="72">
        <f>+LSU!D13+LSUA!D13+LSUS!D13+LSUE!D13++LSUHSCS!D13+LSUHSCNO!D13+LSUAg!D13+PBRC!D13</f>
        <v>5845116</v>
      </c>
      <c r="E13" s="72">
        <f t="shared" si="0"/>
        <v>-172726</v>
      </c>
      <c r="F13" s="73">
        <f t="shared" si="1"/>
        <v>-2.8702315547666422E-2</v>
      </c>
    </row>
    <row r="14" spans="1:8" ht="15" customHeight="1" x14ac:dyDescent="0.25">
      <c r="A14" s="78" t="s">
        <v>18</v>
      </c>
      <c r="B14" s="72">
        <f>+LSU!B14+LSUA!B14+LSUS!B14+LSUE!B14++LSUHSCS!B14+LSUHSCNO!B14+LSUAg!B14+PBRC!B14</f>
        <v>0</v>
      </c>
      <c r="C14" s="72">
        <f>+LSU!C14+LSUA!C14+LSUS!C14+LSUE!C14++LSUHSCS!C14+LSUHSCNO!C14+LSUAg!C14+PBRC!C14</f>
        <v>0</v>
      </c>
      <c r="D14" s="72">
        <f>+LSU!D14+LSUA!D14+LSUS!D14+LSUE!D14++LSUHSCS!D14+LSUHSCNO!D14+LSUAg!D14+PBRC!D14</f>
        <v>0</v>
      </c>
      <c r="E14" s="72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2">
        <f>+LSU!B15+LSUA!B15+LSUS!B15+LSUE!B15++LSUHSCS!B15+LSUHSCNO!B15+LSUAg!B15+PBRC!B15</f>
        <v>0</v>
      </c>
      <c r="C15" s="72">
        <f>+LSU!C15+LSUA!C15+LSUS!C15+LSUE!C15++LSUHSCS!C15+LSUHSCNO!C15+LSUAg!C15+PBRC!C15</f>
        <v>0</v>
      </c>
      <c r="D15" s="72">
        <f>+LSU!D15+LSUA!D15+LSUS!D15+LSUE!D15++LSUHSCS!D15+LSUHSCNO!D15+LSUAg!D15+PBRC!D15</f>
        <v>0</v>
      </c>
      <c r="E15" s="72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2">
        <f>+LSU!B16+LSUA!B16+LSUS!B16+LSUE!B16++LSUHSCS!B16+LSUHSCNO!B16+LSUAg!B16+PBRC!B16</f>
        <v>0</v>
      </c>
      <c r="C16" s="72">
        <f>+LSU!C16+LSUA!C16+LSUS!C16+LSUE!C16++LSUHSCS!C16+LSUHSCNO!C16+LSUAg!C16+PBRC!C16</f>
        <v>0</v>
      </c>
      <c r="D16" s="72">
        <f>+LSU!D16+LSUA!D16+LSUS!D16+LSUE!D16++LSUHSCS!D16+LSUHSCNO!D16+LSUAg!D16+PBRC!D16</f>
        <v>0</v>
      </c>
      <c r="E16" s="72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2">
        <f>+LSU!B17+LSUA!B17+LSUS!B17+LSUE!B17++LSUHSCS!B17+LSUHSCNO!B17+LSUAg!B17+PBRC!B17</f>
        <v>0</v>
      </c>
      <c r="C17" s="72">
        <f>+LSU!C17+LSUA!C17+LSUS!C17+LSUE!C17++LSUHSCS!C17+LSUHSCNO!C17+LSUAg!C17+PBRC!C17</f>
        <v>0</v>
      </c>
      <c r="D17" s="72">
        <f>+LSU!D17+LSUA!D17+LSUS!D17+LSUE!D17++LSUHSCS!D17+LSUHSCNO!D17+LSUAg!D17+PBRC!D17</f>
        <v>0</v>
      </c>
      <c r="E17" s="72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2">
        <f>+LSU!B18+LSUA!B18+LSUS!B18+LSUE!B18++LSUHSCS!B18+LSUHSCNO!B18+LSUAg!B18+PBRC!B18</f>
        <v>750000</v>
      </c>
      <c r="C18" s="72">
        <f>+LSU!C18+LSUA!C18+LSUS!C18+LSUE!C18++LSUHSCS!C18+LSUHSCNO!C18+LSUAg!C18+PBRC!C18</f>
        <v>750000</v>
      </c>
      <c r="D18" s="72">
        <f>+LSU!D18+LSUA!D18+LSUS!D18+LSUE!D18++LSUHSCS!D18+LSUHSCNO!D18+LSUAg!D18+PBRC!D18</f>
        <v>750000</v>
      </c>
      <c r="E18" s="72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2">
        <f>+LSU!B19+LSUA!B19+LSUS!B19+LSUE!B19++LSUHSCS!B19+LSUHSCNO!B19+LSUAg!B19+PBRC!B19</f>
        <v>3271689.51</v>
      </c>
      <c r="C19" s="72">
        <f>+LSU!C19+LSUA!C19+LSUS!C19+LSUE!C19++LSUHSCS!C19+LSUHSCNO!C19+LSUAg!C19+PBRC!C19</f>
        <v>3370352</v>
      </c>
      <c r="D19" s="72">
        <f>+LSU!D19+LSUA!D19+LSUS!D19+LSUE!D19++LSUHSCS!D19+LSUHSCNO!D19+LSUAg!D19+PBRC!D19</f>
        <v>3487649</v>
      </c>
      <c r="E19" s="72">
        <f t="shared" si="0"/>
        <v>117297</v>
      </c>
      <c r="F19" s="73">
        <f t="shared" si="1"/>
        <v>3.4802596286678658E-2</v>
      </c>
    </row>
    <row r="20" spans="1:6" ht="15" customHeight="1" x14ac:dyDescent="0.25">
      <c r="A20" s="78" t="s">
        <v>24</v>
      </c>
      <c r="B20" s="72">
        <f>+LSU!B20+LSUA!B20+LSUS!B20+LSUE!B20++LSUHSCS!B20+LSUHSCNO!B20+LSUAg!B20+PBRC!B20</f>
        <v>210000</v>
      </c>
      <c r="C20" s="72">
        <f>+LSU!C20+LSUA!C20+LSUS!C20+LSUE!C20++LSUHSCS!C20+LSUHSCNO!C20+LSUAg!C20+PBRC!C20</f>
        <v>210000</v>
      </c>
      <c r="D20" s="72">
        <f>+LSU!D20+LSUA!D20+LSUS!D20+LSUE!D20++LSUHSCS!D20+LSUHSCNO!D20+LSUAg!D20+PBRC!D20</f>
        <v>210000</v>
      </c>
      <c r="E20" s="72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2">
        <f>+LSU!B21+LSUA!B21+LSUS!B21+LSUE!B21++LSUHSCS!B21+LSUHSCNO!B21+LSUAg!B21+PBRC!B21</f>
        <v>0</v>
      </c>
      <c r="C21" s="72">
        <f>+LSU!C21+LSUA!C21+LSUS!C21+LSUE!C21++LSUHSCS!C21+LSUHSCNO!C21+LSUAg!C21+PBRC!C21</f>
        <v>0</v>
      </c>
      <c r="D21" s="72">
        <f>+LSU!D21+LSUA!D21+LSUS!D21+LSUE!D21++LSUHSCS!D21+LSUHSCNO!D21+LSUAg!D21+PBRC!D21</f>
        <v>0</v>
      </c>
      <c r="E21" s="72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2">
        <f>+LSU!B22+LSUA!B22+LSUS!B22+LSUE!B22++LSUHSCS!B22+LSUHSCNO!B22+LSUAg!B22+PBRC!B22</f>
        <v>0</v>
      </c>
      <c r="C22" s="72">
        <f>+LSU!C22+LSUA!C22+LSUS!C22+LSUE!C22++LSUHSCS!C22+LSUHSCNO!C22+LSUAg!C22+PBRC!C22</f>
        <v>0</v>
      </c>
      <c r="D22" s="72">
        <f>+LSU!D22+LSUA!D22+LSUS!D22+LSUE!D22++LSUHSCS!D22+LSUHSCNO!D22+LSUAg!D22+PBRC!D22</f>
        <v>0</v>
      </c>
      <c r="E22" s="72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2">
        <f>+LSU!B23+LSUA!B23+LSUS!B23+LSUE!B23++LSUHSCS!B23+LSUHSCNO!B23+LSUAg!B23+PBRC!B23</f>
        <v>0</v>
      </c>
      <c r="C23" s="72">
        <f>+LSU!C23+LSUA!C23+LSUS!C23+LSUE!C23++LSUHSCS!C23+LSUHSCNO!C23+LSUAg!C23+PBRC!C23</f>
        <v>0</v>
      </c>
      <c r="D23" s="72">
        <f>+LSU!D23+LSUA!D23+LSUS!D23+LSUE!D23++LSUHSCS!D23+LSUHSCNO!D23+LSUAg!D23+PBRC!D23</f>
        <v>0</v>
      </c>
      <c r="E23" s="72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2">
        <f>+LSU!B24+LSUA!B24+LSUS!B24+LSUE!B24++LSUHSCS!B24+LSUHSCNO!B24+LSUAg!B24+PBRC!B24</f>
        <v>0</v>
      </c>
      <c r="C24" s="72">
        <f>+LSU!C24+LSUA!C24+LSUS!C24+LSUE!C24++LSUHSCS!C24+LSUHSCNO!C24+LSUAg!C24+PBRC!C24</f>
        <v>0</v>
      </c>
      <c r="D24" s="72">
        <f>+LSU!D24+LSUA!D24+LSUS!D24+LSUE!D24++LSUHSCS!D24+LSUHSCNO!D24+LSUAg!D24+PBRC!D24</f>
        <v>0</v>
      </c>
      <c r="E24" s="72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2">
        <f>+LSU!B25+LSUA!B25+LSUS!B25+LSUE!B25++LSUHSCS!B25+LSUHSCNO!B25+LSUAg!B25+PBRC!B25</f>
        <v>0</v>
      </c>
      <c r="C25" s="72">
        <f>+LSU!C25+LSUA!C25+LSUS!C25+LSUE!C25++LSUHSCS!C25+LSUHSCNO!C25+LSUAg!C25+PBRC!C25</f>
        <v>0</v>
      </c>
      <c r="D25" s="72">
        <f>+LSU!D25+LSUA!D25+LSUS!D25+LSUE!D25++LSUHSCS!D25+LSUHSCNO!D25+LSUAg!D25+PBRC!D25</f>
        <v>0</v>
      </c>
      <c r="E25" s="72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2">
        <f>+LSU!B26+LSUA!B26+LSUS!B26+LSUE!B26++LSUHSCS!B26+LSUHSCNO!B26+LSUAg!B26+PBRC!B26</f>
        <v>0</v>
      </c>
      <c r="C26" s="72">
        <f>+LSU!C26+LSUA!C26+LSUS!C26+LSUE!C26++LSUHSCS!C26+LSUHSCNO!C26+LSUAg!C26+PBRC!C26</f>
        <v>0</v>
      </c>
      <c r="D26" s="72">
        <f>+LSU!D26+LSUA!D26+LSUS!D26+LSUE!D26++LSUHSCS!D26+LSUHSCNO!D26+LSUAg!D26+PBRC!D26</f>
        <v>0</v>
      </c>
      <c r="E26" s="72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2">
        <f>+LSU!B27+LSUA!B27+LSUS!B27+LSUE!B27++LSUHSCS!B27+LSUHSCNO!B27+LSUAg!B27+PBRC!B27</f>
        <v>0</v>
      </c>
      <c r="C27" s="72">
        <f>+LSU!C27+LSUA!C27+LSUS!C27+LSUE!C27++LSUHSCS!C27+LSUHSCNO!C27+LSUAg!C27+PBRC!C27</f>
        <v>0</v>
      </c>
      <c r="D27" s="72">
        <f>+LSU!D27+LSUA!D27+LSUS!D27+LSUE!D27++LSUHSCS!D27+LSUHSCNO!D27+LSUAg!D27+PBRC!D27</f>
        <v>0</v>
      </c>
      <c r="E27" s="72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2">
        <f>+LSU!B28+LSUA!B28+LSUS!B28+LSUE!B28++LSUHSCS!B28+LSUHSCNO!B28+LSUAg!B28+PBRC!B28</f>
        <v>0</v>
      </c>
      <c r="C28" s="72">
        <f>+LSU!C28+LSUA!C28+LSUS!C28+LSUE!C28++LSUHSCS!C28+LSUHSCNO!C28+LSUAg!C28+PBRC!C28</f>
        <v>0</v>
      </c>
      <c r="D28" s="72">
        <f>+LSU!D28+LSUA!D28+LSUS!D28+LSUE!D28++LSUHSCS!D28+LSUHSCNO!D28+LSUAg!D28+PBRC!D28</f>
        <v>0</v>
      </c>
      <c r="E28" s="72">
        <f t="shared" si="0"/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2">
        <f>+LSU!B29+LSUA!B29+LSUS!B29+LSUE!B29++LSUHSCS!B29+LSUHSCNO!B29+LSUAg!B29+PBRC!B29</f>
        <v>0</v>
      </c>
      <c r="C29" s="72">
        <f>+LSU!C29+LSUA!C29+LSUS!C29+LSUE!C29++LSUHSCS!C29+LSUHSCNO!C29+LSUAg!C29+PBRC!C29</f>
        <v>0</v>
      </c>
      <c r="D29" s="72">
        <f>+LSU!D29+LSUA!D29+LSUS!D29+LSUE!D29++LSUHSCS!D29+LSUHSCNO!D29+LSUAg!D29+PBRC!D29</f>
        <v>0</v>
      </c>
      <c r="E29" s="72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f>+LSU!B31+LSUA!B31+LSUS!B31+LSUE!B31++LSUHSCS!B31+LSUHSCNO!B31+LSUAg!B31+PBRC!B31</f>
        <v>0</v>
      </c>
      <c r="C31" s="72">
        <f>+LSU!C31+LSUA!C31+LSUS!C31+LSUE!C31++LSUHSCS!C31+LSUHSCNO!C31+LSUAg!C31+PBRC!C31</f>
        <v>0</v>
      </c>
      <c r="D31" s="72">
        <f>+LSU!D31+LSUA!D31+LSUS!D31+LSUE!D31++LSUHSCS!D31+LSUHSCNO!D31+LSUAg!D31+PBRC!D31</f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+LSU!B33+LSUA!B33+LSUS!B33+LSUE!B33++LSUHSCS!B33+LSUHSCNO!B33+LSUAg!B33+PBRC!B33</f>
        <v>0</v>
      </c>
      <c r="C33" s="72">
        <f>+LSU!C33+LSUA!C33+LSUS!C33+LSUE!C33++LSUHSCS!C33+LSUHSCNO!C33+LSUAg!C33+PBRC!C33</f>
        <v>0</v>
      </c>
      <c r="D33" s="72">
        <f>+LSU!D33+LSUA!D33+LSUS!D33+LSUE!D33++LSUHSCS!D33+LSUHSCNO!D33+LSUAg!D33+PBRC!D33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125"/>
      <c r="C34" s="125"/>
      <c r="D34" s="125"/>
      <c r="E34" s="75"/>
      <c r="F34" s="73" t="s">
        <v>37</v>
      </c>
    </row>
    <row r="35" spans="1:12" s="127" customFormat="1" ht="15" customHeight="1" x14ac:dyDescent="0.25">
      <c r="A35" s="82" t="s">
        <v>38</v>
      </c>
      <c r="B35" s="126">
        <f>B33+B31+B10+B9+B8</f>
        <v>385400689.46000004</v>
      </c>
      <c r="C35" s="126">
        <f>C33+C31+C10+C9+C8</f>
        <v>386040749</v>
      </c>
      <c r="D35" s="126">
        <f>D33+D31+D10+D9+D8</f>
        <v>381337176</v>
      </c>
      <c r="E35" s="90">
        <f>D35-C35</f>
        <v>-4703573</v>
      </c>
      <c r="F35" s="84">
        <f>IF(ISBLANK(E35),"  ",IF(C35&gt;0,E35/C35,IF(E35&gt;0,1,0)))</f>
        <v>-1.2184136032748191E-2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+LSU!B37+LSUA!B37+LSUS!B37+LSUE!B37++LSUHSCS!B37+LSUHSCNO!B37+LSUAg!B37+PBRC!B37</f>
        <v>0</v>
      </c>
      <c r="C37" s="72">
        <f>+LSU!C37+LSUA!C37+LSUS!C37+LSUE!C37++LSUHSCS!C37+LSUHSCNO!C37+LSUAg!C37+PBRC!C37</f>
        <v>0</v>
      </c>
      <c r="D37" s="72">
        <f>+LSU!D37+LSUA!D37+LSUS!D37+LSUE!D37++LSUHSCS!D37+LSUHSCNO!D37+LSUAg!D37+PBRC!D37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+LSU!B38+LSUA!B38+LSUS!B38+LSUE!B38++LSUHSCS!B38+LSUHSCNO!B38+LSUAg!B38+PBRC!B38</f>
        <v>0</v>
      </c>
      <c r="C38" s="72">
        <f>+LSU!C38+LSUA!C38+LSUS!C38+LSUE!C38++LSUHSCS!C38+LSUHSCNO!C38+LSUAg!C38+PBRC!C38</f>
        <v>0</v>
      </c>
      <c r="D38" s="72">
        <f>+LSU!D38+LSUA!D38+LSUS!D38+LSUE!D38++LSUHSCS!D38+LSUHSCNO!D38+LSUAg!D38+PBRC!D38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+LSU!B39+LSUA!B39+LSUS!B39+LSUE!B39++LSUHSCS!B39+LSUHSCNO!B39+LSUAg!B39+PBRC!B39</f>
        <v>0</v>
      </c>
      <c r="C39" s="72">
        <f>+LSU!C39+LSUA!C39+LSUS!C39+LSUE!C39++LSUHSCS!C39+LSUHSCNO!C39+LSUAg!C39+PBRC!C39</f>
        <v>0</v>
      </c>
      <c r="D39" s="72">
        <f>+LSU!D39+LSUA!D39+LSUS!D39+LSUE!D39++LSUHSCS!D39+LSUHSCNO!D39+LSUAg!D39+PBRC!D39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+LSU!B40+LSUA!B40+LSUS!B40+LSUE!B40++LSUHSCS!B40+LSUHSCNO!B40+LSUAg!B40+PBRC!B40</f>
        <v>0</v>
      </c>
      <c r="C40" s="72">
        <f>+LSU!C40+LSUA!C40+LSUS!C40+LSUE!C40++LSUHSCS!C40+LSUHSCNO!C40+LSUAg!C40+PBRC!C40</f>
        <v>0</v>
      </c>
      <c r="D40" s="72">
        <f>+LSU!D40+LSUA!D40+LSUS!D40+LSUE!D40++LSUHSCS!D40+LSUHSCNO!D40+LSUAg!D40+PBRC!D40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+LSU!B41+LSUA!B41+LSUS!B41+LSUE!B41++LSUHSCS!B41+LSUHSCNO!B41+LSUAg!B41+PBRC!B41</f>
        <v>0</v>
      </c>
      <c r="C41" s="72">
        <f>+LSU!C41+LSUA!C41+LSUS!C41+LSUE!C41++LSUHSCS!C41+LSUHSCNO!C41+LSUAg!C41+PBRC!C41</f>
        <v>0</v>
      </c>
      <c r="D41" s="72">
        <f>+LSU!D41+LSUA!D41+LSUS!D41+LSUE!D41++LSUHSCS!D41+LSUHSCNO!D41+LSUAg!D41+PBRC!D41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SUM(B37:B41)</f>
        <v>0</v>
      </c>
      <c r="C42" s="90">
        <f>SUM(C37:C41)</f>
        <v>0</v>
      </c>
      <c r="D42" s="90">
        <f>SUM(D37:D41)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+LSU!B44+LSUA!B44+LSUS!B44+LSUE!B44++LSUHSCS!B44+LSUHSCNO!B44+LSUAg!B44+PBRC!B44</f>
        <v>7419044.7699999996</v>
      </c>
      <c r="C44" s="90">
        <f>+LSU!C44+LSUA!C44+LSUS!C44+LSUE!C44++LSUHSCS!C44+LSUHSCNO!C44+LSUAg!C44+PBRC!C44</f>
        <v>7519106</v>
      </c>
      <c r="D44" s="90">
        <f>+LSU!D44+LSUA!D44+LSUS!D44+LSUE!D44++LSUHSCS!D44+LSUHSCNO!D44+LSUAg!D44+PBRC!D44</f>
        <v>7472774</v>
      </c>
      <c r="E44" s="90">
        <f>D44-C44</f>
        <v>-46332</v>
      </c>
      <c r="F44" s="84">
        <f>IF(ISBLANK(E44),"  ",IF(C44&gt;0,E44/C44,IF(E44&gt;0,1,0)))</f>
        <v>-6.161902758120447E-3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+LSU!B46+LSUA!B46+LSUS!B46+LSUE!B46++LSUHSCS!B46+LSUHSCNO!B46+LSUAg!B46+PBRC!B46</f>
        <v>0</v>
      </c>
      <c r="C46" s="90">
        <f>+LSU!C46+LSUA!C46+LSUS!C46+LSUE!C46++LSUHSCS!C46+LSUHSCNO!C46+LSUAg!C46+PBRC!C46</f>
        <v>0</v>
      </c>
      <c r="D46" s="90">
        <f>+LSU!D46+LSUA!D46+LSUS!D46+LSUE!D46++LSUHSCS!D46+LSUHSCNO!D46+LSUAg!D46+PBRC!D46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+LSU!B48+LSUA!B48+LSUS!B48+LSUE!B48++LSUHSCS!B48+LSUHSCNO!B48+LSUAg!B48+PBRC!B48</f>
        <v>541184564.07999992</v>
      </c>
      <c r="C48" s="90">
        <f>+LSU!C48+LSUA!C48+LSUS!C48+LSUE!C48++LSUHSCS!C48+LSUHSCNO!C48+LSUAg!C48+PBRC!C48</f>
        <v>560589254</v>
      </c>
      <c r="D48" s="90">
        <f>+LSU!D48+LSUA!D48+LSUS!D48+LSUE!D48++LSUHSCS!D48+LSUHSCNO!D48+LSUAg!D48+PBRC!D48</f>
        <v>562589254</v>
      </c>
      <c r="E48" s="90">
        <f>D48-C48</f>
        <v>2000000</v>
      </c>
      <c r="F48" s="84">
        <f>IF(ISBLANK(E48),"  ",IF(C48&gt;0,E48/C48,IF(E48&gt;0,1,0)))</f>
        <v>3.567674524135634E-3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0">
        <f>+LSU!B50+LSUA!B50+LSUS!B50+LSUE!B50++LSUHSCS!B50+LSUHSCNO!B50+LSUAg!B50+PBRC!B50</f>
        <v>12263533</v>
      </c>
      <c r="C50" s="90">
        <f>+LSU!C50+LSUA!C50+LSUS!C50+LSUE!C50++LSUHSCS!C50+LSUHSCNO!C50+LSUAg!C50+PBRC!C50</f>
        <v>13018275</v>
      </c>
      <c r="D50" s="90">
        <f>+LSU!D50+LSUA!D50+LSUS!D50+LSUE!D50++LSUHSCS!D50+LSUHSCNO!D50+LSUAg!D50+PBRC!D50</f>
        <v>13018275</v>
      </c>
      <c r="E50" s="90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90">
        <f>+LSU!B52+LSUA!B52+LSUS!B52+LSUE!B52++LSUHSCS!B52+LSUHSCNO!B52+LSUAg!B52+PBRC!B52</f>
        <v>0</v>
      </c>
      <c r="C52" s="90">
        <f>+LSU!C52+LSUA!C52+LSUS!C52+LSUE!C52++LSUHSCS!C52+LSUHSCNO!C52+LSUAg!C52+PBRC!C52</f>
        <v>0</v>
      </c>
      <c r="D52" s="90">
        <f>+LSU!D52+LSUA!D52+LSUS!D52+LSUE!D52++LSUHSCS!D52+LSUHSCNO!D52+LSUAg!D52+PBRC!D52</f>
        <v>0</v>
      </c>
      <c r="E52" s="90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90">
        <f>+LSU!B54+LSUA!B54+LSUS!B54+LSUE!B54++LSUHSCS!B54+LSUHSCNO!B54+LSUAg!B54+PBRC!B54</f>
        <v>946267831.31000006</v>
      </c>
      <c r="C54" s="90">
        <f>+LSU!C54+LSUA!C54+LSUS!C54+LSUE!C54++LSUHSCS!C54+LSUHSCNO!C54+LSUAg!C54+PBRC!C54</f>
        <v>967167384</v>
      </c>
      <c r="D54" s="90">
        <f>+LSU!D54+LSUA!D54+LSUS!D54+LSUE!D54++LSUHSCS!D54+LSUHSCNO!D54+LSUAg!D54+PBRC!D54</f>
        <v>964417479</v>
      </c>
      <c r="E54" s="90">
        <f>D54-C54</f>
        <v>-2749905</v>
      </c>
      <c r="F54" s="84">
        <f>IF(ISBLANK(E54),"  ",IF(C54&gt;0,E54/C54,IF(E54&gt;0,1,0)))</f>
        <v>-2.84325655051246E-3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72">
        <f>+LSU!B58+LSUA!B58+LSUS!B58+LSUE!B58++LSUHSCS!B58+LSUHSCNO!B58+LSUAg!B58+PBRC!B58</f>
        <v>333971772.54999995</v>
      </c>
      <c r="C58" s="72">
        <f>+LSU!C58+LSUA!C58+LSUS!C58+LSUE!C58++LSUHSCS!C58+LSUHSCNO!C58+LSUAg!C58+PBRC!C58</f>
        <v>337183601</v>
      </c>
      <c r="D58" s="72">
        <f>+LSU!D58+LSUA!D58+LSUS!D58+LSUE!D58++LSUHSCS!D58+LSUHSCNO!D58+LSUAg!D58+PBRC!D58</f>
        <v>332735323</v>
      </c>
      <c r="E58" s="72">
        <f t="shared" ref="E58:E71" si="4">D58-C58</f>
        <v>-4448278</v>
      </c>
      <c r="F58" s="73">
        <f t="shared" ref="F58:F71" si="5">IF(ISBLANK(E58),"  ",IF(C58&gt;0,E58/C58,IF(E58&gt;0,1,0)))</f>
        <v>-1.3192450602008963E-2</v>
      </c>
    </row>
    <row r="59" spans="1:6" ht="15" customHeight="1" x14ac:dyDescent="0.25">
      <c r="A59" s="78" t="s">
        <v>55</v>
      </c>
      <c r="B59" s="72">
        <f>+LSU!B59+LSUA!B59+LSUS!B59+LSUE!B59++LSUHSCS!B59+LSUHSCNO!B59+LSUAg!B59+PBRC!B59</f>
        <v>129324535.79000001</v>
      </c>
      <c r="C59" s="72">
        <f>+LSU!C59+LSUA!C59+LSUS!C59+LSUE!C59++LSUHSCS!C59+LSUHSCNO!C59+LSUAg!C59+PBRC!C59</f>
        <v>134127058.03433736</v>
      </c>
      <c r="D59" s="72">
        <f>+LSU!D59+LSUA!D59+LSUS!D59+LSUE!D59++LSUHSCS!D59+LSUHSCNO!D59+LSUAg!D59+PBRC!D59</f>
        <v>129437573.57002446</v>
      </c>
      <c r="E59" s="72">
        <f t="shared" si="4"/>
        <v>-4689484.4643128961</v>
      </c>
      <c r="F59" s="73">
        <f t="shared" si="5"/>
        <v>-3.4963001000978933E-2</v>
      </c>
    </row>
    <row r="60" spans="1:6" ht="15" customHeight="1" x14ac:dyDescent="0.25">
      <c r="A60" s="78" t="s">
        <v>56</v>
      </c>
      <c r="B60" s="72">
        <f>+LSU!B60+LSUA!B60+LSUS!B60+LSUE!B60++LSUHSCS!B60+LSUHSCNO!B60+LSUAg!B60+PBRC!B60</f>
        <v>36979240.449999996</v>
      </c>
      <c r="C60" s="72">
        <f>+LSU!C60+LSUA!C60+LSUS!C60+LSUE!C60++LSUHSCS!C60+LSUHSCNO!C60+LSUAg!C60+PBRC!C60</f>
        <v>40950919.889481649</v>
      </c>
      <c r="D60" s="72">
        <f>+LSU!D60+LSUA!D60+LSUS!D60+LSUE!D60++LSUHSCS!D60+LSUHSCNO!D60+LSUAg!D60+PBRC!D60</f>
        <v>39062820.805179603</v>
      </c>
      <c r="E60" s="72">
        <f t="shared" si="4"/>
        <v>-1888099.0843020454</v>
      </c>
      <c r="F60" s="73">
        <f t="shared" si="5"/>
        <v>-4.6106390024879727E-2</v>
      </c>
    </row>
    <row r="61" spans="1:6" ht="15" customHeight="1" x14ac:dyDescent="0.25">
      <c r="A61" s="78" t="s">
        <v>57</v>
      </c>
      <c r="B61" s="72">
        <f>+LSU!B61+LSUA!B61+LSUS!B61+LSUE!B61++LSUHSCS!B61+LSUHSCNO!B61+LSUAg!B61+PBRC!B61</f>
        <v>110589319.95</v>
      </c>
      <c r="C61" s="72">
        <f>+LSU!C61+LSUA!C61+LSUS!C61+LSUE!C61++LSUHSCS!C61+LSUHSCNO!C61+LSUAg!C61+PBRC!C61</f>
        <v>108607525.42936382</v>
      </c>
      <c r="D61" s="72">
        <f>+LSU!D61+LSUA!D61+LSUS!D61+LSUE!D61++LSUHSCS!D61+LSUHSCNO!D61+LSUAg!D61+PBRC!D61</f>
        <v>105597363.79343754</v>
      </c>
      <c r="E61" s="72">
        <f t="shared" si="4"/>
        <v>-3010161.6359262764</v>
      </c>
      <c r="F61" s="73">
        <f t="shared" si="5"/>
        <v>-2.7715958208476318E-2</v>
      </c>
    </row>
    <row r="62" spans="1:6" ht="15" customHeight="1" x14ac:dyDescent="0.25">
      <c r="A62" s="78" t="s">
        <v>58</v>
      </c>
      <c r="B62" s="72">
        <f>+LSU!B62+LSUA!B62+LSUS!B62+LSUE!B62++LSUHSCS!B62+LSUHSCNO!B62+LSUAg!B62+PBRC!B62</f>
        <v>29436507.32</v>
      </c>
      <c r="C62" s="72">
        <f>+LSU!C62+LSUA!C62+LSUS!C62+LSUE!C62++LSUHSCS!C62+LSUHSCNO!C62+LSUAg!C62+PBRC!C62</f>
        <v>26570952</v>
      </c>
      <c r="D62" s="72">
        <f>+LSU!D62+LSUA!D62+LSUS!D62+LSUE!D62++LSUHSCS!D62+LSUHSCNO!D62+LSUAg!D62+PBRC!D62</f>
        <v>25146995</v>
      </c>
      <c r="E62" s="72">
        <f t="shared" si="4"/>
        <v>-1423957</v>
      </c>
      <c r="F62" s="73">
        <f t="shared" si="5"/>
        <v>-5.3590740745758751E-2</v>
      </c>
    </row>
    <row r="63" spans="1:6" ht="15" customHeight="1" x14ac:dyDescent="0.25">
      <c r="A63" s="78" t="s">
        <v>59</v>
      </c>
      <c r="B63" s="72">
        <f>+LSU!B63+LSUA!B63+LSUS!B63+LSUE!B63++LSUHSCS!B63+LSUHSCNO!B63+LSUAg!B63+PBRC!B63</f>
        <v>101352329.47000001</v>
      </c>
      <c r="C63" s="72">
        <f>+LSU!C63+LSUA!C63+LSUS!C63+LSUE!C63++LSUHSCS!C63+LSUHSCNO!C63+LSUAg!C63+PBRC!C63</f>
        <v>110984200.14984116</v>
      </c>
      <c r="D63" s="72">
        <f>+LSU!D63+LSUA!D63+LSUS!D63+LSUE!D63++LSUHSCS!D63+LSUHSCNO!D63+LSUAg!D63+PBRC!D63</f>
        <v>112194619.29702203</v>
      </c>
      <c r="E63" s="72">
        <f t="shared" si="4"/>
        <v>1210419.1471808702</v>
      </c>
      <c r="F63" s="73">
        <f t="shared" si="5"/>
        <v>1.0906229405146571E-2</v>
      </c>
    </row>
    <row r="64" spans="1:6" ht="15" customHeight="1" x14ac:dyDescent="0.25">
      <c r="A64" s="78" t="s">
        <v>60</v>
      </c>
      <c r="B64" s="72">
        <f>+LSU!B64+LSUA!B64+LSUS!B64+LSUE!B64++LSUHSCS!B64+LSUHSCNO!B64+LSUAg!B64+PBRC!B64</f>
        <v>89388274.329999998</v>
      </c>
      <c r="C64" s="72">
        <f>+LSU!C64+LSUA!C64+LSUS!C64+LSUE!C64++LSUHSCS!C64+LSUHSCNO!C64+LSUAg!C64+PBRC!C64</f>
        <v>95257664</v>
      </c>
      <c r="D64" s="72">
        <f>+LSU!D64+LSUA!D64+LSUS!D64+LSUE!D64++LSUHSCS!D64+LSUHSCNO!D64+LSUAg!D64+PBRC!D64</f>
        <v>109291824</v>
      </c>
      <c r="E64" s="72">
        <f t="shared" si="4"/>
        <v>14034160</v>
      </c>
      <c r="F64" s="73">
        <f t="shared" si="5"/>
        <v>0.1473284081373232</v>
      </c>
    </row>
    <row r="65" spans="1:6" ht="15" customHeight="1" x14ac:dyDescent="0.25">
      <c r="A65" s="78" t="s">
        <v>61</v>
      </c>
      <c r="B65" s="72">
        <f>+LSU!B65+LSUA!B65+LSUS!B65+LSUE!B65++LSUHSCS!B65+LSUHSCNO!B65+LSUAg!B65+PBRC!B65</f>
        <v>110464923.60999998</v>
      </c>
      <c r="C65" s="72">
        <f>+LSU!C65+LSUA!C65+LSUS!C65+LSUE!C65++LSUHSCS!C65+LSUHSCNO!C65+LSUAg!C65+PBRC!C65</f>
        <v>109310130.49697602</v>
      </c>
      <c r="D65" s="72">
        <f>+LSU!D65+LSUA!D65+LSUS!D65+LSUE!D65++LSUHSCS!D65+LSUHSCNO!D65+LSUAg!D65+PBRC!D65</f>
        <v>107174279.53433637</v>
      </c>
      <c r="E65" s="72">
        <f t="shared" si="4"/>
        <v>-2135850.9626396447</v>
      </c>
      <c r="F65" s="73">
        <f t="shared" si="5"/>
        <v>-1.9539368884924455E-2</v>
      </c>
    </row>
    <row r="66" spans="1:6" s="127" customFormat="1" ht="15" customHeight="1" x14ac:dyDescent="0.25">
      <c r="A66" s="97" t="s">
        <v>62</v>
      </c>
      <c r="B66" s="90">
        <f>SUM(B58:B65)</f>
        <v>941506903.47000015</v>
      </c>
      <c r="C66" s="90">
        <f>SUM(C58:C65)</f>
        <v>962992051</v>
      </c>
      <c r="D66" s="90">
        <f>SUM(D58:D65)</f>
        <v>960640798.99999988</v>
      </c>
      <c r="E66" s="90">
        <f t="shared" si="4"/>
        <v>-2351252.0000001192</v>
      </c>
      <c r="F66" s="84">
        <f t="shared" si="5"/>
        <v>-2.4416110159564746E-3</v>
      </c>
    </row>
    <row r="67" spans="1:6" ht="15" customHeight="1" x14ac:dyDescent="0.25">
      <c r="A67" s="78" t="s">
        <v>63</v>
      </c>
      <c r="B67" s="72">
        <f>+LSU!B67+LSUA!B67+LSUS!B67+LSUE!B67++LSUHSCS!B67+LSUHSCNO!B67+LSUAg!B67+PBRC!B67</f>
        <v>5689935.2199999997</v>
      </c>
      <c r="C67" s="72">
        <f>+LSU!C67+LSUA!C67+LSUS!C67+LSUE!C67++LSUHSCS!C67+LSUHSCNO!C67+LSUAg!C67+PBRC!C67</f>
        <v>5017515</v>
      </c>
      <c r="D67" s="72">
        <f>+LSU!D67+LSUA!D67+LSUS!D67+LSUE!D67++LSUHSCS!D67+LSUHSCNO!D67+LSUAg!D67+PBRC!D67</f>
        <v>4691853</v>
      </c>
      <c r="E67" s="72">
        <f t="shared" si="4"/>
        <v>-325662</v>
      </c>
      <c r="F67" s="73">
        <f t="shared" si="5"/>
        <v>-6.4905037653101183E-2</v>
      </c>
    </row>
    <row r="68" spans="1:6" ht="15" customHeight="1" x14ac:dyDescent="0.25">
      <c r="A68" s="78" t="s">
        <v>64</v>
      </c>
      <c r="B68" s="72">
        <f>+LSU!B68+LSUA!B68+LSUS!B68+LSUE!B68++LSUHSCS!B68+LSUHSCNO!B68+LSUAg!B68+PBRC!B68</f>
        <v>-929008.04</v>
      </c>
      <c r="C68" s="72">
        <f>+LSU!C68+LSUA!C68+LSUS!C68+LSUE!C68++LSUHSCS!C68+LSUHSCNO!C68+LSUAg!C68+PBRC!C68</f>
        <v>-842182</v>
      </c>
      <c r="D68" s="72">
        <f>+LSU!D68+LSUA!D68+LSUS!D68+LSUE!D68++LSUHSCS!D68+LSUHSCNO!D68+LSUAg!D68+PBRC!D68</f>
        <v>-915173</v>
      </c>
      <c r="E68" s="72">
        <f t="shared" si="4"/>
        <v>-72991</v>
      </c>
      <c r="F68" s="73">
        <f t="shared" si="5"/>
        <v>0</v>
      </c>
    </row>
    <row r="69" spans="1:6" ht="15" customHeight="1" x14ac:dyDescent="0.25">
      <c r="A69" s="78" t="s">
        <v>65</v>
      </c>
      <c r="B69" s="72">
        <f>+LSU!B69+LSUA!B69+LSUS!B69+LSUE!B69++LSUHSCS!B69+LSUHSCNO!B69+LSUAg!B69+PBRC!B69</f>
        <v>0</v>
      </c>
      <c r="C69" s="72">
        <f>+LSU!C69+LSUA!C69+LSUS!C69+LSUE!C69++LSUHSCS!C69+LSUHSCNO!C69+LSUAg!C69+PBRC!C69</f>
        <v>0</v>
      </c>
      <c r="D69" s="72">
        <f>+LSU!D69+LSUA!D69+LSUS!D69+LSUE!D69++LSUHSCS!D69+LSUHSCNO!D69+LSUAg!D69+PBRC!D69</f>
        <v>0</v>
      </c>
      <c r="E69" s="72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2">
        <f>+LSU!B70+LSUA!B70+LSUS!B70+LSUE!B70++LSUHSCS!B70+LSUHSCNO!B70+LSUAg!B70+PBRC!B70</f>
        <v>0</v>
      </c>
      <c r="C70" s="72">
        <f>+LSU!C70+LSUA!C70+LSUS!C70+LSUE!C70++LSUHSCS!C70+LSUHSCNO!C70+LSUAg!C70+PBRC!C70</f>
        <v>0</v>
      </c>
      <c r="D70" s="72">
        <f>+LSU!D70+LSUA!D70+LSUS!D70+LSUE!D70++LSUHSCS!D70+LSUHSCNO!D70+LSUAg!D70+PBRC!D70</f>
        <v>0</v>
      </c>
      <c r="E70" s="72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0">
        <f>SUM(B66:B70)+1</f>
        <v>946267831.65000021</v>
      </c>
      <c r="C71" s="90">
        <f>SUM(C66:C70)</f>
        <v>967167384</v>
      </c>
      <c r="D71" s="90">
        <f>SUM(D66:D70)-1</f>
        <v>964417477.99999988</v>
      </c>
      <c r="E71" s="90">
        <f t="shared" si="4"/>
        <v>-2749906.0000001192</v>
      </c>
      <c r="F71" s="84">
        <f t="shared" si="5"/>
        <v>-2.8432575844597745E-3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f>+LSU!B74+LSUA!B74+LSUS!B74+LSUE!B74++LSUHSCS!B74+LSUHSCNO!B74+LSUAg!B74+PBRC!B74</f>
        <v>430825542.41000003</v>
      </c>
      <c r="C74" s="72">
        <f>+LSU!C74+LSUA!C74+LSUS!C74+LSUE!C74++LSUHSCS!C74+LSUHSCNO!C74+LSUAg!C74+PBRC!C74</f>
        <v>453484292</v>
      </c>
      <c r="D74" s="72">
        <f>+LSU!D74+LSUA!D74+LSUS!D74+LSUE!D74++LSUHSCS!D74+LSUHSCNO!D74+LSUAg!D74+PBRC!D74</f>
        <v>453618141</v>
      </c>
      <c r="E74" s="72">
        <f t="shared" ref="E74:E92" si="6">D74-C74</f>
        <v>133849</v>
      </c>
      <c r="F74" s="73">
        <f t="shared" ref="F74:F92" si="7">IF(ISBLANK(E74),"  ",IF(C74&gt;0,E74/C74,IF(E74&gt;0,1,0)))</f>
        <v>2.9515686069232137E-4</v>
      </c>
    </row>
    <row r="75" spans="1:6" ht="15" customHeight="1" x14ac:dyDescent="0.25">
      <c r="A75" s="78" t="s">
        <v>70</v>
      </c>
      <c r="B75" s="72">
        <f>+LSU!B75+LSUA!B75+LSUS!B75+LSUE!B75++LSUHSCS!B75+LSUHSCNO!B75+LSUAg!B75+PBRC!B75</f>
        <v>41009881.089999996</v>
      </c>
      <c r="C75" s="72">
        <f>+LSU!C75+LSUA!C75+LSUS!C75+LSUE!C75++LSUHSCS!C75+LSUHSCNO!C75+LSUAg!C75+PBRC!C75</f>
        <v>35522285</v>
      </c>
      <c r="D75" s="72">
        <f>+LSU!D75+LSUA!D75+LSUS!D75+LSUE!D75++LSUHSCS!D75+LSUHSCNO!D75+LSUAg!D75+PBRC!D75</f>
        <v>35916045</v>
      </c>
      <c r="E75" s="72">
        <f t="shared" si="6"/>
        <v>393760</v>
      </c>
      <c r="F75" s="73">
        <f t="shared" si="7"/>
        <v>1.1084872496237221E-2</v>
      </c>
    </row>
    <row r="76" spans="1:6" ht="15" customHeight="1" x14ac:dyDescent="0.25">
      <c r="A76" s="78" t="s">
        <v>71</v>
      </c>
      <c r="B76" s="72">
        <f>+LSU!B76+LSUA!B76+LSUS!B76+LSUE!B76++LSUHSCS!B76+LSUHSCNO!B76+LSUAg!B76+PBRC!B76</f>
        <v>202499035.73000002</v>
      </c>
      <c r="C76" s="72">
        <f>+LSU!C76+LSUA!C76+LSUS!C76+LSUE!C76++LSUHSCS!C76+LSUHSCNO!C76+LSUAg!C76+PBRC!C76</f>
        <v>205254978</v>
      </c>
      <c r="D76" s="72">
        <f>+LSU!D76+LSUA!D76+LSUS!D76+LSUE!D76++LSUHSCS!D76+LSUHSCNO!D76+LSUAg!D76+PBRC!D76</f>
        <v>208922831</v>
      </c>
      <c r="E76" s="72">
        <f t="shared" si="6"/>
        <v>3667853</v>
      </c>
      <c r="F76" s="73">
        <f t="shared" si="7"/>
        <v>1.7869739558764808E-2</v>
      </c>
    </row>
    <row r="77" spans="1:6" s="127" customFormat="1" ht="15" customHeight="1" x14ac:dyDescent="0.25">
      <c r="A77" s="97" t="s">
        <v>72</v>
      </c>
      <c r="B77" s="90">
        <f>SUM(B74:B76)</f>
        <v>674334459.23000002</v>
      </c>
      <c r="C77" s="90">
        <f>SUM(C74:C76)</f>
        <v>694261555</v>
      </c>
      <c r="D77" s="90">
        <f>SUM(D74:D76)</f>
        <v>698457017</v>
      </c>
      <c r="E77" s="90">
        <f t="shared" si="6"/>
        <v>4195462</v>
      </c>
      <c r="F77" s="84">
        <f t="shared" si="7"/>
        <v>6.0430567842691503E-3</v>
      </c>
    </row>
    <row r="78" spans="1:6" ht="15" customHeight="1" x14ac:dyDescent="0.25">
      <c r="A78" s="78" t="s">
        <v>73</v>
      </c>
      <c r="B78" s="72">
        <f>+LSU!B78+LSUA!B78+LSUS!B78+LSUE!B78++LSUHSCS!B78+LSUHSCNO!B78+LSUAg!B78+PBRC!B78</f>
        <v>6734759.9900000002</v>
      </c>
      <c r="C78" s="72">
        <f>+LSU!C78+LSUA!C78+LSUS!C78+LSUE!C78++LSUHSCS!C78+LSUHSCNO!C78+LSUAg!C78+PBRC!C78</f>
        <v>5702068</v>
      </c>
      <c r="D78" s="72">
        <f>+LSU!D78+LSUA!D78+LSUS!D78+LSUE!D78++LSUHSCS!D78+LSUHSCNO!D78+LSUAg!D78+PBRC!D78</f>
        <v>5225333</v>
      </c>
      <c r="E78" s="72">
        <f t="shared" si="6"/>
        <v>-476735</v>
      </c>
      <c r="F78" s="73">
        <f t="shared" si="7"/>
        <v>-8.360738595190377E-2</v>
      </c>
    </row>
    <row r="79" spans="1:6" ht="15" customHeight="1" x14ac:dyDescent="0.25">
      <c r="A79" s="78" t="s">
        <v>74</v>
      </c>
      <c r="B79" s="72">
        <f>+LSU!B79+LSUA!B79+LSUS!B79+LSUE!B79++LSUHSCS!B79+LSUHSCNO!B79+LSUAg!B79+PBRC!B79</f>
        <v>80743115.38000001</v>
      </c>
      <c r="C79" s="72">
        <f>+LSU!C79+LSUA!C79+LSUS!C79+LSUE!C79++LSUHSCS!C79+LSUHSCNO!C79+LSUAg!C79+PBRC!C79</f>
        <v>96651947</v>
      </c>
      <c r="D79" s="72">
        <f>+LSU!D79+LSUA!D79+LSUS!D79+LSUE!D79++LSUHSCS!D79+LSUHSCNO!D79+LSUAg!D79+PBRC!D79</f>
        <v>87391166</v>
      </c>
      <c r="E79" s="72">
        <f t="shared" si="6"/>
        <v>-9260781</v>
      </c>
      <c r="F79" s="73">
        <f t="shared" si="7"/>
        <v>-9.5815772857633166E-2</v>
      </c>
    </row>
    <row r="80" spans="1:6" ht="15" customHeight="1" x14ac:dyDescent="0.25">
      <c r="A80" s="78" t="s">
        <v>75</v>
      </c>
      <c r="B80" s="72">
        <f>+LSU!B80+LSUA!B80+LSUS!B80+LSUE!B80++LSUHSCS!B80+LSUHSCNO!B80+LSUAg!B80+PBRC!B80</f>
        <v>32294342.98</v>
      </c>
      <c r="C80" s="72">
        <f>+LSU!C80+LSUA!C80+LSUS!C80+LSUE!C80++LSUHSCS!C80+LSUHSCNO!C80+LSUAg!C80+PBRC!C80</f>
        <v>28365575</v>
      </c>
      <c r="D80" s="72">
        <f>+LSU!D80+LSUA!D80+LSUS!D80+LSUE!D80++LSUHSCS!D80+LSUHSCNO!D80+LSUAg!D80+PBRC!D80</f>
        <v>26677364</v>
      </c>
      <c r="E80" s="72">
        <f t="shared" si="6"/>
        <v>-1688211</v>
      </c>
      <c r="F80" s="73">
        <f t="shared" si="7"/>
        <v>-5.9516191721831833E-2</v>
      </c>
    </row>
    <row r="81" spans="1:8" s="127" customFormat="1" ht="15" customHeight="1" x14ac:dyDescent="0.25">
      <c r="A81" s="81" t="s">
        <v>76</v>
      </c>
      <c r="B81" s="90">
        <f>SUM(B78:B80)</f>
        <v>119772218.35000001</v>
      </c>
      <c r="C81" s="90">
        <f>SUM(C78:C80)</f>
        <v>130719590</v>
      </c>
      <c r="D81" s="90">
        <f>SUM(D78:D80)</f>
        <v>119293863</v>
      </c>
      <c r="E81" s="90">
        <f t="shared" si="6"/>
        <v>-11425727</v>
      </c>
      <c r="F81" s="84">
        <f t="shared" si="7"/>
        <v>-8.7406386449039503E-2</v>
      </c>
    </row>
    <row r="82" spans="1:8" ht="15" customHeight="1" x14ac:dyDescent="0.25">
      <c r="A82" s="78" t="s">
        <v>77</v>
      </c>
      <c r="B82" s="72">
        <f>+LSU!B82+LSUA!B82+LSUS!B82+LSUE!B82++LSUHSCS!B82+LSUHSCNO!B82+LSUAg!B82+PBRC!B82</f>
        <v>21343068.199999999</v>
      </c>
      <c r="C82" s="72">
        <f>+LSU!C82+LSUA!C82+LSUS!C82+LSUE!C82++LSUHSCS!C82+LSUHSCNO!C82+LSUAg!C82+PBRC!C82</f>
        <v>17475417</v>
      </c>
      <c r="D82" s="72">
        <f>+LSU!D82+LSUA!D82+LSUS!D82+LSUE!D82++LSUHSCS!D82+LSUHSCNO!D82+LSUAg!D82+PBRC!D82</f>
        <v>17337544</v>
      </c>
      <c r="E82" s="72">
        <f t="shared" si="6"/>
        <v>-137873</v>
      </c>
      <c r="F82" s="73">
        <f t="shared" si="7"/>
        <v>-7.8895399177026787E-3</v>
      </c>
    </row>
    <row r="83" spans="1:8" ht="15" customHeight="1" x14ac:dyDescent="0.25">
      <c r="A83" s="78" t="s">
        <v>78</v>
      </c>
      <c r="B83" s="72">
        <f>+LSU!B83+LSUA!B83+LSUS!B83+LSUE!B83++LSUHSCS!B83+LSUHSCNO!B83+LSUAg!B83+PBRC!B83</f>
        <v>96734299.320000023</v>
      </c>
      <c r="C83" s="72">
        <f>+LSU!C83+LSUA!C83+LSUS!C83+LSUE!C83++LSUHSCS!C83+LSUHSCNO!C83+LSUAg!C83+PBRC!C83</f>
        <v>98199378</v>
      </c>
      <c r="D83" s="72">
        <f>+LSU!D83+LSUA!D83+LSUS!D83+LSUE!D83++LSUHSCS!D83+LSUHSCNO!D83+LSUAg!D83+PBRC!D83</f>
        <v>104512422</v>
      </c>
      <c r="E83" s="72">
        <f t="shared" si="6"/>
        <v>6313044</v>
      </c>
      <c r="F83" s="73">
        <f t="shared" si="7"/>
        <v>6.4288024309074543E-2</v>
      </c>
    </row>
    <row r="84" spans="1:8" ht="15" customHeight="1" x14ac:dyDescent="0.25">
      <c r="A84" s="78" t="s">
        <v>79</v>
      </c>
      <c r="B84" s="72">
        <f>+LSU!B84+LSUA!B84+LSUS!B84+LSUE!B84++LSUHSCS!B84+LSUHSCNO!B84+LSUAg!B84+PBRC!B84</f>
        <v>410637.72</v>
      </c>
      <c r="C84" s="72">
        <f>+LSU!C84+LSUA!C84+LSUS!C84+LSUE!C84++LSUHSCS!C84+LSUHSCNO!C84+LSUAg!C84+PBRC!C84</f>
        <v>262514</v>
      </c>
      <c r="D84" s="72">
        <f>+LSU!D84+LSUA!D84+LSUS!D84+LSUE!D84++LSUHSCS!D84+LSUHSCNO!D84+LSUAg!D84+PBRC!D84</f>
        <v>263539</v>
      </c>
      <c r="E84" s="72">
        <f t="shared" si="6"/>
        <v>1025</v>
      </c>
      <c r="F84" s="73">
        <f t="shared" si="7"/>
        <v>3.9045536618999366E-3</v>
      </c>
    </row>
    <row r="85" spans="1:8" ht="15" customHeight="1" x14ac:dyDescent="0.25">
      <c r="A85" s="78" t="s">
        <v>80</v>
      </c>
      <c r="B85" s="72">
        <f>+LSU!B85+LSUA!B85+LSUS!B85+LSUE!B85++LSUHSCS!B85+LSUHSCNO!B85+LSUAg!B85+PBRC!B85</f>
        <v>18312624.439999998</v>
      </c>
      <c r="C85" s="72">
        <f>+LSU!C85+LSUA!C85+LSUS!C85+LSUE!C85++LSUHSCS!C85+LSUHSCNO!C85+LSUAg!C85+PBRC!C85</f>
        <v>17985353</v>
      </c>
      <c r="D85" s="72">
        <f>+LSU!D85+LSUA!D85+LSUS!D85+LSUE!D85++LSUHSCS!D85+LSUHSCNO!D85+LSUAg!D85+PBRC!D85</f>
        <v>18177483</v>
      </c>
      <c r="E85" s="72">
        <f t="shared" si="6"/>
        <v>192130</v>
      </c>
      <c r="F85" s="73">
        <f t="shared" si="7"/>
        <v>1.0682581542881032E-2</v>
      </c>
    </row>
    <row r="86" spans="1:8" s="127" customFormat="1" ht="15" customHeight="1" x14ac:dyDescent="0.25">
      <c r="A86" s="81" t="s">
        <v>81</v>
      </c>
      <c r="B86" s="90">
        <f>SUM(B82:B85)</f>
        <v>136800629.68000001</v>
      </c>
      <c r="C86" s="90">
        <f>SUM(C82:C85)</f>
        <v>133922662</v>
      </c>
      <c r="D86" s="90">
        <f>SUM(D82:D85)</f>
        <v>140290988</v>
      </c>
      <c r="E86" s="90">
        <f t="shared" si="6"/>
        <v>6368326</v>
      </c>
      <c r="F86" s="84">
        <f t="shared" si="7"/>
        <v>4.7552265650155613E-2</v>
      </c>
    </row>
    <row r="87" spans="1:8" ht="15" customHeight="1" x14ac:dyDescent="0.25">
      <c r="A87" s="78" t="s">
        <v>82</v>
      </c>
      <c r="B87" s="72">
        <f>+LSU!B87+LSUA!B87+LSUS!B87+LSUE!B87++LSUHSCS!B87+LSUHSCNO!B87+LSUAg!B87+PBRC!B87</f>
        <v>10589946.18</v>
      </c>
      <c r="C87" s="72">
        <f>+LSU!C87+LSUA!C87+LSUS!C87+LSUE!C87++LSUHSCS!C87+LSUHSCNO!C87+LSUAg!C87+PBRC!C87</f>
        <v>7026739</v>
      </c>
      <c r="D87" s="72">
        <f>+LSU!D87+LSUA!D87+LSUS!D87+LSUE!D87++LSUHSCS!D87+LSUHSCNO!D87+LSUAg!D87+PBRC!D87</f>
        <v>4945023</v>
      </c>
      <c r="E87" s="72">
        <f t="shared" si="6"/>
        <v>-2081716</v>
      </c>
      <c r="F87" s="73">
        <f t="shared" si="7"/>
        <v>-0.29625634309172433</v>
      </c>
    </row>
    <row r="88" spans="1:8" ht="15" customHeight="1" x14ac:dyDescent="0.25">
      <c r="A88" s="78" t="s">
        <v>83</v>
      </c>
      <c r="B88" s="72">
        <f>+LSU!B88+LSUA!B88+LSUS!B88+LSUE!B88++LSUHSCS!B88+LSUHSCNO!B88+LSUAg!B88+PBRC!B88</f>
        <v>543506.66999999993</v>
      </c>
      <c r="C88" s="72">
        <f>+LSU!C88+LSUA!C88+LSUS!C88+LSUE!C88++LSUHSCS!C88+LSUHSCNO!C88+LSUAg!C88+PBRC!C88</f>
        <v>1236838</v>
      </c>
      <c r="D88" s="72">
        <f>+LSU!D88+LSUA!D88+LSUS!D88+LSUE!D88++LSUHSCS!D88+LSUHSCNO!D88+LSUAg!D88+PBRC!D88</f>
        <v>1284038</v>
      </c>
      <c r="E88" s="72">
        <f t="shared" si="6"/>
        <v>47200</v>
      </c>
      <c r="F88" s="73">
        <f t="shared" si="7"/>
        <v>3.8161828792453015E-2</v>
      </c>
    </row>
    <row r="89" spans="1:8" ht="15" customHeight="1" x14ac:dyDescent="0.25">
      <c r="A89" s="86" t="s">
        <v>84</v>
      </c>
      <c r="B89" s="72">
        <f>+LSU!B89+LSUA!B89+LSUS!B89+LSUE!B89++LSUHSCS!B89+LSUHSCNO!B89+LSUAg!B89+PBRC!B89</f>
        <v>4227070.54</v>
      </c>
      <c r="C89" s="72">
        <f>+LSU!C89+LSUA!C89+LSUS!C89+LSUE!C89++LSUHSCS!C89+LSUHSCNO!C89+LSUAg!C89+PBRC!C89</f>
        <v>0</v>
      </c>
      <c r="D89" s="72">
        <f>+LSU!D89+LSUA!D89+LSUS!D89+LSUE!D89++LSUHSCS!D89+LSUHSCNO!D89+LSUAg!D89+PBRC!D89</f>
        <v>146550</v>
      </c>
      <c r="E89" s="72">
        <f t="shared" si="6"/>
        <v>146550</v>
      </c>
      <c r="F89" s="73">
        <f t="shared" si="7"/>
        <v>1</v>
      </c>
    </row>
    <row r="90" spans="1:8" s="127" customFormat="1" ht="15" customHeight="1" x14ac:dyDescent="0.25">
      <c r="A90" s="100" t="s">
        <v>85</v>
      </c>
      <c r="B90" s="90">
        <f>SUM(B87:B89)</f>
        <v>15360523.390000001</v>
      </c>
      <c r="C90" s="90">
        <f>SUM(C87:C89)</f>
        <v>8263577</v>
      </c>
      <c r="D90" s="90">
        <f>SUM(D87:D89)</f>
        <v>6375611</v>
      </c>
      <c r="E90" s="90">
        <f t="shared" si="6"/>
        <v>-1887966</v>
      </c>
      <c r="F90" s="84">
        <f t="shared" si="7"/>
        <v>-0.22846837392572247</v>
      </c>
    </row>
    <row r="91" spans="1:8" ht="15" customHeight="1" x14ac:dyDescent="0.25">
      <c r="A91" s="86" t="s">
        <v>86</v>
      </c>
      <c r="B91" s="72">
        <f>+LSU!B91+LSUA!B91+LSUS!B91+LSUE!B91++LSUHSCS!B91+LSUHSCNO!B91+LSUAg!B91+PBRC!B91</f>
        <v>0</v>
      </c>
      <c r="C91" s="72">
        <f>+LSU!C91+LSUA!C91+LSUS!C91+LSUE!C91++LSUHSCS!C91+LSUHSCNO!C91+LSUAg!C91+PBRC!C91</f>
        <v>0</v>
      </c>
      <c r="D91" s="72">
        <f>+LSU!D91+LSUA!D91+LSUS!D91+LSUE!D91++LSUHSCS!D91+LSUHSCNO!D91+LSUAg!D91+PBRC!D91</f>
        <v>0</v>
      </c>
      <c r="E91" s="72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f>B91+B90+B86+B81+B77+1</f>
        <v>946267831.6500001</v>
      </c>
      <c r="C92" s="200">
        <f>C91+C90+C86+C81+C77</f>
        <v>967167384</v>
      </c>
      <c r="D92" s="200">
        <f>D91+D90+D86+D81+D77-1</f>
        <v>964417478</v>
      </c>
      <c r="E92" s="201">
        <f t="shared" si="6"/>
        <v>-2749906</v>
      </c>
      <c r="F92" s="202">
        <f t="shared" si="7"/>
        <v>-2.8432575844596513E-3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" t="s">
        <v>199</v>
      </c>
    </row>
    <row r="95" spans="1:8" x14ac:dyDescent="0.25">
      <c r="A95" s="1" t="s">
        <v>198</v>
      </c>
    </row>
    <row r="97" spans="1:1" x14ac:dyDescent="0.25">
      <c r="A97" s="1" t="s">
        <v>46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119</v>
      </c>
      <c r="E1" s="41"/>
      <c r="F1" s="41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117513766</v>
      </c>
      <c r="C8" s="72">
        <v>117513766</v>
      </c>
      <c r="D8" s="72">
        <v>115801563</v>
      </c>
      <c r="E8" s="72">
        <f t="shared" ref="E8:E29" si="0">D8-C8</f>
        <v>-1712203</v>
      </c>
      <c r="F8" s="73">
        <f t="shared" ref="F8:F29" si="1">IF(ISBLANK(E8),"  ",IF(C8&gt;0,E8/C8,IF(E8&gt;0,1,0)))</f>
        <v>-1.4570233414185705E-2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12876746.959999999</v>
      </c>
      <c r="C10" s="75">
        <v>13214363</v>
      </c>
      <c r="D10" s="75">
        <v>13083936</v>
      </c>
      <c r="E10" s="75">
        <f t="shared" si="0"/>
        <v>-130427</v>
      </c>
      <c r="F10" s="73">
        <f t="shared" si="1"/>
        <v>-9.8700936246416109E-3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8645057.4499999993</v>
      </c>
      <c r="C12" s="77">
        <v>8884011</v>
      </c>
      <c r="D12" s="77">
        <v>8636287</v>
      </c>
      <c r="E12" s="75">
        <f t="shared" si="0"/>
        <v>-247724</v>
      </c>
      <c r="F12" s="73">
        <f t="shared" si="1"/>
        <v>-2.7884251831745817E-2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750000</v>
      </c>
      <c r="C18" s="77">
        <v>750000</v>
      </c>
      <c r="D18" s="77">
        <v>750000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3271689.51</v>
      </c>
      <c r="C19" s="77">
        <v>3370352</v>
      </c>
      <c r="D19" s="77">
        <v>3487649</v>
      </c>
      <c r="E19" s="75">
        <f t="shared" si="0"/>
        <v>117297</v>
      </c>
      <c r="F19" s="73">
        <f t="shared" si="1"/>
        <v>3.4802596286678658E-2</v>
      </c>
    </row>
    <row r="20" spans="1:6" ht="15" customHeight="1" x14ac:dyDescent="0.25">
      <c r="A20" s="78" t="s">
        <v>24</v>
      </c>
      <c r="B20" s="77">
        <v>210000</v>
      </c>
      <c r="C20" s="77">
        <v>210000</v>
      </c>
      <c r="D20" s="77">
        <v>210000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130390512.95999999</v>
      </c>
      <c r="C35" s="83">
        <v>130728129</v>
      </c>
      <c r="D35" s="83">
        <v>128885499</v>
      </c>
      <c r="E35" s="83">
        <f>D35-C35</f>
        <v>-1842630</v>
      </c>
      <c r="F35" s="84">
        <f>IF(ISBLANK(E35),"  ",IF(C35&gt;0,E35/C35,IF(E35&gt;0,1,0)))</f>
        <v>-1.4095130207210416E-2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7419044.7699999996</v>
      </c>
      <c r="C44" s="90">
        <v>7519106</v>
      </c>
      <c r="D44" s="90">
        <v>7472774</v>
      </c>
      <c r="E44" s="90">
        <f>D44-C44</f>
        <v>-46332</v>
      </c>
      <c r="F44" s="84">
        <f>IF(ISBLANK(E44),"  ",IF(C44&gt;0,E44/C44,IF(E44&gt;0,1,0)))</f>
        <v>-6.161902758120447E-3</v>
      </c>
      <c r="G44" s="222"/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396346546.95999998</v>
      </c>
      <c r="C48" s="88">
        <v>413816716</v>
      </c>
      <c r="D48" s="88">
        <v>413816716</v>
      </c>
      <c r="E48" s="88">
        <f>D48-C48</f>
        <v>0</v>
      </c>
      <c r="F48" s="84">
        <f>IF(ISBLANK(E48),"  ",IF(C48&gt;0,E48/C48,IF(E48&gt;0,1,0)))</f>
        <v>0</v>
      </c>
      <c r="G48" s="222"/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534156104.68999994</v>
      </c>
      <c r="C54" s="88">
        <v>552063951</v>
      </c>
      <c r="D54" s="88">
        <v>550174989</v>
      </c>
      <c r="E54" s="88">
        <f>D54-C54</f>
        <v>-1888962</v>
      </c>
      <c r="F54" s="84">
        <f>IF(ISBLANK(E54),"  ",IF(C54&gt;0,E54/C54,IF(E54&gt;0,1,0)))</f>
        <v>-3.4216362009842588E-3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209973405.37999997</v>
      </c>
      <c r="C58" s="68">
        <v>222233906</v>
      </c>
      <c r="D58" s="68">
        <v>221318485</v>
      </c>
      <c r="E58" s="68">
        <f t="shared" ref="E58:E71" si="4">D58-C58</f>
        <v>-915421</v>
      </c>
      <c r="F58" s="73">
        <f t="shared" ref="F58:F71" si="5">IF(ISBLANK(E58),"  ",IF(C58&gt;0,E58/C58,IF(E58&gt;0,1,0)))</f>
        <v>-4.1191779259821858E-3</v>
      </c>
    </row>
    <row r="59" spans="1:6" ht="15" customHeight="1" x14ac:dyDescent="0.25">
      <c r="A59" s="78" t="s">
        <v>55</v>
      </c>
      <c r="B59" s="77">
        <v>61775699.020000011</v>
      </c>
      <c r="C59" s="77">
        <v>62568403</v>
      </c>
      <c r="D59" s="77">
        <v>61481989</v>
      </c>
      <c r="E59" s="77">
        <f t="shared" si="4"/>
        <v>-1086414</v>
      </c>
      <c r="F59" s="73">
        <f t="shared" si="5"/>
        <v>-1.7363620420358179E-2</v>
      </c>
    </row>
    <row r="60" spans="1:6" ht="15" customHeight="1" x14ac:dyDescent="0.25">
      <c r="A60" s="78" t="s">
        <v>56</v>
      </c>
      <c r="B60" s="77">
        <v>5482874.629999999</v>
      </c>
      <c r="C60" s="77">
        <v>5836524</v>
      </c>
      <c r="D60" s="77">
        <v>2998683</v>
      </c>
      <c r="E60" s="77">
        <f t="shared" si="4"/>
        <v>-2837841</v>
      </c>
      <c r="F60" s="73">
        <f t="shared" si="5"/>
        <v>-0.4862210795329549</v>
      </c>
    </row>
    <row r="61" spans="1:6" ht="15" customHeight="1" x14ac:dyDescent="0.25">
      <c r="A61" s="78" t="s">
        <v>57</v>
      </c>
      <c r="B61" s="77">
        <v>74445090.260000005</v>
      </c>
      <c r="C61" s="77">
        <v>71608365</v>
      </c>
      <c r="D61" s="77">
        <v>69591869</v>
      </c>
      <c r="E61" s="77">
        <f t="shared" si="4"/>
        <v>-2016496</v>
      </c>
      <c r="F61" s="73">
        <f t="shared" si="5"/>
        <v>-2.8160062026273049E-2</v>
      </c>
    </row>
    <row r="62" spans="1:6" ht="15" customHeight="1" x14ac:dyDescent="0.25">
      <c r="A62" s="78" t="s">
        <v>58</v>
      </c>
      <c r="B62" s="77">
        <v>18398010.730000004</v>
      </c>
      <c r="C62" s="77">
        <v>17368205</v>
      </c>
      <c r="D62" s="77">
        <v>14971652</v>
      </c>
      <c r="E62" s="77">
        <f t="shared" si="4"/>
        <v>-2396553</v>
      </c>
      <c r="F62" s="73">
        <f t="shared" si="5"/>
        <v>-0.13798507099611043</v>
      </c>
    </row>
    <row r="63" spans="1:6" ht="15" customHeight="1" x14ac:dyDescent="0.25">
      <c r="A63" s="78" t="s">
        <v>59</v>
      </c>
      <c r="B63" s="77">
        <v>29458969.18</v>
      </c>
      <c r="C63" s="77">
        <v>28249761</v>
      </c>
      <c r="D63" s="77">
        <v>24648865</v>
      </c>
      <c r="E63" s="77">
        <f t="shared" si="4"/>
        <v>-3600896</v>
      </c>
      <c r="F63" s="73">
        <f t="shared" si="5"/>
        <v>-0.12746642352124679</v>
      </c>
    </row>
    <row r="64" spans="1:6" ht="15" customHeight="1" x14ac:dyDescent="0.25">
      <c r="A64" s="78" t="s">
        <v>60</v>
      </c>
      <c r="B64" s="77">
        <v>79120218.040000007</v>
      </c>
      <c r="C64" s="77">
        <v>84416686</v>
      </c>
      <c r="D64" s="77">
        <v>98050439</v>
      </c>
      <c r="E64" s="77">
        <f t="shared" si="4"/>
        <v>13633753</v>
      </c>
      <c r="F64" s="73">
        <f t="shared" si="5"/>
        <v>0.16150542796716755</v>
      </c>
    </row>
    <row r="65" spans="1:6" ht="15" customHeight="1" x14ac:dyDescent="0.25">
      <c r="A65" s="78" t="s">
        <v>61</v>
      </c>
      <c r="B65" s="77">
        <v>56715914.449999996</v>
      </c>
      <c r="C65" s="77">
        <v>60901797</v>
      </c>
      <c r="D65" s="77">
        <v>58306719</v>
      </c>
      <c r="E65" s="77">
        <f t="shared" si="4"/>
        <v>-2595078</v>
      </c>
      <c r="F65" s="73">
        <f t="shared" si="5"/>
        <v>-4.2610860891346115E-2</v>
      </c>
    </row>
    <row r="66" spans="1:6" s="127" customFormat="1" ht="15" customHeight="1" x14ac:dyDescent="0.25">
      <c r="A66" s="97" t="s">
        <v>62</v>
      </c>
      <c r="B66" s="83">
        <v>535370181.69</v>
      </c>
      <c r="C66" s="83">
        <v>553183647</v>
      </c>
      <c r="D66" s="83">
        <v>551368701</v>
      </c>
      <c r="E66" s="83">
        <f t="shared" si="4"/>
        <v>-1814946</v>
      </c>
      <c r="F66" s="84">
        <f t="shared" si="5"/>
        <v>-3.2809104351560849E-3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-1214077</v>
      </c>
      <c r="C68" s="77">
        <v>-1119696</v>
      </c>
      <c r="D68" s="77">
        <v>-1193712</v>
      </c>
      <c r="E68" s="77">
        <f t="shared" si="4"/>
        <v>-74016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534156104.69</v>
      </c>
      <c r="C71" s="99">
        <v>552063951</v>
      </c>
      <c r="D71" s="99">
        <v>550174989</v>
      </c>
      <c r="E71" s="99">
        <f t="shared" si="4"/>
        <v>-1888962</v>
      </c>
      <c r="F71" s="84">
        <f t="shared" si="5"/>
        <v>-3.4216362009842588E-3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247437829.48000002</v>
      </c>
      <c r="C74" s="72">
        <v>270167507</v>
      </c>
      <c r="D74" s="72">
        <v>270804664</v>
      </c>
      <c r="E74" s="68">
        <f t="shared" ref="E74:E92" si="6">D74-C74</f>
        <v>637157</v>
      </c>
      <c r="F74" s="73">
        <f t="shared" ref="F74:F92" si="7">IF(ISBLANK(E74),"  ",IF(C74&gt;0,E74/C74,IF(E74&gt;0,1,0)))</f>
        <v>2.3583776120049849E-3</v>
      </c>
    </row>
    <row r="75" spans="1:6" ht="15" customHeight="1" x14ac:dyDescent="0.25">
      <c r="A75" s="78" t="s">
        <v>70</v>
      </c>
      <c r="B75" s="75">
        <v>31962411.539999995</v>
      </c>
      <c r="C75" s="75">
        <v>29467976</v>
      </c>
      <c r="D75" s="75">
        <v>29377366</v>
      </c>
      <c r="E75" s="77">
        <f t="shared" si="6"/>
        <v>-90610</v>
      </c>
      <c r="F75" s="73">
        <f t="shared" si="7"/>
        <v>-3.0748633703244497E-3</v>
      </c>
    </row>
    <row r="76" spans="1:6" ht="15" customHeight="1" x14ac:dyDescent="0.25">
      <c r="A76" s="78" t="s">
        <v>71</v>
      </c>
      <c r="B76" s="68">
        <v>106227463.61</v>
      </c>
      <c r="C76" s="68">
        <v>108730177</v>
      </c>
      <c r="D76" s="68">
        <v>108452547</v>
      </c>
      <c r="E76" s="77">
        <f t="shared" si="6"/>
        <v>-277630</v>
      </c>
      <c r="F76" s="73">
        <f t="shared" si="7"/>
        <v>-2.5533849724166274E-3</v>
      </c>
    </row>
    <row r="77" spans="1:6" s="127" customFormat="1" ht="15" customHeight="1" x14ac:dyDescent="0.25">
      <c r="A77" s="97" t="s">
        <v>72</v>
      </c>
      <c r="B77" s="99">
        <v>385627704.63000005</v>
      </c>
      <c r="C77" s="99">
        <v>408365660</v>
      </c>
      <c r="D77" s="99">
        <v>408634577</v>
      </c>
      <c r="E77" s="83">
        <f t="shared" si="6"/>
        <v>268917</v>
      </c>
      <c r="F77" s="84">
        <f t="shared" si="7"/>
        <v>6.5852011160781739E-4</v>
      </c>
    </row>
    <row r="78" spans="1:6" ht="15" customHeight="1" x14ac:dyDescent="0.25">
      <c r="A78" s="78" t="s">
        <v>73</v>
      </c>
      <c r="B78" s="75">
        <v>4433384.01</v>
      </c>
      <c r="C78" s="75">
        <v>2596594</v>
      </c>
      <c r="D78" s="75">
        <v>2828178</v>
      </c>
      <c r="E78" s="77">
        <f t="shared" si="6"/>
        <v>231584</v>
      </c>
      <c r="F78" s="73">
        <f t="shared" si="7"/>
        <v>8.9187604993310465E-2</v>
      </c>
    </row>
    <row r="79" spans="1:6" ht="15" customHeight="1" x14ac:dyDescent="0.25">
      <c r="A79" s="78" t="s">
        <v>74</v>
      </c>
      <c r="B79" s="72">
        <v>26144635.200000003</v>
      </c>
      <c r="C79" s="72">
        <v>35277082</v>
      </c>
      <c r="D79" s="72">
        <v>28072715</v>
      </c>
      <c r="E79" s="77">
        <f t="shared" si="6"/>
        <v>-7204367</v>
      </c>
      <c r="F79" s="73">
        <f t="shared" si="7"/>
        <v>-0.20422230500810695</v>
      </c>
    </row>
    <row r="80" spans="1:6" ht="15" customHeight="1" x14ac:dyDescent="0.25">
      <c r="A80" s="78" t="s">
        <v>75</v>
      </c>
      <c r="B80" s="68">
        <v>18519594.419999998</v>
      </c>
      <c r="C80" s="68">
        <v>12515417</v>
      </c>
      <c r="D80" s="68">
        <v>11889958</v>
      </c>
      <c r="E80" s="77">
        <f t="shared" si="6"/>
        <v>-625459</v>
      </c>
      <c r="F80" s="73">
        <f t="shared" si="7"/>
        <v>-4.9975082731961711E-2</v>
      </c>
    </row>
    <row r="81" spans="1:8" s="127" customFormat="1" ht="15" customHeight="1" x14ac:dyDescent="0.25">
      <c r="A81" s="81" t="s">
        <v>76</v>
      </c>
      <c r="B81" s="99">
        <v>49097613.629999995</v>
      </c>
      <c r="C81" s="99">
        <v>50389093</v>
      </c>
      <c r="D81" s="99">
        <v>42790851</v>
      </c>
      <c r="E81" s="83">
        <f t="shared" si="6"/>
        <v>-7598242</v>
      </c>
      <c r="F81" s="84">
        <f t="shared" si="7"/>
        <v>-0.1507914024171858</v>
      </c>
    </row>
    <row r="82" spans="1:8" ht="15" customHeight="1" x14ac:dyDescent="0.25">
      <c r="A82" s="78" t="s">
        <v>77</v>
      </c>
      <c r="B82" s="68">
        <v>6134358.0599999996</v>
      </c>
      <c r="C82" s="68">
        <v>2249912</v>
      </c>
      <c r="D82" s="68">
        <v>2730657</v>
      </c>
      <c r="E82" s="77">
        <f t="shared" si="6"/>
        <v>480745</v>
      </c>
      <c r="F82" s="73">
        <f t="shared" si="7"/>
        <v>0.21367280142512241</v>
      </c>
    </row>
    <row r="83" spans="1:8" ht="15" customHeight="1" x14ac:dyDescent="0.25">
      <c r="A83" s="78" t="s">
        <v>78</v>
      </c>
      <c r="B83" s="77">
        <v>83566530.980000019</v>
      </c>
      <c r="C83" s="77">
        <v>84355997</v>
      </c>
      <c r="D83" s="77">
        <v>91059368</v>
      </c>
      <c r="E83" s="77">
        <f t="shared" si="6"/>
        <v>6703371</v>
      </c>
      <c r="F83" s="73">
        <f t="shared" si="7"/>
        <v>7.946525722409517E-2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835333</v>
      </c>
      <c r="C85" s="77">
        <v>855282</v>
      </c>
      <c r="D85" s="77">
        <v>858773</v>
      </c>
      <c r="E85" s="77">
        <f t="shared" si="6"/>
        <v>3491</v>
      </c>
      <c r="F85" s="73">
        <f t="shared" si="7"/>
        <v>4.0816946925107738E-3</v>
      </c>
    </row>
    <row r="86" spans="1:8" s="127" customFormat="1" ht="15" customHeight="1" x14ac:dyDescent="0.25">
      <c r="A86" s="81" t="s">
        <v>81</v>
      </c>
      <c r="B86" s="83">
        <v>90536222.040000021</v>
      </c>
      <c r="C86" s="83">
        <v>87461191</v>
      </c>
      <c r="D86" s="83">
        <v>94648798</v>
      </c>
      <c r="E86" s="83">
        <f t="shared" si="6"/>
        <v>7187607</v>
      </c>
      <c r="F86" s="84">
        <f t="shared" si="7"/>
        <v>8.2180529647715411E-2</v>
      </c>
    </row>
    <row r="87" spans="1:8" ht="15" customHeight="1" x14ac:dyDescent="0.25">
      <c r="A87" s="78" t="s">
        <v>82</v>
      </c>
      <c r="B87" s="77">
        <v>8371857.4199999999</v>
      </c>
      <c r="C87" s="77">
        <v>4889786</v>
      </c>
      <c r="D87" s="77">
        <v>2918042</v>
      </c>
      <c r="E87" s="77">
        <f t="shared" si="6"/>
        <v>-1971744</v>
      </c>
      <c r="F87" s="73">
        <f t="shared" si="7"/>
        <v>-0.40323727868663373</v>
      </c>
    </row>
    <row r="88" spans="1:8" ht="15" customHeight="1" x14ac:dyDescent="0.25">
      <c r="A88" s="78" t="s">
        <v>83</v>
      </c>
      <c r="B88" s="77">
        <v>522706.97</v>
      </c>
      <c r="C88" s="77">
        <v>958221</v>
      </c>
      <c r="D88" s="77">
        <v>1182721</v>
      </c>
      <c r="E88" s="77">
        <f t="shared" si="6"/>
        <v>224500</v>
      </c>
      <c r="F88" s="73">
        <f t="shared" si="7"/>
        <v>0.23428833223233472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8894564.3900000006</v>
      </c>
      <c r="C90" s="99">
        <v>5848007</v>
      </c>
      <c r="D90" s="99">
        <v>4100763</v>
      </c>
      <c r="E90" s="99">
        <f t="shared" si="6"/>
        <v>-1747244</v>
      </c>
      <c r="F90" s="84">
        <f t="shared" si="7"/>
        <v>-0.2987759761573473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534156104.69000006</v>
      </c>
      <c r="C92" s="200">
        <v>552063951</v>
      </c>
      <c r="D92" s="200">
        <v>550174989</v>
      </c>
      <c r="E92" s="200">
        <f t="shared" si="6"/>
        <v>-1888962</v>
      </c>
      <c r="F92" s="202">
        <f t="shared" si="7"/>
        <v>-3.4216362009842588E-3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121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4847690</v>
      </c>
      <c r="C8" s="72">
        <v>4847690</v>
      </c>
      <c r="D8" s="72">
        <v>4962613</v>
      </c>
      <c r="E8" s="72">
        <f t="shared" ref="E8:E29" si="0">D8-C8</f>
        <v>114923</v>
      </c>
      <c r="F8" s="73">
        <f t="shared" ref="F8:F29" si="1">IF(ISBLANK(E8),"  ",IF(C8&gt;0,E8/C8,IF(E8&gt;0,1,0)))</f>
        <v>2.3706755176176694E-2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267678.26</v>
      </c>
      <c r="C10" s="75">
        <v>275077</v>
      </c>
      <c r="D10" s="75">
        <v>267407</v>
      </c>
      <c r="E10" s="75">
        <f t="shared" si="0"/>
        <v>-7670</v>
      </c>
      <c r="F10" s="73">
        <f t="shared" si="1"/>
        <v>-2.788310182239882E-2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267678.26</v>
      </c>
      <c r="C12" s="77">
        <v>275077</v>
      </c>
      <c r="D12" s="77">
        <v>267407</v>
      </c>
      <c r="E12" s="75">
        <f t="shared" si="0"/>
        <v>-7670</v>
      </c>
      <c r="F12" s="73">
        <f t="shared" si="1"/>
        <v>-2.788310182239882E-2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5115368.26</v>
      </c>
      <c r="C35" s="83">
        <v>5122767</v>
      </c>
      <c r="D35" s="83">
        <v>5230020</v>
      </c>
      <c r="E35" s="83">
        <f>D35-C35</f>
        <v>107253</v>
      </c>
      <c r="F35" s="84">
        <f>IF(ISBLANK(E35),"  ",IF(C35&gt;0,E35/C35,IF(E35&gt;0,1,0)))</f>
        <v>2.0936536836440152E-2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15959391</v>
      </c>
      <c r="C48" s="88">
        <v>16391127</v>
      </c>
      <c r="D48" s="88">
        <v>16391127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21074759.259999998</v>
      </c>
      <c r="C54" s="88">
        <v>21513894</v>
      </c>
      <c r="D54" s="88">
        <v>21621147</v>
      </c>
      <c r="E54" s="88">
        <f>D54-C54</f>
        <v>107253</v>
      </c>
      <c r="F54" s="84">
        <f>IF(ISBLANK(E54),"  ",IF(C54&gt;0,E54/C54,IF(E54&gt;0,1,0)))</f>
        <v>4.9852899712158104E-3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10453727.000000002</v>
      </c>
      <c r="C58" s="68">
        <v>7783549</v>
      </c>
      <c r="D58" s="68">
        <v>8144023</v>
      </c>
      <c r="E58" s="68">
        <f t="shared" ref="E58:E71" si="4">D58-C58</f>
        <v>360474</v>
      </c>
      <c r="F58" s="73">
        <f t="shared" ref="F58:F71" si="5">IF(ISBLANK(E58),"  ",IF(C58&gt;0,E58/C58,IF(E58&gt;0,1,0)))</f>
        <v>4.631229276002502E-2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1441646.12</v>
      </c>
      <c r="C61" s="77">
        <v>1106066</v>
      </c>
      <c r="D61" s="77">
        <v>1289999</v>
      </c>
      <c r="E61" s="77">
        <f t="shared" si="4"/>
        <v>183933</v>
      </c>
      <c r="F61" s="73">
        <f t="shared" si="5"/>
        <v>0.16629477806930146</v>
      </c>
    </row>
    <row r="62" spans="1:6" ht="15" customHeight="1" x14ac:dyDescent="0.25">
      <c r="A62" s="78" t="s">
        <v>58</v>
      </c>
      <c r="B62" s="77">
        <v>1791983.05</v>
      </c>
      <c r="C62" s="77">
        <v>1263042</v>
      </c>
      <c r="D62" s="77">
        <v>1222594</v>
      </c>
      <c r="E62" s="77">
        <f t="shared" si="4"/>
        <v>-40448</v>
      </c>
      <c r="F62" s="73">
        <f t="shared" si="5"/>
        <v>-3.2024271560248986E-2</v>
      </c>
    </row>
    <row r="63" spans="1:6" ht="15" customHeight="1" x14ac:dyDescent="0.25">
      <c r="A63" s="78" t="s">
        <v>59</v>
      </c>
      <c r="B63" s="77">
        <v>2990336.82</v>
      </c>
      <c r="C63" s="77">
        <v>6989519</v>
      </c>
      <c r="D63" s="77">
        <v>6866217</v>
      </c>
      <c r="E63" s="77">
        <f t="shared" si="4"/>
        <v>-123302</v>
      </c>
      <c r="F63" s="73">
        <f t="shared" si="5"/>
        <v>-1.7640985023432944E-2</v>
      </c>
    </row>
    <row r="64" spans="1:6" ht="15" customHeight="1" x14ac:dyDescent="0.25">
      <c r="A64" s="78" t="s">
        <v>60</v>
      </c>
      <c r="B64" s="77">
        <v>1595126.32</v>
      </c>
      <c r="C64" s="77">
        <v>1877000</v>
      </c>
      <c r="D64" s="77">
        <v>1636000</v>
      </c>
      <c r="E64" s="77">
        <f t="shared" si="4"/>
        <v>-241000</v>
      </c>
      <c r="F64" s="73">
        <f t="shared" si="5"/>
        <v>-0.12839637719765584</v>
      </c>
    </row>
    <row r="65" spans="1:6" ht="15" customHeight="1" x14ac:dyDescent="0.25">
      <c r="A65" s="78" t="s">
        <v>61</v>
      </c>
      <c r="B65" s="77">
        <v>2931708.44</v>
      </c>
      <c r="C65" s="77">
        <v>2494718</v>
      </c>
      <c r="D65" s="77">
        <v>2462314</v>
      </c>
      <c r="E65" s="77">
        <f t="shared" si="4"/>
        <v>-32404</v>
      </c>
      <c r="F65" s="73">
        <f t="shared" si="5"/>
        <v>-1.2989043250579825E-2</v>
      </c>
    </row>
    <row r="66" spans="1:6" s="127" customFormat="1" ht="15" customHeight="1" x14ac:dyDescent="0.25">
      <c r="A66" s="97" t="s">
        <v>62</v>
      </c>
      <c r="B66" s="83">
        <v>21204527.750000004</v>
      </c>
      <c r="C66" s="83">
        <v>21513894</v>
      </c>
      <c r="D66" s="83">
        <v>21621147</v>
      </c>
      <c r="E66" s="83">
        <f t="shared" si="4"/>
        <v>107253</v>
      </c>
      <c r="F66" s="84">
        <f t="shared" si="5"/>
        <v>4.9852899712158104E-3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-129768.76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21074758.990000002</v>
      </c>
      <c r="C71" s="99">
        <v>21513894</v>
      </c>
      <c r="D71" s="99">
        <v>21621147</v>
      </c>
      <c r="E71" s="99">
        <f t="shared" si="4"/>
        <v>107253</v>
      </c>
      <c r="F71" s="84">
        <f t="shared" si="5"/>
        <v>4.9852899712158104E-3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9898381.2599999979</v>
      </c>
      <c r="C74" s="72">
        <v>10439074</v>
      </c>
      <c r="D74" s="72">
        <v>10876805</v>
      </c>
      <c r="E74" s="68">
        <f t="shared" ref="E74:E92" si="6">D74-C74</f>
        <v>437731</v>
      </c>
      <c r="F74" s="73">
        <f t="shared" ref="F74:F92" si="7">IF(ISBLANK(E74),"  ",IF(C74&gt;0,E74/C74,IF(E74&gt;0,1,0)))</f>
        <v>4.193197595878715E-2</v>
      </c>
    </row>
    <row r="75" spans="1:6" ht="15" customHeight="1" x14ac:dyDescent="0.25">
      <c r="A75" s="78" t="s">
        <v>70</v>
      </c>
      <c r="B75" s="75">
        <v>284290.17</v>
      </c>
      <c r="C75" s="72">
        <v>296320</v>
      </c>
      <c r="D75" s="72">
        <v>277820</v>
      </c>
      <c r="E75" s="77">
        <f t="shared" si="6"/>
        <v>-18500</v>
      </c>
      <c r="F75" s="73">
        <f t="shared" si="7"/>
        <v>-6.2432505399568038E-2</v>
      </c>
    </row>
    <row r="76" spans="1:6" ht="15" customHeight="1" x14ac:dyDescent="0.25">
      <c r="A76" s="78" t="s">
        <v>71</v>
      </c>
      <c r="B76" s="68">
        <v>5129107.0999999996</v>
      </c>
      <c r="C76" s="72">
        <v>4725600</v>
      </c>
      <c r="D76" s="72">
        <v>4760216</v>
      </c>
      <c r="E76" s="77">
        <f t="shared" si="6"/>
        <v>34616</v>
      </c>
      <c r="F76" s="73">
        <f t="shared" si="7"/>
        <v>7.3252073810733025E-3</v>
      </c>
    </row>
    <row r="77" spans="1:6" s="127" customFormat="1" ht="15" customHeight="1" x14ac:dyDescent="0.25">
      <c r="A77" s="97" t="s">
        <v>72</v>
      </c>
      <c r="B77" s="99">
        <v>15311778.529999997</v>
      </c>
      <c r="C77" s="99">
        <v>15460994</v>
      </c>
      <c r="D77" s="99">
        <v>15914841</v>
      </c>
      <c r="E77" s="83">
        <f t="shared" si="6"/>
        <v>453847</v>
      </c>
      <c r="F77" s="84">
        <f t="shared" si="7"/>
        <v>2.935432223827265E-2</v>
      </c>
    </row>
    <row r="78" spans="1:6" ht="15" customHeight="1" x14ac:dyDescent="0.25">
      <c r="A78" s="78" t="s">
        <v>73</v>
      </c>
      <c r="B78" s="75">
        <v>156924.75</v>
      </c>
      <c r="C78" s="75">
        <v>164200</v>
      </c>
      <c r="D78" s="75">
        <v>167700</v>
      </c>
      <c r="E78" s="77">
        <f t="shared" si="6"/>
        <v>3500</v>
      </c>
      <c r="F78" s="73">
        <f t="shared" si="7"/>
        <v>2.1315468940316686E-2</v>
      </c>
    </row>
    <row r="79" spans="1:6" ht="15" customHeight="1" x14ac:dyDescent="0.25">
      <c r="A79" s="78" t="s">
        <v>74</v>
      </c>
      <c r="B79" s="72">
        <v>1927271.63</v>
      </c>
      <c r="C79" s="72">
        <v>2261100</v>
      </c>
      <c r="D79" s="72">
        <v>1911706</v>
      </c>
      <c r="E79" s="77">
        <f t="shared" si="6"/>
        <v>-349394</v>
      </c>
      <c r="F79" s="73">
        <f t="shared" si="7"/>
        <v>-0.15452390429436999</v>
      </c>
    </row>
    <row r="80" spans="1:6" ht="15" customHeight="1" x14ac:dyDescent="0.25">
      <c r="A80" s="78" t="s">
        <v>75</v>
      </c>
      <c r="B80" s="68">
        <v>623850.34</v>
      </c>
      <c r="C80" s="68">
        <v>512700</v>
      </c>
      <c r="D80" s="68">
        <v>420000</v>
      </c>
      <c r="E80" s="77">
        <f t="shared" si="6"/>
        <v>-92700</v>
      </c>
      <c r="F80" s="73">
        <f t="shared" si="7"/>
        <v>-0.18080748976009361</v>
      </c>
    </row>
    <row r="81" spans="1:8" s="127" customFormat="1" ht="15" customHeight="1" x14ac:dyDescent="0.25">
      <c r="A81" s="81" t="s">
        <v>76</v>
      </c>
      <c r="B81" s="99">
        <v>2708046.7199999997</v>
      </c>
      <c r="C81" s="99">
        <v>2938000</v>
      </c>
      <c r="D81" s="99">
        <v>2499406</v>
      </c>
      <c r="E81" s="83">
        <f t="shared" si="6"/>
        <v>-438594</v>
      </c>
      <c r="F81" s="84">
        <f t="shared" si="7"/>
        <v>-0.14928318584070796</v>
      </c>
    </row>
    <row r="82" spans="1:8" ht="15" customHeight="1" x14ac:dyDescent="0.25">
      <c r="A82" s="78" t="s">
        <v>77</v>
      </c>
      <c r="B82" s="68">
        <v>1269469.6000000001</v>
      </c>
      <c r="C82" s="68">
        <v>1000900</v>
      </c>
      <c r="D82" s="68">
        <v>1358900</v>
      </c>
      <c r="E82" s="77">
        <f t="shared" si="6"/>
        <v>358000</v>
      </c>
      <c r="F82" s="73">
        <f t="shared" si="7"/>
        <v>0.35767808971925269</v>
      </c>
    </row>
    <row r="83" spans="1:8" ht="15" customHeight="1" x14ac:dyDescent="0.25">
      <c r="A83" s="78" t="s">
        <v>78</v>
      </c>
      <c r="B83" s="77">
        <v>1552059.28</v>
      </c>
      <c r="C83" s="77">
        <v>2036500</v>
      </c>
      <c r="D83" s="77">
        <v>1778000</v>
      </c>
      <c r="E83" s="77">
        <f t="shared" si="6"/>
        <v>-258500</v>
      </c>
      <c r="F83" s="73">
        <f t="shared" si="7"/>
        <v>-0.12693346427694574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0</v>
      </c>
      <c r="C85" s="77">
        <v>0</v>
      </c>
      <c r="D85" s="77">
        <v>0</v>
      </c>
      <c r="E85" s="77">
        <f t="shared" si="6"/>
        <v>0</v>
      </c>
      <c r="F85" s="73">
        <f t="shared" si="7"/>
        <v>0</v>
      </c>
    </row>
    <row r="86" spans="1:8" s="127" customFormat="1" ht="15" customHeight="1" x14ac:dyDescent="0.25">
      <c r="A86" s="81" t="s">
        <v>81</v>
      </c>
      <c r="B86" s="83">
        <v>2821528.88</v>
      </c>
      <c r="C86" s="83">
        <v>3037400</v>
      </c>
      <c r="D86" s="83">
        <v>3136900</v>
      </c>
      <c r="E86" s="83">
        <f t="shared" si="6"/>
        <v>99500</v>
      </c>
      <c r="F86" s="84">
        <f t="shared" si="7"/>
        <v>3.2758280107987092E-2</v>
      </c>
    </row>
    <row r="87" spans="1:8" ht="15" customHeight="1" x14ac:dyDescent="0.25">
      <c r="A87" s="78" t="s">
        <v>82</v>
      </c>
      <c r="B87" s="77">
        <v>216070.86</v>
      </c>
      <c r="C87" s="77">
        <v>47500</v>
      </c>
      <c r="D87" s="77">
        <v>40000</v>
      </c>
      <c r="E87" s="77">
        <f t="shared" si="6"/>
        <v>-7500</v>
      </c>
      <c r="F87" s="73">
        <f t="shared" si="7"/>
        <v>-0.15789473684210525</v>
      </c>
    </row>
    <row r="88" spans="1:8" ht="15" customHeight="1" x14ac:dyDescent="0.25">
      <c r="A88" s="78" t="s">
        <v>83</v>
      </c>
      <c r="B88" s="77">
        <v>17334</v>
      </c>
      <c r="C88" s="77">
        <v>30000</v>
      </c>
      <c r="D88" s="77">
        <v>30000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233404.86</v>
      </c>
      <c r="C90" s="99">
        <v>77500</v>
      </c>
      <c r="D90" s="99">
        <v>70000</v>
      </c>
      <c r="E90" s="99">
        <f t="shared" si="6"/>
        <v>-7500</v>
      </c>
      <c r="F90" s="84">
        <f t="shared" si="7"/>
        <v>-9.6774193548387094E-2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5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21074758.989999995</v>
      </c>
      <c r="C92" s="200">
        <v>21513894</v>
      </c>
      <c r="D92" s="201">
        <v>21621147</v>
      </c>
      <c r="E92" s="200">
        <f t="shared" si="6"/>
        <v>107253</v>
      </c>
      <c r="F92" s="202">
        <f t="shared" si="7"/>
        <v>4.9852899712158104E-3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123</v>
      </c>
      <c r="E1" s="43"/>
      <c r="F1" s="53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7615400</v>
      </c>
      <c r="C8" s="72">
        <v>7615400</v>
      </c>
      <c r="D8" s="72">
        <v>8060119</v>
      </c>
      <c r="E8" s="72">
        <f t="shared" ref="E8:E29" si="0">D8-C8</f>
        <v>444719</v>
      </c>
      <c r="F8" s="73">
        <f t="shared" ref="F8:F29" si="1">IF(ISBLANK(E8),"  ",IF(C8&gt;0,E8/C8,IF(E8&gt;0,1,0)))</f>
        <v>5.8397326470047535E-2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630028.69999999995</v>
      </c>
      <c r="C10" s="75">
        <v>647443</v>
      </c>
      <c r="D10" s="75">
        <v>629390</v>
      </c>
      <c r="E10" s="75">
        <f t="shared" si="0"/>
        <v>-18053</v>
      </c>
      <c r="F10" s="73">
        <f t="shared" si="1"/>
        <v>-2.7883535693489621E-2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630028.69999999995</v>
      </c>
      <c r="C12" s="77">
        <v>647443</v>
      </c>
      <c r="D12" s="77">
        <v>629390</v>
      </c>
      <c r="E12" s="75">
        <f t="shared" si="0"/>
        <v>-18053</v>
      </c>
      <c r="F12" s="73">
        <f t="shared" si="1"/>
        <v>-2.7883535693489621E-2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8245428.7000000002</v>
      </c>
      <c r="C35" s="83">
        <v>8262843</v>
      </c>
      <c r="D35" s="83">
        <v>8689509</v>
      </c>
      <c r="E35" s="83">
        <f>D35-C35</f>
        <v>426666</v>
      </c>
      <c r="F35" s="84">
        <f>IF(ISBLANK(E35),"  ",IF(C35&gt;0,E35/C35,IF(E35&gt;0,1,0)))</f>
        <v>5.1636706639591239E-2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34222962.509999998</v>
      </c>
      <c r="C48" s="88">
        <v>32994397</v>
      </c>
      <c r="D48" s="88">
        <v>32994397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42468391.210000001</v>
      </c>
      <c r="C54" s="88">
        <v>41257240</v>
      </c>
      <c r="D54" s="88">
        <v>41683906</v>
      </c>
      <c r="E54" s="88">
        <f>D54-C54</f>
        <v>426666</v>
      </c>
      <c r="F54" s="84">
        <f>IF(ISBLANK(E54),"  ",IF(C54&gt;0,E54/C54,IF(E54&gt;0,1,0)))</f>
        <v>1.0341603073787776E-2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24766071.659999996</v>
      </c>
      <c r="C58" s="68">
        <v>19413438</v>
      </c>
      <c r="D58" s="68">
        <v>18378817</v>
      </c>
      <c r="E58" s="68">
        <f t="shared" ref="E58:E71" si="4">D58-C58</f>
        <v>-1034621</v>
      </c>
      <c r="F58" s="73">
        <f t="shared" ref="F58:F71" si="5">IF(ISBLANK(E58),"  ",IF(C58&gt;0,E58/C58,IF(E58&gt;0,1,0)))</f>
        <v>-5.3294063627472889E-2</v>
      </c>
    </row>
    <row r="59" spans="1:6" ht="15" customHeight="1" x14ac:dyDescent="0.25">
      <c r="A59" s="78" t="s">
        <v>55</v>
      </c>
      <c r="B59" s="77">
        <v>38996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3504839.16</v>
      </c>
      <c r="C61" s="77">
        <v>3345918</v>
      </c>
      <c r="D61" s="77">
        <v>3572782</v>
      </c>
      <c r="E61" s="77">
        <f t="shared" si="4"/>
        <v>226864</v>
      </c>
      <c r="F61" s="73">
        <f t="shared" si="5"/>
        <v>6.7803215739297859E-2</v>
      </c>
    </row>
    <row r="62" spans="1:6" ht="15" customHeight="1" x14ac:dyDescent="0.25">
      <c r="A62" s="78" t="s">
        <v>58</v>
      </c>
      <c r="B62" s="77">
        <v>3141696.0799999996</v>
      </c>
      <c r="C62" s="77">
        <v>1831851</v>
      </c>
      <c r="D62" s="77">
        <v>1892537</v>
      </c>
      <c r="E62" s="77">
        <f t="shared" si="4"/>
        <v>60686</v>
      </c>
      <c r="F62" s="73">
        <f t="shared" si="5"/>
        <v>3.3128240233512442E-2</v>
      </c>
    </row>
    <row r="63" spans="1:6" ht="15" customHeight="1" x14ac:dyDescent="0.25">
      <c r="A63" s="78" t="s">
        <v>59</v>
      </c>
      <c r="B63" s="77">
        <v>5873156.0699999975</v>
      </c>
      <c r="C63" s="77">
        <v>11968011</v>
      </c>
      <c r="D63" s="77">
        <v>13213971</v>
      </c>
      <c r="E63" s="77">
        <f t="shared" si="4"/>
        <v>1245960</v>
      </c>
      <c r="F63" s="73">
        <f t="shared" si="5"/>
        <v>0.10410752463379254</v>
      </c>
    </row>
    <row r="64" spans="1:6" ht="15" customHeight="1" x14ac:dyDescent="0.25">
      <c r="A64" s="78" t="s">
        <v>60</v>
      </c>
      <c r="B64" s="77">
        <v>1671144</v>
      </c>
      <c r="C64" s="77">
        <v>1818379</v>
      </c>
      <c r="D64" s="77">
        <v>1718379</v>
      </c>
      <c r="E64" s="77">
        <f t="shared" si="4"/>
        <v>-100000</v>
      </c>
      <c r="F64" s="73">
        <f t="shared" si="5"/>
        <v>-5.4994035896806993E-2</v>
      </c>
    </row>
    <row r="65" spans="1:6" ht="15" customHeight="1" x14ac:dyDescent="0.25">
      <c r="A65" s="78" t="s">
        <v>61</v>
      </c>
      <c r="B65" s="77">
        <v>3472487.98</v>
      </c>
      <c r="C65" s="77">
        <v>2879643</v>
      </c>
      <c r="D65" s="77">
        <v>2907420</v>
      </c>
      <c r="E65" s="77">
        <f t="shared" si="4"/>
        <v>27777</v>
      </c>
      <c r="F65" s="73">
        <f t="shared" si="5"/>
        <v>9.6459873671840574E-3</v>
      </c>
    </row>
    <row r="66" spans="1:6" s="127" customFormat="1" ht="15" customHeight="1" x14ac:dyDescent="0.25">
      <c r="A66" s="97" t="s">
        <v>62</v>
      </c>
      <c r="B66" s="83">
        <v>42468390.949999988</v>
      </c>
      <c r="C66" s="83">
        <v>41257240</v>
      </c>
      <c r="D66" s="83">
        <v>41683906</v>
      </c>
      <c r="E66" s="83">
        <f t="shared" si="4"/>
        <v>426666</v>
      </c>
      <c r="F66" s="84">
        <f t="shared" si="5"/>
        <v>1.0341603073787776E-2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42468390.949999988</v>
      </c>
      <c r="C71" s="99">
        <v>41257240</v>
      </c>
      <c r="D71" s="99">
        <v>41683906</v>
      </c>
      <c r="E71" s="99">
        <f t="shared" si="4"/>
        <v>426666</v>
      </c>
      <c r="F71" s="84">
        <f t="shared" si="5"/>
        <v>1.0341603073787776E-2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13833138.18</v>
      </c>
      <c r="C74" s="72">
        <v>14349433</v>
      </c>
      <c r="D74" s="72">
        <v>16502229</v>
      </c>
      <c r="E74" s="68">
        <f t="shared" ref="E74:E92" si="6">D74-C74</f>
        <v>2152796</v>
      </c>
      <c r="F74" s="73">
        <f t="shared" ref="F74:F92" si="7">IF(ISBLANK(E74),"  ",IF(C74&gt;0,E74/C74,IF(E74&gt;0,1,0)))</f>
        <v>0.1500265550562172</v>
      </c>
    </row>
    <row r="75" spans="1:6" ht="15" customHeight="1" x14ac:dyDescent="0.25">
      <c r="A75" s="78" t="s">
        <v>70</v>
      </c>
      <c r="B75" s="75">
        <v>2654502.4699999997</v>
      </c>
      <c r="C75" s="72">
        <v>2127273</v>
      </c>
      <c r="D75" s="72">
        <v>1318524</v>
      </c>
      <c r="E75" s="77">
        <f t="shared" si="6"/>
        <v>-808749</v>
      </c>
      <c r="F75" s="73">
        <f t="shared" si="7"/>
        <v>-0.38018110510498654</v>
      </c>
    </row>
    <row r="76" spans="1:6" ht="15" customHeight="1" x14ac:dyDescent="0.25">
      <c r="A76" s="78" t="s">
        <v>71</v>
      </c>
      <c r="B76" s="68">
        <v>8275450.0199999968</v>
      </c>
      <c r="C76" s="72">
        <v>7081721</v>
      </c>
      <c r="D76" s="72">
        <v>8226600</v>
      </c>
      <c r="E76" s="77">
        <f t="shared" si="6"/>
        <v>1144879</v>
      </c>
      <c r="F76" s="73">
        <f t="shared" si="7"/>
        <v>0.16166677563264636</v>
      </c>
    </row>
    <row r="77" spans="1:6" s="127" customFormat="1" ht="15" customHeight="1" x14ac:dyDescent="0.25">
      <c r="A77" s="97" t="s">
        <v>72</v>
      </c>
      <c r="B77" s="99">
        <v>24763090.669999994</v>
      </c>
      <c r="C77" s="99">
        <v>23558427</v>
      </c>
      <c r="D77" s="99">
        <v>26047353</v>
      </c>
      <c r="E77" s="83">
        <f t="shared" si="6"/>
        <v>2488926</v>
      </c>
      <c r="F77" s="84">
        <f t="shared" si="7"/>
        <v>0.10564907410838593</v>
      </c>
    </row>
    <row r="78" spans="1:6" ht="15" customHeight="1" x14ac:dyDescent="0.25">
      <c r="A78" s="78" t="s">
        <v>73</v>
      </c>
      <c r="B78" s="75">
        <v>211723</v>
      </c>
      <c r="C78" s="75">
        <v>108865</v>
      </c>
      <c r="D78" s="75">
        <v>101365</v>
      </c>
      <c r="E78" s="77">
        <f t="shared" si="6"/>
        <v>-7500</v>
      </c>
      <c r="F78" s="73">
        <f t="shared" si="7"/>
        <v>-6.8892665227575436E-2</v>
      </c>
    </row>
    <row r="79" spans="1:6" ht="15" customHeight="1" x14ac:dyDescent="0.25">
      <c r="A79" s="78" t="s">
        <v>74</v>
      </c>
      <c r="B79" s="72">
        <v>4144417</v>
      </c>
      <c r="C79" s="72">
        <v>4270488</v>
      </c>
      <c r="D79" s="72">
        <v>3460472</v>
      </c>
      <c r="E79" s="77">
        <f t="shared" si="6"/>
        <v>-810016</v>
      </c>
      <c r="F79" s="73">
        <f t="shared" si="7"/>
        <v>-0.18967761998160398</v>
      </c>
    </row>
    <row r="80" spans="1:6" ht="15" customHeight="1" x14ac:dyDescent="0.25">
      <c r="A80" s="78" t="s">
        <v>75</v>
      </c>
      <c r="B80" s="68">
        <v>1581786</v>
      </c>
      <c r="C80" s="68">
        <v>1313786</v>
      </c>
      <c r="D80" s="68">
        <v>1271714</v>
      </c>
      <c r="E80" s="77">
        <f t="shared" si="6"/>
        <v>-42072</v>
      </c>
      <c r="F80" s="73">
        <f t="shared" si="7"/>
        <v>-3.2023480231940363E-2</v>
      </c>
    </row>
    <row r="81" spans="1:8" s="127" customFormat="1" ht="15" customHeight="1" x14ac:dyDescent="0.25">
      <c r="A81" s="81" t="s">
        <v>76</v>
      </c>
      <c r="B81" s="99">
        <v>5937926</v>
      </c>
      <c r="C81" s="99">
        <v>5693139</v>
      </c>
      <c r="D81" s="99">
        <v>4833551</v>
      </c>
      <c r="E81" s="83">
        <f t="shared" si="6"/>
        <v>-859588</v>
      </c>
      <c r="F81" s="84">
        <f t="shared" si="7"/>
        <v>-0.15098665253035276</v>
      </c>
    </row>
    <row r="82" spans="1:8" ht="15" customHeight="1" x14ac:dyDescent="0.25">
      <c r="A82" s="78" t="s">
        <v>77</v>
      </c>
      <c r="B82" s="68">
        <v>8772162.2799999993</v>
      </c>
      <c r="C82" s="68">
        <v>9068074</v>
      </c>
      <c r="D82" s="68">
        <v>8164407</v>
      </c>
      <c r="E82" s="77">
        <f t="shared" si="6"/>
        <v>-903667</v>
      </c>
      <c r="F82" s="73">
        <f t="shared" si="7"/>
        <v>-9.9653686107987208E-2</v>
      </c>
    </row>
    <row r="83" spans="1:8" ht="15" customHeight="1" x14ac:dyDescent="0.25">
      <c r="A83" s="78" t="s">
        <v>78</v>
      </c>
      <c r="B83" s="77">
        <v>2156606</v>
      </c>
      <c r="C83" s="77">
        <v>2710300</v>
      </c>
      <c r="D83" s="77">
        <v>2442045</v>
      </c>
      <c r="E83" s="77">
        <f t="shared" si="6"/>
        <v>-268255</v>
      </c>
      <c r="F83" s="73">
        <f t="shared" si="7"/>
        <v>-9.8976128103899941E-2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0</v>
      </c>
      <c r="C85" s="77">
        <v>0</v>
      </c>
      <c r="D85" s="77">
        <v>0</v>
      </c>
      <c r="E85" s="77">
        <f t="shared" si="6"/>
        <v>0</v>
      </c>
      <c r="F85" s="73">
        <f t="shared" si="7"/>
        <v>0</v>
      </c>
    </row>
    <row r="86" spans="1:8" s="127" customFormat="1" ht="15" customHeight="1" x14ac:dyDescent="0.25">
      <c r="A86" s="81" t="s">
        <v>81</v>
      </c>
      <c r="B86" s="83">
        <v>10928768.279999999</v>
      </c>
      <c r="C86" s="83">
        <v>11778374</v>
      </c>
      <c r="D86" s="83">
        <v>10606452</v>
      </c>
      <c r="E86" s="83">
        <f t="shared" si="6"/>
        <v>-1171922</v>
      </c>
      <c r="F86" s="84">
        <f t="shared" si="7"/>
        <v>-9.9497774480586193E-2</v>
      </c>
    </row>
    <row r="87" spans="1:8" ht="15" customHeight="1" x14ac:dyDescent="0.25">
      <c r="A87" s="78" t="s">
        <v>82</v>
      </c>
      <c r="B87" s="77">
        <v>0</v>
      </c>
      <c r="C87" s="77">
        <v>50000</v>
      </c>
      <c r="D87" s="77">
        <v>50000</v>
      </c>
      <c r="E87" s="77">
        <f t="shared" si="6"/>
        <v>0</v>
      </c>
      <c r="F87" s="73">
        <f t="shared" si="7"/>
        <v>0</v>
      </c>
    </row>
    <row r="88" spans="1:8" ht="15" customHeight="1" x14ac:dyDescent="0.25">
      <c r="A88" s="78" t="s">
        <v>83</v>
      </c>
      <c r="B88" s="77">
        <v>0</v>
      </c>
      <c r="C88" s="77">
        <v>177300</v>
      </c>
      <c r="D88" s="77">
        <v>0</v>
      </c>
      <c r="E88" s="77">
        <f t="shared" si="6"/>
        <v>-177300</v>
      </c>
      <c r="F88" s="73">
        <f t="shared" si="7"/>
        <v>-1</v>
      </c>
    </row>
    <row r="89" spans="1:8" ht="15" customHeight="1" x14ac:dyDescent="0.25">
      <c r="A89" s="86" t="s">
        <v>84</v>
      </c>
      <c r="B89" s="77">
        <v>838606</v>
      </c>
      <c r="C89" s="77">
        <v>0</v>
      </c>
      <c r="D89" s="77">
        <v>146550</v>
      </c>
      <c r="E89" s="77">
        <f t="shared" si="6"/>
        <v>146550</v>
      </c>
      <c r="F89" s="73">
        <f t="shared" si="7"/>
        <v>1</v>
      </c>
    </row>
    <row r="90" spans="1:8" s="127" customFormat="1" ht="15" customHeight="1" x14ac:dyDescent="0.25">
      <c r="A90" s="100" t="s">
        <v>85</v>
      </c>
      <c r="B90" s="99">
        <v>838606</v>
      </c>
      <c r="C90" s="99">
        <v>227300</v>
      </c>
      <c r="D90" s="99">
        <v>196550</v>
      </c>
      <c r="E90" s="99">
        <f t="shared" si="6"/>
        <v>-30750</v>
      </c>
      <c r="F90" s="84">
        <f t="shared" si="7"/>
        <v>-0.13528376594808622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5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42468390.949999996</v>
      </c>
      <c r="C92" s="200">
        <v>41257240</v>
      </c>
      <c r="D92" s="201">
        <v>41683906</v>
      </c>
      <c r="E92" s="200">
        <f t="shared" si="6"/>
        <v>426666</v>
      </c>
      <c r="F92" s="202">
        <f t="shared" si="7"/>
        <v>1.0341603073787776E-2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122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4620901</v>
      </c>
      <c r="C8" s="72">
        <v>4620901</v>
      </c>
      <c r="D8" s="72">
        <v>4722805</v>
      </c>
      <c r="E8" s="72">
        <f t="shared" ref="E8:E29" si="0">D8-C8</f>
        <v>101904</v>
      </c>
      <c r="F8" s="73">
        <f t="shared" ref="F8:F29" si="1">IF(ISBLANK(E8),"  ",IF(C8&gt;0,E8/C8,IF(E8&gt;0,1,0)))</f>
        <v>2.205284207560387E-2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249143.55</v>
      </c>
      <c r="C10" s="75">
        <v>256030</v>
      </c>
      <c r="D10" s="75">
        <v>248891</v>
      </c>
      <c r="E10" s="75">
        <f t="shared" si="0"/>
        <v>-7139</v>
      </c>
      <c r="F10" s="73">
        <f t="shared" si="1"/>
        <v>-2.7883451158067413E-2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249143.55</v>
      </c>
      <c r="C12" s="77">
        <v>256030</v>
      </c>
      <c r="D12" s="77">
        <v>248891</v>
      </c>
      <c r="E12" s="75">
        <f t="shared" si="0"/>
        <v>-7139</v>
      </c>
      <c r="F12" s="73">
        <f t="shared" si="1"/>
        <v>-2.7883451158067413E-2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4870044.55</v>
      </c>
      <c r="C35" s="83">
        <v>4876931</v>
      </c>
      <c r="D35" s="83">
        <v>4971696</v>
      </c>
      <c r="E35" s="83">
        <f>D35-C35</f>
        <v>94765</v>
      </c>
      <c r="F35" s="84">
        <f>IF(ISBLANK(E35),"  ",IF(C35&gt;0,E35/C35,IF(E35&gt;0,1,0)))</f>
        <v>1.9431277580101092E-2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9073467.1500000004</v>
      </c>
      <c r="C48" s="88">
        <v>9328383</v>
      </c>
      <c r="D48" s="88">
        <v>9328383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13943511.699999999</v>
      </c>
      <c r="C54" s="88">
        <v>14205314</v>
      </c>
      <c r="D54" s="88">
        <v>14300079</v>
      </c>
      <c r="E54" s="88">
        <f>D54-C54</f>
        <v>94765</v>
      </c>
      <c r="F54" s="84">
        <f>IF(ISBLANK(E54),"  ",IF(C54&gt;0,E54/C54,IF(E54&gt;0,1,0)))</f>
        <v>6.6710950563993168E-3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7567224.5699999994</v>
      </c>
      <c r="C58" s="68">
        <v>6777355</v>
      </c>
      <c r="D58" s="68">
        <v>7181088</v>
      </c>
      <c r="E58" s="68">
        <f t="shared" ref="E58:E71" si="4">D58-C58</f>
        <v>403733</v>
      </c>
      <c r="F58" s="73">
        <f t="shared" ref="F58:F71" si="5">IF(ISBLANK(E58),"  ",IF(C58&gt;0,E58/C58,IF(E58&gt;0,1,0)))</f>
        <v>5.9570879790124612E-2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612395.67000000004</v>
      </c>
      <c r="C61" s="77">
        <v>649302</v>
      </c>
      <c r="D61" s="77">
        <v>695143</v>
      </c>
      <c r="E61" s="77">
        <f t="shared" si="4"/>
        <v>45841</v>
      </c>
      <c r="F61" s="73">
        <f t="shared" si="5"/>
        <v>7.0600429384169466E-2</v>
      </c>
    </row>
    <row r="62" spans="1:6" ht="15" customHeight="1" x14ac:dyDescent="0.25">
      <c r="A62" s="78" t="s">
        <v>58</v>
      </c>
      <c r="B62" s="77">
        <v>1319203.67</v>
      </c>
      <c r="C62" s="77">
        <v>1347590</v>
      </c>
      <c r="D62" s="77">
        <v>1397576</v>
      </c>
      <c r="E62" s="77">
        <f t="shared" si="4"/>
        <v>49986</v>
      </c>
      <c r="F62" s="73">
        <f t="shared" si="5"/>
        <v>3.709288433425597E-2</v>
      </c>
    </row>
    <row r="63" spans="1:6" ht="15" customHeight="1" x14ac:dyDescent="0.25">
      <c r="A63" s="78" t="s">
        <v>59</v>
      </c>
      <c r="B63" s="77">
        <v>2519281.12</v>
      </c>
      <c r="C63" s="77">
        <v>2715831</v>
      </c>
      <c r="D63" s="77">
        <v>2441178</v>
      </c>
      <c r="E63" s="77">
        <f t="shared" si="4"/>
        <v>-274653</v>
      </c>
      <c r="F63" s="73">
        <f t="shared" si="5"/>
        <v>-0.10113037225070337</v>
      </c>
    </row>
    <row r="64" spans="1:6" ht="15" customHeight="1" x14ac:dyDescent="0.25">
      <c r="A64" s="78" t="s">
        <v>60</v>
      </c>
      <c r="B64" s="77">
        <v>571287.91</v>
      </c>
      <c r="C64" s="77">
        <v>569720</v>
      </c>
      <c r="D64" s="77">
        <v>604720</v>
      </c>
      <c r="E64" s="77">
        <f t="shared" si="4"/>
        <v>35000</v>
      </c>
      <c r="F64" s="73">
        <f t="shared" si="5"/>
        <v>6.1433686723302676E-2</v>
      </c>
    </row>
    <row r="65" spans="1:6" ht="15" customHeight="1" x14ac:dyDescent="0.25">
      <c r="A65" s="78" t="s">
        <v>61</v>
      </c>
      <c r="B65" s="77">
        <v>1354118.87</v>
      </c>
      <c r="C65" s="77">
        <v>2145516</v>
      </c>
      <c r="D65" s="77">
        <v>1980374</v>
      </c>
      <c r="E65" s="77">
        <f t="shared" si="4"/>
        <v>-165142</v>
      </c>
      <c r="F65" s="73">
        <f t="shared" si="5"/>
        <v>-7.697076134598857E-2</v>
      </c>
    </row>
    <row r="66" spans="1:6" s="127" customFormat="1" ht="15" customHeight="1" x14ac:dyDescent="0.25">
      <c r="A66" s="97" t="s">
        <v>62</v>
      </c>
      <c r="B66" s="83">
        <v>13943511.810000002</v>
      </c>
      <c r="C66" s="83">
        <v>14205314</v>
      </c>
      <c r="D66" s="83">
        <v>14300079</v>
      </c>
      <c r="E66" s="83">
        <f t="shared" si="4"/>
        <v>94765</v>
      </c>
      <c r="F66" s="84">
        <f t="shared" si="5"/>
        <v>6.6710950563993168E-3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13943511.810000002</v>
      </c>
      <c r="C71" s="99">
        <v>14205314</v>
      </c>
      <c r="D71" s="99">
        <v>14300079</v>
      </c>
      <c r="E71" s="99">
        <f t="shared" si="4"/>
        <v>94765</v>
      </c>
      <c r="F71" s="84">
        <f t="shared" si="5"/>
        <v>6.6710950563993168E-3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7893669.3700000001</v>
      </c>
      <c r="C74" s="72">
        <v>7352338</v>
      </c>
      <c r="D74" s="72">
        <v>8003258</v>
      </c>
      <c r="E74" s="68">
        <f t="shared" ref="E74:E92" si="6">D74-C74</f>
        <v>650920</v>
      </c>
      <c r="F74" s="73">
        <f t="shared" ref="F74:F92" si="7">IF(ISBLANK(E74),"  ",IF(C74&gt;0,E74/C74,IF(E74&gt;0,1,0)))</f>
        <v>8.8532382488400285E-2</v>
      </c>
    </row>
    <row r="75" spans="1:6" ht="15" customHeight="1" x14ac:dyDescent="0.25">
      <c r="A75" s="78" t="s">
        <v>70</v>
      </c>
      <c r="B75" s="75">
        <v>77236.61</v>
      </c>
      <c r="C75" s="75">
        <v>97200</v>
      </c>
      <c r="D75" s="75">
        <v>112200</v>
      </c>
      <c r="E75" s="77">
        <f t="shared" si="6"/>
        <v>15000</v>
      </c>
      <c r="F75" s="73">
        <f t="shared" si="7"/>
        <v>0.15432098765432098</v>
      </c>
    </row>
    <row r="76" spans="1:6" ht="15" customHeight="1" x14ac:dyDescent="0.25">
      <c r="A76" s="78" t="s">
        <v>71</v>
      </c>
      <c r="B76" s="68">
        <v>3988166</v>
      </c>
      <c r="C76" s="68">
        <v>3581721</v>
      </c>
      <c r="D76" s="68">
        <v>3839558</v>
      </c>
      <c r="E76" s="77">
        <f t="shared" si="6"/>
        <v>257837</v>
      </c>
      <c r="F76" s="73">
        <f t="shared" si="7"/>
        <v>7.1986902385752546E-2</v>
      </c>
    </row>
    <row r="77" spans="1:6" s="127" customFormat="1" ht="15" customHeight="1" x14ac:dyDescent="0.25">
      <c r="A77" s="97" t="s">
        <v>72</v>
      </c>
      <c r="B77" s="99">
        <v>11959071.98</v>
      </c>
      <c r="C77" s="99">
        <v>11031259</v>
      </c>
      <c r="D77" s="99">
        <v>11955016</v>
      </c>
      <c r="E77" s="83">
        <f t="shared" si="6"/>
        <v>923757</v>
      </c>
      <c r="F77" s="84">
        <f t="shared" si="7"/>
        <v>8.3739943011038001E-2</v>
      </c>
    </row>
    <row r="78" spans="1:6" ht="15" customHeight="1" x14ac:dyDescent="0.25">
      <c r="A78" s="78" t="s">
        <v>73</v>
      </c>
      <c r="B78" s="75">
        <v>100224.16</v>
      </c>
      <c r="C78" s="75">
        <v>103785</v>
      </c>
      <c r="D78" s="75">
        <v>97785</v>
      </c>
      <c r="E78" s="77">
        <f t="shared" si="6"/>
        <v>-6000</v>
      </c>
      <c r="F78" s="73">
        <f t="shared" si="7"/>
        <v>-5.7811822517704871E-2</v>
      </c>
    </row>
    <row r="79" spans="1:6" ht="15" customHeight="1" x14ac:dyDescent="0.25">
      <c r="A79" s="78" t="s">
        <v>74</v>
      </c>
      <c r="B79" s="72">
        <v>318400</v>
      </c>
      <c r="C79" s="72">
        <v>1429041</v>
      </c>
      <c r="D79" s="72">
        <v>743862</v>
      </c>
      <c r="E79" s="77">
        <f t="shared" si="6"/>
        <v>-685179</v>
      </c>
      <c r="F79" s="73">
        <f t="shared" si="7"/>
        <v>-0.47946769896734942</v>
      </c>
    </row>
    <row r="80" spans="1:6" ht="15" customHeight="1" x14ac:dyDescent="0.25">
      <c r="A80" s="78" t="s">
        <v>75</v>
      </c>
      <c r="B80" s="68">
        <v>533712.51</v>
      </c>
      <c r="C80" s="68">
        <v>628143</v>
      </c>
      <c r="D80" s="68">
        <v>519797</v>
      </c>
      <c r="E80" s="77">
        <f t="shared" si="6"/>
        <v>-108346</v>
      </c>
      <c r="F80" s="73">
        <f t="shared" si="7"/>
        <v>-0.17248620139044771</v>
      </c>
    </row>
    <row r="81" spans="1:8" s="127" customFormat="1" ht="15" customHeight="1" x14ac:dyDescent="0.25">
      <c r="A81" s="81" t="s">
        <v>76</v>
      </c>
      <c r="B81" s="99">
        <v>952336.67</v>
      </c>
      <c r="C81" s="99">
        <v>2160969</v>
      </c>
      <c r="D81" s="99">
        <v>1361444</v>
      </c>
      <c r="E81" s="83">
        <f t="shared" si="6"/>
        <v>-799525</v>
      </c>
      <c r="F81" s="84">
        <f t="shared" si="7"/>
        <v>-0.36998448381258592</v>
      </c>
    </row>
    <row r="82" spans="1:8" ht="15" customHeight="1" x14ac:dyDescent="0.25">
      <c r="A82" s="78" t="s">
        <v>77</v>
      </c>
      <c r="B82" s="68">
        <v>56449.07</v>
      </c>
      <c r="C82" s="68">
        <v>40000</v>
      </c>
      <c r="D82" s="68">
        <v>40756</v>
      </c>
      <c r="E82" s="77">
        <f t="shared" si="6"/>
        <v>756</v>
      </c>
      <c r="F82" s="73">
        <f t="shared" si="7"/>
        <v>1.89E-2</v>
      </c>
    </row>
    <row r="83" spans="1:8" ht="15" customHeight="1" x14ac:dyDescent="0.25">
      <c r="A83" s="78" t="s">
        <v>78</v>
      </c>
      <c r="B83" s="77">
        <v>594686.36</v>
      </c>
      <c r="C83" s="77">
        <v>613320</v>
      </c>
      <c r="D83" s="77">
        <v>636615</v>
      </c>
      <c r="E83" s="77">
        <f t="shared" si="6"/>
        <v>23295</v>
      </c>
      <c r="F83" s="73">
        <f t="shared" si="7"/>
        <v>3.7981803952259835E-2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304428</v>
      </c>
      <c r="C85" s="77">
        <v>305766</v>
      </c>
      <c r="D85" s="77">
        <v>257448</v>
      </c>
      <c r="E85" s="77">
        <f t="shared" si="6"/>
        <v>-48318</v>
      </c>
      <c r="F85" s="73">
        <f t="shared" si="7"/>
        <v>-0.15802280175035813</v>
      </c>
    </row>
    <row r="86" spans="1:8" s="127" customFormat="1" ht="15" customHeight="1" x14ac:dyDescent="0.25">
      <c r="A86" s="81" t="s">
        <v>81</v>
      </c>
      <c r="B86" s="83">
        <v>955563.42999999993</v>
      </c>
      <c r="C86" s="83">
        <v>959086</v>
      </c>
      <c r="D86" s="83">
        <v>934819</v>
      </c>
      <c r="E86" s="83">
        <f t="shared" si="6"/>
        <v>-24267</v>
      </c>
      <c r="F86" s="84">
        <f t="shared" si="7"/>
        <v>-2.5302214817023709E-2</v>
      </c>
    </row>
    <row r="87" spans="1:8" ht="15" customHeight="1" x14ac:dyDescent="0.25">
      <c r="A87" s="78" t="s">
        <v>82</v>
      </c>
      <c r="B87" s="77">
        <v>76539.73000000001</v>
      </c>
      <c r="C87" s="77">
        <v>6000</v>
      </c>
      <c r="D87" s="77">
        <v>800</v>
      </c>
      <c r="E87" s="77">
        <f t="shared" si="6"/>
        <v>-5200</v>
      </c>
      <c r="F87" s="73">
        <f t="shared" si="7"/>
        <v>-0.8666666666666667</v>
      </c>
    </row>
    <row r="88" spans="1:8" ht="15" customHeight="1" x14ac:dyDescent="0.25">
      <c r="A88" s="78" t="s">
        <v>83</v>
      </c>
      <c r="B88" s="77">
        <v>0</v>
      </c>
      <c r="C88" s="77">
        <v>48000</v>
      </c>
      <c r="D88" s="77">
        <v>48000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76539.73000000001</v>
      </c>
      <c r="C90" s="99">
        <v>54000</v>
      </c>
      <c r="D90" s="99">
        <v>48800</v>
      </c>
      <c r="E90" s="99">
        <f t="shared" si="6"/>
        <v>-5200</v>
      </c>
      <c r="F90" s="84">
        <f t="shared" si="7"/>
        <v>-9.6296296296296297E-2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13943511.810000001</v>
      </c>
      <c r="C92" s="200">
        <v>14205314</v>
      </c>
      <c r="D92" s="200">
        <v>14300079</v>
      </c>
      <c r="E92" s="200">
        <f t="shared" si="6"/>
        <v>94765</v>
      </c>
      <c r="F92" s="202">
        <f t="shared" si="7"/>
        <v>6.6710950563993168E-3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134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58202700</v>
      </c>
      <c r="C8" s="72">
        <v>58202700</v>
      </c>
      <c r="D8" s="72">
        <v>58202700</v>
      </c>
      <c r="E8" s="72">
        <f t="shared" ref="E8:E29" si="0">D8-C8</f>
        <v>0</v>
      </c>
      <c r="F8" s="73">
        <f t="shared" ref="F8:F29" si="1">IF(ISBLANK(E8),"  ",IF(C8&gt;0,E8/C8,IF(E8&gt;0,1,0)))</f>
        <v>0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7326678.0299999993</v>
      </c>
      <c r="C10" s="75">
        <v>7400747</v>
      </c>
      <c r="D10" s="75">
        <v>7209587</v>
      </c>
      <c r="E10" s="75">
        <f t="shared" si="0"/>
        <v>-191160</v>
      </c>
      <c r="F10" s="73">
        <f t="shared" si="1"/>
        <v>-2.5829825016312542E-2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2679728.0299999998</v>
      </c>
      <c r="C12" s="77">
        <v>2753797</v>
      </c>
      <c r="D12" s="77">
        <v>2677010</v>
      </c>
      <c r="E12" s="75">
        <f t="shared" si="0"/>
        <v>-76787</v>
      </c>
      <c r="F12" s="73">
        <f t="shared" si="1"/>
        <v>-2.7884045192873692E-2</v>
      </c>
    </row>
    <row r="13" spans="1:8" ht="15" customHeight="1" x14ac:dyDescent="0.25">
      <c r="A13" s="78" t="s">
        <v>17</v>
      </c>
      <c r="B13" s="77">
        <v>4646950</v>
      </c>
      <c r="C13" s="77">
        <v>4646950</v>
      </c>
      <c r="D13" s="77">
        <v>4532577</v>
      </c>
      <c r="E13" s="75">
        <f t="shared" si="0"/>
        <v>-114373</v>
      </c>
      <c r="F13" s="73">
        <f t="shared" si="1"/>
        <v>-2.4612487760789337E-2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65529378.030000001</v>
      </c>
      <c r="C35" s="83">
        <v>65603447</v>
      </c>
      <c r="D35" s="83">
        <v>65412287</v>
      </c>
      <c r="E35" s="83">
        <f>D35-C35</f>
        <v>-191160</v>
      </c>
      <c r="F35" s="84">
        <f>IF(ISBLANK(E35),"  ",IF(C35&gt;0,E35/C35,IF(E35&gt;0,1,0)))</f>
        <v>-2.9138712787454596E-3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21201172.459999997</v>
      </c>
      <c r="C48" s="88">
        <v>21409079</v>
      </c>
      <c r="D48" s="88">
        <v>21409079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86730550.489999995</v>
      </c>
      <c r="C54" s="88">
        <v>87012526</v>
      </c>
      <c r="D54" s="88">
        <v>86821366</v>
      </c>
      <c r="E54" s="88">
        <f>D54-C54</f>
        <v>-191160</v>
      </c>
      <c r="F54" s="84">
        <f>IF(ISBLANK(E54),"  ",IF(C54&gt;0,E54/C54,IF(E54&gt;0,1,0)))</f>
        <v>-2.1969250726039144E-3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20659654.379999999</v>
      </c>
      <c r="C58" s="68">
        <v>19470292</v>
      </c>
      <c r="D58" s="68">
        <v>16884449</v>
      </c>
      <c r="E58" s="68">
        <f t="shared" ref="E58:E71" si="4">D58-C58</f>
        <v>-2585843</v>
      </c>
      <c r="F58" s="73">
        <f t="shared" ref="F58:F71" si="5">IF(ISBLANK(E58),"  ",IF(C58&gt;0,E58/C58,IF(E58&gt;0,1,0)))</f>
        <v>-0.13280966715856135</v>
      </c>
    </row>
    <row r="59" spans="1:6" ht="15" customHeight="1" x14ac:dyDescent="0.25">
      <c r="A59" s="78" t="s">
        <v>55</v>
      </c>
      <c r="B59" s="77">
        <v>18474124.280000001</v>
      </c>
      <c r="C59" s="77">
        <v>19527201</v>
      </c>
      <c r="D59" s="77">
        <v>19555917</v>
      </c>
      <c r="E59" s="77">
        <f t="shared" si="4"/>
        <v>28716</v>
      </c>
      <c r="F59" s="73">
        <f t="shared" si="5"/>
        <v>1.4705640608707823E-3</v>
      </c>
    </row>
    <row r="60" spans="1:6" ht="15" customHeight="1" x14ac:dyDescent="0.25">
      <c r="A60" s="78" t="s">
        <v>56</v>
      </c>
      <c r="B60" s="77">
        <v>1045627.73</v>
      </c>
      <c r="C60" s="77">
        <v>1191869</v>
      </c>
      <c r="D60" s="77">
        <v>1398216</v>
      </c>
      <c r="E60" s="77">
        <f t="shared" si="4"/>
        <v>206347</v>
      </c>
      <c r="F60" s="73">
        <f t="shared" si="5"/>
        <v>0.17312892608164152</v>
      </c>
    </row>
    <row r="61" spans="1:6" ht="15" customHeight="1" x14ac:dyDescent="0.25">
      <c r="A61" s="78" t="s">
        <v>57</v>
      </c>
      <c r="B61" s="77">
        <v>6677592.5499999998</v>
      </c>
      <c r="C61" s="77">
        <v>7746999</v>
      </c>
      <c r="D61" s="77">
        <v>8451410</v>
      </c>
      <c r="E61" s="77">
        <f t="shared" si="4"/>
        <v>704411</v>
      </c>
      <c r="F61" s="73">
        <f t="shared" si="5"/>
        <v>9.0926951197489503E-2</v>
      </c>
    </row>
    <row r="62" spans="1:6" ht="15" customHeight="1" x14ac:dyDescent="0.25">
      <c r="A62" s="78" t="s">
        <v>58</v>
      </c>
      <c r="B62" s="77">
        <v>1211966.52</v>
      </c>
      <c r="C62" s="77">
        <v>1283474</v>
      </c>
      <c r="D62" s="77">
        <v>1537422</v>
      </c>
      <c r="E62" s="77">
        <f t="shared" si="4"/>
        <v>253948</v>
      </c>
      <c r="F62" s="73">
        <f t="shared" si="5"/>
        <v>0.197859870944016</v>
      </c>
    </row>
    <row r="63" spans="1:6" ht="15" customHeight="1" x14ac:dyDescent="0.25">
      <c r="A63" s="78" t="s">
        <v>59</v>
      </c>
      <c r="B63" s="77">
        <v>25930731.710000001</v>
      </c>
      <c r="C63" s="77">
        <v>25536912</v>
      </c>
      <c r="D63" s="77">
        <v>26946951</v>
      </c>
      <c r="E63" s="77">
        <f t="shared" si="4"/>
        <v>1410039</v>
      </c>
      <c r="F63" s="73">
        <f t="shared" si="5"/>
        <v>5.5215720679148678E-2</v>
      </c>
    </row>
    <row r="64" spans="1:6" ht="15" customHeight="1" x14ac:dyDescent="0.25">
      <c r="A64" s="78" t="s">
        <v>60</v>
      </c>
      <c r="B64" s="77">
        <v>2373088.02</v>
      </c>
      <c r="C64" s="77">
        <v>2468096</v>
      </c>
      <c r="D64" s="77">
        <v>2468096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4663630.0799999991</v>
      </c>
      <c r="C65" s="77">
        <v>4755168</v>
      </c>
      <c r="D65" s="77">
        <v>4872052</v>
      </c>
      <c r="E65" s="77">
        <f t="shared" si="4"/>
        <v>116884</v>
      </c>
      <c r="F65" s="73">
        <f t="shared" si="5"/>
        <v>2.4580414403865436E-2</v>
      </c>
    </row>
    <row r="66" spans="1:6" s="127" customFormat="1" ht="15" customHeight="1" x14ac:dyDescent="0.25">
      <c r="A66" s="97" t="s">
        <v>62</v>
      </c>
      <c r="B66" s="83">
        <v>81036415.269999981</v>
      </c>
      <c r="C66" s="83">
        <v>81980011</v>
      </c>
      <c r="D66" s="83">
        <v>82114513</v>
      </c>
      <c r="E66" s="83">
        <f t="shared" si="4"/>
        <v>134502</v>
      </c>
      <c r="F66" s="84">
        <f t="shared" si="5"/>
        <v>1.6406682355775727E-3</v>
      </c>
    </row>
    <row r="67" spans="1:6" ht="15" customHeight="1" x14ac:dyDescent="0.25">
      <c r="A67" s="78" t="s">
        <v>63</v>
      </c>
      <c r="B67" s="77">
        <v>5689935.2199999997</v>
      </c>
      <c r="C67" s="77">
        <v>5017515</v>
      </c>
      <c r="D67" s="77">
        <v>4691853</v>
      </c>
      <c r="E67" s="77">
        <f t="shared" si="4"/>
        <v>-325662</v>
      </c>
      <c r="F67" s="73">
        <f t="shared" si="5"/>
        <v>-6.4905037653101183E-2</v>
      </c>
    </row>
    <row r="68" spans="1:6" ht="15" customHeight="1" x14ac:dyDescent="0.25">
      <c r="A68" s="78" t="s">
        <v>64</v>
      </c>
      <c r="B68" s="77">
        <v>4200</v>
      </c>
      <c r="C68" s="77">
        <v>15000</v>
      </c>
      <c r="D68" s="77">
        <v>15000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86730550.48999998</v>
      </c>
      <c r="C71" s="99">
        <v>87012526</v>
      </c>
      <c r="D71" s="99">
        <v>86821366</v>
      </c>
      <c r="E71" s="99">
        <f t="shared" si="4"/>
        <v>-191160</v>
      </c>
      <c r="F71" s="84">
        <f t="shared" si="5"/>
        <v>-2.1969250726039144E-3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29708431.220000003</v>
      </c>
      <c r="C74" s="72">
        <v>26355007</v>
      </c>
      <c r="D74" s="72">
        <v>26987002</v>
      </c>
      <c r="E74" s="68">
        <f t="shared" ref="E74:E92" si="6">D74-C74</f>
        <v>631995</v>
      </c>
      <c r="F74" s="73">
        <f t="shared" ref="F74:F92" si="7">IF(ISBLANK(E74),"  ",IF(C74&gt;0,E74/C74,IF(E74&gt;0,1,0)))</f>
        <v>2.398007331206552E-2</v>
      </c>
    </row>
    <row r="75" spans="1:6" ht="15" customHeight="1" x14ac:dyDescent="0.25">
      <c r="A75" s="78" t="s">
        <v>70</v>
      </c>
      <c r="B75" s="75">
        <v>800339.34999999986</v>
      </c>
      <c r="C75" s="75">
        <v>1066707</v>
      </c>
      <c r="D75" s="75">
        <v>987238</v>
      </c>
      <c r="E75" s="77">
        <f t="shared" si="6"/>
        <v>-79469</v>
      </c>
      <c r="F75" s="73">
        <f t="shared" si="7"/>
        <v>-7.4499370492553244E-2</v>
      </c>
    </row>
    <row r="76" spans="1:6" ht="15" customHeight="1" x14ac:dyDescent="0.25">
      <c r="A76" s="78" t="s">
        <v>71</v>
      </c>
      <c r="B76" s="68">
        <v>24323227.619999997</v>
      </c>
      <c r="C76" s="68">
        <v>24644853</v>
      </c>
      <c r="D76" s="68">
        <v>25171039</v>
      </c>
      <c r="E76" s="77">
        <f t="shared" si="6"/>
        <v>526186</v>
      </c>
      <c r="F76" s="73">
        <f t="shared" si="7"/>
        <v>2.1350746137540361E-2</v>
      </c>
    </row>
    <row r="77" spans="1:6" s="127" customFormat="1" ht="15" customHeight="1" x14ac:dyDescent="0.25">
      <c r="A77" s="97" t="s">
        <v>72</v>
      </c>
      <c r="B77" s="99">
        <v>54831998.189999998</v>
      </c>
      <c r="C77" s="99">
        <v>52066567</v>
      </c>
      <c r="D77" s="99">
        <v>53145279</v>
      </c>
      <c r="E77" s="83">
        <f t="shared" si="6"/>
        <v>1078712</v>
      </c>
      <c r="F77" s="84">
        <f t="shared" si="7"/>
        <v>2.071793978658128E-2</v>
      </c>
    </row>
    <row r="78" spans="1:6" ht="15" customHeight="1" x14ac:dyDescent="0.25">
      <c r="A78" s="78" t="s">
        <v>73</v>
      </c>
      <c r="B78" s="75">
        <v>87382.98</v>
      </c>
      <c r="C78" s="75">
        <v>148824</v>
      </c>
      <c r="D78" s="75">
        <v>131721</v>
      </c>
      <c r="E78" s="77">
        <f t="shared" si="6"/>
        <v>-17103</v>
      </c>
      <c r="F78" s="73">
        <f t="shared" si="7"/>
        <v>-0.11492098048701822</v>
      </c>
    </row>
    <row r="79" spans="1:6" ht="15" customHeight="1" x14ac:dyDescent="0.25">
      <c r="A79" s="78" t="s">
        <v>74</v>
      </c>
      <c r="B79" s="72">
        <v>18148768.350000001</v>
      </c>
      <c r="C79" s="72">
        <v>19373596</v>
      </c>
      <c r="D79" s="72">
        <v>19106030</v>
      </c>
      <c r="E79" s="77">
        <f t="shared" si="6"/>
        <v>-267566</v>
      </c>
      <c r="F79" s="73">
        <f t="shared" si="7"/>
        <v>-1.3810858861720871E-2</v>
      </c>
    </row>
    <row r="80" spans="1:6" ht="15" customHeight="1" x14ac:dyDescent="0.25">
      <c r="A80" s="78" t="s">
        <v>75</v>
      </c>
      <c r="B80" s="68">
        <v>574825.56000000006</v>
      </c>
      <c r="C80" s="68">
        <v>1787724</v>
      </c>
      <c r="D80" s="68">
        <v>1716628</v>
      </c>
      <c r="E80" s="77">
        <f t="shared" si="6"/>
        <v>-71096</v>
      </c>
      <c r="F80" s="73">
        <f t="shared" si="7"/>
        <v>-3.9769002373968243E-2</v>
      </c>
    </row>
    <row r="81" spans="1:8" s="127" customFormat="1" ht="15" customHeight="1" x14ac:dyDescent="0.25">
      <c r="A81" s="81" t="s">
        <v>76</v>
      </c>
      <c r="B81" s="99">
        <v>18810976.890000001</v>
      </c>
      <c r="C81" s="99">
        <v>21310144</v>
      </c>
      <c r="D81" s="99">
        <v>20954379</v>
      </c>
      <c r="E81" s="83">
        <f t="shared" si="6"/>
        <v>-355765</v>
      </c>
      <c r="F81" s="84">
        <f t="shared" si="7"/>
        <v>-1.6694631439374601E-2</v>
      </c>
    </row>
    <row r="82" spans="1:8" ht="15" customHeight="1" x14ac:dyDescent="0.25">
      <c r="A82" s="78" t="s">
        <v>77</v>
      </c>
      <c r="B82" s="68">
        <v>3616034.17</v>
      </c>
      <c r="C82" s="68">
        <v>2560240</v>
      </c>
      <c r="D82" s="68">
        <v>2477104</v>
      </c>
      <c r="E82" s="77">
        <f t="shared" si="6"/>
        <v>-83136</v>
      </c>
      <c r="F82" s="73">
        <f t="shared" si="7"/>
        <v>-3.2471955754148046E-2</v>
      </c>
    </row>
    <row r="83" spans="1:8" ht="15" customHeight="1" x14ac:dyDescent="0.25">
      <c r="A83" s="78" t="s">
        <v>78</v>
      </c>
      <c r="B83" s="77">
        <v>2744251.89</v>
      </c>
      <c r="C83" s="77">
        <v>2881012</v>
      </c>
      <c r="D83" s="77">
        <v>2843730</v>
      </c>
      <c r="E83" s="77">
        <f t="shared" si="6"/>
        <v>-37282</v>
      </c>
      <c r="F83" s="73">
        <f t="shared" si="7"/>
        <v>-1.2940591708746788E-2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6265748.4199999999</v>
      </c>
      <c r="C85" s="77">
        <v>6456643</v>
      </c>
      <c r="D85" s="77">
        <v>5754689</v>
      </c>
      <c r="E85" s="77">
        <f t="shared" si="6"/>
        <v>-701954</v>
      </c>
      <c r="F85" s="73">
        <f t="shared" si="7"/>
        <v>-0.10871810629765344</v>
      </c>
    </row>
    <row r="86" spans="1:8" s="127" customFormat="1" ht="15" customHeight="1" x14ac:dyDescent="0.25">
      <c r="A86" s="81" t="s">
        <v>81</v>
      </c>
      <c r="B86" s="83">
        <v>12626034.48</v>
      </c>
      <c r="C86" s="83">
        <v>11897895</v>
      </c>
      <c r="D86" s="83">
        <v>11075523</v>
      </c>
      <c r="E86" s="83">
        <f t="shared" si="6"/>
        <v>-822372</v>
      </c>
      <c r="F86" s="84">
        <f t="shared" si="7"/>
        <v>-6.9119117289234783E-2</v>
      </c>
    </row>
    <row r="87" spans="1:8" ht="15" customHeight="1" x14ac:dyDescent="0.25">
      <c r="A87" s="78" t="s">
        <v>82</v>
      </c>
      <c r="B87" s="77">
        <v>461540.92999999993</v>
      </c>
      <c r="C87" s="77">
        <v>1727920</v>
      </c>
      <c r="D87" s="77">
        <v>1636185</v>
      </c>
      <c r="E87" s="77">
        <f t="shared" si="6"/>
        <v>-91735</v>
      </c>
      <c r="F87" s="73">
        <f t="shared" si="7"/>
        <v>-5.3089842122320478E-2</v>
      </c>
    </row>
    <row r="88" spans="1:8" ht="15" customHeight="1" x14ac:dyDescent="0.25">
      <c r="A88" s="78" t="s">
        <v>83</v>
      </c>
      <c r="B88" s="77">
        <v>0</v>
      </c>
      <c r="C88" s="77">
        <v>10000</v>
      </c>
      <c r="D88" s="77">
        <v>10000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461540.92999999993</v>
      </c>
      <c r="C90" s="99">
        <v>1737920</v>
      </c>
      <c r="D90" s="99">
        <v>1646185</v>
      </c>
      <c r="E90" s="99">
        <f t="shared" si="6"/>
        <v>-91735</v>
      </c>
      <c r="F90" s="84">
        <f t="shared" si="7"/>
        <v>-5.2784362916589944E-2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86730550.489999995</v>
      </c>
      <c r="C92" s="200">
        <v>87012526</v>
      </c>
      <c r="D92" s="200">
        <v>86821366</v>
      </c>
      <c r="E92" s="200">
        <f t="shared" si="6"/>
        <v>-191160</v>
      </c>
      <c r="F92" s="202">
        <f t="shared" si="7"/>
        <v>-2.1969250726039144E-3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">
      <c r="A1" s="30" t="s">
        <v>0</v>
      </c>
      <c r="B1" s="31"/>
      <c r="C1" s="32" t="s">
        <v>1</v>
      </c>
      <c r="D1" s="29" t="s">
        <v>120</v>
      </c>
      <c r="E1" s="29"/>
      <c r="F1" s="29"/>
      <c r="G1" s="14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78447984</v>
      </c>
      <c r="C8" s="72">
        <v>78447984</v>
      </c>
      <c r="D8" s="72">
        <v>75847984</v>
      </c>
      <c r="E8" s="72">
        <f t="shared" ref="E8:E29" si="0">D8-C8</f>
        <v>-2600000</v>
      </c>
      <c r="F8" s="73">
        <f t="shared" ref="F8:F29" si="1">IF(ISBLANK(E8),"  ",IF(C8&gt;0,E8/C8,IF(E8&gt;0,1,0)))</f>
        <v>-3.3142980449312756E-2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4120529.59</v>
      </c>
      <c r="C10" s="75">
        <v>4234423</v>
      </c>
      <c r="D10" s="75">
        <v>4116350</v>
      </c>
      <c r="E10" s="75">
        <f t="shared" si="0"/>
        <v>-118073</v>
      </c>
      <c r="F10" s="73">
        <f t="shared" si="1"/>
        <v>-2.7884082435788771E-2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4120529.59</v>
      </c>
      <c r="C12" s="77">
        <v>4234423</v>
      </c>
      <c r="D12" s="77">
        <v>4116350</v>
      </c>
      <c r="E12" s="75">
        <f t="shared" si="0"/>
        <v>-118073</v>
      </c>
      <c r="F12" s="73">
        <f t="shared" si="1"/>
        <v>-2.7884082435788771E-2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82568513.590000004</v>
      </c>
      <c r="C35" s="83">
        <v>82682407</v>
      </c>
      <c r="D35" s="83">
        <v>79964334</v>
      </c>
      <c r="E35" s="83">
        <f>D35-C35</f>
        <v>-2718073</v>
      </c>
      <c r="F35" s="84">
        <f>IF(ISBLANK(E35),"  ",IF(C35&gt;0,E35/C35,IF(E35&gt;0,1,0)))</f>
        <v>-3.2873655939890577E-2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58996024</v>
      </c>
      <c r="C48" s="88">
        <v>58996024</v>
      </c>
      <c r="D48" s="88">
        <v>60996024</v>
      </c>
      <c r="E48" s="88">
        <f>D48-C48</f>
        <v>2000000</v>
      </c>
      <c r="F48" s="84">
        <f>IF(ISBLANK(E48),"  ",IF(C48&gt;0,E48/C48,IF(E48&gt;0,1,0)))</f>
        <v>3.3900589639735725E-2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141564537.59</v>
      </c>
      <c r="C54" s="88">
        <v>141678431</v>
      </c>
      <c r="D54" s="88">
        <v>140960358</v>
      </c>
      <c r="E54" s="88">
        <f>D54-C54</f>
        <v>-718073</v>
      </c>
      <c r="F54" s="84">
        <f>IF(ISBLANK(E54),"  ",IF(C54&gt;0,E54/C54,IF(E54&gt;0,1,0)))</f>
        <v>-5.068329702211341E-3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60551689.56000001</v>
      </c>
      <c r="C58" s="68">
        <v>61505061</v>
      </c>
      <c r="D58" s="68">
        <v>60828461</v>
      </c>
      <c r="E58" s="68">
        <f t="shared" ref="E58:E71" si="4">D58-C58</f>
        <v>-676600</v>
      </c>
      <c r="F58" s="73">
        <f t="shared" ref="F58:F71" si="5">IF(ISBLANK(E58),"  ",IF(C58&gt;0,E58/C58,IF(E58&gt;0,1,0)))</f>
        <v>-1.100072073743655E-2</v>
      </c>
    </row>
    <row r="59" spans="1:6" ht="15" customHeight="1" x14ac:dyDescent="0.25">
      <c r="A59" s="78" t="s">
        <v>55</v>
      </c>
      <c r="B59" s="77">
        <v>6786468.1600000001</v>
      </c>
      <c r="C59" s="77">
        <v>8130218</v>
      </c>
      <c r="D59" s="77">
        <v>5675741</v>
      </c>
      <c r="E59" s="77">
        <f t="shared" si="4"/>
        <v>-2454477</v>
      </c>
      <c r="F59" s="73">
        <f t="shared" si="5"/>
        <v>-0.30189559492746687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14757332.48</v>
      </c>
      <c r="C61" s="77">
        <v>13074858</v>
      </c>
      <c r="D61" s="77">
        <v>13659738</v>
      </c>
      <c r="E61" s="77">
        <f t="shared" si="4"/>
        <v>584880</v>
      </c>
      <c r="F61" s="73">
        <f t="shared" si="5"/>
        <v>4.4733181805875065E-2</v>
      </c>
    </row>
    <row r="62" spans="1:6" ht="15" customHeight="1" x14ac:dyDescent="0.25">
      <c r="A62" s="78" t="s">
        <v>58</v>
      </c>
      <c r="B62" s="77">
        <v>3573647.27</v>
      </c>
      <c r="C62" s="77">
        <v>3476790</v>
      </c>
      <c r="D62" s="77">
        <v>4125214</v>
      </c>
      <c r="E62" s="77">
        <f t="shared" si="4"/>
        <v>648424</v>
      </c>
      <c r="F62" s="73">
        <f t="shared" si="5"/>
        <v>0.1865007665116386</v>
      </c>
    </row>
    <row r="63" spans="1:6" ht="15" customHeight="1" x14ac:dyDescent="0.25">
      <c r="A63" s="78" t="s">
        <v>59</v>
      </c>
      <c r="B63" s="77">
        <v>18780120.280000001</v>
      </c>
      <c r="C63" s="77">
        <v>20431089</v>
      </c>
      <c r="D63" s="77">
        <v>22214364</v>
      </c>
      <c r="E63" s="77">
        <f t="shared" si="4"/>
        <v>1783275</v>
      </c>
      <c r="F63" s="73">
        <f t="shared" si="5"/>
        <v>8.7282425327401783E-2</v>
      </c>
    </row>
    <row r="64" spans="1:6" ht="15" customHeight="1" x14ac:dyDescent="0.25">
      <c r="A64" s="78" t="s">
        <v>60</v>
      </c>
      <c r="B64" s="77">
        <v>4057410.04</v>
      </c>
      <c r="C64" s="77">
        <v>4107783</v>
      </c>
      <c r="D64" s="77">
        <v>4814190</v>
      </c>
      <c r="E64" s="77">
        <f t="shared" si="4"/>
        <v>706407</v>
      </c>
      <c r="F64" s="73">
        <f t="shared" si="5"/>
        <v>0.17196794475268046</v>
      </c>
    </row>
    <row r="65" spans="1:6" ht="15" customHeight="1" x14ac:dyDescent="0.25">
      <c r="A65" s="78" t="s">
        <v>61</v>
      </c>
      <c r="B65" s="77">
        <v>32647232.080000002</v>
      </c>
      <c r="C65" s="77">
        <v>30690118</v>
      </c>
      <c r="D65" s="77">
        <v>29379111</v>
      </c>
      <c r="E65" s="77">
        <f t="shared" si="4"/>
        <v>-1311007</v>
      </c>
      <c r="F65" s="73">
        <f t="shared" si="5"/>
        <v>-4.271756139875383E-2</v>
      </c>
    </row>
    <row r="66" spans="1:6" s="127" customFormat="1" ht="15" customHeight="1" x14ac:dyDescent="0.25">
      <c r="A66" s="97" t="s">
        <v>62</v>
      </c>
      <c r="B66" s="83">
        <v>141153899.87000003</v>
      </c>
      <c r="C66" s="83">
        <v>141415917</v>
      </c>
      <c r="D66" s="83">
        <v>140696819</v>
      </c>
      <c r="E66" s="83">
        <f t="shared" si="4"/>
        <v>-719098</v>
      </c>
      <c r="F66" s="84">
        <f t="shared" si="5"/>
        <v>-5.0849862961324221E-3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410637.72</v>
      </c>
      <c r="C68" s="77">
        <v>262514</v>
      </c>
      <c r="D68" s="77">
        <v>263539</v>
      </c>
      <c r="E68" s="77">
        <f t="shared" si="4"/>
        <v>1025</v>
      </c>
      <c r="F68" s="73">
        <f t="shared" si="5"/>
        <v>3.9045536618999366E-3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141564537.59000003</v>
      </c>
      <c r="C71" s="99">
        <v>141678431</v>
      </c>
      <c r="D71" s="99">
        <v>140960358</v>
      </c>
      <c r="E71" s="99">
        <f t="shared" si="4"/>
        <v>-718073</v>
      </c>
      <c r="F71" s="84">
        <f t="shared" si="5"/>
        <v>-5.068329702211341E-3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66303010.250000007</v>
      </c>
      <c r="C74" s="72">
        <v>69850767</v>
      </c>
      <c r="D74" s="72">
        <v>67062673</v>
      </c>
      <c r="E74" s="68">
        <f t="shared" ref="E74:E92" si="6">D74-C74</f>
        <v>-2788094</v>
      </c>
      <c r="F74" s="73">
        <f t="shared" ref="F74:F92" si="7">IF(ISBLANK(E74),"  ",IF(C74&gt;0,E74/C74,IF(E74&gt;0,1,0)))</f>
        <v>-3.9915009093600934E-2</v>
      </c>
    </row>
    <row r="75" spans="1:6" ht="15" customHeight="1" x14ac:dyDescent="0.25">
      <c r="A75" s="78" t="s">
        <v>70</v>
      </c>
      <c r="B75" s="75">
        <v>1435132.8700000003</v>
      </c>
      <c r="C75" s="75">
        <v>176780</v>
      </c>
      <c r="D75" s="75">
        <v>1039737</v>
      </c>
      <c r="E75" s="77">
        <f t="shared" si="6"/>
        <v>862957</v>
      </c>
      <c r="F75" s="73">
        <f t="shared" si="7"/>
        <v>4.8815307161443604</v>
      </c>
    </row>
    <row r="76" spans="1:6" ht="15" customHeight="1" x14ac:dyDescent="0.25">
      <c r="A76" s="78" t="s">
        <v>71</v>
      </c>
      <c r="B76" s="68">
        <v>23362219.890000001</v>
      </c>
      <c r="C76" s="68">
        <v>26004298</v>
      </c>
      <c r="D76" s="68">
        <v>28686863</v>
      </c>
      <c r="E76" s="77">
        <f t="shared" si="6"/>
        <v>2682565</v>
      </c>
      <c r="F76" s="73">
        <f t="shared" si="7"/>
        <v>0.1031585240255284</v>
      </c>
    </row>
    <row r="77" spans="1:6" s="127" customFormat="1" ht="15" customHeight="1" x14ac:dyDescent="0.25">
      <c r="A77" s="97" t="s">
        <v>72</v>
      </c>
      <c r="B77" s="99">
        <v>91100363.010000005</v>
      </c>
      <c r="C77" s="99">
        <v>96031845</v>
      </c>
      <c r="D77" s="99">
        <v>96789273</v>
      </c>
      <c r="E77" s="83">
        <f t="shared" si="6"/>
        <v>757428</v>
      </c>
      <c r="F77" s="84">
        <f t="shared" si="7"/>
        <v>7.8872586484202197E-3</v>
      </c>
    </row>
    <row r="78" spans="1:6" ht="15" customHeight="1" x14ac:dyDescent="0.25">
      <c r="A78" s="78" t="s">
        <v>73</v>
      </c>
      <c r="B78" s="75">
        <v>302305.33999999997</v>
      </c>
      <c r="C78" s="75">
        <v>259482</v>
      </c>
      <c r="D78" s="75">
        <v>273584</v>
      </c>
      <c r="E78" s="77">
        <f t="shared" si="6"/>
        <v>14102</v>
      </c>
      <c r="F78" s="73">
        <f t="shared" si="7"/>
        <v>5.4346736960559881E-2</v>
      </c>
    </row>
    <row r="79" spans="1:6" ht="15" customHeight="1" x14ac:dyDescent="0.25">
      <c r="A79" s="78" t="s">
        <v>74</v>
      </c>
      <c r="B79" s="72">
        <v>24962642.649999999</v>
      </c>
      <c r="C79" s="72">
        <v>24357213</v>
      </c>
      <c r="D79" s="72">
        <v>21332191</v>
      </c>
      <c r="E79" s="77">
        <f t="shared" si="6"/>
        <v>-3025022</v>
      </c>
      <c r="F79" s="73">
        <f t="shared" si="7"/>
        <v>-0.12419409396304906</v>
      </c>
    </row>
    <row r="80" spans="1:6" ht="15" customHeight="1" x14ac:dyDescent="0.25">
      <c r="A80" s="78" t="s">
        <v>75</v>
      </c>
      <c r="B80" s="68">
        <v>5473324.7400000002</v>
      </c>
      <c r="C80" s="68">
        <v>4377091</v>
      </c>
      <c r="D80" s="68">
        <v>4721236</v>
      </c>
      <c r="E80" s="77">
        <f t="shared" si="6"/>
        <v>344145</v>
      </c>
      <c r="F80" s="73">
        <f t="shared" si="7"/>
        <v>7.8624136441303144E-2</v>
      </c>
    </row>
    <row r="81" spans="1:8" s="127" customFormat="1" ht="15" customHeight="1" x14ac:dyDescent="0.25">
      <c r="A81" s="81" t="s">
        <v>76</v>
      </c>
      <c r="B81" s="99">
        <v>30738272.729999997</v>
      </c>
      <c r="C81" s="99">
        <v>28993786</v>
      </c>
      <c r="D81" s="99">
        <v>26327011</v>
      </c>
      <c r="E81" s="83">
        <f t="shared" si="6"/>
        <v>-2666775</v>
      </c>
      <c r="F81" s="84">
        <f t="shared" si="7"/>
        <v>-9.1977467171758809E-2</v>
      </c>
    </row>
    <row r="82" spans="1:8" ht="15" customHeight="1" x14ac:dyDescent="0.25">
      <c r="A82" s="78" t="s">
        <v>77</v>
      </c>
      <c r="B82" s="68">
        <v>1026548.64</v>
      </c>
      <c r="C82" s="68">
        <v>2171240</v>
      </c>
      <c r="D82" s="68">
        <v>2329809</v>
      </c>
      <c r="E82" s="77">
        <f t="shared" si="6"/>
        <v>158569</v>
      </c>
      <c r="F82" s="73">
        <f t="shared" si="7"/>
        <v>7.303153958106888E-2</v>
      </c>
    </row>
    <row r="83" spans="1:8" ht="15" customHeight="1" x14ac:dyDescent="0.25">
      <c r="A83" s="78" t="s">
        <v>78</v>
      </c>
      <c r="B83" s="77">
        <v>5811276.4300000006</v>
      </c>
      <c r="C83" s="77">
        <v>5260000</v>
      </c>
      <c r="D83" s="77">
        <v>5502210</v>
      </c>
      <c r="E83" s="77">
        <f t="shared" si="6"/>
        <v>242210</v>
      </c>
      <c r="F83" s="73">
        <f t="shared" si="7"/>
        <v>4.6047528517110269E-2</v>
      </c>
    </row>
    <row r="84" spans="1:8" ht="15" customHeight="1" x14ac:dyDescent="0.25">
      <c r="A84" s="78" t="s">
        <v>79</v>
      </c>
      <c r="B84" s="77">
        <v>410637.72</v>
      </c>
      <c r="C84" s="77">
        <v>262514</v>
      </c>
      <c r="D84" s="77">
        <v>263539</v>
      </c>
      <c r="E84" s="77">
        <f t="shared" si="6"/>
        <v>1025</v>
      </c>
      <c r="F84" s="73">
        <f t="shared" si="7"/>
        <v>3.9045536618999366E-3</v>
      </c>
    </row>
    <row r="85" spans="1:8" ht="15" customHeight="1" x14ac:dyDescent="0.25">
      <c r="A85" s="78" t="s">
        <v>80</v>
      </c>
      <c r="B85" s="77">
        <v>8458228.0199999996</v>
      </c>
      <c r="C85" s="77">
        <v>8655046</v>
      </c>
      <c r="D85" s="77">
        <v>9460488</v>
      </c>
      <c r="E85" s="77">
        <f t="shared" si="6"/>
        <v>805442</v>
      </c>
      <c r="F85" s="73">
        <f t="shared" si="7"/>
        <v>9.3060395057403503E-2</v>
      </c>
    </row>
    <row r="86" spans="1:8" s="127" customFormat="1" ht="15" customHeight="1" x14ac:dyDescent="0.25">
      <c r="A86" s="81" t="s">
        <v>81</v>
      </c>
      <c r="B86" s="83">
        <v>15706690.809999999</v>
      </c>
      <c r="C86" s="83">
        <v>16348800</v>
      </c>
      <c r="D86" s="83">
        <v>17556046</v>
      </c>
      <c r="E86" s="83">
        <f t="shared" si="6"/>
        <v>1207246</v>
      </c>
      <c r="F86" s="84">
        <f t="shared" si="7"/>
        <v>7.3843095517713842E-2</v>
      </c>
    </row>
    <row r="87" spans="1:8" ht="15" customHeight="1" x14ac:dyDescent="0.25">
      <c r="A87" s="78" t="s">
        <v>82</v>
      </c>
      <c r="B87" s="77">
        <v>700923.8</v>
      </c>
      <c r="C87" s="77">
        <v>290683</v>
      </c>
      <c r="D87" s="77">
        <v>274711</v>
      </c>
      <c r="E87" s="77">
        <f t="shared" si="6"/>
        <v>-15972</v>
      </c>
      <c r="F87" s="73">
        <f t="shared" si="7"/>
        <v>-5.4946453696982624E-2</v>
      </c>
    </row>
    <row r="88" spans="1:8" ht="15" customHeight="1" x14ac:dyDescent="0.25">
      <c r="A88" s="78" t="s">
        <v>83</v>
      </c>
      <c r="B88" s="77">
        <v>3465.7</v>
      </c>
      <c r="C88" s="77">
        <v>13317</v>
      </c>
      <c r="D88" s="77">
        <v>13317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3314821.54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4019211.04</v>
      </c>
      <c r="C90" s="99">
        <v>304000</v>
      </c>
      <c r="D90" s="99">
        <v>288028</v>
      </c>
      <c r="E90" s="99">
        <f t="shared" si="6"/>
        <v>-15972</v>
      </c>
      <c r="F90" s="84">
        <f t="shared" si="7"/>
        <v>-5.2539473684210525E-2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141564537.59</v>
      </c>
      <c r="C92" s="200">
        <v>141678431</v>
      </c>
      <c r="D92" s="200">
        <v>140960358</v>
      </c>
      <c r="E92" s="200">
        <f t="shared" si="6"/>
        <v>-718073</v>
      </c>
      <c r="F92" s="202">
        <f t="shared" si="7"/>
        <v>-5.068329702211341E-3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93</v>
      </c>
      <c r="E1" s="5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194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LSUE!B8+SUSLA!B8+'LCTCS Summary'!B8-LCTCBoard!B8-Online!B8</f>
        <v>114417976</v>
      </c>
      <c r="C8" s="72">
        <f>LSUE!C8+SUSLA!C8+'LCTCS Summary'!C8-LCTCBoard!C8-Online!C8</f>
        <v>114417976</v>
      </c>
      <c r="D8" s="72">
        <f>LSUE!D8+SUSLA!D8+'LCTCS Summary'!D8-LCTCBoard!D8-Online!D8</f>
        <v>119526631</v>
      </c>
      <c r="E8" s="72">
        <f t="shared" ref="E8:E29" si="0">D8-C8</f>
        <v>5108655</v>
      </c>
      <c r="F8" s="73">
        <f t="shared" ref="F8:F29" si="1">IF(ISBLANK(E8),"  ",IF(C8&gt;0,E8/C8,IF(E8&gt;0,1,0)))</f>
        <v>4.464905934011628E-2</v>
      </c>
    </row>
    <row r="9" spans="1:8" ht="15" customHeight="1" x14ac:dyDescent="0.25">
      <c r="A9" s="71" t="s">
        <v>13</v>
      </c>
      <c r="B9" s="72">
        <f>LSUE!B9+SUSLA!B9+'LCTCS Summary'!B9-LCTCBoard!B9-Online!B9</f>
        <v>0</v>
      </c>
      <c r="C9" s="72">
        <f>LSUE!C9+SUSLA!C9+'LCTCS Summary'!C9-LCTCBoard!C9-Online!C9</f>
        <v>0</v>
      </c>
      <c r="D9" s="72">
        <f>LSUE!D9+SUSLA!D9+'LCTCS Summary'!D9-LCTCBoard!D9-Online!D9</f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2">
        <f>LSUE!B10+SUSLA!B10+'LCTCS Summary'!B10-LCTCBoard!B10-Online!B10</f>
        <v>6140139.6000000015</v>
      </c>
      <c r="C10" s="72">
        <f>LSUE!C10+SUSLA!C10+'LCTCS Summary'!C10-LCTCBoard!C10-Online!C10</f>
        <v>6288520</v>
      </c>
      <c r="D10" s="72">
        <f>LSUE!D10+SUSLA!D10+'LCTCS Summary'!D10-LCTCBoard!D10-Online!D10</f>
        <v>6402285</v>
      </c>
      <c r="E10" s="72">
        <f t="shared" si="0"/>
        <v>113765</v>
      </c>
      <c r="F10" s="73">
        <f t="shared" si="1"/>
        <v>1.8090902151857671E-2</v>
      </c>
    </row>
    <row r="11" spans="1:8" ht="15" customHeight="1" x14ac:dyDescent="0.25">
      <c r="A11" s="76" t="s">
        <v>15</v>
      </c>
      <c r="B11" s="72">
        <f>LSUE!B11+SUSLA!B11+'LCTCS Summary'!B11-LCTCBoard!B11-Online!B11</f>
        <v>0</v>
      </c>
      <c r="C11" s="72">
        <f>LSUE!C11+SUSLA!C11+'LCTCS Summary'!C11-LCTCBoard!C11-Online!C11</f>
        <v>0</v>
      </c>
      <c r="D11" s="72">
        <f>LSUE!D11+SUSLA!D11+'LCTCS Summary'!D11-LCTCBoard!D11-Online!D11</f>
        <v>0</v>
      </c>
      <c r="E11" s="72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2">
        <f>LSUE!B12+SUSLA!B12+'LCTCS Summary'!B12-LCTCBoard!B12-Online!B12</f>
        <v>5353275.5999999996</v>
      </c>
      <c r="C12" s="72">
        <f>LSUE!C12+SUSLA!C12+'LCTCS Summary'!C12-LCTCBoard!C12-Online!C12</f>
        <v>5501656</v>
      </c>
      <c r="D12" s="72">
        <f>LSUE!D12+SUSLA!D12+'LCTCS Summary'!D12-LCTCBoard!D12-Online!D12</f>
        <v>5572463</v>
      </c>
      <c r="E12" s="72">
        <f t="shared" si="0"/>
        <v>70807</v>
      </c>
      <c r="F12" s="73">
        <f t="shared" si="1"/>
        <v>1.2870124922387005E-2</v>
      </c>
    </row>
    <row r="13" spans="1:8" ht="15" customHeight="1" x14ac:dyDescent="0.25">
      <c r="A13" s="78" t="s">
        <v>17</v>
      </c>
      <c r="B13" s="72">
        <f>LSUE!B13+SUSLA!B13+'LCTCS Summary'!B13-LCTCBoard!B13-Online!B13</f>
        <v>0</v>
      </c>
      <c r="C13" s="72">
        <f>LSUE!C13+SUSLA!C13+'LCTCS Summary'!C13-LCTCBoard!C13-Online!C13</f>
        <v>0</v>
      </c>
      <c r="D13" s="72">
        <f>LSUE!D13+SUSLA!D13+'LCTCS Summary'!D13-LCTCBoard!D13-Online!D13</f>
        <v>0</v>
      </c>
      <c r="E13" s="72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2">
        <f>LSUE!B14+SUSLA!B14+'LCTCS Summary'!B14-LCTCBoard!B14-Online!B14</f>
        <v>130811</v>
      </c>
      <c r="C14" s="72">
        <f>LSUE!C14+SUSLA!C14+'LCTCS Summary'!C14-LCTCBoard!C14-Online!C14</f>
        <v>130811</v>
      </c>
      <c r="D14" s="72">
        <f>LSUE!D14+SUSLA!D14+'LCTCS Summary'!D14-LCTCBoard!D14-Online!D14</f>
        <v>130811</v>
      </c>
      <c r="E14" s="72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2">
        <f>LSUE!B15+SUSLA!B15+'LCTCS Summary'!B15-LCTCBoard!B15-Online!B15</f>
        <v>357773</v>
      </c>
      <c r="C15" s="72">
        <f>LSUE!C15+SUSLA!C15+'LCTCS Summary'!C15-LCTCBoard!C15-Online!C15</f>
        <v>357773</v>
      </c>
      <c r="D15" s="72">
        <f>LSUE!D15+SUSLA!D15+'LCTCS Summary'!D15-LCTCBoard!D15-Online!D15</f>
        <v>386700</v>
      </c>
      <c r="E15" s="72">
        <f t="shared" si="0"/>
        <v>28927</v>
      </c>
      <c r="F15" s="73">
        <f t="shared" si="1"/>
        <v>8.0852943067252145E-2</v>
      </c>
    </row>
    <row r="16" spans="1:8" ht="15" customHeight="1" x14ac:dyDescent="0.25">
      <c r="A16" s="78" t="s">
        <v>20</v>
      </c>
      <c r="B16" s="72">
        <f>LSUE!B16+SUSLA!B16+'LCTCS Summary'!B16-LCTCBoard!B16-Online!B16</f>
        <v>0</v>
      </c>
      <c r="C16" s="72">
        <f>LSUE!C16+SUSLA!C16+'LCTCS Summary'!C16-LCTCBoard!C16-Online!C16</f>
        <v>0</v>
      </c>
      <c r="D16" s="72">
        <f>LSUE!D16+SUSLA!D16+'LCTCS Summary'!D16-LCTCBoard!D16-Online!D16</f>
        <v>0</v>
      </c>
      <c r="E16" s="72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2">
        <f>LSUE!B17+SUSLA!B17+'LCTCS Summary'!B17-LCTCBoard!B17-Online!B17</f>
        <v>0</v>
      </c>
      <c r="C17" s="72">
        <f>LSUE!C17+SUSLA!C17+'LCTCS Summary'!C17-LCTCBoard!C17-Online!C17</f>
        <v>0</v>
      </c>
      <c r="D17" s="72">
        <f>LSUE!D17+SUSLA!D17+'LCTCS Summary'!D17-LCTCBoard!D17-Online!D17</f>
        <v>0</v>
      </c>
      <c r="E17" s="72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2">
        <f>LSUE!B18+SUSLA!B18+'LCTCS Summary'!B18-LCTCBoard!B18-Online!B18</f>
        <v>0</v>
      </c>
      <c r="C18" s="72">
        <f>LSUE!C18+SUSLA!C18+'LCTCS Summary'!C18-LCTCBoard!C18-Online!C18</f>
        <v>0</v>
      </c>
      <c r="D18" s="72">
        <f>LSUE!D18+SUSLA!D18+'LCTCS Summary'!D18-LCTCBoard!D18-Online!D18</f>
        <v>0</v>
      </c>
      <c r="E18" s="72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2">
        <f>LSUE!B19+SUSLA!B19+'LCTCS Summary'!B19-LCTCBoard!B19-Online!B19</f>
        <v>0</v>
      </c>
      <c r="C19" s="72">
        <f>LSUE!C19+SUSLA!C19+'LCTCS Summary'!C19-LCTCBoard!C19-Online!C19</f>
        <v>0</v>
      </c>
      <c r="D19" s="72">
        <f>LSUE!D19+SUSLA!D19+'LCTCS Summary'!D19-LCTCBoard!D19-Online!D19</f>
        <v>0</v>
      </c>
      <c r="E19" s="72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2">
        <f>LSUE!B20+SUSLA!B20+'LCTCS Summary'!B20-LCTCBoard!B20-Online!B20</f>
        <v>0</v>
      </c>
      <c r="C20" s="72">
        <f>LSUE!C20+SUSLA!C20+'LCTCS Summary'!C20-LCTCBoard!C20-Online!C20</f>
        <v>0</v>
      </c>
      <c r="D20" s="72">
        <f>LSUE!D20+SUSLA!D20+'LCTCS Summary'!D20-LCTCBoard!D20-Online!D20</f>
        <v>0</v>
      </c>
      <c r="E20" s="72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2">
        <f>LSUE!B21+SUSLA!B21+'LCTCS Summary'!B21-LCTCBoard!B21-Online!B21</f>
        <v>0</v>
      </c>
      <c r="C21" s="72">
        <f>LSUE!C21+SUSLA!C21+'LCTCS Summary'!C21-LCTCBoard!C21-Online!C21</f>
        <v>0</v>
      </c>
      <c r="D21" s="72">
        <f>LSUE!D21+SUSLA!D21+'LCTCS Summary'!D21-LCTCBoard!D21-Online!D21</f>
        <v>0</v>
      </c>
      <c r="E21" s="72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2">
        <f>LSUE!B22+SUSLA!B22+'LCTCS Summary'!B22-LCTCBoard!B22-Online!B22</f>
        <v>0</v>
      </c>
      <c r="C22" s="72">
        <f>LSUE!C22+SUSLA!C22+'LCTCS Summary'!C22-LCTCBoard!C22-Online!C22</f>
        <v>0</v>
      </c>
      <c r="D22" s="72">
        <f>LSUE!D22+SUSLA!D22+'LCTCS Summary'!D22-LCTCBoard!D22-Online!D22</f>
        <v>0</v>
      </c>
      <c r="E22" s="72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2">
        <f>LSUE!B23+SUSLA!B23+'LCTCS Summary'!B23-LCTCBoard!B23-Online!B23</f>
        <v>0</v>
      </c>
      <c r="C23" s="72">
        <f>LSUE!C23+SUSLA!C23+'LCTCS Summary'!C23-LCTCBoard!C23-Online!C23</f>
        <v>0</v>
      </c>
      <c r="D23" s="72">
        <f>LSUE!D23+SUSLA!D23+'LCTCS Summary'!D23-LCTCBoard!D23-Online!D23</f>
        <v>0</v>
      </c>
      <c r="E23" s="72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2">
        <f>LSUE!B24+SUSLA!B24+'LCTCS Summary'!B24-LCTCBoard!B24-Online!B24</f>
        <v>0</v>
      </c>
      <c r="C24" s="72">
        <f>LSUE!C24+SUSLA!C24+'LCTCS Summary'!C24-LCTCBoard!C24-Online!C24</f>
        <v>0</v>
      </c>
      <c r="D24" s="72">
        <f>LSUE!D24+SUSLA!D24+'LCTCS Summary'!D24-LCTCBoard!D24-Online!D24</f>
        <v>0</v>
      </c>
      <c r="E24" s="72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2">
        <f>LSUE!B25+SUSLA!B25+'LCTCS Summary'!B25-LCTCBoard!B25-Online!B25</f>
        <v>0</v>
      </c>
      <c r="C25" s="72">
        <f>LSUE!C25+SUSLA!C25+'LCTCS Summary'!C25-LCTCBoard!C25-Online!C25</f>
        <v>0</v>
      </c>
      <c r="D25" s="72">
        <f>LSUE!D25+SUSLA!D25+'LCTCS Summary'!D25-LCTCBoard!D25-Online!D25</f>
        <v>0</v>
      </c>
      <c r="E25" s="72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2">
        <f>LSUE!B26+SUSLA!B26+'LCTCS Summary'!B26-LCTCBoard!B26-Online!B26</f>
        <v>298280</v>
      </c>
      <c r="C26" s="72">
        <f>LSUE!C26+SUSLA!C26+'LCTCS Summary'!C26-LCTCBoard!C26-Online!C26</f>
        <v>298280</v>
      </c>
      <c r="D26" s="72">
        <f>LSUE!D26+SUSLA!D26+'LCTCS Summary'!D26-LCTCBoard!D26-Online!D26</f>
        <v>312311</v>
      </c>
      <c r="E26" s="72">
        <f t="shared" si="0"/>
        <v>14031</v>
      </c>
      <c r="F26" s="73">
        <f t="shared" si="1"/>
        <v>4.7039694247016227E-2</v>
      </c>
    </row>
    <row r="27" spans="1:6" ht="15" customHeight="1" x14ac:dyDescent="0.25">
      <c r="A27" s="79" t="s">
        <v>31</v>
      </c>
      <c r="B27" s="72">
        <f>LSUE!B27+SUSLA!B27+'LCTCS Summary'!B27-LCTCBoard!B27-Online!B27</f>
        <v>0</v>
      </c>
      <c r="C27" s="72">
        <f>LSUE!C27+SUSLA!C27+'LCTCS Summary'!C27-LCTCBoard!C27-Online!C27</f>
        <v>0</v>
      </c>
      <c r="D27" s="72">
        <f>LSUE!D27+SUSLA!D27+'LCTCS Summary'!D27-LCTCBoard!D27-Online!D27</f>
        <v>0</v>
      </c>
      <c r="E27" s="72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2">
        <f>LSUE!B28+SUSLA!B28+'LCTCS Summary'!B28-LCTCBoard!B28-Online!B28</f>
        <v>0</v>
      </c>
      <c r="C28" s="72">
        <f>LSUE!C28+SUSLA!C28+'LCTCS Summary'!C28-LCTCBoard!C28-Online!C28</f>
        <v>0</v>
      </c>
      <c r="D28" s="72">
        <f>LSUE!D28+SUSLA!D28+'LCTCS Summary'!D28-LCTCBoard!D28-Online!D28</f>
        <v>0</v>
      </c>
      <c r="E28" s="72">
        <f t="shared" si="0"/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2">
        <f>LSUE!B29+SUSLA!B29+'LCTCS Summary'!B29-LCTCBoard!B29-Online!B29</f>
        <v>0</v>
      </c>
      <c r="C29" s="72">
        <f>LSUE!C29+SUSLA!C29+'LCTCS Summary'!C29-LCTCBoard!C29-Online!C29</f>
        <v>0</v>
      </c>
      <c r="D29" s="72">
        <f>LSUE!D29+SUSLA!D29+'LCTCS Summary'!D29-LCTCBoard!D29-Online!D29</f>
        <v>0</v>
      </c>
      <c r="E29" s="72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f>LSUE!B31+SUSLA!B31+'LCTCS Summary'!B31-LCTCBoard!B31-Online!B31</f>
        <v>0</v>
      </c>
      <c r="C31" s="72">
        <f>LSUE!C31+SUSLA!C31+'LCTCS Summary'!C31-LCTCBoard!C31-Online!C31</f>
        <v>0</v>
      </c>
      <c r="D31" s="72">
        <f>LSUE!D31+SUSLA!D31+'LCTCS Summary'!D31-LCTCBoard!D31-Online!D31</f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LSUE!B33+SUSLA!B33+'LCTCS Summary'!B33-LCTCBoard!B33-Online!B33</f>
        <v>0</v>
      </c>
      <c r="C33" s="72">
        <f>LSUE!C33+SUSLA!C33+'LCTCS Summary'!C33-LCTCBoard!C33-Online!C33</f>
        <v>0</v>
      </c>
      <c r="D33" s="72">
        <f>LSUE!D33+SUSLA!D33+'LCTCS Summary'!D33-LCTCBoard!D33-Online!D33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125"/>
      <c r="C34" s="125"/>
      <c r="D34" s="125"/>
      <c r="E34" s="75"/>
      <c r="F34" s="73" t="s">
        <v>37</v>
      </c>
    </row>
    <row r="35" spans="1:12" s="127" customFormat="1" ht="15" customHeight="1" x14ac:dyDescent="0.25">
      <c r="A35" s="82" t="s">
        <v>38</v>
      </c>
      <c r="B35" s="126">
        <f>LSUE!B35+SUSLA!B35+'LCTCS Summary'!B35-LCTCBoard!B35-Online!B35</f>
        <v>120558115.59999999</v>
      </c>
      <c r="C35" s="126">
        <f>LSUE!C35+SUSLA!C35+'LCTCS Summary'!C35-LCTCBoard!C35-Online!C35</f>
        <v>120706496</v>
      </c>
      <c r="D35" s="126">
        <f>LSUE!D35+SUSLA!D35+'LCTCS Summary'!D35-LCTCBoard!D35-Online!D35</f>
        <v>125928916</v>
      </c>
      <c r="E35" s="90">
        <f>D35-C35</f>
        <v>5222420</v>
      </c>
      <c r="F35" s="84">
        <f>IF(ISBLANK(E35),"  ",IF(C35&gt;0,E35/C35,IF(E35&gt;0,1,0)))</f>
        <v>4.3265442814279027E-2</v>
      </c>
      <c r="H35" s="192"/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LSUE!B37+SUSLA!B37+'LCTCS Summary'!B37-LCTCBoard!B37-Online!B37</f>
        <v>0</v>
      </c>
      <c r="C37" s="72">
        <f>LSUE!C37+SUSLA!C37+'LCTCS Summary'!C37-LCTCBoard!C37-Online!C37</f>
        <v>0</v>
      </c>
      <c r="D37" s="72">
        <f>LSUE!D37+SUSLA!D37+'LCTCS Summary'!D37-LCTCBoard!D37-Online!D37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LSUE!B38+SUSLA!B38+'LCTCS Summary'!B38-LCTCBoard!B38-Online!B38</f>
        <v>0</v>
      </c>
      <c r="C38" s="72">
        <f>LSUE!C38+SUSLA!C38+'LCTCS Summary'!C38-LCTCBoard!C38-Online!C38</f>
        <v>0</v>
      </c>
      <c r="D38" s="72">
        <f>LSUE!D38+SUSLA!D38+'LCTCS Summary'!D38-LCTCBoard!D38-Online!D38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LSUE!B39+SUSLA!B39+'LCTCS Summary'!B39-LCTCBoard!B39-Online!B39</f>
        <v>4215414.41</v>
      </c>
      <c r="C39" s="72">
        <f>LSUE!C39+SUSLA!C39+'LCTCS Summary'!C39-LCTCBoard!C39-Online!C39</f>
        <v>0</v>
      </c>
      <c r="D39" s="72">
        <f>LSUE!D39+SUSLA!D39+'LCTCS Summary'!D39-LCTCBoard!D39-Online!D39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LSUE!B40+SUSLA!B40+'LCTCS Summary'!B40-LCTCBoard!B40-Online!B40</f>
        <v>0</v>
      </c>
      <c r="C40" s="72">
        <f>LSUE!C40+SUSLA!C40+'LCTCS Summary'!C40-LCTCBoard!C40-Online!C40</f>
        <v>0</v>
      </c>
      <c r="D40" s="72">
        <f>LSUE!D40+SUSLA!D40+'LCTCS Summary'!D40-LCTCBoard!D40-Online!D40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LSUE!B41+SUSLA!B41+'LCTCS Summary'!B41-LCTCBoard!B41-Online!B41</f>
        <v>0</v>
      </c>
      <c r="C41" s="72">
        <f>LSUE!C41+SUSLA!C41+'LCTCS Summary'!C41-LCTCBoard!C41-Online!C41</f>
        <v>0</v>
      </c>
      <c r="D41" s="72">
        <f>LSUE!D41+SUSLA!D41+'LCTCS Summary'!D41-LCTCBoard!D41-Online!D41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LSUE!B42+SUSLA!B42+'LCTCS Summary'!B42-LCTCBoard!B42-Online!B42</f>
        <v>4215414.41</v>
      </c>
      <c r="C42" s="90">
        <f>LSUE!C42+SUSLA!C42+'LCTCS Summary'!C42-LCTCBoard!C42-Online!C42</f>
        <v>0</v>
      </c>
      <c r="D42" s="90">
        <f>LSUE!D42+SUSLA!D42+'LCTCS Summary'!D42-LCTCBoard!D42-Online!D42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LSUE!B44+SUSLA!B44+'LCTCS Summary'!B44-LCTCBoard!B44-Online!B44</f>
        <v>0</v>
      </c>
      <c r="C44" s="90">
        <f>LSUE!C44+SUSLA!C44+'LCTCS Summary'!C44-LCTCBoard!C44-Online!C44</f>
        <v>0</v>
      </c>
      <c r="D44" s="90">
        <f>LSUE!D44+SUSLA!D44+'LCTCS Summary'!D44-LCTCBoard!D44-Online!D44</f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LSUE!B46+SUSLA!B46+'LCTCS Summary'!B46-LCTCBoard!B46-Online!B46</f>
        <v>675543</v>
      </c>
      <c r="C46" s="90">
        <f>LSUE!C46+SUSLA!C46+'LCTCS Summary'!C46-LCTCBoard!C46-Online!C46</f>
        <v>0</v>
      </c>
      <c r="D46" s="90">
        <f>LSUE!D46+SUSLA!D46+'LCTCS Summary'!D46-LCTCBoard!D46-Online!D46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LSUE!B48+SUSLA!B48+'LCTCS Summary'!B48-LCTCBoard!B48-Online!B48</f>
        <v>175785446.31</v>
      </c>
      <c r="C48" s="90">
        <f>LSUE!C48+SUSLA!C48+'LCTCS Summary'!C48-LCTCBoard!C48-Online!C48</f>
        <v>186655356.84999999</v>
      </c>
      <c r="D48" s="90">
        <f>LSUE!D48+SUSLA!D48+'LCTCS Summary'!D48-LCTCBoard!D48-Online!D48</f>
        <v>189457220.80000001</v>
      </c>
      <c r="E48" s="90">
        <f>D48-C48</f>
        <v>2801863.9500000179</v>
      </c>
      <c r="F48" s="84">
        <f>IF(ISBLANK(E48),"  ",IF(C48&gt;0,E48/C48,IF(E48&gt;0,1,0)))</f>
        <v>1.5010894931087631E-2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0">
        <f>LSUE!B50+SUSLA!B50+'LCTCS Summary'!B50-LCTCBoard!B50-Online!B50</f>
        <v>0</v>
      </c>
      <c r="C50" s="90">
        <f>LSUE!C50+SUSLA!C50+'LCTCS Summary'!C50-LCTCBoard!C50-Online!C50</f>
        <v>0</v>
      </c>
      <c r="D50" s="90">
        <f>LSUE!D50+SUSLA!D50+'LCTCS Summary'!D50-LCTCBoard!D50-Online!D50</f>
        <v>0</v>
      </c>
      <c r="E50" s="90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90">
        <f>LSUE!B52+SUSLA!B52+'LCTCS Summary'!B52-LCTCBoard!B52-Online!B52</f>
        <v>0</v>
      </c>
      <c r="C52" s="90">
        <f>LSUE!C52+SUSLA!C52+'LCTCS Summary'!C52-LCTCBoard!C52-Online!C52</f>
        <v>0</v>
      </c>
      <c r="D52" s="90">
        <f>LSUE!D52+SUSLA!D52+'LCTCS Summary'!D52-LCTCBoard!D52-Online!D52</f>
        <v>0</v>
      </c>
      <c r="E52" s="90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90">
        <f>LSUE!B54+SUSLA!B54+'LCTCS Summary'!B54-LCTCBoard!B54-Online!B54</f>
        <v>292803690.5</v>
      </c>
      <c r="C54" s="90">
        <f>LSUE!C54+SUSLA!C54+'LCTCS Summary'!C54-LCTCBoard!C54-Online!C54</f>
        <v>307361852.85000002</v>
      </c>
      <c r="D54" s="90">
        <f>LSUE!D54+SUSLA!D54+'LCTCS Summary'!D54-LCTCBoard!D54-Online!D54</f>
        <v>315386136.80000001</v>
      </c>
      <c r="E54" s="90">
        <f>D54-C54</f>
        <v>8024283.9499999881</v>
      </c>
      <c r="F54" s="84">
        <f>IF(ISBLANK(E54),"  ",IF(C54&gt;0,E54/C54,IF(E54&gt;0,1,0)))</f>
        <v>2.610696114561761E-2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72">
        <f>LSUE!B58+SUSLA!B58+'LCTCS Summary'!B58-LCTCBoard!B58-Online!B58</f>
        <v>141088365.56999999</v>
      </c>
      <c r="C58" s="72">
        <f>LSUE!C58+SUSLA!C58+'LCTCS Summary'!C58-LCTCBoard!C58-Online!C58</f>
        <v>145168397.40000001</v>
      </c>
      <c r="D58" s="72">
        <f>LSUE!D58+SUSLA!D58+'LCTCS Summary'!D58-LCTCBoard!D58-Online!D58</f>
        <v>150579734</v>
      </c>
      <c r="E58" s="72">
        <f t="shared" ref="E58:E71" si="4">D58-C58</f>
        <v>5411336.599999994</v>
      </c>
      <c r="F58" s="73">
        <f t="shared" ref="F58:F71" si="5">IF(ISBLANK(E58),"  ",IF(C58&gt;0,E58/C58,IF(E58&gt;0,1,0)))</f>
        <v>3.7276271536493481E-2</v>
      </c>
    </row>
    <row r="59" spans="1:6" ht="15" customHeight="1" x14ac:dyDescent="0.25">
      <c r="A59" s="78" t="s">
        <v>55</v>
      </c>
      <c r="B59" s="72">
        <f>LSUE!B59+SUSLA!B59+'LCTCS Summary'!B59-LCTCBoard!B59-Online!B59</f>
        <v>0</v>
      </c>
      <c r="C59" s="72">
        <f>LSUE!C59+SUSLA!C59+'LCTCS Summary'!C59-LCTCBoard!C59-Online!C59</f>
        <v>0</v>
      </c>
      <c r="D59" s="72">
        <f>LSUE!D59+SUSLA!D59+'LCTCS Summary'!D59-LCTCBoard!D59-Online!D59</f>
        <v>0</v>
      </c>
      <c r="E59" s="72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2">
        <f>LSUE!B60+SUSLA!B60+'LCTCS Summary'!B60-LCTCBoard!B60-Online!B60</f>
        <v>260670.86999999997</v>
      </c>
      <c r="C60" s="72">
        <f>LSUE!C60+SUSLA!C60+'LCTCS Summary'!C60-LCTCBoard!C60-Online!C60</f>
        <v>271850</v>
      </c>
      <c r="D60" s="72">
        <f>LSUE!D60+SUSLA!D60+'LCTCS Summary'!D60-LCTCBoard!D60-Online!D60</f>
        <v>245062</v>
      </c>
      <c r="E60" s="72">
        <f t="shared" si="4"/>
        <v>-26788</v>
      </c>
      <c r="F60" s="73">
        <f t="shared" si="5"/>
        <v>-9.853963582858194E-2</v>
      </c>
    </row>
    <row r="61" spans="1:6" ht="15" customHeight="1" x14ac:dyDescent="0.25">
      <c r="A61" s="78" t="s">
        <v>57</v>
      </c>
      <c r="B61" s="72">
        <f>LSUE!B61+SUSLA!B61+'LCTCS Summary'!B61-LCTCBoard!B61-Online!B61</f>
        <v>25055193.790000003</v>
      </c>
      <c r="C61" s="72">
        <f>LSUE!C61+SUSLA!C61+'LCTCS Summary'!C61-LCTCBoard!C61-Online!C61</f>
        <v>26536665</v>
      </c>
      <c r="D61" s="72">
        <f>LSUE!D61+SUSLA!D61+'LCTCS Summary'!D61-LCTCBoard!D61-Online!D61</f>
        <v>27140485</v>
      </c>
      <c r="E61" s="72">
        <f t="shared" si="4"/>
        <v>603820</v>
      </c>
      <c r="F61" s="73">
        <f t="shared" si="5"/>
        <v>2.2754178040081525E-2</v>
      </c>
    </row>
    <row r="62" spans="1:6" ht="15" customHeight="1" x14ac:dyDescent="0.25">
      <c r="A62" s="78" t="s">
        <v>58</v>
      </c>
      <c r="B62" s="72">
        <f>LSUE!B62+SUSLA!B62+'LCTCS Summary'!B62-LCTCBoard!B62-Online!B62</f>
        <v>24922825.579999998</v>
      </c>
      <c r="C62" s="72">
        <f>LSUE!C62+SUSLA!C62+'LCTCS Summary'!C62-LCTCBoard!C62-Online!C62</f>
        <v>26596741</v>
      </c>
      <c r="D62" s="72">
        <f>LSUE!D62+SUSLA!D62+'LCTCS Summary'!D62-LCTCBoard!D62-Online!D62</f>
        <v>28421766</v>
      </c>
      <c r="E62" s="72">
        <f t="shared" si="4"/>
        <v>1825025</v>
      </c>
      <c r="F62" s="73">
        <f t="shared" si="5"/>
        <v>6.8618369446091163E-2</v>
      </c>
    </row>
    <row r="63" spans="1:6" ht="15" customHeight="1" x14ac:dyDescent="0.25">
      <c r="A63" s="78" t="s">
        <v>59</v>
      </c>
      <c r="B63" s="72">
        <f>LSUE!B63+SUSLA!B63+'LCTCS Summary'!B63-LCTCBoard!B63-Online!B63</f>
        <v>57587254.310000002</v>
      </c>
      <c r="C63" s="72">
        <f>LSUE!C63+SUSLA!C63+'LCTCS Summary'!C63-LCTCBoard!C63-Online!C63</f>
        <v>61463234.400000006</v>
      </c>
      <c r="D63" s="72">
        <f>LSUE!D63+SUSLA!D63+'LCTCS Summary'!D63-LCTCBoard!D63-Online!D63</f>
        <v>62701582</v>
      </c>
      <c r="E63" s="72">
        <f t="shared" si="4"/>
        <v>1238347.599999994</v>
      </c>
      <c r="F63" s="73">
        <f t="shared" si="5"/>
        <v>2.0147777969849141E-2</v>
      </c>
    </row>
    <row r="64" spans="1:6" ht="15" customHeight="1" x14ac:dyDescent="0.25">
      <c r="A64" s="78" t="s">
        <v>60</v>
      </c>
      <c r="B64" s="72">
        <f>LSUE!B64+SUSLA!B64+'LCTCS Summary'!B64-LCTCBoard!B64-Online!B64</f>
        <v>1462078.06</v>
      </c>
      <c r="C64" s="72">
        <f>LSUE!C64+SUSLA!C64+'LCTCS Summary'!C64-LCTCBoard!C64-Online!C64</f>
        <v>1092900</v>
      </c>
      <c r="D64" s="72">
        <f>LSUE!D64+SUSLA!D64+'LCTCS Summary'!D64-LCTCBoard!D64-Online!D64</f>
        <v>1384421</v>
      </c>
      <c r="E64" s="72">
        <f t="shared" si="4"/>
        <v>291521</v>
      </c>
      <c r="F64" s="73">
        <f t="shared" si="5"/>
        <v>0.26674078140726509</v>
      </c>
    </row>
    <row r="65" spans="1:6" ht="15" customHeight="1" x14ac:dyDescent="0.25">
      <c r="A65" s="78" t="s">
        <v>61</v>
      </c>
      <c r="B65" s="72">
        <f>LSUE!B65+SUSLA!B65+'LCTCS Summary'!B65-LCTCBoard!B65-Online!B65</f>
        <v>34311901.189999998</v>
      </c>
      <c r="C65" s="72">
        <f>LSUE!C65+SUSLA!C65+'LCTCS Summary'!C65-LCTCBoard!C65-Online!C65</f>
        <v>37588232</v>
      </c>
      <c r="D65" s="72">
        <f>LSUE!D65+SUSLA!D65+'LCTCS Summary'!D65-LCTCBoard!D65-Online!D65</f>
        <v>37213354</v>
      </c>
      <c r="E65" s="72">
        <f t="shared" si="4"/>
        <v>-374878</v>
      </c>
      <c r="F65" s="73">
        <f t="shared" si="5"/>
        <v>-9.9732809992233735E-3</v>
      </c>
    </row>
    <row r="66" spans="1:6" s="127" customFormat="1" ht="15" customHeight="1" x14ac:dyDescent="0.25">
      <c r="A66" s="97" t="s">
        <v>62</v>
      </c>
      <c r="B66" s="90">
        <f>LSUE!B66+SUSLA!B66+'LCTCS Summary'!B66-LCTCBoard!B66-Online!B66</f>
        <v>284688289.36999995</v>
      </c>
      <c r="C66" s="90">
        <f>LSUE!C66+SUSLA!C66+'LCTCS Summary'!C66-LCTCBoard!C66-Online!C66</f>
        <v>298718019.79999995</v>
      </c>
      <c r="D66" s="90">
        <f>LSUE!D66+SUSLA!D66+'LCTCS Summary'!D66-LCTCBoard!D66-Online!D66</f>
        <v>307686403</v>
      </c>
      <c r="E66" s="90">
        <f t="shared" si="4"/>
        <v>8968383.2000000477</v>
      </c>
      <c r="F66" s="84">
        <f t="shared" si="5"/>
        <v>3.0022906572575135E-2</v>
      </c>
    </row>
    <row r="67" spans="1:6" ht="15" customHeight="1" x14ac:dyDescent="0.25">
      <c r="A67" s="78" t="s">
        <v>63</v>
      </c>
      <c r="B67" s="72">
        <f>LSUE!B67+SUSLA!B67+'LCTCS Summary'!B67-LCTCBoard!B67-Online!B67</f>
        <v>0</v>
      </c>
      <c r="C67" s="72">
        <f>LSUE!C67+SUSLA!C67+'LCTCS Summary'!C67-LCTCBoard!C67-Online!C67</f>
        <v>0</v>
      </c>
      <c r="D67" s="72">
        <f>LSUE!D67+SUSLA!D67+'LCTCS Summary'!D67-LCTCBoard!D67-Online!D67</f>
        <v>0</v>
      </c>
      <c r="E67" s="72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2">
        <f>LSUE!B68+SUSLA!B68+'LCTCS Summary'!B68-LCTCBoard!B68-Online!B68</f>
        <v>6957598.6499999994</v>
      </c>
      <c r="C68" s="72">
        <f>LSUE!C68+SUSLA!C68+'LCTCS Summary'!C68-LCTCBoard!C68-Online!C68</f>
        <v>7099630</v>
      </c>
      <c r="D68" s="72">
        <f>LSUE!D68+SUSLA!D68+'LCTCS Summary'!D68-LCTCBoard!D68-Online!D68</f>
        <v>6802161</v>
      </c>
      <c r="E68" s="72">
        <f t="shared" si="4"/>
        <v>-297469</v>
      </c>
      <c r="F68" s="73">
        <f t="shared" si="5"/>
        <v>-4.1899225734298828E-2</v>
      </c>
    </row>
    <row r="69" spans="1:6" ht="15" customHeight="1" x14ac:dyDescent="0.25">
      <c r="A69" s="78" t="s">
        <v>65</v>
      </c>
      <c r="B69" s="72">
        <f>LSUE!B69+SUSLA!B69+'LCTCS Summary'!B69-LCTCBoard!B69-Online!B69</f>
        <v>845072.41999999993</v>
      </c>
      <c r="C69" s="72">
        <f>LSUE!C69+SUSLA!C69+'LCTCS Summary'!C69-LCTCBoard!C69-Online!C69</f>
        <v>1231473</v>
      </c>
      <c r="D69" s="72">
        <f>LSUE!D69+SUSLA!D69+'LCTCS Summary'!D69-LCTCBoard!D69-Online!D69</f>
        <v>585262</v>
      </c>
      <c r="E69" s="72">
        <f t="shared" si="4"/>
        <v>-646211</v>
      </c>
      <c r="F69" s="73">
        <f t="shared" si="5"/>
        <v>-0.52474638096003734</v>
      </c>
    </row>
    <row r="70" spans="1:6" ht="15" customHeight="1" x14ac:dyDescent="0.25">
      <c r="A70" s="78" t="s">
        <v>66</v>
      </c>
      <c r="B70" s="72">
        <f>LSUE!B70+SUSLA!B70+'LCTCS Summary'!B70-LCTCBoard!B70-Online!B70</f>
        <v>312730</v>
      </c>
      <c r="C70" s="72">
        <f>LSUE!C70+SUSLA!C70+'LCTCS Summary'!C70-LCTCBoard!C70-Online!C70</f>
        <v>312730</v>
      </c>
      <c r="D70" s="72">
        <f>LSUE!D70+SUSLA!D70+'LCTCS Summary'!D70-LCTCBoard!D70-Online!D70</f>
        <v>312311</v>
      </c>
      <c r="E70" s="72">
        <f t="shared" si="4"/>
        <v>-419</v>
      </c>
      <c r="F70" s="73">
        <f t="shared" si="5"/>
        <v>-1.3398138969718287E-3</v>
      </c>
    </row>
    <row r="71" spans="1:6" s="127" customFormat="1" ht="15" customHeight="1" x14ac:dyDescent="0.25">
      <c r="A71" s="98" t="s">
        <v>67</v>
      </c>
      <c r="B71" s="90">
        <f>LSUE!B71+SUSLA!B71+'LCTCS Summary'!B71-LCTCBoard!B71-Online!B71-1</f>
        <v>292803690.44</v>
      </c>
      <c r="C71" s="90">
        <f>LSUE!C71+SUSLA!C71+'LCTCS Summary'!C71-LCTCBoard!C71-Online!C71</f>
        <v>307361843.80000001</v>
      </c>
      <c r="D71" s="90">
        <f>LSUE!D71+SUSLA!D71+'LCTCS Summary'!D71-LCTCBoard!D71-Online!D71</f>
        <v>315386138</v>
      </c>
      <c r="E71" s="90">
        <f t="shared" si="4"/>
        <v>8024294.1999999881</v>
      </c>
      <c r="F71" s="84">
        <f t="shared" si="5"/>
        <v>2.610699526263054E-2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f>LSUE!B74+SUSLA!B74+'LCTCS Summary'!B74-LCTCBoard!B74-Online!B74</f>
        <v>161954007.33000001</v>
      </c>
      <c r="C74" s="72">
        <f>LSUE!C74+SUSLA!C74+'LCTCS Summary'!C74-LCTCBoard!C74-Online!C74</f>
        <v>165964021.80000001</v>
      </c>
      <c r="D74" s="72">
        <f>LSUE!D74+SUSLA!D74+'LCTCS Summary'!D74-LCTCBoard!D74-Online!D74</f>
        <v>170842925</v>
      </c>
      <c r="E74" s="72">
        <f t="shared" ref="E74:E92" si="6">D74-C74</f>
        <v>4878903.1999999881</v>
      </c>
      <c r="F74" s="73">
        <f t="shared" ref="F74:F92" si="7">IF(ISBLANK(E74),"  ",IF(C74&gt;0,E74/C74,IF(E74&gt;0,1,0)))</f>
        <v>2.9397354601827248E-2</v>
      </c>
    </row>
    <row r="75" spans="1:6" ht="15" customHeight="1" x14ac:dyDescent="0.25">
      <c r="A75" s="78" t="s">
        <v>70</v>
      </c>
      <c r="B75" s="72">
        <f>LSUE!B75+SUSLA!B75+'LCTCS Summary'!B75-LCTCBoard!B75-Online!B75</f>
        <v>1567378.9100000001</v>
      </c>
      <c r="C75" s="72">
        <f>LSUE!C75+SUSLA!C75+'LCTCS Summary'!C75-LCTCBoard!C75-Online!C75</f>
        <v>1602499</v>
      </c>
      <c r="D75" s="72">
        <f>LSUE!D75+SUSLA!D75+'LCTCS Summary'!D75-LCTCBoard!D75-Online!D75</f>
        <v>1348722</v>
      </c>
      <c r="E75" s="72">
        <f t="shared" si="6"/>
        <v>-253777</v>
      </c>
      <c r="F75" s="73">
        <f t="shared" si="7"/>
        <v>-0.15836328134994157</v>
      </c>
    </row>
    <row r="76" spans="1:6" ht="15" customHeight="1" x14ac:dyDescent="0.25">
      <c r="A76" s="78" t="s">
        <v>71</v>
      </c>
      <c r="B76" s="72">
        <f>LSUE!B76+SUSLA!B76+'LCTCS Summary'!B76-LCTCBoard!B76-Online!B76</f>
        <v>70644876.689999998</v>
      </c>
      <c r="C76" s="72">
        <f>LSUE!C76+SUSLA!C76+'LCTCS Summary'!C76-LCTCBoard!C76-Online!C76</f>
        <v>72884891</v>
      </c>
      <c r="D76" s="72">
        <f>LSUE!D76+SUSLA!D76+'LCTCS Summary'!D76-LCTCBoard!D76-Online!D76</f>
        <v>75338447</v>
      </c>
      <c r="E76" s="72">
        <f t="shared" si="6"/>
        <v>2453556</v>
      </c>
      <c r="F76" s="73">
        <f t="shared" si="7"/>
        <v>3.3663437872192191E-2</v>
      </c>
    </row>
    <row r="77" spans="1:6" s="127" customFormat="1" ht="15" customHeight="1" x14ac:dyDescent="0.25">
      <c r="A77" s="97" t="s">
        <v>72</v>
      </c>
      <c r="B77" s="90">
        <f>LSUE!B77+SUSLA!B77+'LCTCS Summary'!B77-LCTCBoard!B77-Online!B77</f>
        <v>234166262.92999998</v>
      </c>
      <c r="C77" s="90">
        <f>LSUE!C77+SUSLA!C77+'LCTCS Summary'!C77-LCTCBoard!C77-Online!C77</f>
        <v>240451411.79999998</v>
      </c>
      <c r="D77" s="90">
        <f>LSUE!D77+SUSLA!D77+'LCTCS Summary'!D77-LCTCBoard!D77-Online!D77</f>
        <v>247530094.00000003</v>
      </c>
      <c r="E77" s="90">
        <f t="shared" si="6"/>
        <v>7078682.2000000477</v>
      </c>
      <c r="F77" s="84">
        <f t="shared" si="7"/>
        <v>2.943913760792503E-2</v>
      </c>
    </row>
    <row r="78" spans="1:6" ht="15" customHeight="1" x14ac:dyDescent="0.25">
      <c r="A78" s="78" t="s">
        <v>73</v>
      </c>
      <c r="B78" s="72">
        <f>LSUE!B78+SUSLA!B78+'LCTCS Summary'!B78-LCTCBoard!B78-Online!B78</f>
        <v>1202947.71</v>
      </c>
      <c r="C78" s="72">
        <f>LSUE!C78+SUSLA!C78+'LCTCS Summary'!C78-LCTCBoard!C78-Online!C78</f>
        <v>1300679.9999999998</v>
      </c>
      <c r="D78" s="72">
        <f>LSUE!D78+SUSLA!D78+'LCTCS Summary'!D78-LCTCBoard!D78-Online!D78</f>
        <v>1911924</v>
      </c>
      <c r="E78" s="72">
        <f t="shared" si="6"/>
        <v>611244.00000000023</v>
      </c>
      <c r="F78" s="73">
        <f t="shared" si="7"/>
        <v>0.46994187655687819</v>
      </c>
    </row>
    <row r="79" spans="1:6" ht="15" customHeight="1" x14ac:dyDescent="0.25">
      <c r="A79" s="78" t="s">
        <v>74</v>
      </c>
      <c r="B79" s="72">
        <f>LSUE!B79+SUSLA!B79+'LCTCS Summary'!B79-LCTCBoard!B79-Online!B79</f>
        <v>32165025.760000002</v>
      </c>
      <c r="C79" s="72">
        <f>LSUE!C79+SUSLA!C79+'LCTCS Summary'!C79-LCTCBoard!C79-Online!C79</f>
        <v>35023374</v>
      </c>
      <c r="D79" s="72">
        <f>LSUE!D79+SUSLA!D79+'LCTCS Summary'!D79-LCTCBoard!D79-Online!D79</f>
        <v>37529134</v>
      </c>
      <c r="E79" s="72">
        <f t="shared" si="6"/>
        <v>2505760</v>
      </c>
      <c r="F79" s="73">
        <f t="shared" si="7"/>
        <v>7.1545362819698644E-2</v>
      </c>
    </row>
    <row r="80" spans="1:6" ht="15" customHeight="1" x14ac:dyDescent="0.25">
      <c r="A80" s="78" t="s">
        <v>75</v>
      </c>
      <c r="B80" s="72">
        <f>LSUE!B80+SUSLA!B80+'LCTCS Summary'!B80-LCTCBoard!B80-Online!B80</f>
        <v>4718139.95</v>
      </c>
      <c r="C80" s="72">
        <f>LSUE!C80+SUSLA!C80+'LCTCS Summary'!C80-LCTCBoard!C80-Online!C80</f>
        <v>6109917</v>
      </c>
      <c r="D80" s="72">
        <f>LSUE!D80+SUSLA!D80+'LCTCS Summary'!D80-LCTCBoard!D80-Online!D80</f>
        <v>6571075</v>
      </c>
      <c r="E80" s="72">
        <f t="shared" si="6"/>
        <v>461158</v>
      </c>
      <c r="F80" s="73">
        <f t="shared" si="7"/>
        <v>7.5476966381049032E-2</v>
      </c>
    </row>
    <row r="81" spans="1:8" s="127" customFormat="1" ht="15" customHeight="1" x14ac:dyDescent="0.25">
      <c r="A81" s="81" t="s">
        <v>76</v>
      </c>
      <c r="B81" s="90">
        <f>LSUE!B81+SUSLA!B81+'LCTCS Summary'!B81-LCTCBoard!B81-Online!B81</f>
        <v>38086113.420000002</v>
      </c>
      <c r="C81" s="90">
        <f>LSUE!C81+SUSLA!C81+'LCTCS Summary'!C81-LCTCBoard!C81-Online!C81</f>
        <v>42433971</v>
      </c>
      <c r="D81" s="90">
        <f>LSUE!D81+SUSLA!D81+'LCTCS Summary'!D81-LCTCBoard!D81-Online!D81</f>
        <v>46012133</v>
      </c>
      <c r="E81" s="90">
        <f t="shared" si="6"/>
        <v>3578162</v>
      </c>
      <c r="F81" s="84">
        <f t="shared" si="7"/>
        <v>8.4323053338562159E-2</v>
      </c>
    </row>
    <row r="82" spans="1:8" ht="15" customHeight="1" x14ac:dyDescent="0.25">
      <c r="A82" s="78" t="s">
        <v>77</v>
      </c>
      <c r="B82" s="72">
        <f>LSUE!B82+SUSLA!B82+'LCTCS Summary'!B82-LCTCBoard!B82-Online!B82</f>
        <v>4057857.39</v>
      </c>
      <c r="C82" s="72">
        <f>LSUE!C82+SUSLA!C82+'LCTCS Summary'!C82-LCTCBoard!C82-Online!C82</f>
        <v>4598208</v>
      </c>
      <c r="D82" s="72">
        <f>LSUE!D82+SUSLA!D82+'LCTCS Summary'!D82-LCTCBoard!D82-Online!D82</f>
        <v>4637709</v>
      </c>
      <c r="E82" s="72">
        <f t="shared" si="6"/>
        <v>39501</v>
      </c>
      <c r="F82" s="73">
        <f t="shared" si="7"/>
        <v>8.5905204810221725E-3</v>
      </c>
    </row>
    <row r="83" spans="1:8" ht="15" customHeight="1" x14ac:dyDescent="0.25">
      <c r="A83" s="78" t="s">
        <v>78</v>
      </c>
      <c r="B83" s="72">
        <f>LSUE!B83+SUSLA!B83+'LCTCS Summary'!B83-LCTCBoard!B83-Online!B83</f>
        <v>5555112.2799999993</v>
      </c>
      <c r="C83" s="72">
        <f>LSUE!C83+SUSLA!C83+'LCTCS Summary'!C83-LCTCBoard!C83-Online!C83</f>
        <v>8354899.0000000019</v>
      </c>
      <c r="D83" s="72">
        <f>LSUE!D83+SUSLA!D83+'LCTCS Summary'!D83-LCTCBoard!D83-Online!D83</f>
        <v>6417664</v>
      </c>
      <c r="E83" s="72">
        <f t="shared" si="6"/>
        <v>-1937235.0000000019</v>
      </c>
      <c r="F83" s="73">
        <f t="shared" si="7"/>
        <v>-0.23186815304410041</v>
      </c>
    </row>
    <row r="84" spans="1:8" ht="15" customHeight="1" x14ac:dyDescent="0.25">
      <c r="A84" s="78" t="s">
        <v>79</v>
      </c>
      <c r="B84" s="72">
        <f>LSUE!B84+SUSLA!B84+'LCTCS Summary'!B84-LCTCBoard!B84-Online!B84</f>
        <v>54753</v>
      </c>
      <c r="C84" s="72">
        <f>LSUE!C84+SUSLA!C84+'LCTCS Summary'!C84-LCTCBoard!C84-Online!C84</f>
        <v>55000</v>
      </c>
      <c r="D84" s="72">
        <f>LSUE!D84+SUSLA!D84+'LCTCS Summary'!D84-LCTCBoard!D84-Online!D84</f>
        <v>50000</v>
      </c>
      <c r="E84" s="72">
        <f t="shared" si="6"/>
        <v>-5000</v>
      </c>
      <c r="F84" s="73">
        <f t="shared" si="7"/>
        <v>-9.0909090909090912E-2</v>
      </c>
    </row>
    <row r="85" spans="1:8" ht="15" customHeight="1" x14ac:dyDescent="0.25">
      <c r="A85" s="78" t="s">
        <v>80</v>
      </c>
      <c r="B85" s="72">
        <f>LSUE!B85+SUSLA!B85+'LCTCS Summary'!B85-LCTCBoard!B85-Online!B85</f>
        <v>7677985.6499999994</v>
      </c>
      <c r="C85" s="72">
        <f>LSUE!C85+SUSLA!C85+'LCTCS Summary'!C85-LCTCBoard!C85-Online!C85</f>
        <v>8088859.0000000009</v>
      </c>
      <c r="D85" s="72">
        <f>LSUE!D85+SUSLA!D85+'LCTCS Summary'!D85-LCTCBoard!D85-Online!D85</f>
        <v>7741337</v>
      </c>
      <c r="E85" s="72">
        <f t="shared" si="6"/>
        <v>-347522.00000000093</v>
      </c>
      <c r="F85" s="73">
        <f t="shared" si="7"/>
        <v>-4.296304336619057E-2</v>
      </c>
    </row>
    <row r="86" spans="1:8" s="127" customFormat="1" ht="15" customHeight="1" x14ac:dyDescent="0.25">
      <c r="A86" s="81" t="s">
        <v>81</v>
      </c>
      <c r="B86" s="90">
        <f>LSUE!B86+SUSLA!B86+'LCTCS Summary'!B86-LCTCBoard!B86-Online!B86</f>
        <v>17345708.32</v>
      </c>
      <c r="C86" s="90">
        <f>LSUE!C86+SUSLA!C86+'LCTCS Summary'!C86-LCTCBoard!C86-Online!C86</f>
        <v>21096966</v>
      </c>
      <c r="D86" s="90">
        <f>LSUE!D86+SUSLA!D86+'LCTCS Summary'!D86-LCTCBoard!D86-Online!D86</f>
        <v>18846710</v>
      </c>
      <c r="E86" s="90">
        <f t="shared" si="6"/>
        <v>-2250256</v>
      </c>
      <c r="F86" s="84">
        <f t="shared" si="7"/>
        <v>-0.1066625409549411</v>
      </c>
    </row>
    <row r="87" spans="1:8" ht="15" customHeight="1" x14ac:dyDescent="0.25">
      <c r="A87" s="78" t="s">
        <v>82</v>
      </c>
      <c r="B87" s="72">
        <f>LSUE!B87+SUSLA!B87+'LCTCS Summary'!B87-LCTCBoard!B87-Online!B87</f>
        <v>2863417.77</v>
      </c>
      <c r="C87" s="72">
        <f>LSUE!C87+SUSLA!C87+'LCTCS Summary'!C87-LCTCBoard!C87-Online!C87</f>
        <v>3001311</v>
      </c>
      <c r="D87" s="72">
        <f>LSUE!D87+SUSLA!D87+'LCTCS Summary'!D87-LCTCBoard!D87-Online!D87</f>
        <v>2578702</v>
      </c>
      <c r="E87" s="72">
        <f t="shared" si="6"/>
        <v>-422609</v>
      </c>
      <c r="F87" s="73">
        <f t="shared" si="7"/>
        <v>-0.14080813351232177</v>
      </c>
    </row>
    <row r="88" spans="1:8" ht="15" customHeight="1" x14ac:dyDescent="0.25">
      <c r="A88" s="78" t="s">
        <v>83</v>
      </c>
      <c r="B88" s="72">
        <f>LSUE!B88+SUSLA!B88+'LCTCS Summary'!B88-LCTCBoard!B88-Online!B88</f>
        <v>250987</v>
      </c>
      <c r="C88" s="72">
        <f>LSUE!C88+SUSLA!C88+'LCTCS Summary'!C88-LCTCBoard!C88-Online!C88</f>
        <v>338193</v>
      </c>
      <c r="D88" s="72">
        <f>LSUE!D88+SUSLA!D88+'LCTCS Summary'!D88-LCTCBoard!D88-Online!D88</f>
        <v>321498</v>
      </c>
      <c r="E88" s="72">
        <f t="shared" si="6"/>
        <v>-16695</v>
      </c>
      <c r="F88" s="73">
        <f t="shared" si="7"/>
        <v>-4.9365303244005641E-2</v>
      </c>
    </row>
    <row r="89" spans="1:8" ht="15" customHeight="1" x14ac:dyDescent="0.25">
      <c r="A89" s="86" t="s">
        <v>84</v>
      </c>
      <c r="B89" s="72">
        <f>LSUE!B89+SUSLA!B89+'LCTCS Summary'!B89-LCTCBoard!B89-Online!B89</f>
        <v>91201</v>
      </c>
      <c r="C89" s="72">
        <f>LSUE!C89+SUSLA!C89+'LCTCS Summary'!C89-LCTCBoard!C89-Online!C89</f>
        <v>40000</v>
      </c>
      <c r="D89" s="72">
        <f>LSUE!D89+SUSLA!D89+'LCTCS Summary'!D89-LCTCBoard!D89-Online!D89</f>
        <v>97000</v>
      </c>
      <c r="E89" s="72">
        <f t="shared" si="6"/>
        <v>57000</v>
      </c>
      <c r="F89" s="73">
        <f t="shared" si="7"/>
        <v>1.425</v>
      </c>
    </row>
    <row r="90" spans="1:8" s="127" customFormat="1" ht="15" customHeight="1" x14ac:dyDescent="0.25">
      <c r="A90" s="100" t="s">
        <v>85</v>
      </c>
      <c r="B90" s="90">
        <f>LSUE!B90+SUSLA!B90+'LCTCS Summary'!B90-LCTCBoard!B90-Online!B90</f>
        <v>3205605.77</v>
      </c>
      <c r="C90" s="90">
        <f>LSUE!C90+SUSLA!C90+'LCTCS Summary'!C90-LCTCBoard!C90-Online!C90</f>
        <v>3379504</v>
      </c>
      <c r="D90" s="90">
        <f>LSUE!D90+SUSLA!D90+'LCTCS Summary'!D90-LCTCBoard!D90-Online!D90</f>
        <v>2997200</v>
      </c>
      <c r="E90" s="90">
        <f t="shared" si="6"/>
        <v>-382304</v>
      </c>
      <c r="F90" s="84">
        <f t="shared" si="7"/>
        <v>-0.11312429279562917</v>
      </c>
    </row>
    <row r="91" spans="1:8" ht="15" customHeight="1" x14ac:dyDescent="0.25">
      <c r="A91" s="86" t="s">
        <v>86</v>
      </c>
      <c r="B91" s="72">
        <f>LSUE!B91+SUSLA!B91+'LCTCS Summary'!B91-LCTCBoard!B91-Online!B91</f>
        <v>0</v>
      </c>
      <c r="C91" s="72">
        <f>LSUE!C91+SUSLA!C91+'LCTCS Summary'!C91-LCTCBoard!C91-Online!C91</f>
        <v>0</v>
      </c>
      <c r="D91" s="72">
        <f>LSUE!D91+SUSLA!D91+'LCTCS Summary'!D91-LCTCBoard!D91-Online!D91</f>
        <v>0</v>
      </c>
      <c r="E91" s="72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f>LSUE!B92+SUSLA!B92+'LCTCS Summary'!B92-LCTCBoard!B92-Online!B92-1</f>
        <v>292803690.44</v>
      </c>
      <c r="C92" s="200">
        <f>LSUE!C92+SUSLA!C92+'LCTCS Summary'!C92-LCTCBoard!C92-Online!C92</f>
        <v>307361843.80000001</v>
      </c>
      <c r="D92" s="200">
        <f>LSUE!D92+SUSLA!D92+'LCTCS Summary'!D92-LCTCBoard!D92-Online!D92</f>
        <v>315386138</v>
      </c>
      <c r="E92" s="201">
        <f t="shared" si="6"/>
        <v>8024294.1999999881</v>
      </c>
      <c r="F92" s="202">
        <f t="shared" si="7"/>
        <v>2.610699526263054E-2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" t="s">
        <v>199</v>
      </c>
    </row>
    <row r="95" spans="1:8" x14ac:dyDescent="0.25">
      <c r="A95" s="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118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68132951</v>
      </c>
      <c r="C8" s="72">
        <v>68132951</v>
      </c>
      <c r="D8" s="72">
        <v>67696729</v>
      </c>
      <c r="E8" s="72">
        <f t="shared" ref="E8:E29" si="0">D8-C8</f>
        <v>-436222</v>
      </c>
      <c r="F8" s="73">
        <f t="shared" ref="F8:F29" si="1">IF(ISBLANK(E8),"  ",IF(C8&gt;0,E8/C8,IF(E8&gt;0,1,0)))</f>
        <v>-6.4025114661480026E-3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4271874.4399999995</v>
      </c>
      <c r="C10" s="75">
        <v>4352059</v>
      </c>
      <c r="D10" s="75">
        <v>4210579</v>
      </c>
      <c r="E10" s="75">
        <f t="shared" si="0"/>
        <v>-141480</v>
      </c>
      <c r="F10" s="73">
        <f t="shared" si="1"/>
        <v>-3.2508750455818726E-2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2900982.44</v>
      </c>
      <c r="C12" s="77">
        <v>2981167</v>
      </c>
      <c r="D12" s="77">
        <v>2898040</v>
      </c>
      <c r="E12" s="75">
        <f t="shared" si="0"/>
        <v>-83127</v>
      </c>
      <c r="F12" s="73">
        <f t="shared" si="1"/>
        <v>-2.7884046750819395E-2</v>
      </c>
    </row>
    <row r="13" spans="1:8" ht="15" customHeight="1" x14ac:dyDescent="0.25">
      <c r="A13" s="78" t="s">
        <v>17</v>
      </c>
      <c r="B13" s="77">
        <v>1370892</v>
      </c>
      <c r="C13" s="77">
        <v>1370892</v>
      </c>
      <c r="D13" s="77">
        <v>1312539</v>
      </c>
      <c r="E13" s="75">
        <f t="shared" si="0"/>
        <v>-58353</v>
      </c>
      <c r="F13" s="73">
        <f t="shared" si="1"/>
        <v>-4.2565716336516665E-2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72404825.439999998</v>
      </c>
      <c r="C35" s="83">
        <v>72485010</v>
      </c>
      <c r="D35" s="83">
        <v>71907308</v>
      </c>
      <c r="E35" s="83">
        <f>D35-C35</f>
        <v>-577702</v>
      </c>
      <c r="F35" s="84">
        <f>IF(ISBLANK(E35),"  ",IF(C35&gt;0,E35/C35,IF(E35&gt;0,1,0)))</f>
        <v>-7.969951304414526E-3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4539439</v>
      </c>
      <c r="C48" s="88">
        <v>6807967</v>
      </c>
      <c r="D48" s="88">
        <v>6807967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12263533</v>
      </c>
      <c r="C50" s="92">
        <v>13018275</v>
      </c>
      <c r="D50" s="92">
        <v>13018275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89207797.439999998</v>
      </c>
      <c r="C54" s="88">
        <v>92311252</v>
      </c>
      <c r="D54" s="88">
        <v>91733550</v>
      </c>
      <c r="E54" s="88">
        <f>D54-C54</f>
        <v>-577702</v>
      </c>
      <c r="F54" s="84">
        <f>IF(ISBLANK(E54),"  ",IF(C54&gt;0,E54/C54,IF(E54&gt;0,1,0)))</f>
        <v>-6.2581969963964954E-3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0</v>
      </c>
      <c r="C58" s="68">
        <v>0</v>
      </c>
      <c r="D58" s="68">
        <v>0</v>
      </c>
      <c r="E58" s="68">
        <f t="shared" ref="E58:E71" si="4">D58-C58</f>
        <v>0</v>
      </c>
      <c r="F58" s="73">
        <f t="shared" ref="F58:F71" si="5">IF(ISBLANK(E58),"  ",IF(C58&gt;0,E58/C58,IF(E58&gt;0,1,0)))</f>
        <v>0</v>
      </c>
    </row>
    <row r="59" spans="1:6" ht="15" customHeight="1" x14ac:dyDescent="0.25">
      <c r="A59" s="78" t="s">
        <v>55</v>
      </c>
      <c r="B59" s="77">
        <v>38153751.329999998</v>
      </c>
      <c r="C59" s="77">
        <v>40568689.034337357</v>
      </c>
      <c r="D59" s="77">
        <v>39003677.570024461</v>
      </c>
      <c r="E59" s="77">
        <f t="shared" si="4"/>
        <v>-1565011.4643128961</v>
      </c>
      <c r="F59" s="73">
        <f t="shared" si="5"/>
        <v>-3.8576831087350882E-2</v>
      </c>
    </row>
    <row r="60" spans="1:6" ht="15" customHeight="1" x14ac:dyDescent="0.25">
      <c r="A60" s="78" t="s">
        <v>56</v>
      </c>
      <c r="B60" s="77">
        <v>30195100.089999996</v>
      </c>
      <c r="C60" s="77">
        <v>33774009.889481649</v>
      </c>
      <c r="D60" s="77">
        <v>34452899.805179603</v>
      </c>
      <c r="E60" s="77">
        <f t="shared" si="4"/>
        <v>678889.9156979546</v>
      </c>
      <c r="F60" s="73">
        <f t="shared" si="5"/>
        <v>2.0100956857639327E-2</v>
      </c>
    </row>
    <row r="61" spans="1:6" ht="15" customHeight="1" x14ac:dyDescent="0.25">
      <c r="A61" s="78" t="s">
        <v>57</v>
      </c>
      <c r="B61" s="77">
        <v>3447561.71</v>
      </c>
      <c r="C61" s="77">
        <v>3166339.429363816</v>
      </c>
      <c r="D61" s="77">
        <v>3073203.7934375345</v>
      </c>
      <c r="E61" s="77">
        <f t="shared" si="4"/>
        <v>-93135.635926281568</v>
      </c>
      <c r="F61" s="73">
        <f t="shared" si="5"/>
        <v>-2.9414293067434805E-2</v>
      </c>
    </row>
    <row r="62" spans="1:6" ht="15" customHeight="1" x14ac:dyDescent="0.25">
      <c r="A62" s="78" t="s">
        <v>58</v>
      </c>
      <c r="B62" s="77">
        <v>0</v>
      </c>
      <c r="C62" s="77">
        <v>0</v>
      </c>
      <c r="D62" s="77">
        <v>0</v>
      </c>
      <c r="E62" s="77">
        <f t="shared" si="4"/>
        <v>0</v>
      </c>
      <c r="F62" s="73">
        <f t="shared" si="5"/>
        <v>0</v>
      </c>
    </row>
    <row r="63" spans="1:6" ht="15" customHeight="1" x14ac:dyDescent="0.25">
      <c r="A63" s="78" t="s">
        <v>59</v>
      </c>
      <c r="B63" s="77">
        <v>12354253.290000001</v>
      </c>
      <c r="C63" s="77">
        <v>10632140.149841161</v>
      </c>
      <c r="D63" s="77">
        <v>10880892.297022032</v>
      </c>
      <c r="E63" s="77">
        <f t="shared" si="4"/>
        <v>248752.14718087018</v>
      </c>
      <c r="F63" s="73">
        <f t="shared" si="5"/>
        <v>2.3396244187449542E-2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5057130.71</v>
      </c>
      <c r="C65" s="77">
        <v>4170073.4969760184</v>
      </c>
      <c r="D65" s="77">
        <v>4322876.5343363741</v>
      </c>
      <c r="E65" s="77">
        <f t="shared" si="4"/>
        <v>152803.03736035572</v>
      </c>
      <c r="F65" s="73">
        <f t="shared" si="5"/>
        <v>3.6642768399924551E-2</v>
      </c>
    </row>
    <row r="66" spans="1:6" s="127" customFormat="1" ht="15" customHeight="1" x14ac:dyDescent="0.25">
      <c r="A66" s="97" t="s">
        <v>62</v>
      </c>
      <c r="B66" s="83">
        <v>89207797.12999998</v>
      </c>
      <c r="C66" s="83">
        <v>92311252</v>
      </c>
      <c r="D66" s="83">
        <v>91733550</v>
      </c>
      <c r="E66" s="83">
        <f t="shared" si="4"/>
        <v>-577702</v>
      </c>
      <c r="F66" s="84">
        <f t="shared" si="5"/>
        <v>-6.2581969963964954E-3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89207797.12999998</v>
      </c>
      <c r="C71" s="99">
        <v>92311252</v>
      </c>
      <c r="D71" s="99">
        <v>91733550</v>
      </c>
      <c r="E71" s="99">
        <f t="shared" si="4"/>
        <v>-577702</v>
      </c>
      <c r="F71" s="84">
        <f t="shared" si="5"/>
        <v>-6.2581969963964954E-3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44514591.649999999</v>
      </c>
      <c r="C74" s="72">
        <v>42643116</v>
      </c>
      <c r="D74" s="72">
        <v>43890394</v>
      </c>
      <c r="E74" s="68">
        <f t="shared" ref="E74:E92" si="6">D74-C74</f>
        <v>1247278</v>
      </c>
      <c r="F74" s="73">
        <f t="shared" ref="F74:F92" si="7">IF(ISBLANK(E74),"  ",IF(C74&gt;0,E74/C74,IF(E74&gt;0,1,0)))</f>
        <v>2.9249222781937416E-2</v>
      </c>
    </row>
    <row r="75" spans="1:6" ht="15" customHeight="1" x14ac:dyDescent="0.25">
      <c r="A75" s="78" t="s">
        <v>70</v>
      </c>
      <c r="B75" s="75">
        <v>2571122.0800000005</v>
      </c>
      <c r="C75" s="72">
        <v>2290029</v>
      </c>
      <c r="D75" s="72">
        <v>2212300</v>
      </c>
      <c r="E75" s="77">
        <f t="shared" si="6"/>
        <v>-77729</v>
      </c>
      <c r="F75" s="73">
        <f t="shared" si="7"/>
        <v>-3.3942364922016272E-2</v>
      </c>
    </row>
    <row r="76" spans="1:6" ht="15" customHeight="1" x14ac:dyDescent="0.25">
      <c r="A76" s="78" t="s">
        <v>71</v>
      </c>
      <c r="B76" s="68">
        <v>26823769.490000002</v>
      </c>
      <c r="C76" s="72">
        <v>26019429</v>
      </c>
      <c r="D76" s="72">
        <v>26272505.999999993</v>
      </c>
      <c r="E76" s="77">
        <f t="shared" si="6"/>
        <v>253076.99999999255</v>
      </c>
      <c r="F76" s="73">
        <f t="shared" si="7"/>
        <v>9.726462483092637E-3</v>
      </c>
    </row>
    <row r="77" spans="1:6" s="127" customFormat="1" ht="15" customHeight="1" x14ac:dyDescent="0.25">
      <c r="A77" s="97" t="s">
        <v>72</v>
      </c>
      <c r="B77" s="99">
        <v>73909483.219999999</v>
      </c>
      <c r="C77" s="99">
        <v>70952574</v>
      </c>
      <c r="D77" s="99">
        <v>72375200</v>
      </c>
      <c r="E77" s="83">
        <f t="shared" si="6"/>
        <v>1422626</v>
      </c>
      <c r="F77" s="84">
        <f t="shared" si="7"/>
        <v>2.0050379003868132E-2</v>
      </c>
    </row>
    <row r="78" spans="1:6" ht="15" customHeight="1" x14ac:dyDescent="0.25">
      <c r="A78" s="78" t="s">
        <v>73</v>
      </c>
      <c r="B78" s="75">
        <v>1402264.7499999998</v>
      </c>
      <c r="C78" s="75">
        <v>2269418</v>
      </c>
      <c r="D78" s="75">
        <v>1597988</v>
      </c>
      <c r="E78" s="77">
        <f t="shared" si="6"/>
        <v>-671430</v>
      </c>
      <c r="F78" s="73">
        <f t="shared" si="7"/>
        <v>-0.29585999582271755</v>
      </c>
    </row>
    <row r="79" spans="1:6" ht="15" customHeight="1" x14ac:dyDescent="0.25">
      <c r="A79" s="78" t="s">
        <v>74</v>
      </c>
      <c r="B79" s="72">
        <v>6396956.5499999998</v>
      </c>
      <c r="C79" s="72">
        <v>9531910</v>
      </c>
      <c r="D79" s="72">
        <v>9873582</v>
      </c>
      <c r="E79" s="77">
        <f t="shared" si="6"/>
        <v>341672</v>
      </c>
      <c r="F79" s="73">
        <f t="shared" si="7"/>
        <v>3.5845071974032486E-2</v>
      </c>
    </row>
    <row r="80" spans="1:6" ht="15" customHeight="1" x14ac:dyDescent="0.25">
      <c r="A80" s="78" t="s">
        <v>75</v>
      </c>
      <c r="B80" s="68">
        <v>3651256.4099999997</v>
      </c>
      <c r="C80" s="68">
        <v>7193495</v>
      </c>
      <c r="D80" s="68">
        <v>5602183</v>
      </c>
      <c r="E80" s="77">
        <f t="shared" si="6"/>
        <v>-1591312</v>
      </c>
      <c r="F80" s="73">
        <f t="shared" si="7"/>
        <v>-0.22121541754043061</v>
      </c>
    </row>
    <row r="81" spans="1:8" s="127" customFormat="1" ht="15" customHeight="1" x14ac:dyDescent="0.25">
      <c r="A81" s="81" t="s">
        <v>76</v>
      </c>
      <c r="B81" s="99">
        <v>11450477.709999999</v>
      </c>
      <c r="C81" s="99">
        <v>18994823</v>
      </c>
      <c r="D81" s="99">
        <v>17073753</v>
      </c>
      <c r="E81" s="83">
        <f t="shared" si="6"/>
        <v>-1921070</v>
      </c>
      <c r="F81" s="84">
        <f t="shared" si="7"/>
        <v>-0.10113650440438429</v>
      </c>
    </row>
    <row r="82" spans="1:8" ht="15" customHeight="1" x14ac:dyDescent="0.25">
      <c r="A82" s="78" t="s">
        <v>77</v>
      </c>
      <c r="B82" s="68">
        <v>434344.38</v>
      </c>
      <c r="C82" s="68">
        <v>359351</v>
      </c>
      <c r="D82" s="68">
        <v>208751</v>
      </c>
      <c r="E82" s="77">
        <f t="shared" si="6"/>
        <v>-150600</v>
      </c>
      <c r="F82" s="73">
        <f t="shared" si="7"/>
        <v>-0.41908885741239066</v>
      </c>
    </row>
    <row r="83" spans="1:8" ht="15" customHeight="1" x14ac:dyDescent="0.25">
      <c r="A83" s="78" t="s">
        <v>78</v>
      </c>
      <c r="B83" s="77">
        <v>201591.38</v>
      </c>
      <c r="C83" s="77">
        <v>277038</v>
      </c>
      <c r="D83" s="77">
        <v>214911</v>
      </c>
      <c r="E83" s="77">
        <f t="shared" si="6"/>
        <v>-62127</v>
      </c>
      <c r="F83" s="73">
        <f t="shared" si="7"/>
        <v>-0.22425443440971995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2448887</v>
      </c>
      <c r="C85" s="77">
        <v>1712616</v>
      </c>
      <c r="D85" s="77">
        <v>1846085</v>
      </c>
      <c r="E85" s="77">
        <f t="shared" si="6"/>
        <v>133469</v>
      </c>
      <c r="F85" s="73">
        <f t="shared" si="7"/>
        <v>7.7932823236499013E-2</v>
      </c>
    </row>
    <row r="86" spans="1:8" s="127" customFormat="1" ht="15" customHeight="1" x14ac:dyDescent="0.25">
      <c r="A86" s="81" t="s">
        <v>81</v>
      </c>
      <c r="B86" s="83">
        <v>3084822.76</v>
      </c>
      <c r="C86" s="83">
        <v>2349005</v>
      </c>
      <c r="D86" s="83">
        <v>2269747</v>
      </c>
      <c r="E86" s="83">
        <f t="shared" si="6"/>
        <v>-79258</v>
      </c>
      <c r="F86" s="84">
        <f t="shared" si="7"/>
        <v>-3.3741094633685326E-2</v>
      </c>
    </row>
    <row r="87" spans="1:8" ht="15" customHeight="1" x14ac:dyDescent="0.25">
      <c r="A87" s="78" t="s">
        <v>82</v>
      </c>
      <c r="B87" s="77">
        <v>763013.44000000006</v>
      </c>
      <c r="C87" s="77">
        <v>14850</v>
      </c>
      <c r="D87" s="77">
        <v>14850</v>
      </c>
      <c r="E87" s="77">
        <f t="shared" si="6"/>
        <v>0</v>
      </c>
      <c r="F87" s="73">
        <f t="shared" si="7"/>
        <v>0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763013.44000000006</v>
      </c>
      <c r="C90" s="99">
        <v>14850</v>
      </c>
      <c r="D90" s="99">
        <v>14850</v>
      </c>
      <c r="E90" s="99">
        <f t="shared" si="6"/>
        <v>0</v>
      </c>
      <c r="F90" s="84">
        <f t="shared" si="7"/>
        <v>0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5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89207797.129999995</v>
      </c>
      <c r="C92" s="200">
        <v>92311252</v>
      </c>
      <c r="D92" s="201">
        <v>91733550</v>
      </c>
      <c r="E92" s="200">
        <f t="shared" si="6"/>
        <v>-577702</v>
      </c>
      <c r="F92" s="202">
        <f t="shared" si="7"/>
        <v>-6.2581969963964954E-3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124</v>
      </c>
      <c r="E1" s="41"/>
      <c r="F1" s="41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16182658.93</v>
      </c>
      <c r="C8" s="72">
        <v>16182659</v>
      </c>
      <c r="D8" s="72">
        <v>16182659</v>
      </c>
      <c r="E8" s="72">
        <f t="shared" ref="E8:E29" si="0">D8-C8</f>
        <v>0</v>
      </c>
      <c r="F8" s="73">
        <f t="shared" ref="F8:F29" si="1">IF(ISBLANK(E8),"  ",IF(C8&gt;0,E8/C8,IF(E8&gt;0,1,0)))</f>
        <v>0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93959</v>
      </c>
      <c r="C10" s="75">
        <v>96556</v>
      </c>
      <c r="D10" s="75">
        <v>93864</v>
      </c>
      <c r="E10" s="75">
        <f t="shared" si="0"/>
        <v>-2692</v>
      </c>
      <c r="F10" s="73">
        <f t="shared" si="1"/>
        <v>-2.7880193877128298E-2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93959</v>
      </c>
      <c r="C12" s="77">
        <v>96556</v>
      </c>
      <c r="D12" s="77">
        <v>93864</v>
      </c>
      <c r="E12" s="75">
        <f t="shared" si="0"/>
        <v>-2692</v>
      </c>
      <c r="F12" s="73">
        <f t="shared" si="1"/>
        <v>-2.7880193877128298E-2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16276617.93</v>
      </c>
      <c r="C35" s="83">
        <v>16279215</v>
      </c>
      <c r="D35" s="83">
        <v>16276523</v>
      </c>
      <c r="E35" s="83">
        <f>D35-C35</f>
        <v>-2692</v>
      </c>
      <c r="F35" s="84">
        <f>IF(ISBLANK(E35),"  ",IF(C35&gt;0,E35/C35,IF(E35&gt;0,1,0)))</f>
        <v>-1.6536423900046778E-4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845561</v>
      </c>
      <c r="C48" s="88">
        <v>845561</v>
      </c>
      <c r="D48" s="88">
        <v>845561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17122178.93</v>
      </c>
      <c r="C54" s="88">
        <v>17124776</v>
      </c>
      <c r="D54" s="88">
        <v>17122084</v>
      </c>
      <c r="E54" s="88">
        <f>D54-C54</f>
        <v>-2692</v>
      </c>
      <c r="F54" s="84">
        <f>IF(ISBLANK(E54),"  ",IF(C54&gt;0,E54/C54,IF(E54&gt;0,1,0)))</f>
        <v>-1.5719913650257382E-4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0</v>
      </c>
      <c r="C58" s="68">
        <v>0</v>
      </c>
      <c r="D58" s="68">
        <v>0</v>
      </c>
      <c r="E58" s="68">
        <f t="shared" ref="E58:E71" si="4">D58-C58</f>
        <v>0</v>
      </c>
      <c r="F58" s="73">
        <f t="shared" ref="F58:F71" si="5">IF(ISBLANK(E58),"  ",IF(C58&gt;0,E58/C58,IF(E58&gt;0,1,0)))</f>
        <v>0</v>
      </c>
    </row>
    <row r="59" spans="1:6" ht="15" customHeight="1" x14ac:dyDescent="0.25">
      <c r="A59" s="78" t="s">
        <v>55</v>
      </c>
      <c r="B59" s="77">
        <v>4095497</v>
      </c>
      <c r="C59" s="77">
        <v>3332547</v>
      </c>
      <c r="D59" s="77">
        <v>3720249</v>
      </c>
      <c r="E59" s="77">
        <f t="shared" si="4"/>
        <v>387702</v>
      </c>
      <c r="F59" s="73">
        <f t="shared" si="5"/>
        <v>0.11633804414461371</v>
      </c>
    </row>
    <row r="60" spans="1:6" ht="15" customHeight="1" x14ac:dyDescent="0.25">
      <c r="A60" s="78" t="s">
        <v>56</v>
      </c>
      <c r="B60" s="77">
        <v>255638</v>
      </c>
      <c r="C60" s="77">
        <v>148517</v>
      </c>
      <c r="D60" s="77">
        <v>213022</v>
      </c>
      <c r="E60" s="77">
        <f t="shared" si="4"/>
        <v>64505</v>
      </c>
      <c r="F60" s="73">
        <f t="shared" si="5"/>
        <v>0.43432738339718685</v>
      </c>
    </row>
    <row r="61" spans="1:6" ht="15" customHeight="1" x14ac:dyDescent="0.25">
      <c r="A61" s="78" t="s">
        <v>57</v>
      </c>
      <c r="B61" s="77">
        <v>5702862</v>
      </c>
      <c r="C61" s="77">
        <v>7909678</v>
      </c>
      <c r="D61" s="77">
        <v>5263219</v>
      </c>
      <c r="E61" s="77">
        <f t="shared" si="4"/>
        <v>-2646459</v>
      </c>
      <c r="F61" s="73">
        <f t="shared" si="5"/>
        <v>-0.33458492242035642</v>
      </c>
    </row>
    <row r="62" spans="1:6" ht="15" customHeight="1" x14ac:dyDescent="0.25">
      <c r="A62" s="78" t="s">
        <v>58</v>
      </c>
      <c r="B62" s="77">
        <v>0</v>
      </c>
      <c r="C62" s="77">
        <v>0</v>
      </c>
      <c r="D62" s="77">
        <v>0</v>
      </c>
      <c r="E62" s="77">
        <f t="shared" si="4"/>
        <v>0</v>
      </c>
      <c r="F62" s="73">
        <f t="shared" si="5"/>
        <v>0</v>
      </c>
    </row>
    <row r="63" spans="1:6" ht="15" customHeight="1" x14ac:dyDescent="0.25">
      <c r="A63" s="78" t="s">
        <v>59</v>
      </c>
      <c r="B63" s="77">
        <v>3445481</v>
      </c>
      <c r="C63" s="77">
        <v>4460937</v>
      </c>
      <c r="D63" s="77">
        <v>4982181</v>
      </c>
      <c r="E63" s="77">
        <f t="shared" si="4"/>
        <v>521244</v>
      </c>
      <c r="F63" s="73">
        <f t="shared" si="5"/>
        <v>0.11684630381464702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3622701</v>
      </c>
      <c r="C65" s="77">
        <v>1273097</v>
      </c>
      <c r="D65" s="77">
        <v>2943413</v>
      </c>
      <c r="E65" s="77">
        <f t="shared" si="4"/>
        <v>1670316</v>
      </c>
      <c r="F65" s="73">
        <f t="shared" si="5"/>
        <v>1.312010003950995</v>
      </c>
    </row>
    <row r="66" spans="1:6" s="127" customFormat="1" ht="15" customHeight="1" x14ac:dyDescent="0.25">
      <c r="A66" s="97" t="s">
        <v>62</v>
      </c>
      <c r="B66" s="83">
        <v>17122179</v>
      </c>
      <c r="C66" s="83">
        <v>17124776</v>
      </c>
      <c r="D66" s="83">
        <v>17122084</v>
      </c>
      <c r="E66" s="83">
        <f t="shared" si="4"/>
        <v>-2692</v>
      </c>
      <c r="F66" s="84">
        <f t="shared" si="5"/>
        <v>-1.5719913650257382E-4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17122179</v>
      </c>
      <c r="C71" s="99">
        <v>17124776</v>
      </c>
      <c r="D71" s="99">
        <v>17122084</v>
      </c>
      <c r="E71" s="99">
        <f t="shared" si="4"/>
        <v>-2692</v>
      </c>
      <c r="F71" s="84">
        <f t="shared" si="5"/>
        <v>-1.5719913650257382E-4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11236491</v>
      </c>
      <c r="C74" s="72">
        <v>12327050</v>
      </c>
      <c r="D74" s="72">
        <v>9491116</v>
      </c>
      <c r="E74" s="68">
        <f t="shared" ref="E74:E92" si="6">D74-C74</f>
        <v>-2835934</v>
      </c>
      <c r="F74" s="73">
        <f t="shared" ref="F74:F92" si="7">IF(ISBLANK(E74),"  ",IF(C74&gt;0,E74/C74,IF(E74&gt;0,1,0)))</f>
        <v>-0.23005779971688278</v>
      </c>
    </row>
    <row r="75" spans="1:6" ht="15" customHeight="1" x14ac:dyDescent="0.25">
      <c r="A75" s="78" t="s">
        <v>70</v>
      </c>
      <c r="B75" s="75">
        <v>1224846</v>
      </c>
      <c r="C75" s="75">
        <v>0</v>
      </c>
      <c r="D75" s="75">
        <v>590860</v>
      </c>
      <c r="E75" s="77">
        <f t="shared" si="6"/>
        <v>590860</v>
      </c>
      <c r="F75" s="73">
        <f t="shared" si="7"/>
        <v>1</v>
      </c>
    </row>
    <row r="76" spans="1:6" ht="15" customHeight="1" x14ac:dyDescent="0.25">
      <c r="A76" s="78" t="s">
        <v>71</v>
      </c>
      <c r="B76" s="68">
        <v>4369632</v>
      </c>
      <c r="C76" s="68">
        <v>4467179</v>
      </c>
      <c r="D76" s="68">
        <v>3513502</v>
      </c>
      <c r="E76" s="77">
        <f t="shared" si="6"/>
        <v>-953677</v>
      </c>
      <c r="F76" s="73">
        <f t="shared" si="7"/>
        <v>-0.21348528903811556</v>
      </c>
    </row>
    <row r="77" spans="1:6" s="127" customFormat="1" ht="15" customHeight="1" x14ac:dyDescent="0.25">
      <c r="A77" s="97" t="s">
        <v>72</v>
      </c>
      <c r="B77" s="99">
        <v>16830969</v>
      </c>
      <c r="C77" s="99">
        <v>16794229</v>
      </c>
      <c r="D77" s="99">
        <v>13595478</v>
      </c>
      <c r="E77" s="83">
        <f t="shared" si="6"/>
        <v>-3198751</v>
      </c>
      <c r="F77" s="84">
        <f t="shared" si="7"/>
        <v>-0.19046727301384303</v>
      </c>
    </row>
    <row r="78" spans="1:6" ht="15" customHeight="1" x14ac:dyDescent="0.25">
      <c r="A78" s="78" t="s">
        <v>73</v>
      </c>
      <c r="B78" s="75">
        <v>40551</v>
      </c>
      <c r="C78" s="75">
        <v>50900</v>
      </c>
      <c r="D78" s="75">
        <v>27012</v>
      </c>
      <c r="E78" s="77">
        <f t="shared" si="6"/>
        <v>-23888</v>
      </c>
      <c r="F78" s="73">
        <f t="shared" si="7"/>
        <v>-0.46931237721021613</v>
      </c>
    </row>
    <row r="79" spans="1:6" ht="15" customHeight="1" x14ac:dyDescent="0.25">
      <c r="A79" s="78" t="s">
        <v>74</v>
      </c>
      <c r="B79" s="72">
        <v>-1299976</v>
      </c>
      <c r="C79" s="72">
        <v>151517</v>
      </c>
      <c r="D79" s="72">
        <v>2890608</v>
      </c>
      <c r="E79" s="77">
        <f t="shared" si="6"/>
        <v>2739091</v>
      </c>
      <c r="F79" s="73">
        <f t="shared" si="7"/>
        <v>18.077780051083376</v>
      </c>
    </row>
    <row r="80" spans="1:6" ht="15" customHeight="1" x14ac:dyDescent="0.25">
      <c r="A80" s="78" t="s">
        <v>75</v>
      </c>
      <c r="B80" s="68">
        <v>1335993</v>
      </c>
      <c r="C80" s="68">
        <v>37219</v>
      </c>
      <c r="D80" s="68">
        <v>535848</v>
      </c>
      <c r="E80" s="77">
        <f t="shared" si="6"/>
        <v>498629</v>
      </c>
      <c r="F80" s="73">
        <f t="shared" si="7"/>
        <v>13.397162739461027</v>
      </c>
    </row>
    <row r="81" spans="1:8" s="127" customFormat="1" ht="15" customHeight="1" x14ac:dyDescent="0.25">
      <c r="A81" s="81" t="s">
        <v>76</v>
      </c>
      <c r="B81" s="99">
        <v>76568</v>
      </c>
      <c r="C81" s="99">
        <v>239636</v>
      </c>
      <c r="D81" s="99">
        <v>3453468</v>
      </c>
      <c r="E81" s="83">
        <f t="shared" si="6"/>
        <v>3213832</v>
      </c>
      <c r="F81" s="84">
        <f t="shared" si="7"/>
        <v>13.411307149176251</v>
      </c>
    </row>
    <row r="82" spans="1:8" ht="15" customHeight="1" x14ac:dyDescent="0.25">
      <c r="A82" s="78" t="s">
        <v>77</v>
      </c>
      <c r="B82" s="68">
        <v>33702</v>
      </c>
      <c r="C82" s="68">
        <v>25700</v>
      </c>
      <c r="D82" s="68">
        <v>27160</v>
      </c>
      <c r="E82" s="77">
        <f t="shared" si="6"/>
        <v>1460</v>
      </c>
      <c r="F82" s="73">
        <f t="shared" si="7"/>
        <v>5.6809338521400778E-2</v>
      </c>
    </row>
    <row r="83" spans="1:8" ht="15" customHeight="1" x14ac:dyDescent="0.25">
      <c r="A83" s="78" t="s">
        <v>78</v>
      </c>
      <c r="B83" s="77">
        <v>107297</v>
      </c>
      <c r="C83" s="77">
        <v>65211</v>
      </c>
      <c r="D83" s="77">
        <v>35543</v>
      </c>
      <c r="E83" s="77">
        <f t="shared" si="6"/>
        <v>-29668</v>
      </c>
      <c r="F83" s="73">
        <f t="shared" si="7"/>
        <v>-0.45495391881737746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0</v>
      </c>
      <c r="C85" s="77">
        <v>0</v>
      </c>
      <c r="D85" s="77">
        <v>0</v>
      </c>
      <c r="E85" s="77">
        <f t="shared" si="6"/>
        <v>0</v>
      </c>
      <c r="F85" s="73">
        <f t="shared" si="7"/>
        <v>0</v>
      </c>
    </row>
    <row r="86" spans="1:8" s="127" customFormat="1" ht="15" customHeight="1" x14ac:dyDescent="0.25">
      <c r="A86" s="81" t="s">
        <v>81</v>
      </c>
      <c r="B86" s="83">
        <v>140999</v>
      </c>
      <c r="C86" s="83">
        <v>90911</v>
      </c>
      <c r="D86" s="83">
        <v>62703</v>
      </c>
      <c r="E86" s="83">
        <f t="shared" si="6"/>
        <v>-28208</v>
      </c>
      <c r="F86" s="84">
        <f t="shared" si="7"/>
        <v>-0.31028148408883416</v>
      </c>
    </row>
    <row r="87" spans="1:8" ht="15" customHeight="1" x14ac:dyDescent="0.25">
      <c r="A87" s="78" t="s">
        <v>82</v>
      </c>
      <c r="B87" s="77">
        <v>0</v>
      </c>
      <c r="C87" s="77">
        <v>0</v>
      </c>
      <c r="D87" s="77">
        <v>10435</v>
      </c>
      <c r="E87" s="77">
        <f t="shared" si="6"/>
        <v>10435</v>
      </c>
      <c r="F87" s="73">
        <f t="shared" si="7"/>
        <v>1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73643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73643</v>
      </c>
      <c r="C90" s="99">
        <v>0</v>
      </c>
      <c r="D90" s="99">
        <v>10435</v>
      </c>
      <c r="E90" s="99">
        <f t="shared" si="6"/>
        <v>10435</v>
      </c>
      <c r="F90" s="84">
        <f t="shared" si="7"/>
        <v>1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17122179</v>
      </c>
      <c r="C92" s="200">
        <v>17124776</v>
      </c>
      <c r="D92" s="200">
        <v>17122084</v>
      </c>
      <c r="E92" s="200">
        <f t="shared" si="6"/>
        <v>-2692</v>
      </c>
      <c r="F92" s="202">
        <f t="shared" si="7"/>
        <v>-1.5719913650257382E-4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88</v>
      </c>
      <c r="E1" s="4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194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SUBoard!B8+SUBR!B8+SUNO!B8+SUSLA!B8+SULaw!B8+SUAg!B8</f>
        <v>41490381</v>
      </c>
      <c r="C8" s="72">
        <f>SUBoard!C8+SUBR!C8+SUNO!C8+SUSLA!C8+SULaw!C8+SUAg!C8</f>
        <v>41490381</v>
      </c>
      <c r="D8" s="72">
        <f>SUBoard!D8+SUBR!D8+SUNO!D8+SUSLA!D8+SULaw!D8+SUAg!D8</f>
        <v>43166222</v>
      </c>
      <c r="E8" s="72">
        <f>D8-C8</f>
        <v>1675841</v>
      </c>
      <c r="F8" s="73">
        <f>IF(ISBLANK(E8),"  ",IF(C8&gt;0,E8/C8,IF(E8&gt;0,1,0)))</f>
        <v>4.0391072812756286E-2</v>
      </c>
    </row>
    <row r="9" spans="1:8" ht="15" customHeight="1" x14ac:dyDescent="0.25">
      <c r="A9" s="71" t="s">
        <v>13</v>
      </c>
      <c r="B9" s="72">
        <f>SUBoard!B9+SUBR!B9+SUNO!B9+SUSLA!B9+SULaw!B9+SUAg!B9</f>
        <v>0</v>
      </c>
      <c r="C9" s="72">
        <f>SUBoard!C9+SUBR!C9+SUNO!C9+SUSLA!C9+SULaw!C9+SUAg!C9</f>
        <v>0</v>
      </c>
      <c r="D9" s="72">
        <f>SUBoard!D9+SUBR!D9+SUNO!D9+SUSLA!D9+SULaw!D9+SUAg!D9</f>
        <v>0</v>
      </c>
      <c r="E9" s="72">
        <f t="shared" ref="E9:E24" si="0">D9-C9</f>
        <v>0</v>
      </c>
      <c r="F9" s="73">
        <f t="shared" ref="F9:F24" si="1">IF(ISBLANK(E9),"  ",IF(C9&gt;0,E9/C9,IF(E9&gt;0,1,0)))</f>
        <v>0</v>
      </c>
    </row>
    <row r="10" spans="1:8" ht="15" customHeight="1" x14ac:dyDescent="0.25">
      <c r="A10" s="74" t="s">
        <v>14</v>
      </c>
      <c r="B10" s="72">
        <f>SUBoard!B10+SUBR!B10+SUNO!B10+SUSLA!B10+SULaw!B10+SUAg!B10</f>
        <v>4627143.5200000005</v>
      </c>
      <c r="C10" s="72">
        <f>SUBoard!C10+SUBR!C10+SUNO!C10+SUSLA!C10+SULaw!C10+SUAg!C10</f>
        <v>4705283</v>
      </c>
      <c r="D10" s="72">
        <f>SUBoard!D10+SUBR!D10+SUNO!D10+SUSLA!D10+SULaw!D10+SUAg!D10</f>
        <v>4624272</v>
      </c>
      <c r="E10" s="72">
        <f t="shared" si="0"/>
        <v>-81011</v>
      </c>
      <c r="F10" s="73">
        <f t="shared" si="1"/>
        <v>-1.7217030304022097E-2</v>
      </c>
    </row>
    <row r="11" spans="1:8" ht="15" customHeight="1" x14ac:dyDescent="0.25">
      <c r="A11" s="76" t="s">
        <v>15</v>
      </c>
      <c r="B11" s="72">
        <f>SUBoard!B11+SUBR!B11+SUNO!B11+SUSLA!B11+SULaw!B11+SUAg!B11</f>
        <v>0</v>
      </c>
      <c r="C11" s="72">
        <f>SUBoard!C11+SUBR!C11+SUNO!C11+SUSLA!C11+SULaw!C11+SUAg!C11</f>
        <v>0</v>
      </c>
      <c r="D11" s="72">
        <f>SUBoard!D11+SUBR!D11+SUNO!D11+SUSLA!D11+SULaw!D11+SUAg!D11</f>
        <v>0</v>
      </c>
      <c r="E11" s="72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2">
        <f>SUBoard!B12+SUBR!B12+SUNO!B12+SUSLA!B12+SULaw!B12+SUAg!B12</f>
        <v>2877143.5200000005</v>
      </c>
      <c r="C12" s="72">
        <f>SUBoard!C12+SUBR!C12+SUNO!C12+SUSLA!C12+SULaw!C12+SUAg!C12</f>
        <v>2905283</v>
      </c>
      <c r="D12" s="72">
        <f>SUBoard!D12+SUBR!D12+SUNO!D12+SUSLA!D12+SULaw!D12+SUAg!D12</f>
        <v>2824272</v>
      </c>
      <c r="E12" s="72">
        <f t="shared" si="0"/>
        <v>-81011</v>
      </c>
      <c r="F12" s="73">
        <f t="shared" si="1"/>
        <v>-2.7884030574646255E-2</v>
      </c>
    </row>
    <row r="13" spans="1:8" ht="15" customHeight="1" x14ac:dyDescent="0.25">
      <c r="A13" s="78" t="s">
        <v>17</v>
      </c>
      <c r="B13" s="72">
        <f>SUBoard!B13+SUBR!B13+SUNO!B13+SUSLA!B13+SULaw!B13+SUAg!B13</f>
        <v>1000000</v>
      </c>
      <c r="C13" s="72">
        <f>SUBoard!C13+SUBR!C13+SUNO!C13+SUSLA!C13+SULaw!C13+SUAg!C13</f>
        <v>1000000</v>
      </c>
      <c r="D13" s="72">
        <f>SUBoard!D13+SUBR!D13+SUNO!D13+SUSLA!D13+SULaw!D13+SUAg!D13</f>
        <v>1000000</v>
      </c>
      <c r="E13" s="72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2">
        <f>SUBoard!B14+SUBR!B14+SUNO!B14+SUSLA!B14+SULaw!B14+SUAg!B14</f>
        <v>0</v>
      </c>
      <c r="C14" s="72">
        <f>SUBoard!C14+SUBR!C14+SUNO!C14+SUSLA!C14+SULaw!C14+SUAg!C14</f>
        <v>0</v>
      </c>
      <c r="D14" s="72">
        <f>SUBoard!D14+SUBR!D14+SUNO!D14+SUSLA!D14+SULaw!D14+SUAg!D14</f>
        <v>0</v>
      </c>
      <c r="E14" s="72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2">
        <f>SUBoard!B15+SUBR!B15+SUNO!B15+SUSLA!B15+SULaw!B15+SUAg!B15</f>
        <v>0</v>
      </c>
      <c r="C15" s="72">
        <f>SUBoard!C15+SUBR!C15+SUNO!C15+SUSLA!C15+SULaw!C15+SUAg!C15</f>
        <v>0</v>
      </c>
      <c r="D15" s="72">
        <f>SUBoard!D15+SUBR!D15+SUNO!D15+SUSLA!D15+SULaw!D15+SUAg!D15</f>
        <v>0</v>
      </c>
      <c r="E15" s="72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2">
        <f>SUBoard!B16+SUBR!B16+SUNO!B16+SUSLA!B16+SULaw!B16+SUAg!B16</f>
        <v>0</v>
      </c>
      <c r="C16" s="72">
        <f>SUBoard!C16+SUBR!C16+SUNO!C16+SUSLA!C16+SULaw!C16+SUAg!C16</f>
        <v>50000</v>
      </c>
      <c r="D16" s="72">
        <f>SUBoard!D16+SUBR!D16+SUNO!D16+SUSLA!D16+SULaw!D16+SUAg!D16</f>
        <v>50000</v>
      </c>
      <c r="E16" s="72">
        <f t="shared" si="0"/>
        <v>0</v>
      </c>
      <c r="F16" s="73">
        <f t="shared" si="1"/>
        <v>0</v>
      </c>
    </row>
    <row r="17" spans="1:8" ht="15" customHeight="1" x14ac:dyDescent="0.25">
      <c r="A17" s="78" t="s">
        <v>21</v>
      </c>
      <c r="B17" s="72">
        <f>SUBoard!B17+SUBR!B17+SUNO!B17+SUSLA!B17+SULaw!B17+SUAg!B17</f>
        <v>750000</v>
      </c>
      <c r="C17" s="72">
        <f>SUBoard!C17+SUBR!C17+SUNO!C17+SUSLA!C17+SULaw!C17+SUAg!C17</f>
        <v>750000</v>
      </c>
      <c r="D17" s="72">
        <f>SUBoard!D17+SUBR!D17+SUNO!D17+SUSLA!D17+SULaw!D17+SUAg!D17</f>
        <v>750000</v>
      </c>
      <c r="E17" s="72">
        <f t="shared" si="0"/>
        <v>0</v>
      </c>
      <c r="F17" s="73">
        <f t="shared" si="1"/>
        <v>0</v>
      </c>
    </row>
    <row r="18" spans="1:8" ht="15" customHeight="1" x14ac:dyDescent="0.25">
      <c r="A18" s="78" t="s">
        <v>22</v>
      </c>
      <c r="B18" s="72">
        <f>SUBoard!B18+SUBR!B18+SUNO!B18+SUSLA!B18+SULaw!B18+SUAg!B18</f>
        <v>0</v>
      </c>
      <c r="C18" s="72">
        <f>SUBoard!C18+SUBR!C18+SUNO!C18+SUSLA!C18+SULaw!C18+SUAg!C18</f>
        <v>0</v>
      </c>
      <c r="D18" s="72">
        <f>SUBoard!D18+SUBR!D18+SUNO!D18+SUSLA!D18+SULaw!D18+SUAg!D18</f>
        <v>0</v>
      </c>
      <c r="E18" s="72">
        <f t="shared" si="0"/>
        <v>0</v>
      </c>
      <c r="F18" s="73">
        <f t="shared" si="1"/>
        <v>0</v>
      </c>
    </row>
    <row r="19" spans="1:8" ht="15" customHeight="1" x14ac:dyDescent="0.25">
      <c r="A19" s="78" t="s">
        <v>23</v>
      </c>
      <c r="B19" s="72">
        <f>SUBoard!B19+SUBR!B19+SUNO!B19+SUSLA!B19+SULaw!B19+SUAg!B19</f>
        <v>0</v>
      </c>
      <c r="C19" s="72">
        <f>SUBoard!C19+SUBR!C19+SUNO!C19+SUSLA!C19+SULaw!C19+SUAg!C19</f>
        <v>0</v>
      </c>
      <c r="D19" s="72">
        <f>SUBoard!D19+SUBR!D19+SUNO!D19+SUSLA!D19+SULaw!D19+SUAg!D19</f>
        <v>0</v>
      </c>
      <c r="E19" s="72">
        <f t="shared" si="0"/>
        <v>0</v>
      </c>
      <c r="F19" s="73">
        <f t="shared" si="1"/>
        <v>0</v>
      </c>
    </row>
    <row r="20" spans="1:8" ht="15" customHeight="1" x14ac:dyDescent="0.25">
      <c r="A20" s="78" t="s">
        <v>24</v>
      </c>
      <c r="B20" s="72">
        <f>SUBoard!B20+SUBR!B20+SUNO!B20+SUSLA!B20+SULaw!B20+SUAg!B20</f>
        <v>0</v>
      </c>
      <c r="C20" s="72">
        <f>SUBoard!C20+SUBR!C20+SUNO!C20+SUSLA!C20+SULaw!C20+SUAg!C20</f>
        <v>0</v>
      </c>
      <c r="D20" s="72">
        <f>SUBoard!D20+SUBR!D20+SUNO!D20+SUSLA!D20+SULaw!D20+SUAg!D20</f>
        <v>0</v>
      </c>
      <c r="E20" s="72">
        <f t="shared" si="0"/>
        <v>0</v>
      </c>
      <c r="F20" s="73">
        <f t="shared" si="1"/>
        <v>0</v>
      </c>
    </row>
    <row r="21" spans="1:8" ht="15" customHeight="1" x14ac:dyDescent="0.25">
      <c r="A21" s="78" t="s">
        <v>25</v>
      </c>
      <c r="B21" s="72">
        <f>SUBoard!B21+SUBR!B21+SUNO!B21+SUSLA!B21+SULaw!B21+SUAg!B21</f>
        <v>0</v>
      </c>
      <c r="C21" s="72">
        <f>SUBoard!C21+SUBR!C21+SUNO!C21+SUSLA!C21+SULaw!C21+SUAg!C21</f>
        <v>0</v>
      </c>
      <c r="D21" s="72">
        <f>SUBoard!D21+SUBR!D21+SUNO!D21+SUSLA!D21+SULaw!D21+SUAg!D21</f>
        <v>0</v>
      </c>
      <c r="E21" s="72">
        <f t="shared" si="0"/>
        <v>0</v>
      </c>
      <c r="F21" s="73">
        <f t="shared" si="1"/>
        <v>0</v>
      </c>
    </row>
    <row r="22" spans="1:8" ht="15" customHeight="1" x14ac:dyDescent="0.25">
      <c r="A22" s="78" t="s">
        <v>26</v>
      </c>
      <c r="B22" s="72">
        <f>SUBoard!B22+SUBR!B22+SUNO!B22+SUSLA!B22+SULaw!B22+SUAg!B22</f>
        <v>0</v>
      </c>
      <c r="C22" s="72">
        <f>SUBoard!C22+SUBR!C22+SUNO!C22+SUSLA!C22+SULaw!C22+SUAg!C22</f>
        <v>0</v>
      </c>
      <c r="D22" s="72">
        <f>SUBoard!D22+SUBR!D22+SUNO!D22+SUSLA!D22+SULaw!D22+SUAg!D22</f>
        <v>0</v>
      </c>
      <c r="E22" s="72">
        <f t="shared" si="0"/>
        <v>0</v>
      </c>
      <c r="F22" s="73">
        <f t="shared" si="1"/>
        <v>0</v>
      </c>
    </row>
    <row r="23" spans="1:8" ht="15" customHeight="1" x14ac:dyDescent="0.25">
      <c r="A23" s="79" t="s">
        <v>27</v>
      </c>
      <c r="B23" s="72">
        <f>SUBoard!B23+SUBR!B23+SUNO!B23+SUSLA!B23+SULaw!B23+SUAg!B23</f>
        <v>0</v>
      </c>
      <c r="C23" s="72">
        <f>SUBoard!C23+SUBR!C23+SUNO!C23+SUSLA!C23+SULaw!C23+SUAg!C23</f>
        <v>0</v>
      </c>
      <c r="D23" s="72">
        <f>SUBoard!D23+SUBR!D23+SUNO!D23+SUSLA!D23+SULaw!D23+SUAg!D23</f>
        <v>0</v>
      </c>
      <c r="E23" s="72">
        <f t="shared" si="0"/>
        <v>0</v>
      </c>
      <c r="F23" s="73">
        <f t="shared" si="1"/>
        <v>0</v>
      </c>
    </row>
    <row r="24" spans="1:8" ht="15" customHeight="1" x14ac:dyDescent="0.25">
      <c r="A24" s="79" t="s">
        <v>28</v>
      </c>
      <c r="B24" s="72">
        <f>SUBoard!B24+SUBR!B24+SUNO!B24+SUSLA!B24+SULaw!B24+SUAg!B24</f>
        <v>0</v>
      </c>
      <c r="C24" s="72">
        <f>SUBoard!C24+SUBR!C24+SUNO!C24+SUSLA!C24+SULaw!C24+SUAg!C24</f>
        <v>0</v>
      </c>
      <c r="D24" s="72">
        <f>SUBoard!D24+SUBR!D24+SUNO!D24+SUSLA!D24+SULaw!D24+SUAg!D24</f>
        <v>0</v>
      </c>
      <c r="E24" s="72">
        <f t="shared" si="0"/>
        <v>0</v>
      </c>
      <c r="F24" s="73">
        <f t="shared" si="1"/>
        <v>0</v>
      </c>
    </row>
    <row r="25" spans="1:8" ht="15" customHeight="1" x14ac:dyDescent="0.25">
      <c r="A25" s="79" t="s">
        <v>29</v>
      </c>
      <c r="B25" s="72">
        <f>SUBoard!B25+SUBR!B25+SUNO!B25+SUSLA!B25+SULaw!B25+SUAg!B25</f>
        <v>0</v>
      </c>
      <c r="C25" s="72">
        <f>SUBoard!C25+SUBR!C25+SUNO!C25+SUSLA!C25+SULaw!C25+SUAg!C25</f>
        <v>0</v>
      </c>
      <c r="D25" s="72">
        <f>SUBoard!D25+SUBR!D25+SUNO!D25+SUSLA!D25+SULaw!D25+SUAg!D25</f>
        <v>0</v>
      </c>
      <c r="E25" s="72">
        <f>D25-C25</f>
        <v>0</v>
      </c>
      <c r="F25" s="73">
        <f>IF(ISBLANK(E25),"  ",IF(C25&gt;0,E25/C25,IF(E25&gt;0,1,0)))</f>
        <v>0</v>
      </c>
    </row>
    <row r="26" spans="1:8" ht="15" customHeight="1" x14ac:dyDescent="0.25">
      <c r="A26" s="79" t="s">
        <v>30</v>
      </c>
      <c r="B26" s="72">
        <f>SUBoard!B26+SUBR!B26+SUNO!B26+SUSLA!B26+SULaw!B26+SUAg!B26</f>
        <v>0</v>
      </c>
      <c r="C26" s="72">
        <f>SUBoard!C26+SUBR!C26+SUNO!C26+SUSLA!C26+SULaw!C26+SUAg!C26</f>
        <v>0</v>
      </c>
      <c r="D26" s="72">
        <f>SUBoard!D26+SUBR!D26+SUNO!D26+SUSLA!D26+SULaw!D26+SUAg!D26</f>
        <v>0</v>
      </c>
      <c r="E26" s="72">
        <f>D26-C26</f>
        <v>0</v>
      </c>
      <c r="F26" s="73">
        <f>IF(ISBLANK(E26),"  ",IF(C26&gt;0,E26/C26,IF(E26&gt;0,1,0)))</f>
        <v>0</v>
      </c>
    </row>
    <row r="27" spans="1:8" ht="15" customHeight="1" x14ac:dyDescent="0.25">
      <c r="A27" s="79" t="s">
        <v>31</v>
      </c>
      <c r="B27" s="72">
        <f>SUBoard!B27+SUBR!B27+SUNO!B27+SUSLA!B27+SULaw!B27+SUAg!B27</f>
        <v>0</v>
      </c>
      <c r="C27" s="72">
        <f>SUBoard!C27+SUBR!C27+SUNO!C27+SUSLA!C27+SULaw!C27+SUAg!C27</f>
        <v>0</v>
      </c>
      <c r="D27" s="72">
        <f>SUBoard!D27+SUBR!D27+SUNO!D27+SUSLA!D27+SULaw!D27+SUAg!D27</f>
        <v>0</v>
      </c>
      <c r="E27" s="72">
        <f>D27-C27</f>
        <v>0</v>
      </c>
      <c r="F27" s="73">
        <f>IF(ISBLANK(E27),"  ",IF(C27&gt;0,E27/C27,IF(E27&gt;0,1,0)))</f>
        <v>0</v>
      </c>
    </row>
    <row r="28" spans="1:8" ht="15" customHeight="1" x14ac:dyDescent="0.25">
      <c r="A28" s="79" t="s">
        <v>87</v>
      </c>
      <c r="B28" s="72">
        <f>SUBoard!B28+SUBR!B28+SUNO!B28+SUSLA!B28+SULaw!B28+SUAg!B28</f>
        <v>0</v>
      </c>
      <c r="C28" s="72">
        <f>SUBoard!C28+SUBR!C28+SUNO!C28+SUSLA!C28+SULaw!C28+SUAg!C28</f>
        <v>0</v>
      </c>
      <c r="D28" s="72">
        <f>SUBoard!D28+SUBR!D28+SUNO!D28+SUSLA!D28+SULaw!D28+SUAg!D28</f>
        <v>0</v>
      </c>
      <c r="E28" s="72">
        <f>D28-C28</f>
        <v>0</v>
      </c>
      <c r="F28" s="73">
        <f>IF(ISBLANK(E28),"  ",IF(C28&gt;0,E28/C28,IF(E28&gt;0,1,0)))</f>
        <v>0</v>
      </c>
    </row>
    <row r="29" spans="1:8" ht="15" customHeight="1" x14ac:dyDescent="0.25">
      <c r="A29" s="79" t="s">
        <v>32</v>
      </c>
      <c r="B29" s="72">
        <f>SUBoard!B29+SUBR!B29+SUNO!B29+SUSLA!B29+SULaw!B29+SUAg!B29</f>
        <v>0</v>
      </c>
      <c r="C29" s="72">
        <f>SUBoard!C29+SUBR!C29+SUNO!C29+SUSLA!C29+SULaw!C29+SUAg!C29</f>
        <v>0</v>
      </c>
      <c r="D29" s="72">
        <f>SUBoard!D29+SUBR!D29+SUNO!D29+SUSLA!D29+SULaw!D29+SUAg!D29</f>
        <v>0</v>
      </c>
      <c r="E29" s="72">
        <f>D29-C29</f>
        <v>0</v>
      </c>
      <c r="F29" s="73">
        <f>IF(ISBLANK(E29),"  ",IF(C29&gt;0,E29/C29,IF(E29&gt;0,1,0)))</f>
        <v>0</v>
      </c>
    </row>
    <row r="30" spans="1:8" ht="15" customHeight="1" x14ac:dyDescent="0.25">
      <c r="A30" s="80" t="s">
        <v>33</v>
      </c>
      <c r="B30" s="77"/>
      <c r="C30" s="77"/>
      <c r="D30" s="77"/>
      <c r="E30" s="77"/>
      <c r="F30" s="69"/>
    </row>
    <row r="31" spans="1:8" ht="15" customHeight="1" x14ac:dyDescent="0.25">
      <c r="A31" s="76" t="s">
        <v>34</v>
      </c>
      <c r="B31" s="72">
        <f>SUBoard!B31+SUBR!B31+SUNO!B31+SUSLA!B31+SULaw!B31+SUAg!B31</f>
        <v>0</v>
      </c>
      <c r="C31" s="72">
        <f>SUBoard!C31+SUBR!C31+SUNO!C31+SUSLA!C31+SULaw!C31+SUAg!C31</f>
        <v>0</v>
      </c>
      <c r="D31" s="72">
        <f>SUBoard!D31+SUBR!D31+SUNO!D31+SUSLA!D31+SULaw!D31+SUAg!D31</f>
        <v>0</v>
      </c>
      <c r="E31" s="72">
        <f>D31-C31</f>
        <v>0</v>
      </c>
      <c r="F31" s="73">
        <f>IF(ISBLANK(E31),"  ",IF(C31&gt;0,E31/C31,IF(E31&gt;0,1,0)))</f>
        <v>0</v>
      </c>
      <c r="H31" s="142" t="s">
        <v>46</v>
      </c>
    </row>
    <row r="32" spans="1:8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SUBoard!B33+SUBR!B33+SUNO!B33+SUSLA!B33+SULaw!B33+SUAg!B33</f>
        <v>0</v>
      </c>
      <c r="C33" s="72">
        <f>SUBoard!C33+SUBR!C33+SUNO!C33+SUSLA!C33+SULaw!C33+SUAg!C33</f>
        <v>0</v>
      </c>
      <c r="D33" s="72">
        <f>SUBoard!D33+SUBR!D33+SUNO!D33+SUSLA!D33+SULaw!D33+SUAg!D33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115"/>
      <c r="C34" s="115"/>
      <c r="D34" s="115"/>
      <c r="E34" s="75"/>
      <c r="F34" s="73" t="s">
        <v>37</v>
      </c>
      <c r="H34" s="142" t="s">
        <v>46</v>
      </c>
    </row>
    <row r="35" spans="1:12" s="127" customFormat="1" ht="15" customHeight="1" x14ac:dyDescent="0.25">
      <c r="A35" s="82" t="s">
        <v>38</v>
      </c>
      <c r="B35" s="90">
        <f>SUBoard!B35+SUBR!B35+SUNO!B35+SUSLA!B35+SULaw!B35+SUAg!B35</f>
        <v>46117524.520000003</v>
      </c>
      <c r="C35" s="90">
        <f>SUBoard!C35+SUBR!C35+SUNO!C35+SUSLA!C35+SULaw!C35+SUAg!C35</f>
        <v>46195664</v>
      </c>
      <c r="D35" s="90">
        <f>SUBoard!D35+SUBR!D35+SUNO!D35+SUSLA!D35+SULaw!D35+SUAg!D35</f>
        <v>47790494</v>
      </c>
      <c r="E35" s="90">
        <f>D35-C35</f>
        <v>1594830</v>
      </c>
      <c r="F35" s="84">
        <f>IF(ISBLANK(E35),"  ",IF(C35&gt;0,E35/C35,IF(E35&gt;0,1,0)))</f>
        <v>3.4523369985546698E-2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SUBoard!B37+SUBR!B37+SUNO!B37+SUSLA!B37+SULaw!B37+SUAg!B37</f>
        <v>0</v>
      </c>
      <c r="C37" s="72">
        <f>SUBoard!C37+SUBR!C37+SUNO!C37+SUSLA!C37+SULaw!C37+SUAg!C37</f>
        <v>0</v>
      </c>
      <c r="D37" s="72">
        <f>SUBoard!D37+SUBR!D37+SUNO!D37+SUSLA!D37+SULaw!D37+SUAg!D37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SUBoard!B38+SUBR!B38+SUNO!B38+SUSLA!B38+SULaw!B38+SUAg!B38</f>
        <v>0</v>
      </c>
      <c r="C38" s="72">
        <f>SUBoard!C38+SUBR!C38+SUNO!C38+SUSLA!C38+SULaw!C38+SUAg!C38</f>
        <v>0</v>
      </c>
      <c r="D38" s="72">
        <f>SUBoard!D38+SUBR!D38+SUNO!D38+SUSLA!D38+SULaw!D38+SUAg!D38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SUBoard!B39+SUBR!B39+SUNO!B39+SUSLA!B39+SULaw!B39+SUAg!B39</f>
        <v>0</v>
      </c>
      <c r="C39" s="72">
        <f>SUBoard!C39+SUBR!C39+SUNO!C39+SUSLA!C39+SULaw!C39+SUAg!C39</f>
        <v>0</v>
      </c>
      <c r="D39" s="72">
        <f>SUBoard!D39+SUBR!D39+SUNO!D39+SUSLA!D39+SULaw!D39+SUAg!D39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SUBoard!B40+SUBR!B40+SUNO!B40+SUSLA!B40+SULaw!B40+SUAg!B40</f>
        <v>0</v>
      </c>
      <c r="C40" s="72">
        <f>SUBoard!C40+SUBR!C40+SUNO!C40+SUSLA!C40+SULaw!C40+SUAg!C40</f>
        <v>0</v>
      </c>
      <c r="D40" s="72">
        <f>SUBoard!D40+SUBR!D40+SUNO!D40+SUSLA!D40+SULaw!D40+SUAg!D40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SUBoard!B41+SUBR!B41+SUNO!B41+SUSLA!B41+SULaw!B41+SUAg!B41</f>
        <v>0</v>
      </c>
      <c r="C41" s="72">
        <f>SUBoard!C41+SUBR!C41+SUNO!C41+SUSLA!C41+SULaw!C41+SUAg!C41</f>
        <v>0</v>
      </c>
      <c r="D41" s="72">
        <f>SUBoard!D41+SUBR!D41+SUNO!D41+SUSLA!D41+SULaw!D41+SUAg!D41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SUBoard!B42+SUBR!B42+SUNO!B42+SUSLA!B42+SULaw!B42+SUAg!B42</f>
        <v>0</v>
      </c>
      <c r="C42" s="90">
        <f>SUBoard!C42+SUBR!C42+SUNO!C42+SUSLA!C42+SULaw!C42+SUAg!C42</f>
        <v>0</v>
      </c>
      <c r="D42" s="90">
        <f>SUBoard!D42+SUBR!D42+SUNO!D42+SUSLA!D42+SULaw!D42+SUAg!D42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SUBoard!B44+SUBR!B44+SUNO!B44+SUSLA!B44+SULaw!B44+SUAg!B44</f>
        <v>2984315</v>
      </c>
      <c r="C44" s="90">
        <f>SUBoard!C44+SUBR!C44+SUNO!C44+SUSLA!C44+SULaw!C44+SUAg!C44</f>
        <v>3411115</v>
      </c>
      <c r="D44" s="90">
        <f>SUBoard!D44+SUBR!D44+SUNO!D44+SUSLA!D44+SULaw!D44+SUAg!D44</f>
        <v>2998233</v>
      </c>
      <c r="E44" s="90">
        <f>D44-C44</f>
        <v>-412882</v>
      </c>
      <c r="F44" s="84">
        <f>IF(ISBLANK(E44),"  ",IF(C44&gt;0,E44/C44,IF(E44&gt;0,1,0)))</f>
        <v>-0.12104018773919964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SUBoard!B46+SUBR!B46+SUNO!B46+SUSLA!B46+SULaw!B46+SUAg!B46</f>
        <v>0</v>
      </c>
      <c r="C46" s="90">
        <f>SUBoard!C46+SUBR!C46+SUNO!C46+SUSLA!C46+SULaw!C46+SUAg!C46</f>
        <v>0</v>
      </c>
      <c r="D46" s="90">
        <f>SUBoard!D46+SUBR!D46+SUNO!D46+SUSLA!D46+SULaw!D46+SUAg!D46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SUBoard!B48+SUBR!B48+SUNO!B48+SUSLA!B48+SULaw!B48+SUAg!B48</f>
        <v>87796648.730000019</v>
      </c>
      <c r="C48" s="90">
        <f>SUBoard!C48+SUBR!C48+SUNO!C48+SUSLA!C48+SULaw!C48+SUAg!C48</f>
        <v>89197195</v>
      </c>
      <c r="D48" s="90">
        <f>SUBoard!D48+SUBR!D48+SUNO!D48+SUSLA!D48+SULaw!D48+SUAg!D48</f>
        <v>89004299</v>
      </c>
      <c r="E48" s="90">
        <f>D48-C48</f>
        <v>-192896</v>
      </c>
      <c r="F48" s="84">
        <f>IF(ISBLANK(E48),"  ",IF(C48&gt;0,E48/C48,IF(E48&gt;0,1,0)))</f>
        <v>-2.1625792156356486E-3</v>
      </c>
    </row>
    <row r="49" spans="1:7" ht="15" customHeight="1" x14ac:dyDescent="0.25">
      <c r="A49" s="78" t="s">
        <v>46</v>
      </c>
      <c r="B49" s="77"/>
      <c r="C49" s="77"/>
      <c r="D49" s="77"/>
      <c r="E49" s="77"/>
      <c r="F49" s="69"/>
    </row>
    <row r="50" spans="1:7" s="127" customFormat="1" ht="15" customHeight="1" x14ac:dyDescent="0.25">
      <c r="A50" s="91" t="s">
        <v>50</v>
      </c>
      <c r="B50" s="90">
        <f>SUBoard!B50+SUBR!B50+SUNO!B50+SUSLA!B50+SULaw!B50+SUAg!B50</f>
        <v>3409751.46</v>
      </c>
      <c r="C50" s="90">
        <f>SUBoard!C50+SUBR!C50+SUNO!C50+SUSLA!C50+SULaw!C50+SUAg!C50</f>
        <v>3654209</v>
      </c>
      <c r="D50" s="90">
        <f>SUBoard!D50+SUBR!D50+SUNO!D50+SUSLA!D50+SULaw!D50+SUAg!D50</f>
        <v>3654209</v>
      </c>
      <c r="E50" s="90">
        <f>D50-C50</f>
        <v>0</v>
      </c>
      <c r="F50" s="84">
        <f>IF(ISBLANK(E50),"  ",IF(C50&gt;0,E50/C50,IF(E50&gt;0,1,0)))</f>
        <v>0</v>
      </c>
    </row>
    <row r="51" spans="1:7" ht="15" customHeight="1" x14ac:dyDescent="0.25">
      <c r="A51" s="80"/>
      <c r="B51" s="68"/>
      <c r="C51" s="68"/>
      <c r="D51" s="68"/>
      <c r="E51" s="68"/>
      <c r="F51" s="93"/>
    </row>
    <row r="52" spans="1:7" s="127" customFormat="1" ht="15" customHeight="1" x14ac:dyDescent="0.25">
      <c r="A52" s="80" t="s">
        <v>51</v>
      </c>
      <c r="B52" s="90">
        <f>SUBoard!B52+SUBR!B52+SUNO!B52+SUSLA!B52+SULaw!B52+SUAg!B52</f>
        <v>0</v>
      </c>
      <c r="C52" s="90">
        <f>SUBoard!C52+SUBR!C52+SUNO!C52+SUSLA!C52+SULaw!C52+SUAg!C52</f>
        <v>0</v>
      </c>
      <c r="D52" s="90">
        <f>SUBoard!D52+SUBR!D52+SUNO!D52+SUSLA!D52+SULaw!D52+SUAg!D52</f>
        <v>0</v>
      </c>
      <c r="E52" s="90">
        <f>D52-C52</f>
        <v>0</v>
      </c>
      <c r="F52" s="84">
        <f>IF(ISBLANK(E52),"  ",IF(C52&gt;0,E52/C52,IF(E52&gt;0,1,0)))</f>
        <v>0</v>
      </c>
    </row>
    <row r="53" spans="1:7" ht="15" customHeight="1" x14ac:dyDescent="0.25">
      <c r="A53" s="78"/>
      <c r="B53" s="77"/>
      <c r="C53" s="77"/>
      <c r="D53" s="77"/>
      <c r="E53" s="77"/>
      <c r="F53" s="69"/>
    </row>
    <row r="54" spans="1:7" s="127" customFormat="1" ht="15" customHeight="1" x14ac:dyDescent="0.25">
      <c r="A54" s="94" t="s">
        <v>52</v>
      </c>
      <c r="B54" s="90">
        <f>SUBoard!B54+SUBR!B54+SUNO!B54+SUSLA!B54+SULaw!B54+SUAg!B54</f>
        <v>140308239.71000001</v>
      </c>
      <c r="C54" s="90">
        <f>SUBoard!C54+SUBR!C54+SUNO!C54+SUSLA!C54+SULaw!C54+SUAg!C54</f>
        <v>142458183</v>
      </c>
      <c r="D54" s="90">
        <f>SUBoard!D54+SUBR!D54+SUNO!D54+SUSLA!D54+SULaw!D54+SUAg!D54</f>
        <v>143447235</v>
      </c>
      <c r="E54" s="90">
        <f>D54-C54</f>
        <v>989052</v>
      </c>
      <c r="F54" s="84">
        <f>IF(ISBLANK(E54),"  ",IF(C54&gt;0,E54/C54,IF(E54&gt;0,1,0)))</f>
        <v>6.9427531586584955E-3</v>
      </c>
    </row>
    <row r="55" spans="1:7" ht="15" customHeight="1" x14ac:dyDescent="0.25">
      <c r="A55" s="95"/>
      <c r="B55" s="77"/>
      <c r="C55" s="77"/>
      <c r="D55" s="77"/>
      <c r="E55" s="77"/>
      <c r="F55" s="69" t="s">
        <v>46</v>
      </c>
    </row>
    <row r="56" spans="1:7" ht="15" customHeight="1" x14ac:dyDescent="0.25">
      <c r="A56" s="96"/>
      <c r="B56" s="68"/>
      <c r="C56" s="68"/>
      <c r="D56" s="68"/>
      <c r="E56" s="68"/>
      <c r="F56" s="70" t="s">
        <v>46</v>
      </c>
    </row>
    <row r="57" spans="1:7" ht="15" customHeight="1" x14ac:dyDescent="0.25">
      <c r="A57" s="94" t="s">
        <v>53</v>
      </c>
      <c r="B57" s="68"/>
      <c r="C57" s="68"/>
      <c r="D57" s="68"/>
      <c r="E57" s="68"/>
      <c r="F57" s="70"/>
    </row>
    <row r="58" spans="1:7" ht="15" customHeight="1" x14ac:dyDescent="0.25">
      <c r="A58" s="76" t="s">
        <v>54</v>
      </c>
      <c r="B58" s="72">
        <f>SUBoard!B58+SUBR!B58+SUNO!B58+SUSLA!B58+SULaw!B58+SUAg!B58</f>
        <v>50181850.470000014</v>
      </c>
      <c r="C58" s="72">
        <f>SUBoard!C58+SUBR!C58+SUNO!C58+SUSLA!C58+SULaw!C58+SUAg!C58</f>
        <v>52730988</v>
      </c>
      <c r="D58" s="72">
        <f>SUBoard!D58+SUBR!D58+SUNO!D58+SUSLA!D58+SULaw!D58+SUAg!D58</f>
        <v>48460068.549999997</v>
      </c>
      <c r="E58" s="72">
        <f t="shared" ref="E58:E71" si="4">D58-C58</f>
        <v>-4270919.450000003</v>
      </c>
      <c r="F58" s="73">
        <f t="shared" ref="F58:F71" si="5">IF(ISBLANK(E58),"  ",IF(C58&gt;0,E58/C58,IF(E58&gt;0,1,0)))</f>
        <v>-8.0994489426217522E-2</v>
      </c>
      <c r="G58" s="190"/>
    </row>
    <row r="59" spans="1:7" ht="15" customHeight="1" x14ac:dyDescent="0.25">
      <c r="A59" s="78" t="s">
        <v>55</v>
      </c>
      <c r="B59" s="72">
        <f>SUBoard!B59+SUBR!B59+SUNO!B59+SUSLA!B59+SULaw!B59+SUAg!B59</f>
        <v>2643454.5300000003</v>
      </c>
      <c r="C59" s="72">
        <f>SUBoard!C59+SUBR!C59+SUNO!C59+SUSLA!C59+SULaw!C59+SUAg!C59</f>
        <v>2906542</v>
      </c>
      <c r="D59" s="72">
        <f>SUBoard!D59+SUBR!D59+SUNO!D59+SUSLA!D59+SULaw!D59+SUAg!D59</f>
        <v>2992556</v>
      </c>
      <c r="E59" s="72">
        <f t="shared" si="4"/>
        <v>86014</v>
      </c>
      <c r="F59" s="73">
        <f t="shared" si="5"/>
        <v>2.9593241728486978E-2</v>
      </c>
    </row>
    <row r="60" spans="1:7" ht="15" customHeight="1" x14ac:dyDescent="0.25">
      <c r="A60" s="78" t="s">
        <v>56</v>
      </c>
      <c r="B60" s="72">
        <f>SUBoard!B60+SUBR!B60+SUNO!B60+SUSLA!B60+SULaw!B60+SUAg!B60</f>
        <v>3488301.09</v>
      </c>
      <c r="C60" s="72">
        <f>SUBoard!C60+SUBR!C60+SUNO!C60+SUSLA!C60+SULaw!C60+SUAg!C60</f>
        <v>4097456</v>
      </c>
      <c r="D60" s="72">
        <f>SUBoard!D60+SUBR!D60+SUNO!D60+SUSLA!D60+SULaw!D60+SUAg!D60</f>
        <v>4106039.66</v>
      </c>
      <c r="E60" s="72">
        <f t="shared" si="4"/>
        <v>8583.660000000149</v>
      </c>
      <c r="F60" s="73">
        <f t="shared" si="5"/>
        <v>2.0948754544283452E-3</v>
      </c>
    </row>
    <row r="61" spans="1:7" ht="15" customHeight="1" x14ac:dyDescent="0.25">
      <c r="A61" s="78" t="s">
        <v>57</v>
      </c>
      <c r="B61" s="72">
        <f>SUBoard!B61+SUBR!B61+SUNO!B61+SUSLA!B61+SULaw!B61+SUAg!B61</f>
        <v>15690919.909999998</v>
      </c>
      <c r="C61" s="72">
        <f>SUBoard!C61+SUBR!C61+SUNO!C61+SUSLA!C61+SULaw!C61+SUAg!C61</f>
        <v>15107337</v>
      </c>
      <c r="D61" s="72">
        <f>SUBoard!D61+SUBR!D61+SUNO!D61+SUSLA!D61+SULaw!D61+SUAg!D61</f>
        <v>15217001.75</v>
      </c>
      <c r="E61" s="72">
        <f t="shared" si="4"/>
        <v>109664.75</v>
      </c>
      <c r="F61" s="73">
        <f t="shared" si="5"/>
        <v>7.2590391013320219E-3</v>
      </c>
    </row>
    <row r="62" spans="1:7" ht="15" customHeight="1" x14ac:dyDescent="0.25">
      <c r="A62" s="78" t="s">
        <v>58</v>
      </c>
      <c r="B62" s="72">
        <f>SUBoard!B62+SUBR!B62+SUNO!B62+SUSLA!B62+SULaw!B62+SUAg!B62</f>
        <v>5975939.1600000001</v>
      </c>
      <c r="C62" s="72">
        <f>SUBoard!C62+SUBR!C62+SUNO!C62+SUSLA!C62+SULaw!C62+SUAg!C62</f>
        <v>6437990</v>
      </c>
      <c r="D62" s="72">
        <f>SUBoard!D62+SUBR!D62+SUNO!D62+SUSLA!D62+SULaw!D62+SUAg!D62</f>
        <v>6894170.7300000004</v>
      </c>
      <c r="E62" s="72">
        <f t="shared" si="4"/>
        <v>456180.73000000045</v>
      </c>
      <c r="F62" s="73">
        <f t="shared" si="5"/>
        <v>7.0857632584082994E-2</v>
      </c>
    </row>
    <row r="63" spans="1:7" ht="15" customHeight="1" x14ac:dyDescent="0.25">
      <c r="A63" s="78" t="s">
        <v>59</v>
      </c>
      <c r="B63" s="72">
        <f>SUBoard!B63+SUBR!B63+SUNO!B63+SUSLA!B63+SULaw!B63+SUAg!B63</f>
        <v>31022149.100000001</v>
      </c>
      <c r="C63" s="72">
        <f>SUBoard!C63+SUBR!C63+SUNO!C63+SUSLA!C63+SULaw!C63+SUAg!C63</f>
        <v>30227314</v>
      </c>
      <c r="D63" s="72">
        <f>SUBoard!D63+SUBR!D63+SUNO!D63+SUSLA!D63+SULaw!D63+SUAg!D63</f>
        <v>31158073.079999998</v>
      </c>
      <c r="E63" s="72">
        <f t="shared" si="4"/>
        <v>930759.07999999821</v>
      </c>
      <c r="F63" s="73">
        <f t="shared" si="5"/>
        <v>3.0791987670488956E-2</v>
      </c>
    </row>
    <row r="64" spans="1:7" ht="15" customHeight="1" x14ac:dyDescent="0.25">
      <c r="A64" s="78" t="s">
        <v>60</v>
      </c>
      <c r="B64" s="72">
        <f>SUBoard!B64+SUBR!B64+SUNO!B64+SUSLA!B64+SULaw!B64+SUAg!B64</f>
        <v>6900796.4299999997</v>
      </c>
      <c r="C64" s="72">
        <f>SUBoard!C64+SUBR!C64+SUNO!C64+SUSLA!C64+SULaw!C64+SUAg!C64</f>
        <v>7316969</v>
      </c>
      <c r="D64" s="72">
        <f>SUBoard!D64+SUBR!D64+SUNO!D64+SUSLA!D64+SULaw!D64+SUAg!D64</f>
        <v>7522789</v>
      </c>
      <c r="E64" s="72">
        <f t="shared" si="4"/>
        <v>205820</v>
      </c>
      <c r="F64" s="73">
        <f t="shared" si="5"/>
        <v>2.8129133798434843E-2</v>
      </c>
    </row>
    <row r="65" spans="1:6" ht="15" customHeight="1" x14ac:dyDescent="0.25">
      <c r="A65" s="78" t="s">
        <v>61</v>
      </c>
      <c r="B65" s="72">
        <f>SUBoard!B65+SUBR!B65+SUNO!B65+SUSLA!B65+SULaw!B65+SUAg!B65</f>
        <v>18525230.32</v>
      </c>
      <c r="C65" s="72">
        <f>SUBoard!C65+SUBR!C65+SUNO!C65+SUSLA!C65+SULaw!C65+SUAg!C65</f>
        <v>17298586</v>
      </c>
      <c r="D65" s="72">
        <f>SUBoard!D65+SUBR!D65+SUNO!D65+SUSLA!D65+SULaw!D65+SUAg!D65</f>
        <v>20162749</v>
      </c>
      <c r="E65" s="72">
        <f t="shared" si="4"/>
        <v>2864163</v>
      </c>
      <c r="F65" s="73">
        <f t="shared" si="5"/>
        <v>0.16557208779954616</v>
      </c>
    </row>
    <row r="66" spans="1:6" s="127" customFormat="1" ht="15" customHeight="1" x14ac:dyDescent="0.25">
      <c r="A66" s="97" t="s">
        <v>62</v>
      </c>
      <c r="B66" s="90">
        <f>SUBoard!B66+SUBR!B66+SUNO!B66+SUSLA!B66+SULaw!B66+SUAg!B66</f>
        <v>134428641.01000002</v>
      </c>
      <c r="C66" s="90">
        <f>SUBoard!C66+SUBR!C66+SUNO!C66+SUSLA!C66+SULaw!C66+SUAg!C66</f>
        <v>136123182</v>
      </c>
      <c r="D66" s="90">
        <f>SUBoard!D66+SUBR!D66+SUNO!D66+SUSLA!D66+SULaw!D66+SUAg!D66</f>
        <v>136513446.77000001</v>
      </c>
      <c r="E66" s="90">
        <f t="shared" si="4"/>
        <v>390264.77000001073</v>
      </c>
      <c r="F66" s="84">
        <f t="shared" si="5"/>
        <v>2.866997114422514E-3</v>
      </c>
    </row>
    <row r="67" spans="1:6" ht="15" customHeight="1" x14ac:dyDescent="0.25">
      <c r="A67" s="78" t="s">
        <v>63</v>
      </c>
      <c r="B67" s="72">
        <f>SUBoard!B67+SUBR!B67+SUNO!B67+SUSLA!B67+SULaw!B67+SUAg!B67</f>
        <v>0</v>
      </c>
      <c r="C67" s="72">
        <f>SUBoard!C67+SUBR!C67+SUNO!C67+SUSLA!C67+SULaw!C67+SUAg!C67</f>
        <v>0</v>
      </c>
      <c r="D67" s="72">
        <f>SUBoard!D67+SUBR!D67+SUNO!D67+SUSLA!D67+SULaw!D67+SUAg!D67</f>
        <v>0</v>
      </c>
      <c r="E67" s="72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2">
        <f>SUBoard!B68+SUBR!B68+SUNO!B68+SUSLA!B68+SULaw!B68+SUAg!B68</f>
        <v>3090977.22</v>
      </c>
      <c r="C68" s="72">
        <f>SUBoard!C68+SUBR!C68+SUNO!C68+SUSLA!C68+SULaw!C68+SUAg!C68</f>
        <v>3565160</v>
      </c>
      <c r="D68" s="72">
        <f>SUBoard!D68+SUBR!D68+SUNO!D68+SUSLA!D68+SULaw!D68+SUAg!D68</f>
        <v>4108698</v>
      </c>
      <c r="E68" s="72">
        <f t="shared" si="4"/>
        <v>543538</v>
      </c>
      <c r="F68" s="73">
        <f t="shared" si="5"/>
        <v>0.15245823469353409</v>
      </c>
    </row>
    <row r="69" spans="1:6" ht="15" customHeight="1" x14ac:dyDescent="0.25">
      <c r="A69" s="78" t="s">
        <v>65</v>
      </c>
      <c r="B69" s="72">
        <f>SUBoard!B69+SUBR!B69+SUNO!B69+SUSLA!B69+SULaw!B69+SUAg!B69</f>
        <v>2788621</v>
      </c>
      <c r="C69" s="72">
        <f>SUBoard!C69+SUBR!C69+SUNO!C69+SUSLA!C69+SULaw!C69+SUAg!C69</f>
        <v>2769841</v>
      </c>
      <c r="D69" s="72">
        <f>SUBoard!D69+SUBR!D69+SUNO!D69+SUSLA!D69+SULaw!D69+SUAg!D69</f>
        <v>2825091</v>
      </c>
      <c r="E69" s="72">
        <f t="shared" si="4"/>
        <v>55250</v>
      </c>
      <c r="F69" s="73">
        <f t="shared" si="5"/>
        <v>1.9946993347271558E-2</v>
      </c>
    </row>
    <row r="70" spans="1:6" ht="15" customHeight="1" x14ac:dyDescent="0.25">
      <c r="A70" s="78" t="s">
        <v>66</v>
      </c>
      <c r="B70" s="72">
        <f>SUBoard!B70+SUBR!B70+SUNO!B70+SUSLA!B70+SULaw!B70+SUAg!B70</f>
        <v>0</v>
      </c>
      <c r="C70" s="72">
        <f>SUBoard!C70+SUBR!C70+SUNO!C70+SUSLA!C70+SULaw!C70+SUAg!C70</f>
        <v>0</v>
      </c>
      <c r="D70" s="72">
        <f>SUBoard!D70+SUBR!D70+SUNO!D70+SUSLA!D70+SULaw!D70+SUAg!D70</f>
        <v>0</v>
      </c>
      <c r="E70" s="72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0">
        <f>SUBoard!B71+SUBR!B71+SUNO!B71+SUSLA!B71+SULaw!B71+SUAg!B71+2</f>
        <v>140308241.23000002</v>
      </c>
      <c r="C71" s="90">
        <f>SUBoard!C71+SUBR!C71+SUNO!C71+SUSLA!C71+SULaw!C71+SUAg!C71</f>
        <v>142458183</v>
      </c>
      <c r="D71" s="90">
        <f>SUBoard!D71+SUBR!D71+SUNO!D71+SUSLA!D71+SULaw!D71+SUAg!D71</f>
        <v>143447235.77000001</v>
      </c>
      <c r="E71" s="90">
        <f t="shared" si="4"/>
        <v>989052.77000001073</v>
      </c>
      <c r="F71" s="84">
        <f t="shared" si="5"/>
        <v>6.9427585637534825E-3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f>SUBoard!B74+SUBR!B74+SUNO!B74+SUSLA!B74+SULaw!B74+SUAg!B74</f>
        <v>71033731.830000013</v>
      </c>
      <c r="C74" s="72">
        <f>SUBoard!C74+SUBR!C74+SUNO!C74+SUSLA!C74+SULaw!C74+SUAg!C74</f>
        <v>71210269</v>
      </c>
      <c r="D74" s="72">
        <f>SUBoard!D74+SUBR!D74+SUNO!D74+SUSLA!D74+SULaw!D74+SUAg!D74</f>
        <v>69307037.129999995</v>
      </c>
      <c r="E74" s="72">
        <f t="shared" ref="E74:E92" si="6">D74-C74</f>
        <v>-1903231.8700000048</v>
      </c>
      <c r="F74" s="73">
        <f t="shared" ref="F74:F92" si="7">IF(ISBLANK(E74),"  ",IF(C74&gt;0,E74/C74,IF(E74&gt;0,1,0)))</f>
        <v>-2.6726929931973783E-2</v>
      </c>
    </row>
    <row r="75" spans="1:6" ht="15" customHeight="1" x14ac:dyDescent="0.25">
      <c r="A75" s="78" t="s">
        <v>70</v>
      </c>
      <c r="B75" s="72">
        <f>SUBoard!B75+SUBR!B75+SUNO!B75+SUSLA!B75+SULaw!B75+SUAg!B75</f>
        <v>865188.09000000008</v>
      </c>
      <c r="C75" s="72">
        <f>SUBoard!C75+SUBR!C75+SUNO!C75+SUSLA!C75+SULaw!C75+SUAg!C75</f>
        <v>317477</v>
      </c>
      <c r="D75" s="72">
        <f>SUBoard!D75+SUBR!D75+SUNO!D75+SUSLA!D75+SULaw!D75+SUAg!D75</f>
        <v>251377</v>
      </c>
      <c r="E75" s="72">
        <f t="shared" si="6"/>
        <v>-66100</v>
      </c>
      <c r="F75" s="73">
        <f t="shared" si="7"/>
        <v>-0.20820405887670604</v>
      </c>
    </row>
    <row r="76" spans="1:6" ht="15" customHeight="1" x14ac:dyDescent="0.25">
      <c r="A76" s="78" t="s">
        <v>71</v>
      </c>
      <c r="B76" s="72">
        <f>SUBoard!B76+SUBR!B76+SUNO!B76+SUSLA!B76+SULaw!B76+SUAg!B76</f>
        <v>30588143.060000002</v>
      </c>
      <c r="C76" s="72">
        <f>SUBoard!C76+SUBR!C76+SUNO!C76+SUSLA!C76+SULaw!C76+SUAg!C76</f>
        <v>31385017</v>
      </c>
      <c r="D76" s="72">
        <f>SUBoard!D76+SUBR!D76+SUNO!D76+SUSLA!D76+SULaw!D76+SUAg!D76</f>
        <v>32279654.640000001</v>
      </c>
      <c r="E76" s="72">
        <f t="shared" si="6"/>
        <v>894637.6400000006</v>
      </c>
      <c r="F76" s="73">
        <f t="shared" si="7"/>
        <v>2.8505246309090754E-2</v>
      </c>
    </row>
    <row r="77" spans="1:6" s="127" customFormat="1" ht="15" customHeight="1" x14ac:dyDescent="0.25">
      <c r="A77" s="97" t="s">
        <v>72</v>
      </c>
      <c r="B77" s="90">
        <f>SUBoard!B77+SUBR!B77+SUNO!B77+SUSLA!B77+SULaw!B77+SUAg!B77</f>
        <v>102487062.98000002</v>
      </c>
      <c r="C77" s="90">
        <f>SUBoard!C77+SUBR!C77+SUNO!C77+SUSLA!C77+SULaw!C77+SUAg!C77</f>
        <v>102912763</v>
      </c>
      <c r="D77" s="90">
        <f>SUBoard!D77+SUBR!D77+SUNO!D77+SUSLA!D77+SULaw!D77+SUAg!D77</f>
        <v>101838068.77000001</v>
      </c>
      <c r="E77" s="90">
        <f t="shared" si="6"/>
        <v>-1074694.2299999893</v>
      </c>
      <c r="F77" s="84">
        <f t="shared" si="7"/>
        <v>-1.0442769183060309E-2</v>
      </c>
    </row>
    <row r="78" spans="1:6" ht="15" customHeight="1" x14ac:dyDescent="0.25">
      <c r="A78" s="78" t="s">
        <v>73</v>
      </c>
      <c r="B78" s="72">
        <f>SUBoard!B78+SUBR!B78+SUNO!B78+SUSLA!B78+SULaw!B78+SUAg!B78</f>
        <v>803735.22</v>
      </c>
      <c r="C78" s="72">
        <f>SUBoard!C78+SUBR!C78+SUNO!C78+SUSLA!C78+SULaw!C78+SUAg!C78</f>
        <v>773543</v>
      </c>
      <c r="D78" s="72">
        <f>SUBoard!D78+SUBR!D78+SUNO!D78+SUSLA!D78+SULaw!D78+SUAg!D78</f>
        <v>742443</v>
      </c>
      <c r="E78" s="72">
        <f t="shared" si="6"/>
        <v>-31100</v>
      </c>
      <c r="F78" s="73">
        <f t="shared" si="7"/>
        <v>-4.0204616937907785E-2</v>
      </c>
    </row>
    <row r="79" spans="1:6" ht="15" customHeight="1" x14ac:dyDescent="0.25">
      <c r="A79" s="78" t="s">
        <v>74</v>
      </c>
      <c r="B79" s="72">
        <f>SUBoard!B79+SUBR!B79+SUNO!B79+SUSLA!B79+SULaw!B79+SUAg!B79</f>
        <v>15668763.560000001</v>
      </c>
      <c r="C79" s="72">
        <f>SUBoard!C79+SUBR!C79+SUNO!C79+SUSLA!C79+SULaw!C79+SUAg!C79</f>
        <v>13559841</v>
      </c>
      <c r="D79" s="72">
        <f>SUBoard!D79+SUBR!D79+SUNO!D79+SUSLA!D79+SULaw!D79+SUAg!D79</f>
        <v>13091556</v>
      </c>
      <c r="E79" s="72">
        <f t="shared" si="6"/>
        <v>-468285</v>
      </c>
      <c r="F79" s="73">
        <f t="shared" si="7"/>
        <v>-3.4534696977641555E-2</v>
      </c>
    </row>
    <row r="80" spans="1:6" ht="15" customHeight="1" x14ac:dyDescent="0.25">
      <c r="A80" s="78" t="s">
        <v>75</v>
      </c>
      <c r="B80" s="72">
        <f>SUBoard!B80+SUBR!B80+SUNO!B80+SUSLA!B80+SULaw!B80+SUAg!B80</f>
        <v>1501766.97</v>
      </c>
      <c r="C80" s="72">
        <f>SUBoard!C80+SUBR!C80+SUNO!C80+SUSLA!C80+SULaw!C80+SUAg!C80</f>
        <v>1675780</v>
      </c>
      <c r="D80" s="72">
        <f>SUBoard!D80+SUBR!D80+SUNO!D80+SUSLA!D80+SULaw!D80+SUAg!D80</f>
        <v>1635299</v>
      </c>
      <c r="E80" s="72">
        <f t="shared" si="6"/>
        <v>-40481</v>
      </c>
      <c r="F80" s="73">
        <f t="shared" si="7"/>
        <v>-2.4156512191337767E-2</v>
      </c>
    </row>
    <row r="81" spans="1:8" s="127" customFormat="1" ht="15" customHeight="1" x14ac:dyDescent="0.25">
      <c r="A81" s="81" t="s">
        <v>76</v>
      </c>
      <c r="B81" s="90">
        <f>SUBoard!B81+SUBR!B81+SUNO!B81+SUSLA!B81+SULaw!B81+SUAg!B81</f>
        <v>17974265.75</v>
      </c>
      <c r="C81" s="90">
        <f>SUBoard!C81+SUBR!C81+SUNO!C81+SUSLA!C81+SULaw!C81+SUAg!C81</f>
        <v>16009164</v>
      </c>
      <c r="D81" s="90">
        <f>SUBoard!D81+SUBR!D81+SUNO!D81+SUSLA!D81+SULaw!D81+SUAg!D81</f>
        <v>15469298</v>
      </c>
      <c r="E81" s="90">
        <f t="shared" si="6"/>
        <v>-539866</v>
      </c>
      <c r="F81" s="84">
        <f t="shared" si="7"/>
        <v>-3.3722310546634417E-2</v>
      </c>
    </row>
    <row r="82" spans="1:8" ht="15" customHeight="1" x14ac:dyDescent="0.25">
      <c r="A82" s="78" t="s">
        <v>77</v>
      </c>
      <c r="B82" s="72">
        <f>SUBoard!B82+SUBR!B82+SUNO!B82+SUSLA!B82+SULaw!B82+SUAg!B82</f>
        <v>2197212.08</v>
      </c>
      <c r="C82" s="72">
        <f>SUBoard!C82+SUBR!C82+SUNO!C82+SUSLA!C82+SULaw!C82+SUAg!C82</f>
        <v>2299368</v>
      </c>
      <c r="D82" s="72">
        <f>SUBoard!D82+SUBR!D82+SUNO!D82+SUSLA!D82+SULaw!D82+SUAg!D82</f>
        <v>2164912</v>
      </c>
      <c r="E82" s="72">
        <f t="shared" si="6"/>
        <v>-134456</v>
      </c>
      <c r="F82" s="73">
        <f t="shared" si="7"/>
        <v>-5.8475198402343602E-2</v>
      </c>
    </row>
    <row r="83" spans="1:8" ht="15" customHeight="1" x14ac:dyDescent="0.25">
      <c r="A83" s="78" t="s">
        <v>78</v>
      </c>
      <c r="B83" s="72">
        <f>SUBoard!B83+SUBR!B83+SUNO!B83+SUSLA!B83+SULaw!B83+SUAg!B83</f>
        <v>10426102.169999998</v>
      </c>
      <c r="C83" s="72">
        <f>SUBoard!C83+SUBR!C83+SUNO!C83+SUSLA!C83+SULaw!C83+SUAg!C83</f>
        <v>14644873</v>
      </c>
      <c r="D83" s="72">
        <f>SUBoard!D83+SUBR!D83+SUNO!D83+SUSLA!D83+SULaw!D83+SUAg!D83</f>
        <v>16975736</v>
      </c>
      <c r="E83" s="72">
        <f t="shared" si="6"/>
        <v>2330863</v>
      </c>
      <c r="F83" s="73">
        <f t="shared" si="7"/>
        <v>0.15915897666029608</v>
      </c>
    </row>
    <row r="84" spans="1:8" ht="15" customHeight="1" x14ac:dyDescent="0.25">
      <c r="A84" s="78" t="s">
        <v>79</v>
      </c>
      <c r="B84" s="72">
        <f>SUBoard!B84+SUBR!B84+SUNO!B84+SUSLA!B84+SULaw!B84+SUAg!B84</f>
        <v>0</v>
      </c>
      <c r="C84" s="72">
        <f>SUBoard!C84+SUBR!C84+SUNO!C84+SUSLA!C84+SULaw!C84+SUAg!C84</f>
        <v>0</v>
      </c>
      <c r="D84" s="72">
        <f>SUBoard!D84+SUBR!D84+SUNO!D84+SUSLA!D84+SULaw!D84+SUAg!D84</f>
        <v>0</v>
      </c>
      <c r="E84" s="72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2">
        <f>SUBoard!B85+SUBR!B85+SUNO!B85+SUSLA!B85+SULaw!B85+SUAg!B85</f>
        <v>6691217.21</v>
      </c>
      <c r="C85" s="72">
        <f>SUBoard!C85+SUBR!C85+SUNO!C85+SUSLA!C85+SULaw!C85+SUAg!C85</f>
        <v>5856834</v>
      </c>
      <c r="D85" s="72">
        <f>SUBoard!D85+SUBR!D85+SUNO!D85+SUSLA!D85+SULaw!D85+SUAg!D85</f>
        <v>6435890</v>
      </c>
      <c r="E85" s="72">
        <f t="shared" si="6"/>
        <v>579056</v>
      </c>
      <c r="F85" s="73">
        <f t="shared" si="7"/>
        <v>9.8868433013467691E-2</v>
      </c>
    </row>
    <row r="86" spans="1:8" s="127" customFormat="1" ht="15" customHeight="1" x14ac:dyDescent="0.25">
      <c r="A86" s="81" t="s">
        <v>81</v>
      </c>
      <c r="B86" s="90">
        <f>SUBoard!B86+SUBR!B86+SUNO!B86+SUSLA!B86+SULaw!B86+SUAg!B86</f>
        <v>19314531.459999997</v>
      </c>
      <c r="C86" s="90">
        <f>SUBoard!C86+SUBR!C86+SUNO!C86+SUSLA!C86+SULaw!C86+SUAg!C86</f>
        <v>22801075</v>
      </c>
      <c r="D86" s="90">
        <f>SUBoard!D86+SUBR!D86+SUNO!D86+SUSLA!D86+SULaw!D86+SUAg!D86</f>
        <v>25576538</v>
      </c>
      <c r="E86" s="90">
        <f t="shared" si="6"/>
        <v>2775463</v>
      </c>
      <c r="F86" s="84">
        <f t="shared" si="7"/>
        <v>0.12172509410192282</v>
      </c>
    </row>
    <row r="87" spans="1:8" ht="15" customHeight="1" x14ac:dyDescent="0.25">
      <c r="A87" s="78" t="s">
        <v>82</v>
      </c>
      <c r="B87" s="72">
        <f>SUBoard!B87+SUBR!B87+SUNO!B87+SUSLA!B87+SULaw!B87+SUAg!B87</f>
        <v>133067.60999999999</v>
      </c>
      <c r="C87" s="72">
        <f>SUBoard!C87+SUBR!C87+SUNO!C87+SUSLA!C87+SULaw!C87+SUAg!C87</f>
        <v>182532</v>
      </c>
      <c r="D87" s="72">
        <f>SUBoard!D87+SUBR!D87+SUNO!D87+SUSLA!D87+SULaw!D87+SUAg!D87</f>
        <v>120682</v>
      </c>
      <c r="E87" s="72">
        <f t="shared" si="6"/>
        <v>-61850</v>
      </c>
      <c r="F87" s="73">
        <f t="shared" si="7"/>
        <v>-0.33884469572458525</v>
      </c>
    </row>
    <row r="88" spans="1:8" ht="15" customHeight="1" x14ac:dyDescent="0.25">
      <c r="A88" s="78" t="s">
        <v>83</v>
      </c>
      <c r="B88" s="72">
        <f>SUBoard!B88+SUBR!B88+SUNO!B88+SUSLA!B88+SULaw!B88+SUAg!B88</f>
        <v>354131.43000000005</v>
      </c>
      <c r="C88" s="72">
        <f>SUBoard!C88+SUBR!C88+SUNO!C88+SUSLA!C88+SULaw!C88+SUAg!C88</f>
        <v>487649</v>
      </c>
      <c r="D88" s="72">
        <f>SUBoard!D88+SUBR!D88+SUNO!D88+SUSLA!D88+SULaw!D88+SUAg!D88</f>
        <v>437649</v>
      </c>
      <c r="E88" s="72">
        <f t="shared" si="6"/>
        <v>-50000</v>
      </c>
      <c r="F88" s="73">
        <f t="shared" si="7"/>
        <v>-0.1025327643448464</v>
      </c>
    </row>
    <row r="89" spans="1:8" ht="15" customHeight="1" x14ac:dyDescent="0.25">
      <c r="A89" s="86" t="s">
        <v>84</v>
      </c>
      <c r="B89" s="72">
        <f>SUBoard!B89+SUBR!B89+SUNO!B89+SUSLA!B89+SULaw!B89+SUAg!B89</f>
        <v>45180</v>
      </c>
      <c r="C89" s="72">
        <f>SUBoard!C89+SUBR!C89+SUNO!C89+SUSLA!C89+SULaw!C89+SUAg!C89</f>
        <v>65000</v>
      </c>
      <c r="D89" s="72">
        <f>SUBoard!D89+SUBR!D89+SUNO!D89+SUSLA!D89+SULaw!D89+SUAg!D89</f>
        <v>5000</v>
      </c>
      <c r="E89" s="72">
        <f t="shared" si="6"/>
        <v>-60000</v>
      </c>
      <c r="F89" s="73">
        <f t="shared" si="7"/>
        <v>-0.92307692307692313</v>
      </c>
    </row>
    <row r="90" spans="1:8" s="127" customFormat="1" ht="15" customHeight="1" x14ac:dyDescent="0.25">
      <c r="A90" s="100" t="s">
        <v>85</v>
      </c>
      <c r="B90" s="90">
        <f>SUBoard!B90+SUBR!B90+SUNO!B90+SUSLA!B90+SULaw!B90+SUAg!B90</f>
        <v>532379.04</v>
      </c>
      <c r="C90" s="90">
        <f>SUBoard!C90+SUBR!C90+SUNO!C90+SUSLA!C90+SULaw!C90+SUAg!C90</f>
        <v>735181</v>
      </c>
      <c r="D90" s="90">
        <f>SUBoard!D90+SUBR!D90+SUNO!D90+SUSLA!D90+SULaw!D90+SUAg!D90</f>
        <v>563331</v>
      </c>
      <c r="E90" s="90">
        <f t="shared" si="6"/>
        <v>-171850</v>
      </c>
      <c r="F90" s="84">
        <f t="shared" si="7"/>
        <v>-0.23375196040158819</v>
      </c>
    </row>
    <row r="91" spans="1:8" ht="15" customHeight="1" x14ac:dyDescent="0.25">
      <c r="A91" s="86" t="s">
        <v>86</v>
      </c>
      <c r="B91" s="72">
        <f>SUBoard!B91+SUBR!B91+SUNO!B91+SUSLA!B91+SULaw!B91+SUAg!B91</f>
        <v>0</v>
      </c>
      <c r="C91" s="72">
        <f>SUBoard!C91+SUBR!C91+SUNO!C91+SUSLA!C91+SULaw!C91+SUAg!C91</f>
        <v>0</v>
      </c>
      <c r="D91" s="72">
        <f>SUBoard!D91+SUBR!D91+SUNO!D91+SUSLA!D91+SULaw!D91+SUAg!D91</f>
        <v>0</v>
      </c>
      <c r="E91" s="72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f>SUBoard!B92+SUBR!B92+SUNO!B92+SUSLA!B92+SULaw!B92+SUAg!B92+2</f>
        <v>140308241.23000002</v>
      </c>
      <c r="C92" s="200">
        <f>SUBoard!C92+SUBR!C92+SUNO!C92+SUSLA!C92+SULaw!C92+SUAg!C92</f>
        <v>142458183</v>
      </c>
      <c r="D92" s="200">
        <f>SUBoard!D92+SUBR!D92+SUNO!D92+SUSLA!D92+SULaw!D92+SUAg!D92</f>
        <v>143447235.77000001</v>
      </c>
      <c r="E92" s="201">
        <f t="shared" si="6"/>
        <v>989052.77000001073</v>
      </c>
      <c r="F92" s="202">
        <f t="shared" si="7"/>
        <v>6.9427585637534825E-3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" t="s">
        <v>199</v>
      </c>
    </row>
    <row r="95" spans="1:8" x14ac:dyDescent="0.25">
      <c r="A95" s="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133</v>
      </c>
      <c r="E1" s="59"/>
      <c r="F1" s="59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2959185</v>
      </c>
      <c r="C8" s="72">
        <v>2959185</v>
      </c>
      <c r="D8" s="72">
        <v>3159185</v>
      </c>
      <c r="E8" s="72">
        <f t="shared" ref="E8:E29" si="0">D8-C8</f>
        <v>200000</v>
      </c>
      <c r="F8" s="73">
        <f t="shared" ref="F8:F29" si="1">IF(ISBLANK(E8),"  ",IF(C8&gt;0,E8/C8,IF(E8&gt;0,1,0)))</f>
        <v>6.7586176599300149E-2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0</v>
      </c>
      <c r="C10" s="75">
        <v>0</v>
      </c>
      <c r="D10" s="75">
        <v>0</v>
      </c>
      <c r="E10" s="75">
        <f t="shared" si="0"/>
        <v>0</v>
      </c>
      <c r="F10" s="73">
        <f t="shared" si="1"/>
        <v>0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0</v>
      </c>
      <c r="C12" s="77">
        <v>0</v>
      </c>
      <c r="D12" s="77">
        <v>0</v>
      </c>
      <c r="E12" s="75">
        <f t="shared" si="0"/>
        <v>0</v>
      </c>
      <c r="F12" s="73">
        <f t="shared" si="1"/>
        <v>0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2959185</v>
      </c>
      <c r="C35" s="83">
        <v>2959185</v>
      </c>
      <c r="D35" s="83">
        <v>3159185</v>
      </c>
      <c r="E35" s="83">
        <f>D35-C35</f>
        <v>200000</v>
      </c>
      <c r="F35" s="84">
        <f>IF(ISBLANK(E35),"  ",IF(C35&gt;0,E35/C35,IF(E35&gt;0,1,0)))</f>
        <v>6.7586176599300149E-2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0</v>
      </c>
      <c r="C48" s="88">
        <v>0</v>
      </c>
      <c r="D48" s="88">
        <v>0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2959185</v>
      </c>
      <c r="C54" s="88">
        <v>2959185</v>
      </c>
      <c r="D54" s="88">
        <v>3159185</v>
      </c>
      <c r="E54" s="88">
        <f>D54-C54</f>
        <v>200000</v>
      </c>
      <c r="F54" s="84">
        <f>IF(ISBLANK(E54),"  ",IF(C54&gt;0,E54/C54,IF(E54&gt;0,1,0)))</f>
        <v>6.7586176599300149E-2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0</v>
      </c>
      <c r="C58" s="68">
        <v>0</v>
      </c>
      <c r="D58" s="68">
        <v>0</v>
      </c>
      <c r="E58" s="68">
        <f t="shared" ref="E58:E71" si="4">D58-C58</f>
        <v>0</v>
      </c>
      <c r="F58" s="73">
        <f t="shared" ref="F58:F71" si="5">IF(ISBLANK(E58),"  ",IF(C58&gt;0,E58/C58,IF(E58&gt;0,1,0)))</f>
        <v>0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60788</v>
      </c>
      <c r="C61" s="77">
        <v>109600</v>
      </c>
      <c r="D61" s="77">
        <v>104250</v>
      </c>
      <c r="E61" s="77">
        <f t="shared" si="4"/>
        <v>-5350</v>
      </c>
      <c r="F61" s="73">
        <f t="shared" si="5"/>
        <v>-4.8813868613138689E-2</v>
      </c>
    </row>
    <row r="62" spans="1:6" ht="15" customHeight="1" x14ac:dyDescent="0.25">
      <c r="A62" s="78" t="s">
        <v>58</v>
      </c>
      <c r="B62" s="77">
        <v>0</v>
      </c>
      <c r="C62" s="77">
        <v>0</v>
      </c>
      <c r="D62" s="77">
        <v>0</v>
      </c>
      <c r="E62" s="77">
        <f t="shared" si="4"/>
        <v>0</v>
      </c>
      <c r="F62" s="73">
        <f t="shared" si="5"/>
        <v>0</v>
      </c>
    </row>
    <row r="63" spans="1:6" ht="15" customHeight="1" x14ac:dyDescent="0.25">
      <c r="A63" s="78" t="s">
        <v>59</v>
      </c>
      <c r="B63" s="77">
        <v>2856118.4</v>
      </c>
      <c r="C63" s="77">
        <v>2849585</v>
      </c>
      <c r="D63" s="77">
        <v>3054935</v>
      </c>
      <c r="E63" s="77">
        <f t="shared" si="4"/>
        <v>205350</v>
      </c>
      <c r="F63" s="73">
        <f t="shared" si="5"/>
        <v>7.2063124981356932E-2</v>
      </c>
    </row>
    <row r="64" spans="1:6" ht="15" customHeight="1" x14ac:dyDescent="0.25">
      <c r="A64" s="78" t="s">
        <v>60</v>
      </c>
      <c r="B64" s="77">
        <v>42278.12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0</v>
      </c>
      <c r="C65" s="77">
        <v>0</v>
      </c>
      <c r="D65" s="77">
        <v>0</v>
      </c>
      <c r="E65" s="77">
        <f t="shared" si="4"/>
        <v>0</v>
      </c>
      <c r="F65" s="73">
        <f t="shared" si="5"/>
        <v>0</v>
      </c>
    </row>
    <row r="66" spans="1:6" s="127" customFormat="1" ht="15" customHeight="1" x14ac:dyDescent="0.25">
      <c r="A66" s="97" t="s">
        <v>62</v>
      </c>
      <c r="B66" s="83">
        <v>2959184.52</v>
      </c>
      <c r="C66" s="83">
        <v>2959185</v>
      </c>
      <c r="D66" s="83">
        <v>3159185</v>
      </c>
      <c r="E66" s="83">
        <f t="shared" si="4"/>
        <v>200000</v>
      </c>
      <c r="F66" s="84">
        <f t="shared" si="5"/>
        <v>6.7586176599300149E-2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2959184.52</v>
      </c>
      <c r="C71" s="99">
        <v>2959185</v>
      </c>
      <c r="D71" s="99">
        <v>3159185</v>
      </c>
      <c r="E71" s="99">
        <f t="shared" si="4"/>
        <v>200000</v>
      </c>
      <c r="F71" s="84">
        <f t="shared" si="5"/>
        <v>6.7586176599300149E-2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1456408.32</v>
      </c>
      <c r="C74" s="72">
        <v>1329500</v>
      </c>
      <c r="D74" s="72">
        <v>1573660</v>
      </c>
      <c r="E74" s="68">
        <f t="shared" ref="E74:E92" si="6">D74-C74</f>
        <v>244160</v>
      </c>
      <c r="F74" s="73">
        <f t="shared" ref="F74:F92" si="7">IF(ISBLANK(E74),"  ",IF(C74&gt;0,E74/C74,IF(E74&gt;0,1,0)))</f>
        <v>0.18364798796540052</v>
      </c>
    </row>
    <row r="75" spans="1:6" ht="15" customHeight="1" x14ac:dyDescent="0.25">
      <c r="A75" s="78" t="s">
        <v>70</v>
      </c>
      <c r="B75" s="75">
        <v>69999.960000000006</v>
      </c>
      <c r="C75" s="75">
        <v>52500</v>
      </c>
      <c r="D75" s="75">
        <v>88000</v>
      </c>
      <c r="E75" s="77">
        <f t="shared" si="6"/>
        <v>35500</v>
      </c>
      <c r="F75" s="73">
        <f t="shared" si="7"/>
        <v>0.67619047619047623</v>
      </c>
    </row>
    <row r="76" spans="1:6" ht="15" customHeight="1" x14ac:dyDescent="0.25">
      <c r="A76" s="78" t="s">
        <v>71</v>
      </c>
      <c r="B76" s="68">
        <v>609883.04</v>
      </c>
      <c r="C76" s="68">
        <v>648415</v>
      </c>
      <c r="D76" s="68">
        <v>745227</v>
      </c>
      <c r="E76" s="77">
        <f t="shared" si="6"/>
        <v>96812</v>
      </c>
      <c r="F76" s="73">
        <f t="shared" si="7"/>
        <v>0.14930561445987522</v>
      </c>
    </row>
    <row r="77" spans="1:6" s="127" customFormat="1" ht="15" customHeight="1" x14ac:dyDescent="0.25">
      <c r="A77" s="97" t="s">
        <v>72</v>
      </c>
      <c r="B77" s="99">
        <v>2136291.3200000003</v>
      </c>
      <c r="C77" s="99">
        <v>2030415</v>
      </c>
      <c r="D77" s="99">
        <v>2406887</v>
      </c>
      <c r="E77" s="83">
        <f t="shared" si="6"/>
        <v>376472</v>
      </c>
      <c r="F77" s="84">
        <f t="shared" si="7"/>
        <v>0.18541628189311052</v>
      </c>
    </row>
    <row r="78" spans="1:6" ht="15" customHeight="1" x14ac:dyDescent="0.25">
      <c r="A78" s="78" t="s">
        <v>73</v>
      </c>
      <c r="B78" s="75">
        <v>110175.24</v>
      </c>
      <c r="C78" s="75">
        <v>142500</v>
      </c>
      <c r="D78" s="75">
        <v>155000</v>
      </c>
      <c r="E78" s="77">
        <f t="shared" si="6"/>
        <v>12500</v>
      </c>
      <c r="F78" s="73">
        <f t="shared" si="7"/>
        <v>8.771929824561403E-2</v>
      </c>
    </row>
    <row r="79" spans="1:6" ht="15" customHeight="1" x14ac:dyDescent="0.25">
      <c r="A79" s="78" t="s">
        <v>74</v>
      </c>
      <c r="B79" s="72">
        <v>508270.11</v>
      </c>
      <c r="C79" s="72">
        <v>114500</v>
      </c>
      <c r="D79" s="72">
        <v>103339</v>
      </c>
      <c r="E79" s="77">
        <f t="shared" si="6"/>
        <v>-11161</v>
      </c>
      <c r="F79" s="73">
        <f t="shared" si="7"/>
        <v>-9.7475982532751096E-2</v>
      </c>
    </row>
    <row r="80" spans="1:6" ht="15" customHeight="1" x14ac:dyDescent="0.25">
      <c r="A80" s="78" t="s">
        <v>75</v>
      </c>
      <c r="B80" s="68">
        <v>30826</v>
      </c>
      <c r="C80" s="68">
        <v>76811</v>
      </c>
      <c r="D80" s="68">
        <v>59000</v>
      </c>
      <c r="E80" s="77">
        <f t="shared" si="6"/>
        <v>-17811</v>
      </c>
      <c r="F80" s="73">
        <f t="shared" si="7"/>
        <v>-0.23188085039903139</v>
      </c>
    </row>
    <row r="81" spans="1:8" s="127" customFormat="1" ht="15" customHeight="1" x14ac:dyDescent="0.25">
      <c r="A81" s="81" t="s">
        <v>76</v>
      </c>
      <c r="B81" s="99">
        <v>649271.35</v>
      </c>
      <c r="C81" s="99">
        <v>333811</v>
      </c>
      <c r="D81" s="99">
        <v>317339</v>
      </c>
      <c r="E81" s="83">
        <f t="shared" si="6"/>
        <v>-16472</v>
      </c>
      <c r="F81" s="84">
        <f t="shared" si="7"/>
        <v>-4.9345288202006524E-2</v>
      </c>
    </row>
    <row r="82" spans="1:8" ht="15" customHeight="1" x14ac:dyDescent="0.25">
      <c r="A82" s="78" t="s">
        <v>77</v>
      </c>
      <c r="B82" s="68">
        <v>123210</v>
      </c>
      <c r="C82" s="68">
        <v>178000</v>
      </c>
      <c r="D82" s="68">
        <v>129000</v>
      </c>
      <c r="E82" s="77">
        <f t="shared" si="6"/>
        <v>-49000</v>
      </c>
      <c r="F82" s="73">
        <f t="shared" si="7"/>
        <v>-0.2752808988764045</v>
      </c>
    </row>
    <row r="83" spans="1:8" ht="15" customHeight="1" x14ac:dyDescent="0.25">
      <c r="A83" s="78" t="s">
        <v>78</v>
      </c>
      <c r="B83" s="77">
        <v>42278.12</v>
      </c>
      <c r="C83" s="77">
        <v>306959</v>
      </c>
      <c r="D83" s="77">
        <v>280959</v>
      </c>
      <c r="E83" s="77">
        <f t="shared" si="6"/>
        <v>-26000</v>
      </c>
      <c r="F83" s="73">
        <f t="shared" si="7"/>
        <v>-8.4701865721480724E-2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0</v>
      </c>
      <c r="C85" s="77">
        <v>0</v>
      </c>
      <c r="D85" s="77">
        <v>0</v>
      </c>
      <c r="E85" s="77">
        <f t="shared" si="6"/>
        <v>0</v>
      </c>
      <c r="F85" s="73">
        <f t="shared" si="7"/>
        <v>0</v>
      </c>
    </row>
    <row r="86" spans="1:8" s="127" customFormat="1" ht="15" customHeight="1" x14ac:dyDescent="0.25">
      <c r="A86" s="81" t="s">
        <v>81</v>
      </c>
      <c r="B86" s="83">
        <v>165488.12</v>
      </c>
      <c r="C86" s="83">
        <v>484959</v>
      </c>
      <c r="D86" s="83">
        <v>409959</v>
      </c>
      <c r="E86" s="83">
        <f t="shared" si="6"/>
        <v>-75000</v>
      </c>
      <c r="F86" s="84">
        <f t="shared" si="7"/>
        <v>-0.15465224895300428</v>
      </c>
    </row>
    <row r="87" spans="1:8" ht="15" customHeight="1" x14ac:dyDescent="0.25">
      <c r="A87" s="78" t="s">
        <v>82</v>
      </c>
      <c r="B87" s="77">
        <v>8133.73</v>
      </c>
      <c r="C87" s="77">
        <v>110000</v>
      </c>
      <c r="D87" s="77">
        <v>20000</v>
      </c>
      <c r="E87" s="77">
        <f t="shared" si="6"/>
        <v>-90000</v>
      </c>
      <c r="F87" s="73">
        <f t="shared" si="7"/>
        <v>-0.81818181818181823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5000</v>
      </c>
      <c r="E89" s="77">
        <f t="shared" si="6"/>
        <v>5000</v>
      </c>
      <c r="F89" s="73">
        <f t="shared" si="7"/>
        <v>1</v>
      </c>
    </row>
    <row r="90" spans="1:8" s="127" customFormat="1" ht="15" customHeight="1" x14ac:dyDescent="0.25">
      <c r="A90" s="100" t="s">
        <v>85</v>
      </c>
      <c r="B90" s="99">
        <v>8133.73</v>
      </c>
      <c r="C90" s="99">
        <v>110000</v>
      </c>
      <c r="D90" s="99">
        <v>25000</v>
      </c>
      <c r="E90" s="99">
        <f t="shared" si="6"/>
        <v>-85000</v>
      </c>
      <c r="F90" s="84">
        <f t="shared" si="7"/>
        <v>-0.77272727272727271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2959184.5200000005</v>
      </c>
      <c r="C92" s="200">
        <v>2959185</v>
      </c>
      <c r="D92" s="200">
        <v>3159185</v>
      </c>
      <c r="E92" s="200">
        <f t="shared" si="6"/>
        <v>200000</v>
      </c>
      <c r="F92" s="202">
        <f t="shared" si="7"/>
        <v>6.7586176599300149E-2</v>
      </c>
    </row>
    <row r="93" spans="1:8" s="127" customFormat="1" ht="15" customHeight="1" thickTop="1" x14ac:dyDescent="0.4">
      <c r="A93" s="26"/>
      <c r="B93" s="27"/>
      <c r="C93" s="27"/>
      <c r="D93" s="27"/>
      <c r="E93" s="27"/>
      <c r="F93" s="28"/>
      <c r="G93" s="220"/>
      <c r="H93" s="221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9" width="49.7109375" style="142" customWidth="1"/>
    <col min="10" max="16384" width="9.140625" style="142"/>
  </cols>
  <sheetData>
    <row r="1" spans="1:8" ht="19.5" customHeight="1" thickBot="1" x14ac:dyDescent="0.3">
      <c r="A1" s="30" t="s">
        <v>0</v>
      </c>
      <c r="B1" s="31"/>
      <c r="C1" s="58" t="s">
        <v>1</v>
      </c>
      <c r="D1" s="29" t="str">
        <f>[1]Revenue!B2</f>
        <v xml:space="preserve">Southern University and A&amp;M College </v>
      </c>
      <c r="E1" s="29"/>
      <c r="F1" s="29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19378311</v>
      </c>
      <c r="C8" s="72">
        <v>19378311</v>
      </c>
      <c r="D8" s="72">
        <v>18254465</v>
      </c>
      <c r="E8" s="72">
        <f t="shared" ref="E8:E29" si="0">D8-C8</f>
        <v>-1123846</v>
      </c>
      <c r="F8" s="73">
        <f t="shared" ref="F8:F29" si="1">IF(ISBLANK(E8),"  ",IF(C8&gt;0,E8/C8,IF(E8&gt;0,1,0)))</f>
        <v>-5.7995044046924418E-2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1852253.07</v>
      </c>
      <c r="C10" s="75">
        <v>1902262</v>
      </c>
      <c r="D10" s="75">
        <v>1849219</v>
      </c>
      <c r="E10" s="75">
        <f t="shared" si="0"/>
        <v>-53043</v>
      </c>
      <c r="F10" s="73">
        <f t="shared" si="1"/>
        <v>-2.7884171580991473E-2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1852253.07</v>
      </c>
      <c r="C12" s="77">
        <v>1902262</v>
      </c>
      <c r="D12" s="77">
        <v>1849219</v>
      </c>
      <c r="E12" s="75">
        <f t="shared" si="0"/>
        <v>-53043</v>
      </c>
      <c r="F12" s="73">
        <f t="shared" si="1"/>
        <v>-2.7884171580991473E-2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73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73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21230564.07</v>
      </c>
      <c r="C35" s="83">
        <v>21280573</v>
      </c>
      <c r="D35" s="83">
        <v>20103684</v>
      </c>
      <c r="E35" s="83">
        <f>D35-C35</f>
        <v>-1176889</v>
      </c>
      <c r="F35" s="73">
        <f>IF(ISBLANK(E35),"  ",IF(C35&gt;0,E35/C35,IF(E35&gt;0,1,0)))</f>
        <v>-5.5303445071709298E-2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73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73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73"/>
    </row>
    <row r="44" spans="1:12" s="127" customFormat="1" ht="15" customHeight="1" x14ac:dyDescent="0.25">
      <c r="A44" s="89" t="s">
        <v>47</v>
      </c>
      <c r="B44" s="90">
        <v>2984315</v>
      </c>
      <c r="C44" s="90">
        <v>3411115</v>
      </c>
      <c r="D44" s="90">
        <v>2998233</v>
      </c>
      <c r="E44" s="90">
        <f>D44-C44</f>
        <v>-412882</v>
      </c>
      <c r="F44" s="73">
        <f>IF(ISBLANK(E44),"  ",IF(C44&gt;0,E44/C44,IF(E44&gt;0,1,0)))</f>
        <v>-0.12104018773919964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73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73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73"/>
    </row>
    <row r="48" spans="1:12" s="127" customFormat="1" ht="15" customHeight="1" x14ac:dyDescent="0.25">
      <c r="A48" s="80" t="s">
        <v>49</v>
      </c>
      <c r="B48" s="88">
        <v>54611007.610000007</v>
      </c>
      <c r="C48" s="88">
        <v>54989199</v>
      </c>
      <c r="D48" s="88">
        <v>55248353</v>
      </c>
      <c r="E48" s="88">
        <f>D48-C48</f>
        <v>259154</v>
      </c>
      <c r="F48" s="73">
        <f>IF(ISBLANK(E48),"  ",IF(C48&gt;0,E48/C48,IF(E48&gt;0,1,0)))</f>
        <v>4.7128164205483339E-3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73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73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7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73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73"/>
    </row>
    <row r="54" spans="1:6" s="127" customFormat="1" ht="15" customHeight="1" x14ac:dyDescent="0.25">
      <c r="A54" s="94" t="s">
        <v>52</v>
      </c>
      <c r="B54" s="88">
        <v>78825886.680000007</v>
      </c>
      <c r="C54" s="88">
        <v>79680887</v>
      </c>
      <c r="D54" s="88">
        <v>78350270</v>
      </c>
      <c r="E54" s="88">
        <f>D54-C54</f>
        <v>-1330617</v>
      </c>
      <c r="F54" s="73">
        <f>IF(ISBLANK(E54),"  ",IF(C54&gt;0,E54/C54,IF(E54&gt;0,1,0)))</f>
        <v>-1.6699324644817271E-2</v>
      </c>
    </row>
    <row r="55" spans="1:6" ht="15" customHeight="1" x14ac:dyDescent="0.25">
      <c r="A55" s="95"/>
      <c r="B55" s="77"/>
      <c r="C55" s="77"/>
      <c r="D55" s="77"/>
      <c r="E55" s="77"/>
      <c r="F55" s="73" t="s">
        <v>46</v>
      </c>
    </row>
    <row r="56" spans="1:6" ht="15" customHeight="1" x14ac:dyDescent="0.25">
      <c r="A56" s="96"/>
      <c r="B56" s="68"/>
      <c r="C56" s="68"/>
      <c r="D56" s="68"/>
      <c r="E56" s="68"/>
      <c r="F56" s="73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3"/>
    </row>
    <row r="58" spans="1:6" ht="15" customHeight="1" x14ac:dyDescent="0.25">
      <c r="A58" s="76" t="s">
        <v>54</v>
      </c>
      <c r="B58" s="68">
        <v>33394243.390000012</v>
      </c>
      <c r="C58" s="68">
        <v>33264843</v>
      </c>
      <c r="D58" s="68">
        <v>30218560</v>
      </c>
      <c r="E58" s="68">
        <f t="shared" ref="E58:E71" si="4">D58-C58</f>
        <v>-3046283</v>
      </c>
      <c r="F58" s="73">
        <f t="shared" ref="F58:F71" si="5">IF(ISBLANK(E58),"  ",IF(C58&gt;0,E58/C58,IF(E58&gt;0,1,0)))</f>
        <v>-9.1576653465642394E-2</v>
      </c>
    </row>
    <row r="59" spans="1:6" ht="15" customHeight="1" x14ac:dyDescent="0.25">
      <c r="A59" s="78" t="s">
        <v>55</v>
      </c>
      <c r="B59" s="77">
        <v>386833.22</v>
      </c>
      <c r="C59" s="77">
        <v>380193</v>
      </c>
      <c r="D59" s="77">
        <v>415603</v>
      </c>
      <c r="E59" s="77">
        <f t="shared" si="4"/>
        <v>35410</v>
      </c>
      <c r="F59" s="73">
        <f t="shared" si="5"/>
        <v>9.3136906781555687E-2</v>
      </c>
    </row>
    <row r="60" spans="1:6" ht="15" customHeight="1" x14ac:dyDescent="0.25">
      <c r="A60" s="78" t="s">
        <v>56</v>
      </c>
      <c r="B60" s="77">
        <v>329120.98</v>
      </c>
      <c r="C60" s="77">
        <v>351075</v>
      </c>
      <c r="D60" s="77">
        <v>375158</v>
      </c>
      <c r="E60" s="77">
        <f t="shared" si="4"/>
        <v>24083</v>
      </c>
      <c r="F60" s="73">
        <f t="shared" si="5"/>
        <v>6.859787794630777E-2</v>
      </c>
    </row>
    <row r="61" spans="1:6" ht="15" customHeight="1" x14ac:dyDescent="0.25">
      <c r="A61" s="78" t="s">
        <v>57</v>
      </c>
      <c r="B61" s="77">
        <v>10440841.389999999</v>
      </c>
      <c r="C61" s="77">
        <v>10894943</v>
      </c>
      <c r="D61" s="77">
        <v>11038705</v>
      </c>
      <c r="E61" s="77">
        <f t="shared" si="4"/>
        <v>143762</v>
      </c>
      <c r="F61" s="73">
        <f t="shared" si="5"/>
        <v>1.3195296203018226E-2</v>
      </c>
    </row>
    <row r="62" spans="1:6" ht="15" customHeight="1" x14ac:dyDescent="0.25">
      <c r="A62" s="78" t="s">
        <v>58</v>
      </c>
      <c r="B62" s="77">
        <v>2472870.14</v>
      </c>
      <c r="C62" s="77">
        <v>2824842</v>
      </c>
      <c r="D62" s="77">
        <v>2853960</v>
      </c>
      <c r="E62" s="77">
        <f t="shared" si="4"/>
        <v>29118</v>
      </c>
      <c r="F62" s="73">
        <f t="shared" si="5"/>
        <v>1.0307833146066222E-2</v>
      </c>
    </row>
    <row r="63" spans="1:6" ht="15" customHeight="1" x14ac:dyDescent="0.25">
      <c r="A63" s="78" t="s">
        <v>59</v>
      </c>
      <c r="B63" s="77">
        <v>9692445.8499999996</v>
      </c>
      <c r="C63" s="77">
        <v>8981462</v>
      </c>
      <c r="D63" s="77">
        <v>9747364</v>
      </c>
      <c r="E63" s="77">
        <f t="shared" si="4"/>
        <v>765902</v>
      </c>
      <c r="F63" s="73">
        <f t="shared" si="5"/>
        <v>8.5275871567457501E-2</v>
      </c>
    </row>
    <row r="64" spans="1:6" ht="15" customHeight="1" x14ac:dyDescent="0.25">
      <c r="A64" s="78" t="s">
        <v>60</v>
      </c>
      <c r="B64" s="77">
        <v>5376147.3099999996</v>
      </c>
      <c r="C64" s="77">
        <v>6540289</v>
      </c>
      <c r="D64" s="77">
        <v>6540289</v>
      </c>
      <c r="E64" s="77">
        <f t="shared" si="4"/>
        <v>0</v>
      </c>
      <c r="F64" s="73">
        <f t="shared" si="5"/>
        <v>0</v>
      </c>
    </row>
    <row r="65" spans="1:9" ht="15" customHeight="1" x14ac:dyDescent="0.25">
      <c r="A65" s="78" t="s">
        <v>61</v>
      </c>
      <c r="B65" s="77">
        <v>11530214.07</v>
      </c>
      <c r="C65" s="77">
        <v>10774492</v>
      </c>
      <c r="D65" s="77">
        <v>10979969</v>
      </c>
      <c r="E65" s="77">
        <f t="shared" si="4"/>
        <v>205477</v>
      </c>
      <c r="F65" s="73">
        <f t="shared" si="5"/>
        <v>1.907069029333355E-2</v>
      </c>
    </row>
    <row r="66" spans="1:9" s="127" customFormat="1" ht="15" customHeight="1" x14ac:dyDescent="0.25">
      <c r="A66" s="97" t="s">
        <v>62</v>
      </c>
      <c r="B66" s="83">
        <v>73622716.350000024</v>
      </c>
      <c r="C66" s="83">
        <v>74012139</v>
      </c>
      <c r="D66" s="83">
        <v>72169608</v>
      </c>
      <c r="E66" s="83">
        <f t="shared" si="4"/>
        <v>-1842531</v>
      </c>
      <c r="F66" s="73">
        <f t="shared" si="5"/>
        <v>-2.4894983780971391E-2</v>
      </c>
      <c r="G66" s="192"/>
      <c r="H66" s="192"/>
      <c r="I66" s="192"/>
    </row>
    <row r="67" spans="1:9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9" ht="15" customHeight="1" x14ac:dyDescent="0.25">
      <c r="A68" s="78" t="s">
        <v>64</v>
      </c>
      <c r="B68" s="77">
        <v>2828329.33</v>
      </c>
      <c r="C68" s="77">
        <v>3293907</v>
      </c>
      <c r="D68" s="77">
        <v>3805821</v>
      </c>
      <c r="E68" s="77">
        <f t="shared" si="4"/>
        <v>511914</v>
      </c>
      <c r="F68" s="73">
        <f t="shared" si="5"/>
        <v>0.15541240235380052</v>
      </c>
    </row>
    <row r="69" spans="1:9" ht="15" customHeight="1" x14ac:dyDescent="0.25">
      <c r="A69" s="78" t="s">
        <v>65</v>
      </c>
      <c r="B69" s="77">
        <v>2374841</v>
      </c>
      <c r="C69" s="77">
        <v>2374841</v>
      </c>
      <c r="D69" s="77">
        <v>2374841</v>
      </c>
      <c r="E69" s="77">
        <f t="shared" si="4"/>
        <v>0</v>
      </c>
      <c r="F69" s="73">
        <f t="shared" si="5"/>
        <v>0</v>
      </c>
    </row>
    <row r="70" spans="1:9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9" s="127" customFormat="1" ht="15" customHeight="1" x14ac:dyDescent="0.25">
      <c r="A71" s="98" t="s">
        <v>67</v>
      </c>
      <c r="B71" s="99">
        <v>78825886.680000022</v>
      </c>
      <c r="C71" s="99">
        <v>79680887</v>
      </c>
      <c r="D71" s="99">
        <v>78350270</v>
      </c>
      <c r="E71" s="99">
        <f t="shared" si="4"/>
        <v>-1330617</v>
      </c>
      <c r="F71" s="73">
        <f t="shared" si="5"/>
        <v>-1.6699324644817271E-2</v>
      </c>
      <c r="G71" s="192"/>
      <c r="H71" s="192"/>
      <c r="I71" s="192"/>
    </row>
    <row r="72" spans="1:9" ht="15" customHeight="1" x14ac:dyDescent="0.25">
      <c r="A72" s="96"/>
      <c r="B72" s="68"/>
      <c r="C72" s="68"/>
      <c r="D72" s="68"/>
      <c r="E72" s="68"/>
      <c r="F72" s="73"/>
    </row>
    <row r="73" spans="1:9" ht="15" customHeight="1" x14ac:dyDescent="0.25">
      <c r="A73" s="94" t="s">
        <v>68</v>
      </c>
      <c r="B73" s="68"/>
      <c r="C73" s="68"/>
      <c r="D73" s="68"/>
      <c r="E73" s="68"/>
      <c r="F73" s="73"/>
    </row>
    <row r="74" spans="1:9" ht="15" customHeight="1" x14ac:dyDescent="0.25">
      <c r="A74" s="76" t="s">
        <v>69</v>
      </c>
      <c r="B74" s="72">
        <v>39339786.960000008</v>
      </c>
      <c r="C74" s="72">
        <v>39101992</v>
      </c>
      <c r="D74" s="72">
        <v>36851188</v>
      </c>
      <c r="E74" s="68">
        <f t="shared" ref="E74:E92" si="6">D74-C74</f>
        <v>-2250804</v>
      </c>
      <c r="F74" s="73">
        <f t="shared" ref="F74:F92" si="7">IF(ISBLANK(E74),"  ",IF(C74&gt;0,E74/C74,IF(E74&gt;0,1,0)))</f>
        <v>-5.7562387102938387E-2</v>
      </c>
    </row>
    <row r="75" spans="1:9" ht="15" customHeight="1" x14ac:dyDescent="0.25">
      <c r="A75" s="78" t="s">
        <v>70</v>
      </c>
      <c r="B75" s="75">
        <v>205052.13</v>
      </c>
      <c r="C75" s="75">
        <v>213477</v>
      </c>
      <c r="D75" s="75">
        <v>111377</v>
      </c>
      <c r="E75" s="77">
        <f t="shared" si="6"/>
        <v>-102100</v>
      </c>
      <c r="F75" s="73">
        <f t="shared" si="7"/>
        <v>-0.47827166392632464</v>
      </c>
    </row>
    <row r="76" spans="1:9" ht="15" customHeight="1" x14ac:dyDescent="0.25">
      <c r="A76" s="78" t="s">
        <v>71</v>
      </c>
      <c r="B76" s="68">
        <v>17959558.07</v>
      </c>
      <c r="C76" s="68">
        <v>17194693</v>
      </c>
      <c r="D76" s="68">
        <v>17738430</v>
      </c>
      <c r="E76" s="77">
        <f t="shared" si="6"/>
        <v>543737</v>
      </c>
      <c r="F76" s="73">
        <f t="shared" si="7"/>
        <v>3.1622373252026076E-2</v>
      </c>
    </row>
    <row r="77" spans="1:9" s="127" customFormat="1" ht="15" customHeight="1" x14ac:dyDescent="0.25">
      <c r="A77" s="97" t="s">
        <v>72</v>
      </c>
      <c r="B77" s="99">
        <v>57504397.160000011</v>
      </c>
      <c r="C77" s="99">
        <v>56510162</v>
      </c>
      <c r="D77" s="99">
        <v>54700995</v>
      </c>
      <c r="E77" s="83">
        <f t="shared" si="6"/>
        <v>-1809167</v>
      </c>
      <c r="F77" s="73">
        <f t="shared" si="7"/>
        <v>-3.2014896718929951E-2</v>
      </c>
      <c r="G77" s="192"/>
      <c r="H77" s="192"/>
      <c r="I77" s="192"/>
    </row>
    <row r="78" spans="1:9" ht="15" customHeight="1" x14ac:dyDescent="0.25">
      <c r="A78" s="78" t="s">
        <v>73</v>
      </c>
      <c r="B78" s="75">
        <v>204546.66000000003</v>
      </c>
      <c r="C78" s="75">
        <v>230000</v>
      </c>
      <c r="D78" s="75">
        <v>271400</v>
      </c>
      <c r="E78" s="77">
        <f t="shared" si="6"/>
        <v>41400</v>
      </c>
      <c r="F78" s="73">
        <f t="shared" si="7"/>
        <v>0.18</v>
      </c>
    </row>
    <row r="79" spans="1:9" ht="15" customHeight="1" x14ac:dyDescent="0.25">
      <c r="A79" s="78" t="s">
        <v>74</v>
      </c>
      <c r="B79" s="72">
        <v>8097154.5600000005</v>
      </c>
      <c r="C79" s="72">
        <v>7252389</v>
      </c>
      <c r="D79" s="72">
        <v>7180075</v>
      </c>
      <c r="E79" s="77">
        <f t="shared" si="6"/>
        <v>-72314</v>
      </c>
      <c r="F79" s="73">
        <f t="shared" si="7"/>
        <v>-9.9710591916677381E-3</v>
      </c>
    </row>
    <row r="80" spans="1:9" ht="15" customHeight="1" x14ac:dyDescent="0.25">
      <c r="A80" s="78" t="s">
        <v>75</v>
      </c>
      <c r="B80" s="68">
        <v>853868.5199999999</v>
      </c>
      <c r="C80" s="68">
        <v>909661</v>
      </c>
      <c r="D80" s="68">
        <v>876811</v>
      </c>
      <c r="E80" s="77">
        <f t="shared" si="6"/>
        <v>-32850</v>
      </c>
      <c r="F80" s="73">
        <f t="shared" si="7"/>
        <v>-3.6112353942842443E-2</v>
      </c>
    </row>
    <row r="81" spans="1:9" s="127" customFormat="1" ht="15" customHeight="1" x14ac:dyDescent="0.25">
      <c r="A81" s="81" t="s">
        <v>76</v>
      </c>
      <c r="B81" s="99">
        <v>9155569.7400000002</v>
      </c>
      <c r="C81" s="99">
        <v>8392050</v>
      </c>
      <c r="D81" s="99">
        <v>8328286</v>
      </c>
      <c r="E81" s="83">
        <f t="shared" si="6"/>
        <v>-63764</v>
      </c>
      <c r="F81" s="73">
        <f t="shared" si="7"/>
        <v>-7.5981434810326442E-3</v>
      </c>
      <c r="G81" s="192"/>
      <c r="H81" s="192"/>
      <c r="I81" s="192"/>
    </row>
    <row r="82" spans="1:9" ht="15" customHeight="1" x14ac:dyDescent="0.25">
      <c r="A82" s="78" t="s">
        <v>77</v>
      </c>
      <c r="B82" s="68">
        <v>1203555.3600000001</v>
      </c>
      <c r="C82" s="68">
        <v>1288127</v>
      </c>
      <c r="D82" s="68">
        <v>1291377</v>
      </c>
      <c r="E82" s="77">
        <f t="shared" si="6"/>
        <v>3250</v>
      </c>
      <c r="F82" s="73">
        <f t="shared" si="7"/>
        <v>2.5230431471431002E-3</v>
      </c>
    </row>
    <row r="83" spans="1:9" ht="15" customHeight="1" x14ac:dyDescent="0.25">
      <c r="A83" s="78" t="s">
        <v>78</v>
      </c>
      <c r="B83" s="77">
        <v>7969085.8699999992</v>
      </c>
      <c r="C83" s="77">
        <v>10015460</v>
      </c>
      <c r="D83" s="77">
        <v>10014460</v>
      </c>
      <c r="E83" s="77">
        <f t="shared" si="6"/>
        <v>-1000</v>
      </c>
      <c r="F83" s="73">
        <f t="shared" si="7"/>
        <v>-9.9845638642658455E-5</v>
      </c>
    </row>
    <row r="84" spans="1:9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9" ht="15" customHeight="1" x14ac:dyDescent="0.25">
      <c r="A85" s="78" t="s">
        <v>80</v>
      </c>
      <c r="B85" s="77">
        <v>2828329.33</v>
      </c>
      <c r="C85" s="77">
        <v>3293907</v>
      </c>
      <c r="D85" s="77">
        <v>3805821</v>
      </c>
      <c r="E85" s="77">
        <f t="shared" si="6"/>
        <v>511914</v>
      </c>
      <c r="F85" s="73">
        <f t="shared" si="7"/>
        <v>0.15541240235380052</v>
      </c>
    </row>
    <row r="86" spans="1:9" s="127" customFormat="1" ht="15" customHeight="1" x14ac:dyDescent="0.25">
      <c r="A86" s="81" t="s">
        <v>81</v>
      </c>
      <c r="B86" s="83">
        <v>12000970.559999999</v>
      </c>
      <c r="C86" s="83">
        <v>14597494</v>
      </c>
      <c r="D86" s="83">
        <v>15111658</v>
      </c>
      <c r="E86" s="83">
        <f t="shared" si="6"/>
        <v>514164</v>
      </c>
      <c r="F86" s="73">
        <f t="shared" si="7"/>
        <v>3.5222758098068067E-2</v>
      </c>
      <c r="G86" s="192"/>
      <c r="H86" s="192"/>
      <c r="I86" s="192"/>
    </row>
    <row r="87" spans="1:9" ht="15" customHeight="1" x14ac:dyDescent="0.25">
      <c r="A87" s="78" t="s">
        <v>82</v>
      </c>
      <c r="B87" s="77">
        <v>45901.93</v>
      </c>
      <c r="C87" s="77">
        <v>43532</v>
      </c>
      <c r="D87" s="77">
        <v>71682</v>
      </c>
      <c r="E87" s="77">
        <f t="shared" si="6"/>
        <v>28150</v>
      </c>
      <c r="F87" s="73">
        <f t="shared" si="7"/>
        <v>0.64665073968574838</v>
      </c>
    </row>
    <row r="88" spans="1:9" ht="15" customHeight="1" x14ac:dyDescent="0.25">
      <c r="A88" s="78" t="s">
        <v>83</v>
      </c>
      <c r="B88" s="77">
        <v>119047.29000000001</v>
      </c>
      <c r="C88" s="77">
        <v>137649</v>
      </c>
      <c r="D88" s="77">
        <v>137649</v>
      </c>
      <c r="E88" s="77">
        <f t="shared" si="6"/>
        <v>0</v>
      </c>
      <c r="F88" s="73">
        <f t="shared" si="7"/>
        <v>0</v>
      </c>
    </row>
    <row r="89" spans="1:9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9" s="127" customFormat="1" ht="15" customHeight="1" x14ac:dyDescent="0.25">
      <c r="A90" s="100" t="s">
        <v>85</v>
      </c>
      <c r="B90" s="99">
        <v>164949.22</v>
      </c>
      <c r="C90" s="99">
        <v>181181</v>
      </c>
      <c r="D90" s="99">
        <v>209331</v>
      </c>
      <c r="E90" s="99">
        <f t="shared" si="6"/>
        <v>28150</v>
      </c>
      <c r="F90" s="73">
        <f t="shared" si="7"/>
        <v>0.15536949238606698</v>
      </c>
      <c r="G90" s="192"/>
      <c r="H90" s="192"/>
      <c r="I90" s="192"/>
    </row>
    <row r="91" spans="1:9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9" s="127" customFormat="1" ht="15" customHeight="1" thickBot="1" x14ac:dyDescent="0.3">
      <c r="A92" s="199" t="s">
        <v>67</v>
      </c>
      <c r="B92" s="200">
        <v>78825886.680000007</v>
      </c>
      <c r="C92" s="200">
        <v>79680887</v>
      </c>
      <c r="D92" s="200">
        <v>78350270</v>
      </c>
      <c r="E92" s="200">
        <f t="shared" si="6"/>
        <v>-1330617</v>
      </c>
      <c r="F92" s="206">
        <f t="shared" si="7"/>
        <v>-1.6699324644817271E-2</v>
      </c>
    </row>
    <row r="93" spans="1:9" ht="15" customHeight="1" thickTop="1" x14ac:dyDescent="0.3">
      <c r="A93" s="23"/>
      <c r="B93" s="24"/>
      <c r="C93" s="24"/>
      <c r="D93" s="24"/>
      <c r="E93" s="24"/>
      <c r="F93" s="25"/>
      <c r="G93" s="145"/>
      <c r="H93" s="145"/>
    </row>
    <row r="94" spans="1:9" x14ac:dyDescent="0.25">
      <c r="A94" s="11" t="s">
        <v>199</v>
      </c>
    </row>
    <row r="95" spans="1:9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I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4" width="23.7109375" style="12" customWidth="1"/>
    <col min="5" max="6" width="23.7109375" style="22" customWidth="1"/>
    <col min="7" max="7" width="8.42578125" style="142" customWidth="1"/>
    <col min="8" max="8" width="11.5703125" style="142" customWidth="1"/>
    <col min="9" max="9" width="23.140625" style="142" bestFit="1" customWidth="1"/>
    <col min="10" max="16384" width="9.140625" style="142"/>
  </cols>
  <sheetData>
    <row r="1" spans="1:8" ht="19.5" customHeight="1" thickBot="1" x14ac:dyDescent="0.35">
      <c r="A1" s="30" t="s">
        <v>0</v>
      </c>
      <c r="B1" s="31"/>
      <c r="C1" s="54" t="s">
        <v>1</v>
      </c>
      <c r="D1" s="55" t="s">
        <v>129</v>
      </c>
      <c r="E1" s="41"/>
      <c r="F1" s="41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56"/>
      <c r="F2" s="56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57"/>
      <c r="F3" s="57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116"/>
    </row>
    <row r="7" spans="1:8" ht="15" customHeight="1" x14ac:dyDescent="0.25">
      <c r="A7" s="67" t="s">
        <v>11</v>
      </c>
      <c r="B7" s="68"/>
      <c r="C7" s="68"/>
      <c r="D7" s="68"/>
      <c r="E7" s="68"/>
      <c r="F7" s="117"/>
    </row>
    <row r="8" spans="1:8" ht="15" customHeight="1" x14ac:dyDescent="0.25">
      <c r="A8" s="71" t="s">
        <v>12</v>
      </c>
      <c r="B8" s="72">
        <v>6169908</v>
      </c>
      <c r="C8" s="72">
        <v>6169908</v>
      </c>
      <c r="D8" s="72">
        <v>8891959</v>
      </c>
      <c r="E8" s="72">
        <f t="shared" ref="E8:E29" si="0">D8-C8</f>
        <v>2722051</v>
      </c>
      <c r="F8" s="118">
        <f t="shared" ref="F8:F29" si="1">IF(ISBLANK(E8),"  ",IF(C8&gt;0,E8/C8,IF(E8&gt;0,1,0)))</f>
        <v>0.44118178099252048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118">
        <f t="shared" si="1"/>
        <v>0</v>
      </c>
    </row>
    <row r="10" spans="1:8" ht="15" customHeight="1" x14ac:dyDescent="0.25">
      <c r="A10" s="74" t="s">
        <v>14</v>
      </c>
      <c r="B10" s="75">
        <v>578111</v>
      </c>
      <c r="C10" s="75">
        <v>593739</v>
      </c>
      <c r="D10" s="75">
        <v>578577</v>
      </c>
      <c r="E10" s="75">
        <f t="shared" si="0"/>
        <v>-15162</v>
      </c>
      <c r="F10" s="119">
        <f t="shared" si="1"/>
        <v>-2.5536473096764739E-2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118">
        <f t="shared" si="1"/>
        <v>0</v>
      </c>
    </row>
    <row r="12" spans="1:8" ht="15" customHeight="1" x14ac:dyDescent="0.25">
      <c r="A12" s="78" t="s">
        <v>16</v>
      </c>
      <c r="B12" s="77">
        <v>578111</v>
      </c>
      <c r="C12" s="77">
        <v>543739</v>
      </c>
      <c r="D12" s="77">
        <v>528577</v>
      </c>
      <c r="E12" s="75">
        <f t="shared" si="0"/>
        <v>-15162</v>
      </c>
      <c r="F12" s="118">
        <f t="shared" si="1"/>
        <v>-2.7884702035351521E-2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118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118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118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50000</v>
      </c>
      <c r="D16" s="77">
        <v>50000</v>
      </c>
      <c r="E16" s="75">
        <f t="shared" si="0"/>
        <v>0</v>
      </c>
      <c r="F16" s="118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118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118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118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118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118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118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118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118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118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118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118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118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119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120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118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120"/>
    </row>
    <row r="33" spans="1:9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118">
        <f>IF(ISBLANK(E33),"  ",IF(C33&gt;0,E33/C33,IF(E33&gt;0,1,0)))</f>
        <v>0</v>
      </c>
    </row>
    <row r="34" spans="1:9" ht="15" customHeight="1" x14ac:dyDescent="0.25">
      <c r="A34" s="78" t="s">
        <v>36</v>
      </c>
      <c r="B34" s="77"/>
      <c r="C34" s="77"/>
      <c r="D34" s="77"/>
      <c r="E34" s="75"/>
      <c r="F34" s="118" t="str">
        <f>IF(ISBLANK(E34),"  ",IF(C34&gt;0,E34/C34,IF(E34&gt;0,1,0)))</f>
        <v xml:space="preserve">  </v>
      </c>
    </row>
    <row r="35" spans="1:9" s="127" customFormat="1" ht="15" customHeight="1" x14ac:dyDescent="0.25">
      <c r="A35" s="82" t="s">
        <v>38</v>
      </c>
      <c r="B35" s="83">
        <v>6748019</v>
      </c>
      <c r="C35" s="83">
        <v>6763647</v>
      </c>
      <c r="D35" s="83">
        <v>9470536</v>
      </c>
      <c r="E35" s="83">
        <f>D35-C35</f>
        <v>2706889</v>
      </c>
      <c r="F35" s="122">
        <f>IF(ISBLANK(E35),"  ",IF(C35&gt;0,E35/C35,IF(E35&gt;0,1,0)))</f>
        <v>0.40021145396854685</v>
      </c>
    </row>
    <row r="36" spans="1:9" ht="15" customHeight="1" x14ac:dyDescent="0.25">
      <c r="A36" s="80" t="s">
        <v>39</v>
      </c>
      <c r="B36" s="77"/>
      <c r="C36" s="77"/>
      <c r="D36" s="77"/>
      <c r="E36" s="77"/>
      <c r="F36" s="120"/>
    </row>
    <row r="37" spans="1:9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118">
        <f t="shared" ref="F37:F42" si="3">IF(ISBLANK(E37),"  ",IF(C37&gt;0,E37/C37,IF(E37&gt;0,1,0)))</f>
        <v>0</v>
      </c>
    </row>
    <row r="38" spans="1:9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118">
        <f t="shared" si="3"/>
        <v>0</v>
      </c>
    </row>
    <row r="39" spans="1:9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118">
        <f t="shared" si="3"/>
        <v>0</v>
      </c>
    </row>
    <row r="40" spans="1:9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118">
        <f t="shared" si="3"/>
        <v>0</v>
      </c>
    </row>
    <row r="41" spans="1:9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118">
        <f t="shared" si="3"/>
        <v>0</v>
      </c>
    </row>
    <row r="42" spans="1:9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122">
        <f t="shared" si="3"/>
        <v>0</v>
      </c>
      <c r="I42" s="127" t="s">
        <v>46</v>
      </c>
    </row>
    <row r="43" spans="1:9" ht="15" customHeight="1" x14ac:dyDescent="0.25">
      <c r="A43" s="78" t="s">
        <v>46</v>
      </c>
      <c r="B43" s="77"/>
      <c r="C43" s="77"/>
      <c r="D43" s="77"/>
      <c r="E43" s="77"/>
      <c r="F43" s="120"/>
    </row>
    <row r="44" spans="1:9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122">
        <f>IF(ISBLANK(E44),"  ",IF(C44&gt;0,E44/C44,IF(E44&gt;0,1,0)))</f>
        <v>0</v>
      </c>
    </row>
    <row r="45" spans="1:9" ht="15" customHeight="1" x14ac:dyDescent="0.25">
      <c r="A45" s="78" t="s">
        <v>46</v>
      </c>
      <c r="B45" s="77"/>
      <c r="C45" s="77"/>
      <c r="D45" s="77"/>
      <c r="E45" s="77"/>
      <c r="F45" s="120"/>
    </row>
    <row r="46" spans="1:9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122">
        <f>IF(ISBLANK(E46),"  ",IF(C46&gt;0,E46/C46,IF(E46&gt;0,1,0)))</f>
        <v>0</v>
      </c>
    </row>
    <row r="47" spans="1:9" ht="15" customHeight="1" x14ac:dyDescent="0.25">
      <c r="A47" s="78" t="s">
        <v>46</v>
      </c>
      <c r="B47" s="77"/>
      <c r="C47" s="77"/>
      <c r="D47" s="77"/>
      <c r="E47" s="77"/>
      <c r="F47" s="120"/>
    </row>
    <row r="48" spans="1:9" s="127" customFormat="1" ht="15" customHeight="1" x14ac:dyDescent="0.25">
      <c r="A48" s="80" t="s">
        <v>49</v>
      </c>
      <c r="B48" s="88">
        <v>14390457</v>
      </c>
      <c r="C48" s="88">
        <v>14508083</v>
      </c>
      <c r="D48" s="88">
        <v>14199833</v>
      </c>
      <c r="E48" s="88">
        <f>D48-C48</f>
        <v>-308250</v>
      </c>
      <c r="F48" s="121">
        <f>IF(ISBLANK(E48),"  ",IF(C48&gt;0,E48/C48,IF(E48&gt;0,1,0)))</f>
        <v>-2.1246776710610215E-2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120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122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12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122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120"/>
    </row>
    <row r="54" spans="1:6" s="127" customFormat="1" ht="15" customHeight="1" x14ac:dyDescent="0.25">
      <c r="A54" s="94" t="s">
        <v>52</v>
      </c>
      <c r="B54" s="88">
        <v>21138476</v>
      </c>
      <c r="C54" s="88">
        <v>21271730</v>
      </c>
      <c r="D54" s="88">
        <v>23670369</v>
      </c>
      <c r="E54" s="88">
        <f>D54-C54</f>
        <v>2398639</v>
      </c>
      <c r="F54" s="122">
        <f>IF(ISBLANK(E54),"  ",IF(C54&gt;0,E54/C54,IF(E54&gt;0,1,0)))</f>
        <v>0.11276182050073032</v>
      </c>
    </row>
    <row r="55" spans="1:6" ht="15" customHeight="1" x14ac:dyDescent="0.25">
      <c r="A55" s="95"/>
      <c r="B55" s="77"/>
      <c r="C55" s="77"/>
      <c r="D55" s="77"/>
      <c r="E55" s="77"/>
      <c r="F55" s="120" t="s">
        <v>46</v>
      </c>
    </row>
    <row r="56" spans="1:6" ht="15" customHeight="1" x14ac:dyDescent="0.25">
      <c r="A56" s="96"/>
      <c r="B56" s="68"/>
      <c r="C56" s="68"/>
      <c r="D56" s="68"/>
      <c r="E56" s="68"/>
      <c r="F56" s="124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124"/>
    </row>
    <row r="58" spans="1:6" ht="15" customHeight="1" x14ac:dyDescent="0.25">
      <c r="A58" s="76" t="s">
        <v>54</v>
      </c>
      <c r="B58" s="68">
        <v>8048305</v>
      </c>
      <c r="C58" s="68">
        <v>8200479</v>
      </c>
      <c r="D58" s="68">
        <v>7611150</v>
      </c>
      <c r="E58" s="68">
        <f t="shared" ref="E58:E71" si="4">D58-C58</f>
        <v>-589329</v>
      </c>
      <c r="F58" s="119">
        <f t="shared" ref="F58:F71" si="5">IF(ISBLANK(E58),"  ",IF(C58&gt;0,E58/C58,IF(E58&gt;0,1,0)))</f>
        <v>-7.1865192264988428E-2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118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118">
        <f t="shared" si="5"/>
        <v>0</v>
      </c>
    </row>
    <row r="61" spans="1:6" ht="15" customHeight="1" x14ac:dyDescent="0.25">
      <c r="A61" s="78" t="s">
        <v>57</v>
      </c>
      <c r="B61" s="77">
        <v>1656380</v>
      </c>
      <c r="C61" s="77">
        <v>1654740</v>
      </c>
      <c r="D61" s="77">
        <v>1611469</v>
      </c>
      <c r="E61" s="77">
        <f t="shared" si="4"/>
        <v>-43271</v>
      </c>
      <c r="F61" s="119">
        <f t="shared" si="5"/>
        <v>-2.614972744962955E-2</v>
      </c>
    </row>
    <row r="62" spans="1:6" ht="15" customHeight="1" x14ac:dyDescent="0.25">
      <c r="A62" s="78" t="s">
        <v>58</v>
      </c>
      <c r="B62" s="77">
        <v>854986</v>
      </c>
      <c r="C62" s="77">
        <v>799118</v>
      </c>
      <c r="D62" s="77">
        <v>892684</v>
      </c>
      <c r="E62" s="77">
        <f t="shared" si="4"/>
        <v>93566</v>
      </c>
      <c r="F62" s="118">
        <f t="shared" si="5"/>
        <v>0.11708658796322946</v>
      </c>
    </row>
    <row r="63" spans="1:6" ht="15" customHeight="1" x14ac:dyDescent="0.25">
      <c r="A63" s="78" t="s">
        <v>59</v>
      </c>
      <c r="B63" s="77">
        <v>7104889</v>
      </c>
      <c r="C63" s="77">
        <v>7951253</v>
      </c>
      <c r="D63" s="77">
        <v>7539955</v>
      </c>
      <c r="E63" s="77">
        <f t="shared" si="4"/>
        <v>-411298</v>
      </c>
      <c r="F63" s="119">
        <f t="shared" si="5"/>
        <v>-5.1727444718461357E-2</v>
      </c>
    </row>
    <row r="64" spans="1:6" ht="15" customHeight="1" x14ac:dyDescent="0.25">
      <c r="A64" s="78" t="s">
        <v>60</v>
      </c>
      <c r="B64" s="77">
        <v>832899</v>
      </c>
      <c r="C64" s="77">
        <v>276680</v>
      </c>
      <c r="D64" s="77">
        <v>482500</v>
      </c>
      <c r="E64" s="77">
        <f t="shared" si="4"/>
        <v>205820</v>
      </c>
      <c r="F64" s="118">
        <f t="shared" si="5"/>
        <v>0.74389186063322255</v>
      </c>
    </row>
    <row r="65" spans="1:9" ht="15" customHeight="1" x14ac:dyDescent="0.25">
      <c r="A65" s="78" t="s">
        <v>61</v>
      </c>
      <c r="B65" s="77">
        <v>2227237</v>
      </c>
      <c r="C65" s="77">
        <v>1994460</v>
      </c>
      <c r="D65" s="77">
        <v>5082361</v>
      </c>
      <c r="E65" s="77">
        <f t="shared" si="4"/>
        <v>3087901</v>
      </c>
      <c r="F65" s="118">
        <f t="shared" si="5"/>
        <v>1.548239122368962</v>
      </c>
    </row>
    <row r="66" spans="1:9" s="127" customFormat="1" ht="15" customHeight="1" x14ac:dyDescent="0.25">
      <c r="A66" s="97" t="s">
        <v>62</v>
      </c>
      <c r="B66" s="83">
        <v>20724696</v>
      </c>
      <c r="C66" s="83">
        <v>20876730</v>
      </c>
      <c r="D66" s="83">
        <v>23220119</v>
      </c>
      <c r="E66" s="83">
        <f t="shared" si="4"/>
        <v>2343389</v>
      </c>
      <c r="F66" s="122">
        <f t="shared" si="5"/>
        <v>0.11224885314893664</v>
      </c>
      <c r="G66" s="192"/>
      <c r="H66" s="192"/>
      <c r="I66" s="192"/>
    </row>
    <row r="67" spans="1:9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118">
        <f t="shared" si="5"/>
        <v>0</v>
      </c>
    </row>
    <row r="68" spans="1:9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118">
        <f t="shared" si="5"/>
        <v>0</v>
      </c>
    </row>
    <row r="69" spans="1:9" ht="15" customHeight="1" x14ac:dyDescent="0.25">
      <c r="A69" s="78" t="s">
        <v>65</v>
      </c>
      <c r="B69" s="77">
        <v>413780</v>
      </c>
      <c r="C69" s="77">
        <v>395000</v>
      </c>
      <c r="D69" s="77">
        <v>450250</v>
      </c>
      <c r="E69" s="77">
        <f t="shared" si="4"/>
        <v>55250</v>
      </c>
      <c r="F69" s="118">
        <f t="shared" si="5"/>
        <v>0.13987341772151898</v>
      </c>
    </row>
    <row r="70" spans="1:9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118">
        <f t="shared" si="5"/>
        <v>0</v>
      </c>
    </row>
    <row r="71" spans="1:9" s="127" customFormat="1" ht="15" customHeight="1" x14ac:dyDescent="0.25">
      <c r="A71" s="98" t="s">
        <v>67</v>
      </c>
      <c r="B71" s="99">
        <v>21138476</v>
      </c>
      <c r="C71" s="99">
        <v>21271730</v>
      </c>
      <c r="D71" s="99">
        <v>23670369</v>
      </c>
      <c r="E71" s="99">
        <f t="shared" si="4"/>
        <v>2398639</v>
      </c>
      <c r="F71" s="122">
        <f t="shared" si="5"/>
        <v>0.11276182050073032</v>
      </c>
      <c r="G71" s="192"/>
      <c r="H71" s="192"/>
      <c r="I71" s="192"/>
    </row>
    <row r="72" spans="1:9" ht="15" customHeight="1" x14ac:dyDescent="0.25">
      <c r="A72" s="96" t="s">
        <v>195</v>
      </c>
      <c r="B72" s="68"/>
      <c r="C72" s="68"/>
      <c r="D72" s="68"/>
      <c r="E72" s="68"/>
      <c r="F72" s="124"/>
    </row>
    <row r="73" spans="1:9" ht="15" customHeight="1" x14ac:dyDescent="0.25">
      <c r="A73" s="94" t="s">
        <v>68</v>
      </c>
      <c r="B73" s="68"/>
      <c r="C73" s="68"/>
      <c r="D73" s="68"/>
      <c r="E73" s="68"/>
      <c r="F73" s="124"/>
    </row>
    <row r="74" spans="1:9" ht="15" customHeight="1" x14ac:dyDescent="0.25">
      <c r="A74" s="76" t="s">
        <v>69</v>
      </c>
      <c r="B74" s="72">
        <v>11184708</v>
      </c>
      <c r="C74" s="72">
        <v>11127757</v>
      </c>
      <c r="D74" s="72">
        <v>11050882</v>
      </c>
      <c r="E74" s="68">
        <f t="shared" ref="E74:E92" si="6">D74-C74</f>
        <v>-76875</v>
      </c>
      <c r="F74" s="118">
        <f t="shared" ref="F74:F92" si="7">IF(ISBLANK(E74),"  ",IF(C74&gt;0,E74/C74,IF(E74&gt;0,1,0)))</f>
        <v>-6.9084003182312481E-3</v>
      </c>
    </row>
    <row r="75" spans="1:9" ht="15" customHeight="1" x14ac:dyDescent="0.25">
      <c r="A75" s="78" t="s">
        <v>70</v>
      </c>
      <c r="B75" s="75">
        <v>540136</v>
      </c>
      <c r="C75" s="72">
        <v>0</v>
      </c>
      <c r="D75" s="72">
        <v>0</v>
      </c>
      <c r="E75" s="77">
        <f t="shared" si="6"/>
        <v>0</v>
      </c>
      <c r="F75" s="118">
        <f t="shared" si="7"/>
        <v>0</v>
      </c>
    </row>
    <row r="76" spans="1:9" ht="15" customHeight="1" x14ac:dyDescent="0.25">
      <c r="A76" s="78" t="s">
        <v>71</v>
      </c>
      <c r="B76" s="68">
        <v>4285029</v>
      </c>
      <c r="C76" s="72">
        <v>5167226</v>
      </c>
      <c r="D76" s="72">
        <v>5232860</v>
      </c>
      <c r="E76" s="77">
        <f t="shared" si="6"/>
        <v>65634</v>
      </c>
      <c r="F76" s="118">
        <f t="shared" si="7"/>
        <v>1.2701979746966748E-2</v>
      </c>
    </row>
    <row r="77" spans="1:9" s="127" customFormat="1" ht="15" customHeight="1" x14ac:dyDescent="0.25">
      <c r="A77" s="97" t="s">
        <v>72</v>
      </c>
      <c r="B77" s="99">
        <v>16009873</v>
      </c>
      <c r="C77" s="99">
        <v>16294983</v>
      </c>
      <c r="D77" s="99">
        <v>16283742</v>
      </c>
      <c r="E77" s="83">
        <f t="shared" si="6"/>
        <v>-11241</v>
      </c>
      <c r="F77" s="122">
        <f t="shared" si="7"/>
        <v>-6.8984422996943293E-4</v>
      </c>
      <c r="G77" s="192"/>
      <c r="H77" s="192"/>
      <c r="I77" s="192"/>
    </row>
    <row r="78" spans="1:9" ht="15" customHeight="1" x14ac:dyDescent="0.25">
      <c r="A78" s="78" t="s">
        <v>73</v>
      </c>
      <c r="B78" s="75">
        <v>36952</v>
      </c>
      <c r="C78" s="75">
        <v>60000</v>
      </c>
      <c r="D78" s="75">
        <v>50000</v>
      </c>
      <c r="E78" s="77">
        <f t="shared" si="6"/>
        <v>-10000</v>
      </c>
      <c r="F78" s="118">
        <f t="shared" si="7"/>
        <v>-0.16666666666666666</v>
      </c>
    </row>
    <row r="79" spans="1:9" ht="15" customHeight="1" x14ac:dyDescent="0.25">
      <c r="A79" s="78" t="s">
        <v>74</v>
      </c>
      <c r="B79" s="72">
        <v>2367844</v>
      </c>
      <c r="C79" s="72">
        <v>2022045</v>
      </c>
      <c r="D79" s="72">
        <v>1945286</v>
      </c>
      <c r="E79" s="77">
        <f t="shared" si="6"/>
        <v>-76759</v>
      </c>
      <c r="F79" s="119">
        <f t="shared" si="7"/>
        <v>-3.7961074061160852E-2</v>
      </c>
    </row>
    <row r="80" spans="1:9" ht="15" customHeight="1" x14ac:dyDescent="0.25">
      <c r="A80" s="78" t="s">
        <v>75</v>
      </c>
      <c r="B80" s="68">
        <v>226745</v>
      </c>
      <c r="C80" s="68">
        <v>238320</v>
      </c>
      <c r="D80" s="68">
        <v>250000</v>
      </c>
      <c r="E80" s="77">
        <f t="shared" si="6"/>
        <v>11680</v>
      </c>
      <c r="F80" s="118">
        <f t="shared" si="7"/>
        <v>4.9009734810339038E-2</v>
      </c>
    </row>
    <row r="81" spans="1:9" s="127" customFormat="1" ht="15" customHeight="1" x14ac:dyDescent="0.25">
      <c r="A81" s="81" t="s">
        <v>76</v>
      </c>
      <c r="B81" s="99">
        <v>2631541</v>
      </c>
      <c r="C81" s="99">
        <v>2320365</v>
      </c>
      <c r="D81" s="99">
        <v>2245286</v>
      </c>
      <c r="E81" s="83">
        <f t="shared" si="6"/>
        <v>-75079</v>
      </c>
      <c r="F81" s="121">
        <f t="shared" si="7"/>
        <v>-3.2356547353541362E-2</v>
      </c>
      <c r="G81" s="192"/>
      <c r="H81" s="192"/>
      <c r="I81" s="192"/>
    </row>
    <row r="82" spans="1:9" ht="15" customHeight="1" x14ac:dyDescent="0.25">
      <c r="A82" s="78" t="s">
        <v>77</v>
      </c>
      <c r="B82" s="68">
        <v>55957</v>
      </c>
      <c r="C82" s="68">
        <v>150000</v>
      </c>
      <c r="D82" s="68">
        <v>34740</v>
      </c>
      <c r="E82" s="77">
        <f t="shared" si="6"/>
        <v>-115260</v>
      </c>
      <c r="F82" s="118">
        <f t="shared" si="7"/>
        <v>-0.76839999999999997</v>
      </c>
    </row>
    <row r="83" spans="1:9" ht="15" customHeight="1" x14ac:dyDescent="0.25">
      <c r="A83" s="78" t="s">
        <v>78</v>
      </c>
      <c r="B83" s="77">
        <v>1315334</v>
      </c>
      <c r="C83" s="77">
        <v>2103954</v>
      </c>
      <c r="D83" s="77">
        <v>4656351</v>
      </c>
      <c r="E83" s="77">
        <f t="shared" si="6"/>
        <v>2552397</v>
      </c>
      <c r="F83" s="118">
        <f t="shared" si="7"/>
        <v>1.2131429679546226</v>
      </c>
    </row>
    <row r="84" spans="1:9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118">
        <f t="shared" si="7"/>
        <v>0</v>
      </c>
    </row>
    <row r="85" spans="1:9" ht="15" customHeight="1" x14ac:dyDescent="0.25">
      <c r="A85" s="78" t="s">
        <v>80</v>
      </c>
      <c r="B85" s="77">
        <v>1125771</v>
      </c>
      <c r="C85" s="77">
        <v>402428</v>
      </c>
      <c r="D85" s="77">
        <v>450250</v>
      </c>
      <c r="E85" s="77">
        <f t="shared" si="6"/>
        <v>47822</v>
      </c>
      <c r="F85" s="118">
        <f t="shared" si="7"/>
        <v>0.11883367956504021</v>
      </c>
    </row>
    <row r="86" spans="1:9" s="127" customFormat="1" ht="15" customHeight="1" x14ac:dyDescent="0.25">
      <c r="A86" s="81" t="s">
        <v>81</v>
      </c>
      <c r="B86" s="83">
        <v>2497062</v>
      </c>
      <c r="C86" s="83">
        <v>2656382</v>
      </c>
      <c r="D86" s="83">
        <v>5141341</v>
      </c>
      <c r="E86" s="83">
        <f t="shared" si="6"/>
        <v>2484959</v>
      </c>
      <c r="F86" s="122">
        <f t="shared" si="7"/>
        <v>0.93546748923912304</v>
      </c>
      <c r="G86" s="192"/>
      <c r="H86" s="192"/>
      <c r="I86" s="192"/>
    </row>
    <row r="87" spans="1:9" ht="15" customHeight="1" x14ac:dyDescent="0.25">
      <c r="A87" s="78" t="s">
        <v>82</v>
      </c>
      <c r="B87" s="77">
        <v>0</v>
      </c>
      <c r="C87" s="77">
        <v>0</v>
      </c>
      <c r="D87" s="77">
        <v>0</v>
      </c>
      <c r="E87" s="77">
        <f t="shared" si="6"/>
        <v>0</v>
      </c>
      <c r="F87" s="118">
        <f t="shared" si="7"/>
        <v>0</v>
      </c>
    </row>
    <row r="88" spans="1:9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118">
        <f t="shared" si="7"/>
        <v>0</v>
      </c>
    </row>
    <row r="89" spans="1:9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118">
        <f t="shared" si="7"/>
        <v>0</v>
      </c>
    </row>
    <row r="90" spans="1:9" s="127" customFormat="1" ht="15" customHeight="1" x14ac:dyDescent="0.25">
      <c r="A90" s="100" t="s">
        <v>85</v>
      </c>
      <c r="B90" s="99">
        <v>0</v>
      </c>
      <c r="C90" s="99">
        <v>0</v>
      </c>
      <c r="D90" s="99">
        <v>0</v>
      </c>
      <c r="E90" s="99">
        <f t="shared" si="6"/>
        <v>0</v>
      </c>
      <c r="F90" s="118">
        <f t="shared" si="7"/>
        <v>0</v>
      </c>
      <c r="G90" s="192"/>
      <c r="H90" s="192"/>
      <c r="I90" s="192"/>
    </row>
    <row r="91" spans="1:9" ht="15" customHeight="1" x14ac:dyDescent="0.25">
      <c r="A91" s="86" t="s">
        <v>86</v>
      </c>
      <c r="B91" s="77">
        <v>0</v>
      </c>
      <c r="C91" s="77">
        <v>0</v>
      </c>
      <c r="D91" s="75">
        <v>0</v>
      </c>
      <c r="E91" s="77">
        <f t="shared" si="6"/>
        <v>0</v>
      </c>
      <c r="F91" s="118">
        <f t="shared" si="7"/>
        <v>0</v>
      </c>
    </row>
    <row r="92" spans="1:9" s="127" customFormat="1" ht="15" customHeight="1" thickBot="1" x14ac:dyDescent="0.3">
      <c r="A92" s="199" t="s">
        <v>67</v>
      </c>
      <c r="B92" s="200">
        <v>21138476</v>
      </c>
      <c r="C92" s="200">
        <v>21271730</v>
      </c>
      <c r="D92" s="201">
        <v>23670369</v>
      </c>
      <c r="E92" s="200">
        <f t="shared" si="6"/>
        <v>2398639</v>
      </c>
      <c r="F92" s="205">
        <f t="shared" si="7"/>
        <v>0.11276182050073032</v>
      </c>
    </row>
    <row r="93" spans="1:9" ht="15" customHeight="1" thickTop="1" x14ac:dyDescent="0.4">
      <c r="A93" s="4"/>
      <c r="B93" s="5"/>
      <c r="C93" s="5"/>
      <c r="D93" s="5"/>
      <c r="E93" s="21"/>
      <c r="F93" s="21" t="s">
        <v>46</v>
      </c>
      <c r="G93" s="145"/>
      <c r="H93" s="145"/>
    </row>
    <row r="94" spans="1:9" x14ac:dyDescent="0.25">
      <c r="A94" s="11" t="s">
        <v>199</v>
      </c>
    </row>
    <row r="95" spans="1:9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6" sqref="E1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9" width="23.140625" style="142" bestFit="1" customWidth="1"/>
    <col min="10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131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5518427</v>
      </c>
      <c r="C8" s="72">
        <v>5518427</v>
      </c>
      <c r="D8" s="72">
        <v>5396063</v>
      </c>
      <c r="E8" s="72">
        <f t="shared" ref="E8:E29" si="0">D8-C8</f>
        <v>-122364</v>
      </c>
      <c r="F8" s="73">
        <f t="shared" ref="F8:F29" si="1">IF(ISBLANK(E8),"  ",IF(C8&gt;0,E8/C8,IF(E8&gt;0,1,0)))</f>
        <v>-2.2173710008304901E-2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189137</v>
      </c>
      <c r="C10" s="75">
        <v>194607</v>
      </c>
      <c r="D10" s="75">
        <v>189181</v>
      </c>
      <c r="E10" s="75">
        <f t="shared" si="0"/>
        <v>-5426</v>
      </c>
      <c r="F10" s="73">
        <f t="shared" si="1"/>
        <v>-2.7881833644216293E-2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189137</v>
      </c>
      <c r="C12" s="77">
        <v>194607</v>
      </c>
      <c r="D12" s="77">
        <v>189181</v>
      </c>
      <c r="E12" s="75">
        <f t="shared" si="0"/>
        <v>-5426</v>
      </c>
      <c r="F12" s="73">
        <f t="shared" si="1"/>
        <v>-2.7881833644216293E-2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5707564</v>
      </c>
      <c r="C35" s="83">
        <v>5713034</v>
      </c>
      <c r="D35" s="83">
        <v>5585244</v>
      </c>
      <c r="E35" s="83">
        <f>D35-C35</f>
        <v>-127790</v>
      </c>
      <c r="F35" s="84">
        <f>IF(ISBLANK(E35),"  ",IF(C35&gt;0,E35/C35,IF(E35&gt;0,1,0)))</f>
        <v>-2.2368149743201247E-2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8568786</v>
      </c>
      <c r="C48" s="88">
        <v>9558838</v>
      </c>
      <c r="D48" s="88">
        <v>9558838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14276350</v>
      </c>
      <c r="C54" s="88">
        <v>15271872</v>
      </c>
      <c r="D54" s="88">
        <v>15144082</v>
      </c>
      <c r="E54" s="88">
        <f>D54-C54</f>
        <v>-127790</v>
      </c>
      <c r="F54" s="84">
        <f>IF(ISBLANK(E54),"  ",IF(C54&gt;0,E54/C54,IF(E54&gt;0,1,0)))</f>
        <v>-8.3676709705267308E-3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4330022</v>
      </c>
      <c r="C58" s="68">
        <v>4896546</v>
      </c>
      <c r="D58" s="68">
        <v>4847798</v>
      </c>
      <c r="E58" s="68">
        <f t="shared" ref="E58:E71" si="4">D58-C58</f>
        <v>-48748</v>
      </c>
      <c r="F58" s="73">
        <f t="shared" ref="F58:F71" si="5">IF(ISBLANK(E58),"  ",IF(C58&gt;0,E58/C58,IF(E58&gt;0,1,0)))</f>
        <v>-9.9555891030126131E-3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726051</v>
      </c>
      <c r="C61" s="77">
        <v>774275</v>
      </c>
      <c r="D61" s="77">
        <v>790507</v>
      </c>
      <c r="E61" s="77">
        <f t="shared" si="4"/>
        <v>16232</v>
      </c>
      <c r="F61" s="73">
        <f t="shared" si="5"/>
        <v>2.0964127732394821E-2</v>
      </c>
    </row>
    <row r="62" spans="1:6" ht="15" customHeight="1" x14ac:dyDescent="0.25">
      <c r="A62" s="78" t="s">
        <v>58</v>
      </c>
      <c r="B62" s="77">
        <v>1157902</v>
      </c>
      <c r="C62" s="77">
        <v>1361087</v>
      </c>
      <c r="D62" s="77">
        <v>1504430</v>
      </c>
      <c r="E62" s="77">
        <f t="shared" si="4"/>
        <v>143343</v>
      </c>
      <c r="F62" s="73">
        <f t="shared" si="5"/>
        <v>0.10531509007139146</v>
      </c>
    </row>
    <row r="63" spans="1:6" ht="15" customHeight="1" x14ac:dyDescent="0.25">
      <c r="A63" s="78" t="s">
        <v>59</v>
      </c>
      <c r="B63" s="77">
        <v>5256849</v>
      </c>
      <c r="C63" s="77">
        <v>5757567</v>
      </c>
      <c r="D63" s="77">
        <v>5918166</v>
      </c>
      <c r="E63" s="77">
        <f t="shared" si="4"/>
        <v>160599</v>
      </c>
      <c r="F63" s="73">
        <f t="shared" si="5"/>
        <v>2.7893552953877913E-2</v>
      </c>
    </row>
    <row r="64" spans="1:6" ht="15" customHeight="1" x14ac:dyDescent="0.25">
      <c r="A64" s="78" t="s">
        <v>60</v>
      </c>
      <c r="B64" s="77">
        <v>412163</v>
      </c>
      <c r="C64" s="77">
        <v>250000</v>
      </c>
      <c r="D64" s="77">
        <v>250000</v>
      </c>
      <c r="E64" s="77">
        <f t="shared" si="4"/>
        <v>0</v>
      </c>
      <c r="F64" s="73">
        <f t="shared" si="5"/>
        <v>0</v>
      </c>
    </row>
    <row r="65" spans="1:9" ht="15" customHeight="1" x14ac:dyDescent="0.25">
      <c r="A65" s="78" t="s">
        <v>61</v>
      </c>
      <c r="B65" s="77">
        <v>2393363</v>
      </c>
      <c r="C65" s="77">
        <v>2232397</v>
      </c>
      <c r="D65" s="77">
        <v>1833182</v>
      </c>
      <c r="E65" s="77">
        <f t="shared" si="4"/>
        <v>-399215</v>
      </c>
      <c r="F65" s="73">
        <f t="shared" si="5"/>
        <v>-0.17882795936385867</v>
      </c>
    </row>
    <row r="66" spans="1:9" s="127" customFormat="1" ht="15" customHeight="1" x14ac:dyDescent="0.25">
      <c r="A66" s="97" t="s">
        <v>62</v>
      </c>
      <c r="B66" s="83">
        <v>14276350</v>
      </c>
      <c r="C66" s="83">
        <v>15271872</v>
      </c>
      <c r="D66" s="83">
        <v>15144082</v>
      </c>
      <c r="E66" s="83">
        <f t="shared" si="4"/>
        <v>-127790</v>
      </c>
      <c r="F66" s="84">
        <f t="shared" si="5"/>
        <v>-8.3676709705267308E-3</v>
      </c>
      <c r="G66" s="192"/>
      <c r="H66" s="192"/>
      <c r="I66" s="192"/>
    </row>
    <row r="67" spans="1:9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9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9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9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9" s="127" customFormat="1" ht="15" customHeight="1" x14ac:dyDescent="0.25">
      <c r="A71" s="98" t="s">
        <v>67</v>
      </c>
      <c r="B71" s="99">
        <v>14276350</v>
      </c>
      <c r="C71" s="99">
        <v>15271872</v>
      </c>
      <c r="D71" s="99">
        <v>15144082</v>
      </c>
      <c r="E71" s="99">
        <f t="shared" si="4"/>
        <v>-127790</v>
      </c>
      <c r="F71" s="84">
        <f t="shared" si="5"/>
        <v>-8.3676709705267308E-3</v>
      </c>
      <c r="G71" s="192"/>
      <c r="H71" s="192"/>
      <c r="I71" s="192"/>
    </row>
    <row r="72" spans="1:9" ht="15" customHeight="1" x14ac:dyDescent="0.25">
      <c r="A72" s="96"/>
      <c r="B72" s="68"/>
      <c r="C72" s="68"/>
      <c r="D72" s="68"/>
      <c r="E72" s="68"/>
      <c r="F72" s="70"/>
    </row>
    <row r="73" spans="1:9" ht="15" customHeight="1" x14ac:dyDescent="0.25">
      <c r="A73" s="94" t="s">
        <v>68</v>
      </c>
      <c r="B73" s="68"/>
      <c r="C73" s="68"/>
      <c r="D73" s="68"/>
      <c r="E73" s="68"/>
      <c r="F73" s="70"/>
    </row>
    <row r="74" spans="1:9" ht="15" customHeight="1" x14ac:dyDescent="0.25">
      <c r="A74" s="76" t="s">
        <v>69</v>
      </c>
      <c r="B74" s="72">
        <v>7377862</v>
      </c>
      <c r="C74" s="72">
        <v>7749116</v>
      </c>
      <c r="D74" s="72">
        <v>8041186</v>
      </c>
      <c r="E74" s="68">
        <f t="shared" ref="E74:E92" si="6">D74-C74</f>
        <v>292070</v>
      </c>
      <c r="F74" s="73">
        <f t="shared" ref="F74:F92" si="7">IF(ISBLANK(E74),"  ",IF(C74&gt;0,E74/C74,IF(E74&gt;0,1,0)))</f>
        <v>3.7690750790154645E-2</v>
      </c>
    </row>
    <row r="75" spans="1:9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9" ht="15" customHeight="1" x14ac:dyDescent="0.25">
      <c r="A76" s="78" t="s">
        <v>71</v>
      </c>
      <c r="B76" s="68">
        <v>3212826</v>
      </c>
      <c r="C76" s="68">
        <v>3447392</v>
      </c>
      <c r="D76" s="68">
        <v>3619908</v>
      </c>
      <c r="E76" s="77">
        <f t="shared" si="6"/>
        <v>172516</v>
      </c>
      <c r="F76" s="73">
        <f t="shared" si="7"/>
        <v>5.0042466885111991E-2</v>
      </c>
    </row>
    <row r="77" spans="1:9" s="127" customFormat="1" ht="15" customHeight="1" x14ac:dyDescent="0.25">
      <c r="A77" s="97" t="s">
        <v>72</v>
      </c>
      <c r="B77" s="99">
        <v>10590688</v>
      </c>
      <c r="C77" s="99">
        <v>11196508</v>
      </c>
      <c r="D77" s="99">
        <v>11661094</v>
      </c>
      <c r="E77" s="83">
        <f t="shared" si="6"/>
        <v>464586</v>
      </c>
      <c r="F77" s="84">
        <f t="shared" si="7"/>
        <v>4.1493830040580507E-2</v>
      </c>
      <c r="G77" s="192"/>
      <c r="H77" s="192"/>
      <c r="I77" s="192"/>
    </row>
    <row r="78" spans="1:9" ht="15" customHeight="1" x14ac:dyDescent="0.25">
      <c r="A78" s="78" t="s">
        <v>73</v>
      </c>
      <c r="B78" s="75">
        <v>59272</v>
      </c>
      <c r="C78" s="75">
        <v>44200</v>
      </c>
      <c r="D78" s="75">
        <v>44200</v>
      </c>
      <c r="E78" s="77">
        <f t="shared" si="6"/>
        <v>0</v>
      </c>
      <c r="F78" s="73">
        <f t="shared" si="7"/>
        <v>0</v>
      </c>
    </row>
    <row r="79" spans="1:9" ht="15" customHeight="1" x14ac:dyDescent="0.25">
      <c r="A79" s="78" t="s">
        <v>74</v>
      </c>
      <c r="B79" s="72">
        <v>2189987</v>
      </c>
      <c r="C79" s="72">
        <v>2132214</v>
      </c>
      <c r="D79" s="72">
        <v>1645956</v>
      </c>
      <c r="E79" s="77">
        <f t="shared" si="6"/>
        <v>-486258</v>
      </c>
      <c r="F79" s="73">
        <f t="shared" si="7"/>
        <v>-0.22805309410781469</v>
      </c>
    </row>
    <row r="80" spans="1:9" ht="15" customHeight="1" x14ac:dyDescent="0.25">
      <c r="A80" s="78" t="s">
        <v>75</v>
      </c>
      <c r="B80" s="68">
        <v>100210</v>
      </c>
      <c r="C80" s="68">
        <v>224100</v>
      </c>
      <c r="D80" s="68">
        <v>224100</v>
      </c>
      <c r="E80" s="77">
        <f t="shared" si="6"/>
        <v>0</v>
      </c>
      <c r="F80" s="73">
        <f t="shared" si="7"/>
        <v>0</v>
      </c>
    </row>
    <row r="81" spans="1:9" s="127" customFormat="1" ht="15" customHeight="1" x14ac:dyDescent="0.25">
      <c r="A81" s="81" t="s">
        <v>76</v>
      </c>
      <c r="B81" s="99">
        <v>2349469</v>
      </c>
      <c r="C81" s="99">
        <v>2400514</v>
      </c>
      <c r="D81" s="99">
        <v>1914256</v>
      </c>
      <c r="E81" s="83">
        <f t="shared" si="6"/>
        <v>-486258</v>
      </c>
      <c r="F81" s="84">
        <f t="shared" si="7"/>
        <v>-0.20256411751816486</v>
      </c>
      <c r="G81" s="192"/>
      <c r="H81" s="192"/>
      <c r="I81" s="192"/>
    </row>
    <row r="82" spans="1:9" ht="15" customHeight="1" x14ac:dyDescent="0.25">
      <c r="A82" s="78" t="s">
        <v>77</v>
      </c>
      <c r="B82" s="68">
        <v>187672</v>
      </c>
      <c r="C82" s="68">
        <v>11000</v>
      </c>
      <c r="D82" s="68">
        <v>11000</v>
      </c>
      <c r="E82" s="77">
        <f t="shared" si="6"/>
        <v>0</v>
      </c>
      <c r="F82" s="73">
        <f t="shared" si="7"/>
        <v>0</v>
      </c>
    </row>
    <row r="83" spans="1:9" ht="15" customHeight="1" x14ac:dyDescent="0.25">
      <c r="A83" s="78" t="s">
        <v>78</v>
      </c>
      <c r="B83" s="77">
        <v>622829</v>
      </c>
      <c r="C83" s="77">
        <v>886342</v>
      </c>
      <c r="D83" s="77">
        <v>780224</v>
      </c>
      <c r="E83" s="77">
        <f t="shared" si="6"/>
        <v>-106118</v>
      </c>
      <c r="F83" s="73">
        <f t="shared" si="7"/>
        <v>-0.11972579433221037</v>
      </c>
    </row>
    <row r="84" spans="1:9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9" ht="15" customHeight="1" x14ac:dyDescent="0.25">
      <c r="A85" s="78" t="s">
        <v>80</v>
      </c>
      <c r="B85" s="77">
        <v>524571</v>
      </c>
      <c r="C85" s="77">
        <v>773508</v>
      </c>
      <c r="D85" s="77">
        <v>773508</v>
      </c>
      <c r="E85" s="77">
        <f t="shared" si="6"/>
        <v>0</v>
      </c>
      <c r="F85" s="73">
        <f t="shared" si="7"/>
        <v>0</v>
      </c>
    </row>
    <row r="86" spans="1:9" s="127" customFormat="1" ht="15" customHeight="1" x14ac:dyDescent="0.25">
      <c r="A86" s="81" t="s">
        <v>81</v>
      </c>
      <c r="B86" s="83">
        <v>1335072</v>
      </c>
      <c r="C86" s="83">
        <v>1670850</v>
      </c>
      <c r="D86" s="83">
        <v>1564732</v>
      </c>
      <c r="E86" s="83">
        <f t="shared" si="6"/>
        <v>-106118</v>
      </c>
      <c r="F86" s="84">
        <f t="shared" si="7"/>
        <v>-6.351138642008558E-2</v>
      </c>
      <c r="G86" s="192"/>
      <c r="H86" s="192"/>
      <c r="I86" s="192"/>
    </row>
    <row r="87" spans="1:9" ht="15" customHeight="1" x14ac:dyDescent="0.25">
      <c r="A87" s="78" t="s">
        <v>82</v>
      </c>
      <c r="B87" s="77">
        <v>0</v>
      </c>
      <c r="C87" s="77">
        <v>4000</v>
      </c>
      <c r="D87" s="77">
        <v>4000</v>
      </c>
      <c r="E87" s="77">
        <f t="shared" si="6"/>
        <v>0</v>
      </c>
      <c r="F87" s="73">
        <f t="shared" si="7"/>
        <v>0</v>
      </c>
    </row>
    <row r="88" spans="1:9" ht="15" customHeight="1" x14ac:dyDescent="0.25">
      <c r="A88" s="78" t="s">
        <v>83</v>
      </c>
      <c r="B88" s="77">
        <v>1121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9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9" s="127" customFormat="1" ht="15" customHeight="1" x14ac:dyDescent="0.25">
      <c r="A90" s="100" t="s">
        <v>85</v>
      </c>
      <c r="B90" s="99">
        <v>1121</v>
      </c>
      <c r="C90" s="99">
        <v>4000</v>
      </c>
      <c r="D90" s="99">
        <v>4000</v>
      </c>
      <c r="E90" s="99">
        <f t="shared" si="6"/>
        <v>0</v>
      </c>
      <c r="F90" s="84">
        <f t="shared" si="7"/>
        <v>0</v>
      </c>
      <c r="G90" s="192"/>
      <c r="H90" s="192"/>
      <c r="I90" s="192"/>
    </row>
    <row r="91" spans="1:9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9" s="127" customFormat="1" ht="15" customHeight="1" thickBot="1" x14ac:dyDescent="0.3">
      <c r="A92" s="199" t="s">
        <v>67</v>
      </c>
      <c r="B92" s="200">
        <v>14276350</v>
      </c>
      <c r="C92" s="200">
        <v>15271872</v>
      </c>
      <c r="D92" s="200">
        <v>15144082</v>
      </c>
      <c r="E92" s="200">
        <f t="shared" si="6"/>
        <v>-127790</v>
      </c>
      <c r="F92" s="202">
        <f t="shared" si="7"/>
        <v>-8.3676709705267308E-3</v>
      </c>
    </row>
    <row r="93" spans="1:9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9" x14ac:dyDescent="0.25">
      <c r="A94" s="11" t="s">
        <v>199</v>
      </c>
    </row>
    <row r="95" spans="1:9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3" sqref="H13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9" width="24" style="142" bestFit="1" customWidth="1"/>
    <col min="10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132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4016328</v>
      </c>
      <c r="C8" s="72">
        <v>4016328</v>
      </c>
      <c r="D8" s="72">
        <v>4016328</v>
      </c>
      <c r="E8" s="72">
        <f t="shared" ref="E8:E29" si="0">D8-C8</f>
        <v>0</v>
      </c>
      <c r="F8" s="73">
        <f t="shared" ref="F8:F29" si="1">IF(ISBLANK(E8),"  ",IF(C8&gt;0,E8/C8,IF(E8&gt;0,1,0)))</f>
        <v>0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202202.25</v>
      </c>
      <c r="C10" s="75">
        <v>207672</v>
      </c>
      <c r="D10" s="75">
        <v>201881</v>
      </c>
      <c r="E10" s="75">
        <f t="shared" si="0"/>
        <v>-5791</v>
      </c>
      <c r="F10" s="73">
        <f t="shared" si="1"/>
        <v>-2.78853191571324E-2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202202.25</v>
      </c>
      <c r="C12" s="77">
        <v>207672</v>
      </c>
      <c r="D12" s="77">
        <v>201881</v>
      </c>
      <c r="E12" s="75">
        <f t="shared" si="0"/>
        <v>-5791</v>
      </c>
      <c r="F12" s="73">
        <f t="shared" si="1"/>
        <v>-2.78853191571324E-2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4218530.25</v>
      </c>
      <c r="C35" s="83">
        <v>4224000</v>
      </c>
      <c r="D35" s="83">
        <v>4218209</v>
      </c>
      <c r="E35" s="83">
        <f>D35-C35</f>
        <v>-5791</v>
      </c>
      <c r="F35" s="84">
        <f>IF(ISBLANK(E35),"  ",IF(C35&gt;0,E35/C35,IF(E35&gt;0,1,0)))</f>
        <v>-1.3709753787878789E-3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10226398.119999999</v>
      </c>
      <c r="C48" s="88">
        <v>10141075</v>
      </c>
      <c r="D48" s="88">
        <v>9997275</v>
      </c>
      <c r="E48" s="88">
        <f>D48-C48</f>
        <v>-143800</v>
      </c>
      <c r="F48" s="84">
        <f>IF(ISBLANK(E48),"  ",IF(C48&gt;0,E48/C48,IF(E48&gt;0,1,0)))</f>
        <v>-1.4179956266963807E-2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14444928.369999999</v>
      </c>
      <c r="C54" s="88">
        <v>14365075</v>
      </c>
      <c r="D54" s="88">
        <v>14215484</v>
      </c>
      <c r="E54" s="88">
        <f>D54-C54</f>
        <v>-149591</v>
      </c>
      <c r="F54" s="84">
        <f>IF(ISBLANK(E54),"  ",IF(C54&gt;0,E54/C54,IF(E54&gt;0,1,0)))</f>
        <v>-1.0413520291401194E-2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4409280.08</v>
      </c>
      <c r="C58" s="68">
        <v>6369120</v>
      </c>
      <c r="D58" s="68">
        <v>5782560.5499999998</v>
      </c>
      <c r="E58" s="68">
        <f t="shared" ref="E58:E71" si="4">D58-C58</f>
        <v>-586559.45000000019</v>
      </c>
      <c r="F58" s="73">
        <f t="shared" ref="F58:F71" si="5">IF(ISBLANK(E58),"  ",IF(C58&gt;0,E58/C58,IF(E58&gt;0,1,0)))</f>
        <v>-9.2094268909990729E-2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132791.10999999999</v>
      </c>
      <c r="C60" s="77">
        <v>130581</v>
      </c>
      <c r="D60" s="77">
        <v>125581.26000000001</v>
      </c>
      <c r="E60" s="77">
        <f t="shared" si="4"/>
        <v>-4999.7399999999907</v>
      </c>
      <c r="F60" s="73">
        <f t="shared" si="5"/>
        <v>-3.8288418682656672E-2</v>
      </c>
    </row>
    <row r="61" spans="1:6" ht="15" customHeight="1" x14ac:dyDescent="0.25">
      <c r="A61" s="78" t="s">
        <v>57</v>
      </c>
      <c r="B61" s="77">
        <v>2751419.3200000003</v>
      </c>
      <c r="C61" s="77">
        <v>1616776</v>
      </c>
      <c r="D61" s="77">
        <v>1616656.75</v>
      </c>
      <c r="E61" s="77">
        <f t="shared" si="4"/>
        <v>-119.25</v>
      </c>
      <c r="F61" s="73">
        <f t="shared" si="5"/>
        <v>-7.375789843490997E-5</v>
      </c>
    </row>
    <row r="62" spans="1:6" ht="15" customHeight="1" x14ac:dyDescent="0.25">
      <c r="A62" s="78" t="s">
        <v>58</v>
      </c>
      <c r="B62" s="77">
        <v>1490181.02</v>
      </c>
      <c r="C62" s="77">
        <v>1452943</v>
      </c>
      <c r="D62" s="77">
        <v>1643096.73</v>
      </c>
      <c r="E62" s="77">
        <f t="shared" si="4"/>
        <v>190153.72999999998</v>
      </c>
      <c r="F62" s="73">
        <f t="shared" si="5"/>
        <v>0.13087487258619229</v>
      </c>
    </row>
    <row r="63" spans="1:6" ht="15" customHeight="1" x14ac:dyDescent="0.25">
      <c r="A63" s="78" t="s">
        <v>59</v>
      </c>
      <c r="B63" s="77">
        <v>3814598.3100000005</v>
      </c>
      <c r="C63" s="77">
        <v>2954165</v>
      </c>
      <c r="D63" s="77">
        <v>3174475.08</v>
      </c>
      <c r="E63" s="77">
        <f t="shared" si="4"/>
        <v>220310.08000000007</v>
      </c>
      <c r="F63" s="73">
        <f t="shared" si="5"/>
        <v>7.457609172134938E-2</v>
      </c>
    </row>
    <row r="64" spans="1:6" ht="15" customHeight="1" x14ac:dyDescent="0.25">
      <c r="A64" s="78" t="s">
        <v>60</v>
      </c>
      <c r="B64" s="77">
        <v>237309</v>
      </c>
      <c r="C64" s="77">
        <v>250000</v>
      </c>
      <c r="D64" s="77">
        <v>250000</v>
      </c>
      <c r="E64" s="77">
        <f t="shared" si="4"/>
        <v>0</v>
      </c>
      <c r="F64" s="73">
        <f t="shared" si="5"/>
        <v>0</v>
      </c>
    </row>
    <row r="65" spans="1:9" ht="15" customHeight="1" x14ac:dyDescent="0.25">
      <c r="A65" s="78" t="s">
        <v>61</v>
      </c>
      <c r="B65" s="77">
        <v>1346701.6400000001</v>
      </c>
      <c r="C65" s="77">
        <v>1320237</v>
      </c>
      <c r="D65" s="77">
        <v>1320237</v>
      </c>
      <c r="E65" s="77">
        <f t="shared" si="4"/>
        <v>0</v>
      </c>
      <c r="F65" s="73">
        <f t="shared" si="5"/>
        <v>0</v>
      </c>
    </row>
    <row r="66" spans="1:9" s="127" customFormat="1" ht="15" customHeight="1" x14ac:dyDescent="0.25">
      <c r="A66" s="97" t="s">
        <v>62</v>
      </c>
      <c r="B66" s="83">
        <v>14182280.480000002</v>
      </c>
      <c r="C66" s="83">
        <v>14093822</v>
      </c>
      <c r="D66" s="83">
        <v>13912607.369999999</v>
      </c>
      <c r="E66" s="83">
        <f t="shared" si="4"/>
        <v>-181214.63000000082</v>
      </c>
      <c r="F66" s="84">
        <f t="shared" si="5"/>
        <v>-1.2857735112590526E-2</v>
      </c>
      <c r="G66" s="192"/>
      <c r="H66" s="192"/>
      <c r="I66" s="192"/>
    </row>
    <row r="67" spans="1:9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9" ht="15" customHeight="1" x14ac:dyDescent="0.25">
      <c r="A68" s="78" t="s">
        <v>64</v>
      </c>
      <c r="B68" s="77">
        <v>262647.89</v>
      </c>
      <c r="C68" s="77">
        <v>271253</v>
      </c>
      <c r="D68" s="77">
        <v>302877</v>
      </c>
      <c r="E68" s="77">
        <f t="shared" si="4"/>
        <v>31624</v>
      </c>
      <c r="F68" s="73">
        <f t="shared" si="5"/>
        <v>0.11658488569711671</v>
      </c>
    </row>
    <row r="69" spans="1:9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9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9" s="127" customFormat="1" ht="15" customHeight="1" x14ac:dyDescent="0.25">
      <c r="A71" s="98" t="s">
        <v>67</v>
      </c>
      <c r="B71" s="99">
        <v>14444928.370000003</v>
      </c>
      <c r="C71" s="99">
        <v>14365075</v>
      </c>
      <c r="D71" s="99">
        <v>14215484.369999999</v>
      </c>
      <c r="E71" s="99">
        <f t="shared" si="4"/>
        <v>-149590.63000000082</v>
      </c>
      <c r="F71" s="84">
        <f t="shared" si="5"/>
        <v>-1.0413494534487347E-2</v>
      </c>
      <c r="G71" s="192"/>
      <c r="H71" s="192"/>
      <c r="I71" s="192"/>
    </row>
    <row r="72" spans="1:9" ht="15" customHeight="1" x14ac:dyDescent="0.25">
      <c r="A72" s="96"/>
      <c r="B72" s="68"/>
      <c r="C72" s="68"/>
      <c r="D72" s="68"/>
      <c r="E72" s="68"/>
      <c r="F72" s="70"/>
    </row>
    <row r="73" spans="1:9" ht="15" customHeight="1" x14ac:dyDescent="0.25">
      <c r="A73" s="94" t="s">
        <v>68</v>
      </c>
      <c r="B73" s="68"/>
      <c r="C73" s="68"/>
      <c r="D73" s="68"/>
      <c r="E73" s="68"/>
      <c r="F73" s="70"/>
    </row>
    <row r="74" spans="1:9" ht="15" customHeight="1" x14ac:dyDescent="0.25">
      <c r="A74" s="76" t="s">
        <v>69</v>
      </c>
      <c r="B74" s="72">
        <v>7632311.1000000006</v>
      </c>
      <c r="C74" s="72">
        <v>7635238</v>
      </c>
      <c r="D74" s="72">
        <v>7394456.1300000008</v>
      </c>
      <c r="E74" s="68">
        <f t="shared" ref="E74:E92" si="6">D74-C74</f>
        <v>-240781.86999999918</v>
      </c>
      <c r="F74" s="73">
        <f t="shared" ref="F74:F92" si="7">IF(ISBLANK(E74),"  ",IF(C74&gt;0,E74/C74,IF(E74&gt;0,1,0)))</f>
        <v>-3.1535607665406001E-2</v>
      </c>
    </row>
    <row r="75" spans="1:9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9" ht="15" customHeight="1" x14ac:dyDescent="0.25">
      <c r="A76" s="78" t="s">
        <v>71</v>
      </c>
      <c r="B76" s="68">
        <v>2697480.17</v>
      </c>
      <c r="C76" s="68">
        <v>2919193</v>
      </c>
      <c r="D76" s="68">
        <v>2866099.24</v>
      </c>
      <c r="E76" s="77">
        <f t="shared" si="6"/>
        <v>-53093.759999999776</v>
      </c>
      <c r="F76" s="73">
        <f t="shared" si="7"/>
        <v>-1.818782108616997E-2</v>
      </c>
    </row>
    <row r="77" spans="1:9" s="127" customFormat="1" ht="15" customHeight="1" x14ac:dyDescent="0.25">
      <c r="A77" s="97" t="s">
        <v>72</v>
      </c>
      <c r="B77" s="99">
        <v>10329791.27</v>
      </c>
      <c r="C77" s="99">
        <v>10554431</v>
      </c>
      <c r="D77" s="99">
        <v>10260555.370000001</v>
      </c>
      <c r="E77" s="83">
        <f t="shared" si="6"/>
        <v>-293875.62999999896</v>
      </c>
      <c r="F77" s="84">
        <f t="shared" si="7"/>
        <v>-2.7843815550075503E-2</v>
      </c>
      <c r="G77" s="192"/>
      <c r="H77" s="192"/>
      <c r="I77" s="192"/>
    </row>
    <row r="78" spans="1:9" ht="15" customHeight="1" x14ac:dyDescent="0.25">
      <c r="A78" s="78" t="s">
        <v>73</v>
      </c>
      <c r="B78" s="75">
        <v>238967.12</v>
      </c>
      <c r="C78" s="75">
        <v>175000</v>
      </c>
      <c r="D78" s="75">
        <v>100000</v>
      </c>
      <c r="E78" s="77">
        <f t="shared" si="6"/>
        <v>-75000</v>
      </c>
      <c r="F78" s="73">
        <f t="shared" si="7"/>
        <v>-0.42857142857142855</v>
      </c>
    </row>
    <row r="79" spans="1:9" ht="15" customHeight="1" x14ac:dyDescent="0.25">
      <c r="A79" s="78" t="s">
        <v>74</v>
      </c>
      <c r="B79" s="72">
        <v>2162231.9500000002</v>
      </c>
      <c r="C79" s="72">
        <v>1661193</v>
      </c>
      <c r="D79" s="72">
        <v>1868900</v>
      </c>
      <c r="E79" s="77">
        <f t="shared" si="6"/>
        <v>207707</v>
      </c>
      <c r="F79" s="73">
        <f t="shared" si="7"/>
        <v>0.12503483941962193</v>
      </c>
    </row>
    <row r="80" spans="1:9" ht="15" customHeight="1" x14ac:dyDescent="0.25">
      <c r="A80" s="78" t="s">
        <v>75</v>
      </c>
      <c r="B80" s="68">
        <v>169489.55</v>
      </c>
      <c r="C80" s="68">
        <v>110000</v>
      </c>
      <c r="D80" s="68">
        <v>100000</v>
      </c>
      <c r="E80" s="77">
        <f t="shared" si="6"/>
        <v>-10000</v>
      </c>
      <c r="F80" s="73">
        <f t="shared" si="7"/>
        <v>-9.0909090909090912E-2</v>
      </c>
    </row>
    <row r="81" spans="1:9" s="127" customFormat="1" ht="15" customHeight="1" x14ac:dyDescent="0.25">
      <c r="A81" s="81" t="s">
        <v>76</v>
      </c>
      <c r="B81" s="99">
        <v>2570688.62</v>
      </c>
      <c r="C81" s="99">
        <v>1946193</v>
      </c>
      <c r="D81" s="99">
        <v>2068900</v>
      </c>
      <c r="E81" s="83">
        <f t="shared" si="6"/>
        <v>122707</v>
      </c>
      <c r="F81" s="84">
        <f t="shared" si="7"/>
        <v>6.3049759196544222E-2</v>
      </c>
      <c r="G81" s="192"/>
      <c r="H81" s="192"/>
      <c r="I81" s="192"/>
    </row>
    <row r="82" spans="1:9" ht="15" customHeight="1" x14ac:dyDescent="0.25">
      <c r="A82" s="78" t="s">
        <v>77</v>
      </c>
      <c r="B82" s="68">
        <v>609155.06000000006</v>
      </c>
      <c r="C82" s="68">
        <v>639241</v>
      </c>
      <c r="D82" s="68">
        <v>665795</v>
      </c>
      <c r="E82" s="77">
        <f t="shared" si="6"/>
        <v>26554</v>
      </c>
      <c r="F82" s="73">
        <f t="shared" si="7"/>
        <v>4.1539888711769113E-2</v>
      </c>
    </row>
    <row r="83" spans="1:9" ht="15" customHeight="1" x14ac:dyDescent="0.25">
      <c r="A83" s="78" t="s">
        <v>78</v>
      </c>
      <c r="B83" s="77">
        <v>433479.44</v>
      </c>
      <c r="C83" s="77">
        <v>538957</v>
      </c>
      <c r="D83" s="77">
        <v>617357</v>
      </c>
      <c r="E83" s="77">
        <f t="shared" si="6"/>
        <v>78400</v>
      </c>
      <c r="F83" s="73">
        <f t="shared" si="7"/>
        <v>0.14546615036078944</v>
      </c>
    </row>
    <row r="84" spans="1:9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9" ht="15" customHeight="1" x14ac:dyDescent="0.25">
      <c r="A85" s="78" t="s">
        <v>80</v>
      </c>
      <c r="B85" s="77">
        <v>262647.89</v>
      </c>
      <c r="C85" s="77">
        <v>271253</v>
      </c>
      <c r="D85" s="77">
        <v>302877</v>
      </c>
      <c r="E85" s="77">
        <f t="shared" si="6"/>
        <v>31624</v>
      </c>
      <c r="F85" s="73">
        <f t="shared" si="7"/>
        <v>0.11658488569711671</v>
      </c>
    </row>
    <row r="86" spans="1:9" s="127" customFormat="1" ht="15" customHeight="1" x14ac:dyDescent="0.25">
      <c r="A86" s="81" t="s">
        <v>81</v>
      </c>
      <c r="B86" s="83">
        <v>1305282.3900000001</v>
      </c>
      <c r="C86" s="83">
        <v>1449451</v>
      </c>
      <c r="D86" s="83">
        <v>1586029</v>
      </c>
      <c r="E86" s="83">
        <f t="shared" si="6"/>
        <v>136578</v>
      </c>
      <c r="F86" s="84">
        <f t="shared" si="7"/>
        <v>9.4227400581323548E-2</v>
      </c>
      <c r="G86" s="192"/>
      <c r="H86" s="192"/>
      <c r="I86" s="192"/>
    </row>
    <row r="87" spans="1:9" ht="15" customHeight="1" x14ac:dyDescent="0.25">
      <c r="A87" s="78" t="s">
        <v>82</v>
      </c>
      <c r="B87" s="77">
        <v>5202.95</v>
      </c>
      <c r="C87" s="77">
        <v>0</v>
      </c>
      <c r="D87" s="77">
        <v>0</v>
      </c>
      <c r="E87" s="77">
        <f t="shared" si="6"/>
        <v>0</v>
      </c>
      <c r="F87" s="73">
        <f t="shared" si="7"/>
        <v>0</v>
      </c>
    </row>
    <row r="88" spans="1:9" ht="15" customHeight="1" x14ac:dyDescent="0.25">
      <c r="A88" s="78" t="s">
        <v>83</v>
      </c>
      <c r="B88" s="77">
        <v>233963.14</v>
      </c>
      <c r="C88" s="77">
        <v>350000</v>
      </c>
      <c r="D88" s="77">
        <v>300000</v>
      </c>
      <c r="E88" s="77">
        <f t="shared" si="6"/>
        <v>-50000</v>
      </c>
      <c r="F88" s="73">
        <f t="shared" si="7"/>
        <v>-0.14285714285714285</v>
      </c>
    </row>
    <row r="89" spans="1:9" ht="15" customHeight="1" x14ac:dyDescent="0.25">
      <c r="A89" s="86" t="s">
        <v>84</v>
      </c>
      <c r="B89" s="77">
        <v>0</v>
      </c>
      <c r="C89" s="77">
        <v>65000</v>
      </c>
      <c r="D89" s="77">
        <v>0</v>
      </c>
      <c r="E89" s="77">
        <f t="shared" si="6"/>
        <v>-65000</v>
      </c>
      <c r="F89" s="73">
        <f t="shared" si="7"/>
        <v>-1</v>
      </c>
    </row>
    <row r="90" spans="1:9" s="127" customFormat="1" ht="15" customHeight="1" x14ac:dyDescent="0.25">
      <c r="A90" s="100" t="s">
        <v>85</v>
      </c>
      <c r="B90" s="99">
        <v>239166.09000000003</v>
      </c>
      <c r="C90" s="99">
        <v>415000</v>
      </c>
      <c r="D90" s="99">
        <v>300000</v>
      </c>
      <c r="E90" s="99">
        <f t="shared" si="6"/>
        <v>-115000</v>
      </c>
      <c r="F90" s="84">
        <f t="shared" si="7"/>
        <v>-0.27710843373493976</v>
      </c>
      <c r="G90" s="192"/>
      <c r="H90" s="192"/>
      <c r="I90" s="192"/>
    </row>
    <row r="91" spans="1:9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9" s="127" customFormat="1" ht="15" customHeight="1" thickBot="1" x14ac:dyDescent="0.3">
      <c r="A92" s="199" t="s">
        <v>67</v>
      </c>
      <c r="B92" s="200">
        <v>14444928.370000001</v>
      </c>
      <c r="C92" s="200">
        <v>14365075</v>
      </c>
      <c r="D92" s="200">
        <v>14215484.370000001</v>
      </c>
      <c r="E92" s="200">
        <f t="shared" si="6"/>
        <v>-149590.62999999896</v>
      </c>
      <c r="F92" s="202">
        <f t="shared" si="7"/>
        <v>-1.0413494534487217E-2</v>
      </c>
    </row>
    <row r="93" spans="1:9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9" x14ac:dyDescent="0.25">
      <c r="A94" s="11" t="s">
        <v>199</v>
      </c>
    </row>
    <row r="95" spans="1:9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9" width="21" style="142" bestFit="1" customWidth="1"/>
    <col min="10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130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3448222</v>
      </c>
      <c r="C8" s="72">
        <v>3448222</v>
      </c>
      <c r="D8" s="72">
        <v>3448222</v>
      </c>
      <c r="E8" s="72">
        <f t="shared" ref="E8:E29" si="0">D8-C8</f>
        <v>0</v>
      </c>
      <c r="F8" s="73">
        <f t="shared" ref="F8:F29" si="1">IF(ISBLANK(E8),"  ",IF(C8&gt;0,E8/C8,IF(E8&gt;0,1,0)))</f>
        <v>0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1805440.2</v>
      </c>
      <c r="C10" s="75">
        <v>1807003</v>
      </c>
      <c r="D10" s="75">
        <v>1805414</v>
      </c>
      <c r="E10" s="75">
        <f t="shared" si="0"/>
        <v>-1589</v>
      </c>
      <c r="F10" s="73">
        <f t="shared" si="1"/>
        <v>-8.7935659210305688E-4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55440.2</v>
      </c>
      <c r="C12" s="77">
        <v>57003</v>
      </c>
      <c r="D12" s="77">
        <v>55414</v>
      </c>
      <c r="E12" s="75">
        <f t="shared" si="0"/>
        <v>-1589</v>
      </c>
      <c r="F12" s="73">
        <f t="shared" si="1"/>
        <v>-2.7875725838990929E-2</v>
      </c>
    </row>
    <row r="13" spans="1:8" ht="15" customHeight="1" x14ac:dyDescent="0.25">
      <c r="A13" s="78" t="s">
        <v>17</v>
      </c>
      <c r="B13" s="77">
        <v>1000000</v>
      </c>
      <c r="C13" s="77">
        <v>1000000</v>
      </c>
      <c r="D13" s="77">
        <v>1000000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750000</v>
      </c>
      <c r="C17" s="77">
        <v>750000</v>
      </c>
      <c r="D17" s="77">
        <v>750000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5253662.2</v>
      </c>
      <c r="C35" s="83">
        <v>5255225</v>
      </c>
      <c r="D35" s="83">
        <v>5253636</v>
      </c>
      <c r="E35" s="83">
        <f>D35-C35</f>
        <v>-1589</v>
      </c>
      <c r="F35" s="84">
        <f>IF(ISBLANK(E35),"  ",IF(C35&gt;0,E35/C35,IF(E35&gt;0,1,0)))</f>
        <v>-3.0236574076276468E-4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0</v>
      </c>
      <c r="C48" s="88">
        <v>0</v>
      </c>
      <c r="D48" s="88">
        <v>0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3409751.46</v>
      </c>
      <c r="C50" s="92">
        <v>3654209</v>
      </c>
      <c r="D50" s="92">
        <v>3654209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8663413.6600000001</v>
      </c>
      <c r="C54" s="88">
        <v>8909434</v>
      </c>
      <c r="D54" s="88">
        <v>8907845</v>
      </c>
      <c r="E54" s="88">
        <f>D54-C54</f>
        <v>-1589</v>
      </c>
      <c r="F54" s="84">
        <f>IF(ISBLANK(E54),"  ",IF(C54&gt;0,E54/C54,IF(E54&gt;0,1,0)))</f>
        <v>-1.7835027455167187E-4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0</v>
      </c>
      <c r="C58" s="68">
        <v>0</v>
      </c>
      <c r="D58" s="68">
        <v>0</v>
      </c>
      <c r="E58" s="68">
        <f t="shared" ref="E58:E71" si="4">D58-C58</f>
        <v>0</v>
      </c>
      <c r="F58" s="73">
        <f t="shared" ref="F58:F71" si="5">IF(ISBLANK(E58),"  ",IF(C58&gt;0,E58/C58,IF(E58&gt;0,1,0)))</f>
        <v>0</v>
      </c>
    </row>
    <row r="59" spans="1:6" ht="15" customHeight="1" x14ac:dyDescent="0.25">
      <c r="A59" s="78" t="s">
        <v>55</v>
      </c>
      <c r="B59" s="77">
        <v>2256621.31</v>
      </c>
      <c r="C59" s="77">
        <v>2526349</v>
      </c>
      <c r="D59" s="77">
        <v>2576953</v>
      </c>
      <c r="E59" s="77">
        <f t="shared" si="4"/>
        <v>50604</v>
      </c>
      <c r="F59" s="73">
        <f t="shared" si="5"/>
        <v>2.0030486682560484E-2</v>
      </c>
    </row>
    <row r="60" spans="1:6" ht="15" customHeight="1" x14ac:dyDescent="0.25">
      <c r="A60" s="78" t="s">
        <v>56</v>
      </c>
      <c r="B60" s="77">
        <v>3026389</v>
      </c>
      <c r="C60" s="77">
        <v>3615800</v>
      </c>
      <c r="D60" s="77">
        <v>3605300.4</v>
      </c>
      <c r="E60" s="77">
        <f t="shared" si="4"/>
        <v>-10499.600000000093</v>
      </c>
      <c r="F60" s="73">
        <f t="shared" si="5"/>
        <v>-2.903811051496237E-3</v>
      </c>
    </row>
    <row r="61" spans="1:6" ht="15" customHeight="1" x14ac:dyDescent="0.25">
      <c r="A61" s="78" t="s">
        <v>57</v>
      </c>
      <c r="B61" s="77">
        <v>55440.200000000004</v>
      </c>
      <c r="C61" s="77">
        <v>57003</v>
      </c>
      <c r="D61" s="77">
        <v>55414</v>
      </c>
      <c r="E61" s="77">
        <f t="shared" si="4"/>
        <v>-1589</v>
      </c>
      <c r="F61" s="73">
        <f t="shared" si="5"/>
        <v>-2.7875725838990929E-2</v>
      </c>
    </row>
    <row r="62" spans="1:6" ht="15" customHeight="1" x14ac:dyDescent="0.25">
      <c r="A62" s="78" t="s">
        <v>58</v>
      </c>
      <c r="B62" s="77">
        <v>0</v>
      </c>
      <c r="C62" s="77">
        <v>0</v>
      </c>
      <c r="D62" s="77">
        <v>0</v>
      </c>
      <c r="E62" s="77">
        <f t="shared" si="4"/>
        <v>0</v>
      </c>
      <c r="F62" s="73">
        <f t="shared" si="5"/>
        <v>0</v>
      </c>
    </row>
    <row r="63" spans="1:6" ht="15" customHeight="1" x14ac:dyDescent="0.25">
      <c r="A63" s="78" t="s">
        <v>59</v>
      </c>
      <c r="B63" s="77">
        <v>2297248.5400000005</v>
      </c>
      <c r="C63" s="77">
        <v>1733282</v>
      </c>
      <c r="D63" s="77">
        <v>1723178</v>
      </c>
      <c r="E63" s="77">
        <f t="shared" si="4"/>
        <v>-10104</v>
      </c>
      <c r="F63" s="73">
        <f t="shared" si="5"/>
        <v>-5.8294034092548127E-3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9" ht="15" customHeight="1" x14ac:dyDescent="0.25">
      <c r="A65" s="78" t="s">
        <v>61</v>
      </c>
      <c r="B65" s="77">
        <v>1027714.6100000001</v>
      </c>
      <c r="C65" s="77">
        <v>977000</v>
      </c>
      <c r="D65" s="77">
        <v>947000</v>
      </c>
      <c r="E65" s="77">
        <f t="shared" si="4"/>
        <v>-30000</v>
      </c>
      <c r="F65" s="73">
        <f t="shared" si="5"/>
        <v>-3.0706243602865915E-2</v>
      </c>
    </row>
    <row r="66" spans="1:9" s="127" customFormat="1" ht="15" customHeight="1" x14ac:dyDescent="0.25">
      <c r="A66" s="97" t="s">
        <v>62</v>
      </c>
      <c r="B66" s="83">
        <v>8663413.6600000001</v>
      </c>
      <c r="C66" s="83">
        <v>8909434</v>
      </c>
      <c r="D66" s="83">
        <v>8907845.4000000004</v>
      </c>
      <c r="E66" s="83">
        <f t="shared" si="4"/>
        <v>-1588.5999999996275</v>
      </c>
      <c r="F66" s="84">
        <f t="shared" si="5"/>
        <v>-1.7830537832140935E-4</v>
      </c>
      <c r="G66" s="192"/>
      <c r="H66" s="192"/>
      <c r="I66" s="192"/>
    </row>
    <row r="67" spans="1:9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9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9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9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9" s="127" customFormat="1" ht="15" customHeight="1" x14ac:dyDescent="0.25">
      <c r="A71" s="98" t="s">
        <v>67</v>
      </c>
      <c r="B71" s="99">
        <v>8663413.6600000001</v>
      </c>
      <c r="C71" s="99">
        <v>8909434</v>
      </c>
      <c r="D71" s="99">
        <v>8907845.4000000004</v>
      </c>
      <c r="E71" s="99">
        <f t="shared" si="4"/>
        <v>-1588.5999999996275</v>
      </c>
      <c r="F71" s="84">
        <f t="shared" si="5"/>
        <v>-1.7830537832140935E-4</v>
      </c>
      <c r="G71" s="192"/>
      <c r="H71" s="192"/>
      <c r="I71" s="192"/>
    </row>
    <row r="72" spans="1:9" ht="15" customHeight="1" x14ac:dyDescent="0.25">
      <c r="A72" s="96"/>
      <c r="B72" s="68"/>
      <c r="C72" s="68"/>
      <c r="D72" s="68"/>
      <c r="E72" s="68"/>
      <c r="F72" s="70"/>
    </row>
    <row r="73" spans="1:9" ht="15" customHeight="1" x14ac:dyDescent="0.25">
      <c r="A73" s="94" t="s">
        <v>68</v>
      </c>
      <c r="B73" s="68"/>
      <c r="C73" s="68"/>
      <c r="D73" s="68"/>
      <c r="E73" s="68"/>
      <c r="F73" s="70"/>
    </row>
    <row r="74" spans="1:9" ht="15" customHeight="1" x14ac:dyDescent="0.25">
      <c r="A74" s="76" t="s">
        <v>69</v>
      </c>
      <c r="B74" s="72">
        <v>4042655.45</v>
      </c>
      <c r="C74" s="72">
        <v>4266666</v>
      </c>
      <c r="D74" s="72">
        <v>4395665</v>
      </c>
      <c r="E74" s="68">
        <f t="shared" ref="E74:E92" si="6">D74-C74</f>
        <v>128999</v>
      </c>
      <c r="F74" s="73">
        <f t="shared" ref="F74:F92" si="7">IF(ISBLANK(E74),"  ",IF(C74&gt;0,E74/C74,IF(E74&gt;0,1,0)))</f>
        <v>3.0234145349085209E-2</v>
      </c>
    </row>
    <row r="75" spans="1:9" ht="15" customHeight="1" x14ac:dyDescent="0.25">
      <c r="A75" s="78" t="s">
        <v>70</v>
      </c>
      <c r="B75" s="75">
        <v>50000</v>
      </c>
      <c r="C75" s="75">
        <v>51500</v>
      </c>
      <c r="D75" s="75">
        <v>52000</v>
      </c>
      <c r="E75" s="77">
        <f t="shared" si="6"/>
        <v>500</v>
      </c>
      <c r="F75" s="73">
        <f t="shared" si="7"/>
        <v>9.7087378640776691E-3</v>
      </c>
    </row>
    <row r="76" spans="1:9" ht="15" customHeight="1" x14ac:dyDescent="0.25">
      <c r="A76" s="78" t="s">
        <v>71</v>
      </c>
      <c r="B76" s="68">
        <v>1823366.7799999998</v>
      </c>
      <c r="C76" s="68">
        <v>2008098</v>
      </c>
      <c r="D76" s="68">
        <v>2077130.4</v>
      </c>
      <c r="E76" s="77">
        <f t="shared" si="6"/>
        <v>69032.399999999907</v>
      </c>
      <c r="F76" s="73">
        <f t="shared" si="7"/>
        <v>3.4377007496646031E-2</v>
      </c>
    </row>
    <row r="77" spans="1:9" s="127" customFormat="1" ht="15" customHeight="1" x14ac:dyDescent="0.25">
      <c r="A77" s="97" t="s">
        <v>72</v>
      </c>
      <c r="B77" s="99">
        <v>5916022.2300000004</v>
      </c>
      <c r="C77" s="99">
        <v>6326264</v>
      </c>
      <c r="D77" s="99">
        <v>6524795.4000000004</v>
      </c>
      <c r="E77" s="83">
        <f t="shared" si="6"/>
        <v>198531.40000000037</v>
      </c>
      <c r="F77" s="84">
        <f t="shared" si="7"/>
        <v>3.138209217952339E-2</v>
      </c>
      <c r="G77" s="192"/>
      <c r="H77" s="192"/>
      <c r="I77" s="192"/>
    </row>
    <row r="78" spans="1:9" ht="15" customHeight="1" x14ac:dyDescent="0.25">
      <c r="A78" s="78" t="s">
        <v>73</v>
      </c>
      <c r="B78" s="75">
        <v>153822.20000000001</v>
      </c>
      <c r="C78" s="75">
        <v>121843</v>
      </c>
      <c r="D78" s="75">
        <v>121843</v>
      </c>
      <c r="E78" s="77">
        <f t="shared" si="6"/>
        <v>0</v>
      </c>
      <c r="F78" s="73">
        <f t="shared" si="7"/>
        <v>0</v>
      </c>
    </row>
    <row r="79" spans="1:9" ht="15" customHeight="1" x14ac:dyDescent="0.25">
      <c r="A79" s="78" t="s">
        <v>74</v>
      </c>
      <c r="B79" s="72">
        <v>343275.94000000006</v>
      </c>
      <c r="C79" s="72">
        <v>377500</v>
      </c>
      <c r="D79" s="72">
        <v>348000</v>
      </c>
      <c r="E79" s="77">
        <f t="shared" si="6"/>
        <v>-29500</v>
      </c>
      <c r="F79" s="73">
        <f t="shared" si="7"/>
        <v>-7.8145695364238404E-2</v>
      </c>
    </row>
    <row r="80" spans="1:9" ht="15" customHeight="1" x14ac:dyDescent="0.25">
      <c r="A80" s="78" t="s">
        <v>75</v>
      </c>
      <c r="B80" s="68">
        <v>120627.9</v>
      </c>
      <c r="C80" s="68">
        <v>116888</v>
      </c>
      <c r="D80" s="68">
        <v>125388</v>
      </c>
      <c r="E80" s="77">
        <f t="shared" si="6"/>
        <v>8500</v>
      </c>
      <c r="F80" s="73">
        <f t="shared" si="7"/>
        <v>7.2719184176305518E-2</v>
      </c>
    </row>
    <row r="81" spans="1:9" s="127" customFormat="1" ht="15" customHeight="1" x14ac:dyDescent="0.25">
      <c r="A81" s="81" t="s">
        <v>76</v>
      </c>
      <c r="B81" s="99">
        <v>617726.04</v>
      </c>
      <c r="C81" s="99">
        <v>616231</v>
      </c>
      <c r="D81" s="99">
        <v>595231</v>
      </c>
      <c r="E81" s="83">
        <f t="shared" si="6"/>
        <v>-21000</v>
      </c>
      <c r="F81" s="84">
        <f t="shared" si="7"/>
        <v>-3.4078129792237004E-2</v>
      </c>
      <c r="G81" s="192"/>
      <c r="H81" s="192"/>
      <c r="I81" s="192"/>
    </row>
    <row r="82" spans="1:9" ht="15" customHeight="1" x14ac:dyDescent="0.25">
      <c r="A82" s="78" t="s">
        <v>77</v>
      </c>
      <c r="B82" s="68">
        <v>17662.659999999996</v>
      </c>
      <c r="C82" s="68">
        <v>33000</v>
      </c>
      <c r="D82" s="68">
        <v>33000</v>
      </c>
      <c r="E82" s="77">
        <f t="shared" si="6"/>
        <v>0</v>
      </c>
      <c r="F82" s="73">
        <f t="shared" si="7"/>
        <v>0</v>
      </c>
    </row>
    <row r="83" spans="1:9" ht="15" customHeight="1" x14ac:dyDescent="0.25">
      <c r="A83" s="78" t="s">
        <v>78</v>
      </c>
      <c r="B83" s="77">
        <v>43095.740000000005</v>
      </c>
      <c r="C83" s="77">
        <v>793201</v>
      </c>
      <c r="D83" s="77">
        <v>626385</v>
      </c>
      <c r="E83" s="77">
        <f t="shared" si="6"/>
        <v>-166816</v>
      </c>
      <c r="F83" s="73">
        <f t="shared" si="7"/>
        <v>-0.2103073495873051</v>
      </c>
    </row>
    <row r="84" spans="1:9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9" ht="15" customHeight="1" x14ac:dyDescent="0.25">
      <c r="A85" s="78" t="s">
        <v>80</v>
      </c>
      <c r="B85" s="77">
        <v>1949897.9900000002</v>
      </c>
      <c r="C85" s="77">
        <v>1115738</v>
      </c>
      <c r="D85" s="77">
        <v>1103434</v>
      </c>
      <c r="E85" s="77">
        <f t="shared" si="6"/>
        <v>-12304</v>
      </c>
      <c r="F85" s="73">
        <f t="shared" si="7"/>
        <v>-1.1027678541019487E-2</v>
      </c>
    </row>
    <row r="86" spans="1:9" s="127" customFormat="1" ht="15" customHeight="1" x14ac:dyDescent="0.25">
      <c r="A86" s="81" t="s">
        <v>81</v>
      </c>
      <c r="B86" s="83">
        <v>2010656.3900000001</v>
      </c>
      <c r="C86" s="83">
        <v>1941939</v>
      </c>
      <c r="D86" s="83">
        <v>1762819</v>
      </c>
      <c r="E86" s="83">
        <f t="shared" si="6"/>
        <v>-179120</v>
      </c>
      <c r="F86" s="84">
        <f t="shared" si="7"/>
        <v>-9.2237706745680478E-2</v>
      </c>
      <c r="G86" s="192"/>
      <c r="H86" s="192"/>
      <c r="I86" s="192"/>
    </row>
    <row r="87" spans="1:9" ht="15" customHeight="1" x14ac:dyDescent="0.25">
      <c r="A87" s="78" t="s">
        <v>82</v>
      </c>
      <c r="B87" s="77">
        <v>73829</v>
      </c>
      <c r="C87" s="77">
        <v>25000</v>
      </c>
      <c r="D87" s="77">
        <v>25000</v>
      </c>
      <c r="E87" s="77">
        <f t="shared" si="6"/>
        <v>0</v>
      </c>
      <c r="F87" s="73">
        <f t="shared" si="7"/>
        <v>0</v>
      </c>
    </row>
    <row r="88" spans="1:9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9" ht="15" customHeight="1" x14ac:dyDescent="0.25">
      <c r="A89" s="86" t="s">
        <v>84</v>
      </c>
      <c r="B89" s="77">
        <v>45180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9" s="127" customFormat="1" ht="15" customHeight="1" x14ac:dyDescent="0.25">
      <c r="A90" s="100" t="s">
        <v>85</v>
      </c>
      <c r="B90" s="99">
        <v>119009</v>
      </c>
      <c r="C90" s="99">
        <v>25000</v>
      </c>
      <c r="D90" s="99">
        <v>25000</v>
      </c>
      <c r="E90" s="99">
        <f t="shared" si="6"/>
        <v>0</v>
      </c>
      <c r="F90" s="84">
        <f t="shared" si="7"/>
        <v>0</v>
      </c>
      <c r="G90" s="192"/>
      <c r="H90" s="192"/>
      <c r="I90" s="192"/>
    </row>
    <row r="91" spans="1:9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9" s="127" customFormat="1" ht="15" customHeight="1" thickBot="1" x14ac:dyDescent="0.3">
      <c r="A92" s="199" t="s">
        <v>67</v>
      </c>
      <c r="B92" s="200">
        <v>8663413.6600000001</v>
      </c>
      <c r="C92" s="200">
        <v>8909434</v>
      </c>
      <c r="D92" s="200">
        <v>8907845.4000000004</v>
      </c>
      <c r="E92" s="200">
        <f t="shared" si="6"/>
        <v>-1588.5999999996275</v>
      </c>
      <c r="F92" s="202">
        <f t="shared" si="7"/>
        <v>-1.7830537832140935E-4</v>
      </c>
    </row>
    <row r="93" spans="1:9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9" x14ac:dyDescent="0.25">
      <c r="A94" s="11" t="s">
        <v>199</v>
      </c>
    </row>
    <row r="95" spans="1:9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5" sqref="I1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91</v>
      </c>
      <c r="E1" s="4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194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LCTCBoard!B8+Online!B8+BRCC!B8+BPCC!B8+Delgado!B8+CentLATCC!B8+Fletcher!B8+LDCC!B8+Northshore!B8+Nunez!B8+RPCC!B8+SLCC!B8+Sowela!B8+LTC!B8</f>
        <v>112663956</v>
      </c>
      <c r="C8" s="72">
        <f>LCTCBoard!C8+Online!C8+BRCC!C8+BPCC!C8+Delgado!C8+CentLATCC!C8+Fletcher!C8+LDCC!C8+Northshore!C8+Nunez!C8+RPCC!C8+SLCC!C8+Sowela!C8+LTC!C8</f>
        <v>112663956</v>
      </c>
      <c r="D8" s="72">
        <f>LCTCBoard!D8+Online!D8+BRCC!D8+BPCC!D8+Delgado!D8+CentLATCC!D8+Fletcher!D8+LDCC!D8+Northshore!D8+Nunez!D8+RPCC!D8+SLCC!D8+Sowela!D8+LTC!D8</f>
        <v>117793071</v>
      </c>
      <c r="E8" s="72">
        <f>D8-C8</f>
        <v>5129115</v>
      </c>
      <c r="F8" s="73">
        <f>IF(ISBLANK(E8),"  ",IF(C8&gt;0,E8/C8,IF(E8&gt;0,1,0)))</f>
        <v>4.5525784661777723E-2</v>
      </c>
    </row>
    <row r="9" spans="1:8" ht="15" customHeight="1" x14ac:dyDescent="0.25">
      <c r="A9" s="71" t="s">
        <v>96</v>
      </c>
      <c r="B9" s="72">
        <f>LCTCBoard!B9+Online!B9+BRCC!B9+BPCC!B9+Delgado!B9+CentLATCC!B9+Fletcher!B9+LDCC!B9+Northshore!B9+Nunez!B9+RPCC!B9+SLCC!B9+Sowela!B9+LTC!B9</f>
        <v>0</v>
      </c>
      <c r="C9" s="72">
        <f>LCTCBoard!C9+Online!C9+BRCC!C9+BPCC!C9+Delgado!C9+CentLATCC!C9+Fletcher!C9+LDCC!C9+Northshore!C9+Nunez!C9+RPCC!C9+SLCC!C9+Sowela!C9+LTC!C9</f>
        <v>0</v>
      </c>
      <c r="D9" s="72">
        <f>LCTCBoard!D9+Online!D9+BRCC!D9+BPCC!D9+Delgado!D9+CentLATCC!D9+Fletcher!D9+LDCC!D9+Northshore!D9+Nunez!D9+RPCC!D9+SLCC!D9+Sowela!D9+LTC!D9</f>
        <v>0</v>
      </c>
      <c r="E9" s="72">
        <f t="shared" ref="E9:E29" si="0">D9-C9</f>
        <v>0</v>
      </c>
      <c r="F9" s="73">
        <f t="shared" ref="F9:F29" si="1">IF(ISBLANK(E9),"  ",IF(C9&gt;0,E9/C9,IF(E9&gt;0,1,0)))</f>
        <v>0</v>
      </c>
    </row>
    <row r="10" spans="1:8" ht="15" customHeight="1" x14ac:dyDescent="0.25">
      <c r="A10" s="74" t="s">
        <v>14</v>
      </c>
      <c r="B10" s="72">
        <f>LCTCBoard!B10+Online!B10+BRCC!B10+BPCC!B10+Delgado!B10+CentLATCC!B10+Fletcher!B10+LDCC!B10+Northshore!B10+Nunez!B10+RPCC!B10+SLCC!B10+Sowela!B10+LTC!B10</f>
        <v>15701859.050000001</v>
      </c>
      <c r="C10" s="72">
        <f>LCTCBoard!C10+Online!C10+BRCC!C10+BPCC!C10+Delgado!C10+CentLATCC!C10+Fletcher!C10+LDCC!C10+Northshore!C10+Nunez!C10+RPCC!C10+SLCC!C10+Sowela!C10+LTC!C10</f>
        <v>15837883</v>
      </c>
      <c r="D10" s="72">
        <f>LCTCBoard!D10+Online!D10+BRCC!D10+BPCC!D10+Delgado!D10+CentLATCC!D10+Fletcher!D10+LDCC!D10+Northshore!D10+Nunez!D10+RPCC!D10+SLCC!D10+Sowela!D10+LTC!D10</f>
        <v>15964213</v>
      </c>
      <c r="E10" s="72">
        <f t="shared" si="0"/>
        <v>126330</v>
      </c>
      <c r="F10" s="73">
        <f t="shared" si="1"/>
        <v>7.9764448316735261E-3</v>
      </c>
    </row>
    <row r="11" spans="1:8" ht="15" customHeight="1" x14ac:dyDescent="0.25">
      <c r="A11" s="76" t="s">
        <v>15</v>
      </c>
      <c r="B11" s="72">
        <f>LCTCBoard!B11+Online!B11+BRCC!B11+BPCC!B11+Delgado!B11+CentLATCC!B11+Fletcher!B11+LDCC!B11+Northshore!B11+Nunez!B11+RPCC!B11+SLCC!B11+Sowela!B11+LTC!B11</f>
        <v>0</v>
      </c>
      <c r="C11" s="72">
        <f>LCTCBoard!C11+Online!C11+BRCC!C11+BPCC!C11+Delgado!C11+CentLATCC!C11+Fletcher!C11+LDCC!C11+Northshore!C11+Nunez!C11+RPCC!C11+SLCC!C11+Sowela!C11+LTC!C11</f>
        <v>0</v>
      </c>
      <c r="D11" s="72">
        <f>LCTCBoard!D11+Online!D11+BRCC!D11+BPCC!D11+Delgado!D11+CentLATCC!D11+Fletcher!D11+LDCC!D11+Northshore!D11+Nunez!D11+RPCC!D11+SLCC!D11+Sowela!D11+LTC!D11</f>
        <v>0</v>
      </c>
      <c r="E11" s="72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2">
        <f>LCTCBoard!B12+Online!B12+BRCC!B12+BPCC!B12+Delgado!B12+CentLATCC!B12+Fletcher!B12+LDCC!B12+Northshore!B12+Nunez!B12+RPCC!B12+SLCC!B12+Sowela!B12+LTC!B12</f>
        <v>4914995.05</v>
      </c>
      <c r="C12" s="72">
        <f>LCTCBoard!C12+Online!C12+BRCC!C12+BPCC!C12+Delgado!C12+CentLATCC!C12+Fletcher!C12+LDCC!C12+Northshore!C12+Nunez!C12+RPCC!C12+SLCC!C12+Sowela!C12+LTC!C12</f>
        <v>5051019</v>
      </c>
      <c r="D12" s="72">
        <f>LCTCBoard!D12+Online!D12+BRCC!D12+BPCC!D12+Delgado!D12+CentLATCC!D12+Fletcher!D12+LDCC!D12+Northshore!D12+Nunez!D12+RPCC!D12+SLCC!D12+Sowela!D12+LTC!D12</f>
        <v>5134391</v>
      </c>
      <c r="E12" s="72">
        <f t="shared" si="0"/>
        <v>83372</v>
      </c>
      <c r="F12" s="73">
        <f t="shared" si="1"/>
        <v>1.6505976318837844E-2</v>
      </c>
      <c r="G12" s="190"/>
    </row>
    <row r="13" spans="1:8" ht="15" customHeight="1" x14ac:dyDescent="0.25">
      <c r="A13" s="78" t="s">
        <v>17</v>
      </c>
      <c r="B13" s="72">
        <f>LCTCBoard!B13+Online!B13+BRCC!B13+BPCC!B13+Delgado!B13+CentLATCC!B13+Fletcher!B13+LDCC!B13+Northshore!B13+Nunez!B13+RPCC!B13+SLCC!B13+Sowela!B13+LTC!B13</f>
        <v>0</v>
      </c>
      <c r="C13" s="72">
        <f>LCTCBoard!C13+Online!C13+BRCC!C13+BPCC!C13+Delgado!C13+CentLATCC!C13+Fletcher!C13+LDCC!C13+Northshore!C13+Nunez!C13+RPCC!C13+SLCC!C13+Sowela!C13+LTC!C13</f>
        <v>0</v>
      </c>
      <c r="D13" s="72">
        <f>LCTCBoard!D13+Online!D13+BRCC!D13+BPCC!D13+Delgado!D13+CentLATCC!D13+Fletcher!D13+LDCC!D13+Northshore!D13+Nunez!D13+RPCC!D13+SLCC!D13+Sowela!D13+LTC!D13</f>
        <v>0</v>
      </c>
      <c r="E13" s="72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2">
        <f>LCTCBoard!B14+Online!B14+BRCC!B14+BPCC!B14+Delgado!B14+CentLATCC!B14+Fletcher!B14+LDCC!B14+Northshore!B14+Nunez!B14+RPCC!B14+SLCC!B14+Sowela!B14+LTC!B14</f>
        <v>130811</v>
      </c>
      <c r="C14" s="72">
        <f>LCTCBoard!C14+Online!C14+BRCC!C14+BPCC!C14+Delgado!C14+CentLATCC!C14+Fletcher!C14+LDCC!C14+Northshore!C14+Nunez!C14+RPCC!C14+SLCC!C14+Sowela!C14+LTC!C14</f>
        <v>130811</v>
      </c>
      <c r="D14" s="72">
        <f>LCTCBoard!D14+Online!D14+BRCC!D14+BPCC!D14+Delgado!D14+CentLATCC!D14+Fletcher!D14+LDCC!D14+Northshore!D14+Nunez!D14+RPCC!D14+SLCC!D14+Sowela!D14+LTC!D14</f>
        <v>130811</v>
      </c>
      <c r="E14" s="72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2">
        <f>LCTCBoard!B15+Online!B15+BRCC!B15+BPCC!B15+Delgado!B15+CentLATCC!B15+Fletcher!B15+LDCC!B15+Northshore!B15+Nunez!B15+RPCC!B15+SLCC!B15+Sowela!B15+LTC!B15</f>
        <v>357773</v>
      </c>
      <c r="C15" s="72">
        <f>LCTCBoard!C15+Online!C15+BRCC!C15+BPCC!C15+Delgado!C15+CentLATCC!C15+Fletcher!C15+LDCC!C15+Northshore!C15+Nunez!C15+RPCC!C15+SLCC!C15+Sowela!C15+LTC!C15</f>
        <v>357773</v>
      </c>
      <c r="D15" s="72">
        <f>LCTCBoard!D15+Online!D15+BRCC!D15+BPCC!D15+Delgado!D15+CentLATCC!D15+Fletcher!D15+LDCC!D15+Northshore!D15+Nunez!D15+RPCC!D15+SLCC!D15+Sowela!D15+LTC!D15</f>
        <v>386700</v>
      </c>
      <c r="E15" s="72">
        <f t="shared" si="0"/>
        <v>28927</v>
      </c>
      <c r="F15" s="73">
        <f t="shared" si="1"/>
        <v>8.0852943067252145E-2</v>
      </c>
    </row>
    <row r="16" spans="1:8" ht="15" customHeight="1" x14ac:dyDescent="0.25">
      <c r="A16" s="78" t="s">
        <v>20</v>
      </c>
      <c r="B16" s="72">
        <f>LCTCBoard!B16+Online!B16+BRCC!B16+BPCC!B16+Delgado!B16+CentLATCC!B16+Fletcher!B16+LDCC!B16+Northshore!B16+Nunez!B16+RPCC!B16+SLCC!B16+Sowela!B16+LTC!B16</f>
        <v>0</v>
      </c>
      <c r="C16" s="72">
        <f>LCTCBoard!C16+Online!C16+BRCC!C16+BPCC!C16+Delgado!C16+CentLATCC!C16+Fletcher!C16+LDCC!C16+Northshore!C16+Nunez!C16+RPCC!C16+SLCC!C16+Sowela!C16+LTC!C16</f>
        <v>0</v>
      </c>
      <c r="D16" s="72">
        <f>LCTCBoard!D16+Online!D16+BRCC!D16+BPCC!D16+Delgado!D16+CentLATCC!D16+Fletcher!D16+LDCC!D16+Northshore!D16+Nunez!D16+RPCC!D16+SLCC!D16+Sowela!D16+LTC!D16</f>
        <v>0</v>
      </c>
      <c r="E16" s="72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2">
        <f>LCTCBoard!B17+Online!B17+BRCC!B17+BPCC!B17+Delgado!B17+CentLATCC!B17+Fletcher!B17+LDCC!B17+Northshore!B17+Nunez!B17+RPCC!B17+SLCC!B17+Sowela!B17+LTC!B17</f>
        <v>0</v>
      </c>
      <c r="C17" s="72">
        <f>LCTCBoard!C17+Online!C17+BRCC!C17+BPCC!C17+Delgado!C17+CentLATCC!C17+Fletcher!C17+LDCC!C17+Northshore!C17+Nunez!C17+RPCC!C17+SLCC!C17+Sowela!C17+LTC!C17</f>
        <v>0</v>
      </c>
      <c r="D17" s="72">
        <f>LCTCBoard!D17+Online!D17+BRCC!D17+BPCC!D17+Delgado!D17+CentLATCC!D17+Fletcher!D17+LDCC!D17+Northshore!D17+Nunez!D17+RPCC!D17+SLCC!D17+Sowela!D17+LTC!D17</f>
        <v>0</v>
      </c>
      <c r="E17" s="72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2">
        <f>LCTCBoard!B18+Online!B18+BRCC!B18+BPCC!B18+Delgado!B18+CentLATCC!B18+Fletcher!B18+LDCC!B18+Northshore!B18+Nunez!B18+RPCC!B18+SLCC!B18+Sowela!B18+LTC!B18</f>
        <v>0</v>
      </c>
      <c r="C18" s="72">
        <f>LCTCBoard!C18+Online!C18+BRCC!C18+BPCC!C18+Delgado!C18+CentLATCC!C18+Fletcher!C18+LDCC!C18+Northshore!C18+Nunez!C18+RPCC!C18+SLCC!C18+Sowela!C18+LTC!C18</f>
        <v>0</v>
      </c>
      <c r="D18" s="72">
        <f>LCTCBoard!D18+Online!D18+BRCC!D18+BPCC!D18+Delgado!D18+CentLATCC!D18+Fletcher!D18+LDCC!D18+Northshore!D18+Nunez!D18+RPCC!D18+SLCC!D18+Sowela!D18+LTC!D18</f>
        <v>0</v>
      </c>
      <c r="E18" s="72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2">
        <f>LCTCBoard!B19+Online!B19+BRCC!B19+BPCC!B19+Delgado!B19+CentLATCC!B19+Fletcher!B19+LDCC!B19+Northshore!B19+Nunez!B19+RPCC!B19+SLCC!B19+Sowela!B19+LTC!B19</f>
        <v>0</v>
      </c>
      <c r="C19" s="72">
        <f>LCTCBoard!C19+Online!C19+BRCC!C19+BPCC!C19+Delgado!C19+CentLATCC!C19+Fletcher!C19+LDCC!C19+Northshore!C19+Nunez!C19+RPCC!C19+SLCC!C19+Sowela!C19+LTC!C19</f>
        <v>0</v>
      </c>
      <c r="D19" s="72">
        <f>LCTCBoard!D19+Online!D19+BRCC!D19+BPCC!D19+Delgado!D19+CentLATCC!D19+Fletcher!D19+LDCC!D19+Northshore!D19+Nunez!D19+RPCC!D19+SLCC!D19+Sowela!D19+LTC!D19</f>
        <v>0</v>
      </c>
      <c r="E19" s="72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2">
        <f>LCTCBoard!B20+Online!B20+BRCC!B20+BPCC!B20+Delgado!B20+CentLATCC!B20+Fletcher!B20+LDCC!B20+Northshore!B20+Nunez!B20+RPCC!B20+SLCC!B20+Sowela!B20+LTC!B20</f>
        <v>0</v>
      </c>
      <c r="C20" s="72">
        <f>LCTCBoard!C20+Online!C20+BRCC!C20+BPCC!C20+Delgado!C20+CentLATCC!C20+Fletcher!C20+LDCC!C20+Northshore!C20+Nunez!C20+RPCC!C20+SLCC!C20+Sowela!C20+LTC!C20</f>
        <v>0</v>
      </c>
      <c r="D20" s="72">
        <f>LCTCBoard!D20+Online!D20+BRCC!D20+BPCC!D20+Delgado!D20+CentLATCC!D20+Fletcher!D20+LDCC!D20+Northshore!D20+Nunez!D20+RPCC!D20+SLCC!D20+Sowela!D20+LTC!D20</f>
        <v>0</v>
      </c>
      <c r="E20" s="72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2">
        <f>LCTCBoard!B21+Online!B21+BRCC!B21+BPCC!B21+Delgado!B21+CentLATCC!B21+Fletcher!B21+LDCC!B21+Northshore!B21+Nunez!B21+RPCC!B21+SLCC!B21+Sowela!B21+LTC!B21</f>
        <v>0</v>
      </c>
      <c r="C21" s="72">
        <f>LCTCBoard!C21+Online!C21+BRCC!C21+BPCC!C21+Delgado!C21+CentLATCC!C21+Fletcher!C21+LDCC!C21+Northshore!C21+Nunez!C21+RPCC!C21+SLCC!C21+Sowela!C21+LTC!C21</f>
        <v>0</v>
      </c>
      <c r="D21" s="72">
        <f>LCTCBoard!D21+Online!D21+BRCC!D21+BPCC!D21+Delgado!D21+CentLATCC!D21+Fletcher!D21+LDCC!D21+Northshore!D21+Nunez!D21+RPCC!D21+SLCC!D21+Sowela!D21+LTC!D21</f>
        <v>0</v>
      </c>
      <c r="E21" s="72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2">
        <f>LCTCBoard!B22+Online!B22+BRCC!B22+BPCC!B22+Delgado!B22+CentLATCC!B22+Fletcher!B22+LDCC!B22+Northshore!B22+Nunez!B22+RPCC!B22+SLCC!B22+Sowela!B22+LTC!B22</f>
        <v>0</v>
      </c>
      <c r="C22" s="72">
        <f>LCTCBoard!C22+Online!C22+BRCC!C22+BPCC!C22+Delgado!C22+CentLATCC!C22+Fletcher!C22+LDCC!C22+Northshore!C22+Nunez!C22+RPCC!C22+SLCC!C22+Sowela!C22+LTC!C22</f>
        <v>0</v>
      </c>
      <c r="D22" s="72">
        <f>LCTCBoard!D22+Online!D22+BRCC!D22+BPCC!D22+Delgado!D22+CentLATCC!D22+Fletcher!D22+LDCC!D22+Northshore!D22+Nunez!D22+RPCC!D22+SLCC!D22+Sowela!D22+LTC!D22</f>
        <v>0</v>
      </c>
      <c r="E22" s="72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2">
        <f>LCTCBoard!B23+Online!B23+BRCC!B23+BPCC!B23+Delgado!B23+CentLATCC!B23+Fletcher!B23+LDCC!B23+Northshore!B23+Nunez!B23+RPCC!B23+SLCC!B23+Sowela!B23+LTC!B23</f>
        <v>0</v>
      </c>
      <c r="C23" s="72">
        <f>LCTCBoard!C23+Online!C23+BRCC!C23+BPCC!C23+Delgado!C23+CentLATCC!C23+Fletcher!C23+LDCC!C23+Northshore!C23+Nunez!C23+RPCC!C23+SLCC!C23+Sowela!C23+LTC!C23</f>
        <v>0</v>
      </c>
      <c r="D23" s="72">
        <f>LCTCBoard!D23+Online!D23+BRCC!D23+BPCC!D23+Delgado!D23+CentLATCC!D23+Fletcher!D23+LDCC!D23+Northshore!D23+Nunez!D23+RPCC!D23+SLCC!D23+Sowela!D23+LTC!D23</f>
        <v>0</v>
      </c>
      <c r="E23" s="72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2">
        <f>LCTCBoard!B24+Online!B24+BRCC!B24+BPCC!B24+Delgado!B24+CentLATCC!B24+Fletcher!B24+LDCC!B24+Northshore!B24+Nunez!B24+RPCC!B24+SLCC!B24+Sowela!B24+LTC!B24</f>
        <v>10000000</v>
      </c>
      <c r="C24" s="72">
        <f>LCTCBoard!C24+Online!C24+BRCC!C24+BPCC!C24+Delgado!C24+CentLATCC!C24+Fletcher!C24+LDCC!C24+Northshore!C24+Nunez!C24+RPCC!C24+SLCC!C24+Sowela!C24+LTC!C24</f>
        <v>10000000</v>
      </c>
      <c r="D24" s="72">
        <f>LCTCBoard!D24+Online!D24+BRCC!D24+BPCC!D24+Delgado!D24+CentLATCC!D24+Fletcher!D24+LDCC!D24+Northshore!D24+Nunez!D24+RPCC!D24+SLCC!D24+Sowela!D24+LTC!D24</f>
        <v>10000000</v>
      </c>
      <c r="E24" s="72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2">
        <f>LCTCBoard!B25+Online!B25+BRCC!B25+BPCC!B25+Delgado!B25+CentLATCC!B25+Fletcher!B25+LDCC!B25+Northshore!B25+Nunez!B25+RPCC!B25+SLCC!B25+Sowela!B25+LTC!B25</f>
        <v>0</v>
      </c>
      <c r="C25" s="72">
        <f>LCTCBoard!C25+Online!C25+BRCC!C25+BPCC!C25+Delgado!C25+CentLATCC!C25+Fletcher!C25+LDCC!C25+Northshore!C25+Nunez!C25+RPCC!C25+SLCC!C25+Sowela!C25+LTC!C25</f>
        <v>0</v>
      </c>
      <c r="D25" s="72">
        <f>LCTCBoard!D25+Online!D25+BRCC!D25+BPCC!D25+Delgado!D25+CentLATCC!D25+Fletcher!D25+LDCC!D25+Northshore!D25+Nunez!D25+RPCC!D25+SLCC!D25+Sowela!D25+LTC!D25</f>
        <v>0</v>
      </c>
      <c r="E25" s="72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2">
        <f>LCTCBoard!B26+Online!B26+BRCC!B26+BPCC!B26+Delgado!B26+CentLATCC!B26+Fletcher!B26+LDCC!B26+Northshore!B26+Nunez!B26+RPCC!B26+SLCC!B26+Sowela!B26+LTC!B26</f>
        <v>298280</v>
      </c>
      <c r="C26" s="72">
        <f>LCTCBoard!C26+Online!C26+BRCC!C26+BPCC!C26+Delgado!C26+CentLATCC!C26+Fletcher!C26+LDCC!C26+Northshore!C26+Nunez!C26+RPCC!C26+SLCC!C26+Sowela!C26+LTC!C26</f>
        <v>298280</v>
      </c>
      <c r="D26" s="72">
        <f>LCTCBoard!D26+Online!D26+BRCC!D26+BPCC!D26+Delgado!D26+CentLATCC!D26+Fletcher!D26+LDCC!D26+Northshore!D26+Nunez!D26+RPCC!D26+SLCC!D26+Sowela!D26+LTC!D26</f>
        <v>312311</v>
      </c>
      <c r="E26" s="72">
        <f t="shared" si="0"/>
        <v>14031</v>
      </c>
      <c r="F26" s="73">
        <f t="shared" si="1"/>
        <v>4.7039694247016227E-2</v>
      </c>
    </row>
    <row r="27" spans="1:6" ht="15" customHeight="1" x14ac:dyDescent="0.25">
      <c r="A27" s="79" t="s">
        <v>31</v>
      </c>
      <c r="B27" s="72">
        <f>LCTCBoard!B27+Online!B27+BRCC!B27+BPCC!B27+Delgado!B27+CentLATCC!B27+Fletcher!B27+LDCC!B27+Northshore!B27+Nunez!B27+RPCC!B27+SLCC!B27+Sowela!B27+LTC!B27</f>
        <v>0</v>
      </c>
      <c r="C27" s="72">
        <f>LCTCBoard!C27+Online!C27+BRCC!C27+BPCC!C27+Delgado!C27+CentLATCC!C27+Fletcher!C27+LDCC!C27+Northshore!C27+Nunez!C27+RPCC!C27+SLCC!C27+Sowela!C27+LTC!C27</f>
        <v>0</v>
      </c>
      <c r="D27" s="72">
        <f>LCTCBoard!D27+Online!D27+BRCC!D27+BPCC!D27+Delgado!D27+CentLATCC!D27+Fletcher!D27+LDCC!D27+Northshore!D27+Nunez!D27+RPCC!D27+SLCC!D27+Sowela!D27+LTC!D27</f>
        <v>0</v>
      </c>
      <c r="E27" s="72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2">
        <f>LCTCBoard!B28+Online!B28+BRCC!B28+BPCC!B28+Delgado!B28+CentLATCC!B28+Fletcher!B28+LDCC!B28+Northshore!B28+Nunez!B28+RPCC!B28+SLCC!B28+Sowela!B28+LTC!B28</f>
        <v>0</v>
      </c>
      <c r="C28" s="72">
        <f>LCTCBoard!C28+Online!C28+BRCC!C28+BPCC!C28+Delgado!C28+CentLATCC!C28+Fletcher!C28+LDCC!C28+Northshore!C28+Nunez!C28+RPCC!C28+SLCC!C28+Sowela!C28+LTC!C28</f>
        <v>0</v>
      </c>
      <c r="D28" s="72">
        <f>LCTCBoard!D28+Online!D28+BRCC!D28+BPCC!D28+Delgado!D28+CentLATCC!D28+Fletcher!D28+LDCC!D28+Northshore!D28+Nunez!D28+RPCC!D28+SLCC!D28+Sowela!D28+LTC!D28</f>
        <v>0</v>
      </c>
      <c r="E28" s="72">
        <f t="shared" si="0"/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2">
        <f>LCTCBoard!B29+Online!B29+BRCC!B29+BPCC!B29+Delgado!B29+CentLATCC!B29+Fletcher!B29+LDCC!B29+Northshore!B29+Nunez!B29+RPCC!B29+SLCC!B29+Sowela!B29+LTC!B29</f>
        <v>0</v>
      </c>
      <c r="C29" s="72">
        <f>LCTCBoard!C29+Online!C29+BRCC!C29+BPCC!C29+Delgado!C29+CentLATCC!C29+Fletcher!C29+LDCC!C29+Northshore!C29+Nunez!C29+RPCC!C29+SLCC!C29+Sowela!C29+LTC!C29</f>
        <v>0</v>
      </c>
      <c r="D29" s="72">
        <f>LCTCBoard!D29+Online!D29+BRCC!D29+BPCC!D29+Delgado!D29+CentLATCC!D29+Fletcher!D29+LDCC!D29+Northshore!D29+Nunez!D29+RPCC!D29+SLCC!D29+Sowela!D29+LTC!D29</f>
        <v>0</v>
      </c>
      <c r="E29" s="72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f>LCTCBoard!B31+Online!B31+BRCC!B31+BPCC!B31+Delgado!B31+CentLATCC!B31+Fletcher!B31+LDCC!B31+Northshore!B31+Nunez!B31+RPCC!B31+SLCC!B31+Sowela!B31+LTC!B31</f>
        <v>0</v>
      </c>
      <c r="C31" s="72">
        <f>LCTCBoard!C31+Online!C31+BRCC!C31+BPCC!C31+Delgado!C31+CentLATCC!C31+Fletcher!C31+LDCC!C31+Northshore!C31+Nunez!C31+RPCC!C31+SLCC!C31+Sowela!C31+LTC!C31</f>
        <v>0</v>
      </c>
      <c r="D31" s="72">
        <f>LCTCBoard!D31+Online!D31+BRCC!D31+BPCC!D31+Delgado!D31+CentLATCC!D31+Fletcher!D31+LDCC!D31+Northshore!D31+Nunez!D31+RPCC!D31+SLCC!D31+Sowela!D31+LTC!D31</f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LCTCBoard!B33+Online!B33+BRCC!B33+BPCC!B33+Delgado!B33+CentLATCC!B33+Fletcher!B33+LDCC!B33+Northshore!B33+Nunez!B33+RPCC!B33+SLCC!B33+Sowela!B33+LTC!B33</f>
        <v>0</v>
      </c>
      <c r="C33" s="72">
        <f>LCTCBoard!C33+Online!C33+BRCC!C33+BPCC!C33+Delgado!C33+CentLATCC!C33+Fletcher!C33+LDCC!C33+Northshore!C33+Nunez!C33+RPCC!C33+SLCC!C33+Sowela!C33+LTC!C33</f>
        <v>0</v>
      </c>
      <c r="D33" s="72">
        <f>LCTCBoard!D33+Online!D33+BRCC!D33+BPCC!D33+Delgado!D33+CentLATCC!D33+Fletcher!D33+LDCC!D33+Northshore!D33+Nunez!D33+RPCC!D33+SLCC!D33+Sowela!D33+LTC!D33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115"/>
      <c r="C34" s="115"/>
      <c r="D34" s="115"/>
      <c r="E34" s="75"/>
      <c r="F34" s="73" t="s">
        <v>37</v>
      </c>
    </row>
    <row r="35" spans="1:12" s="127" customFormat="1" ht="15" customHeight="1" x14ac:dyDescent="0.25">
      <c r="A35" s="82" t="s">
        <v>38</v>
      </c>
      <c r="B35" s="90">
        <f>LCTCBoard!B35+Online!B35+BRCC!B35+BPCC!B35+Delgado!B35+CentLATCC!B35+Fletcher!B35+LDCC!B35+Northshore!B35+Nunez!B35+RPCC!B35+SLCC!B35+Sowela!B35+LTC!B35</f>
        <v>128365815.05</v>
      </c>
      <c r="C35" s="90">
        <f>LCTCBoard!C35+Online!C35+BRCC!C35+BPCC!C35+Delgado!C35+CentLATCC!C35+Fletcher!C35+LDCC!C35+Northshore!C35+Nunez!C35+RPCC!C35+SLCC!C35+Sowela!C35+LTC!C35</f>
        <v>128501839</v>
      </c>
      <c r="D35" s="90">
        <f>LCTCBoard!D35+Online!D35+BRCC!D35+BPCC!D35+Delgado!D35+CentLATCC!D35+Fletcher!D35+LDCC!D35+Northshore!D35+Nunez!D35+RPCC!D35+SLCC!D35+Sowela!D35+LTC!D35</f>
        <v>133757284</v>
      </c>
      <c r="E35" s="90">
        <f>D35-C35</f>
        <v>5255445</v>
      </c>
      <c r="F35" s="84">
        <f>IF(ISBLANK(E35),"  ",IF(C35&gt;0,E35/C35,IF(E35&gt;0,1,0)))</f>
        <v>4.0897819368950823E-2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LCTCBoard!B37+Online!B37+BRCC!B37+BPCC!B37+Delgado!B37+CentLATCC!B37+Fletcher!B37+LDCC!B37+Northshore!B37+Nunez!B37+RPCC!B37+SLCC!B37+Sowela!B37+LTC!B37</f>
        <v>0</v>
      </c>
      <c r="C37" s="72">
        <f>LCTCBoard!C37+Online!C37+BRCC!C37+BPCC!C37+Delgado!C37+CentLATCC!C37+Fletcher!C37+LDCC!C37+Northshore!C37+Nunez!C37+RPCC!C37+SLCC!C37+Sowela!C37+LTC!C37</f>
        <v>0</v>
      </c>
      <c r="D37" s="72">
        <f>LCTCBoard!D37+Online!D37+BRCC!D37+BPCC!D37+Delgado!D37+CentLATCC!D37+Fletcher!D37+LDCC!D37+Northshore!D37+Nunez!D37+RPCC!D37+SLCC!D37+Sowela!D37+LTC!D37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LCTCBoard!B38+Online!B38+BRCC!B38+BPCC!B38+Delgado!B38+CentLATCC!B38+Fletcher!B38+LDCC!B38+Northshore!B38+Nunez!B38+RPCC!B38+SLCC!B38+Sowela!B38+LTC!B38</f>
        <v>0</v>
      </c>
      <c r="C38" s="72">
        <f>LCTCBoard!C38+Online!C38+BRCC!C38+BPCC!C38+Delgado!C38+CentLATCC!C38+Fletcher!C38+LDCC!C38+Northshore!C38+Nunez!C38+RPCC!C38+SLCC!C38+Sowela!C38+LTC!C38</f>
        <v>0</v>
      </c>
      <c r="D38" s="72">
        <f>LCTCBoard!D38+Online!D38+BRCC!D38+BPCC!D38+Delgado!D38+CentLATCC!D38+Fletcher!D38+LDCC!D38+Northshore!D38+Nunez!D38+RPCC!D38+SLCC!D38+Sowela!D38+LTC!D38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LCTCBoard!B39+Online!B39+BRCC!B39+BPCC!B39+Delgado!B39+CentLATCC!B39+Fletcher!B39+LDCC!B39+Northshore!B39+Nunez!B39+RPCC!B39+SLCC!B39+Sowela!B39+LTC!B39</f>
        <v>4215414.41</v>
      </c>
      <c r="C39" s="72">
        <f>LCTCBoard!C39+Online!C39+BRCC!C39+BPCC!C39+Delgado!C39+CentLATCC!C39+Fletcher!C39+LDCC!C39+Northshore!C39+Nunez!C39+RPCC!C39+SLCC!C39+Sowela!C39+LTC!C39</f>
        <v>0</v>
      </c>
      <c r="D39" s="72">
        <f>LCTCBoard!D39+Online!D39+BRCC!D39+BPCC!D39+Delgado!D39+CentLATCC!D39+Fletcher!D39+LDCC!D39+Northshore!D39+Nunez!D39+RPCC!D39+SLCC!D39+Sowela!D39+LTC!D39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LCTCBoard!B40+Online!B40+BRCC!B40+BPCC!B40+Delgado!B40+CentLATCC!B40+Fletcher!B40+LDCC!B40+Northshore!B40+Nunez!B40+RPCC!B40+SLCC!B40+Sowela!B40+LTC!B40</f>
        <v>0</v>
      </c>
      <c r="C40" s="72">
        <f>LCTCBoard!C40+Online!C40+BRCC!C40+BPCC!C40+Delgado!C40+CentLATCC!C40+Fletcher!C40+LDCC!C40+Northshore!C40+Nunez!C40+RPCC!C40+SLCC!C40+Sowela!C40+LTC!C40</f>
        <v>0</v>
      </c>
      <c r="D40" s="72">
        <f>LCTCBoard!D40+Online!D40+BRCC!D40+BPCC!D40+Delgado!D40+CentLATCC!D40+Fletcher!D40+LDCC!D40+Northshore!D40+Nunez!D40+RPCC!D40+SLCC!D40+Sowela!D40+LTC!D40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LCTCBoard!B41+Online!B41+BRCC!B41+BPCC!B41+Delgado!B41+CentLATCC!B41+Fletcher!B41+LDCC!B41+Northshore!B41+Nunez!B41+RPCC!B41+SLCC!B41+Sowela!B41+LTC!B41</f>
        <v>0</v>
      </c>
      <c r="C41" s="72">
        <f>LCTCBoard!C41+Online!C41+BRCC!C41+BPCC!C41+Delgado!C41+CentLATCC!C41+Fletcher!C41+LDCC!C41+Northshore!C41+Nunez!C41+RPCC!C41+SLCC!C41+Sowela!C41+LTC!C41</f>
        <v>0</v>
      </c>
      <c r="D41" s="72">
        <f>LCTCBoard!D41+Online!D41+BRCC!D41+BPCC!D41+Delgado!D41+CentLATCC!D41+Fletcher!D41+LDCC!D41+Northshore!D41+Nunez!D41+RPCC!D41+SLCC!D41+Sowela!D41+LTC!D41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LCTCBoard!B43+Online!B42+BRCC!B42+BPCC!B42+Delgado!B42+CentLATCC!B42+Fletcher!B42+LDCC!B42+Northshore!B42+Nunez!B42+RPCC!B42+SLCC!B42+Sowela!B42+LTC!B42</f>
        <v>4215414.41</v>
      </c>
      <c r="C42" s="90">
        <f>LCTCBoard!C43+Online!C42+BRCC!C42+BPCC!C42+Delgado!C42+CentLATCC!C42+Fletcher!C42+LDCC!C42+Northshore!C42+Nunez!C42+RPCC!C42+SLCC!C42+Sowela!C42+LTC!C42</f>
        <v>0</v>
      </c>
      <c r="D42" s="90">
        <f>LCTCBoard!D43+Online!D42+BRCC!D42+BPCC!D42+Delgado!D42+CentLATCC!D42+Fletcher!D42+LDCC!D42+Northshore!D42+Nunez!D42+RPCC!D42+SLCC!D42+Sowela!D42+LTC!D42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LCTCBoard!B44+Online!B44+BRCC!B44+BPCC!B44+Delgado!B44+CentLATCC!B44+Fletcher!B44+LDCC!B44+Northshore!B44+Nunez!B44+RPCC!B44+SLCC!B44+Sowela!B44+LTC!B44</f>
        <v>0</v>
      </c>
      <c r="C44" s="90">
        <f>LCTCBoard!C44+Online!C44+BRCC!C44+BPCC!C44+Delgado!C44+CentLATCC!C44+Fletcher!C44+LDCC!C44+Northshore!C44+Nunez!C44+RPCC!C44+SLCC!C44+Sowela!C44+LTC!C44</f>
        <v>0</v>
      </c>
      <c r="D44" s="90">
        <f>LCTCBoard!D44+Online!D44+BRCC!D44+BPCC!D44+Delgado!D44+CentLATCC!D44+Fletcher!D44+LDCC!D44+Northshore!D44+Nunez!D44+RPCC!D44+SLCC!D44+Sowela!D44+LTC!D44</f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LCTCBoard!B46+Online!B46+BRCC!B46+BPCC!B46+Delgado!B46+CentLATCC!B46+Fletcher!B46+LDCC!B46+Northshore!B46+Nunez!B46+RPCC!B46+SLCC!B46+Sowela!B46+LTC!B46</f>
        <v>675543</v>
      </c>
      <c r="C46" s="90">
        <f>LCTCBoard!C46+Online!C46+BRCC!C46+BPCC!C46+Delgado!C46+CentLATCC!C46+Fletcher!C46+LDCC!C46+Northshore!C46+Nunez!C46+RPCC!C46+SLCC!C46+Sowela!C46+LTC!C46</f>
        <v>0</v>
      </c>
      <c r="D46" s="90">
        <f>LCTCBoard!D46+Online!D46+BRCC!D46+BPCC!D46+Delgado!D46+CentLATCC!D46+Fletcher!D46+LDCC!D46+Northshore!D46+Nunez!D46+RPCC!D46+SLCC!D46+Sowela!D46+LTC!D46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LCTCBoard!B48+Online!B48+BRCC!B48+BPCC!B48+Delgado!B48+CentLATCC!B48+Fletcher!B48+LDCC!B48+Northshore!B48+Nunez!B48+RPCC!B48+SLCC!B48+Sowela!B48+LTC!B48</f>
        <v>158143193.16</v>
      </c>
      <c r="C48" s="90">
        <f>LCTCBoard!C48+Online!C48+BRCC!C48+BPCC!C48+Delgado!C48+CentLATCC!C48+Fletcher!C48+LDCC!C48+Northshore!C48+Nunez!C48+RPCC!C48+SLCC!C48+Sowela!C48+LTC!C48</f>
        <v>167768135.84999999</v>
      </c>
      <c r="D48" s="90">
        <f>LCTCBoard!D48+Online!D48+BRCC!D48+BPCC!D48+Delgado!D48+CentLATCC!D48+Fletcher!D48+LDCC!D48+Northshore!D48+Nunez!D48+RPCC!D48+SLCC!D48+Sowela!D48+LTC!D48</f>
        <v>170569999.80000001</v>
      </c>
      <c r="E48" s="90">
        <f>D48-C48</f>
        <v>2801863.9500000179</v>
      </c>
      <c r="F48" s="84">
        <f>IF(ISBLANK(E48),"  ",IF(C48&gt;0,E48/C48,IF(E48&gt;0,1,0)))</f>
        <v>1.6700811127240155E-2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0">
        <f>LCTCBoard!B50+Online!B50+BRCC!B50+BPCC!B50+Delgado!B50+CentLATCC!B50+Fletcher!B50+LDCC!B50+Northshore!B50+Nunez!B50+RPCC!B50+SLCC!B50+Sowela!B50+LTC!B50</f>
        <v>0</v>
      </c>
      <c r="C50" s="90">
        <f>LCTCBoard!C50+Online!C50+BRCC!C50+BPCC!C50+Delgado!C50+CentLATCC!C50+Fletcher!C50+LDCC!C50+Northshore!C50+Nunez!C50+RPCC!C50+SLCC!C50+Sowela!C50+LTC!C50</f>
        <v>0</v>
      </c>
      <c r="D50" s="90">
        <f>LCTCBoard!D50+Online!D50+BRCC!D50+BPCC!D50+Delgado!D50+CentLATCC!D50+Fletcher!D50+LDCC!D50+Northshore!D50+Nunez!D50+RPCC!D50+SLCC!D50+Sowela!D50+LTC!D50</f>
        <v>0</v>
      </c>
      <c r="E50" s="90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90">
        <f>LCTCBoard!B52+Online!B52+BRCC!B52+BPCC!B52+Delgado!B52+CentLATCC!B52+Fletcher!B52+LDCC!B52+Northshore!B52+Nunez!B52+RPCC!B52+SLCC!B52+Sowela!B52+LTC!B52</f>
        <v>0</v>
      </c>
      <c r="C52" s="90">
        <f>LCTCBoard!C52+Online!C52+BRCC!C52+BPCC!C52+Delgado!C52+CentLATCC!C52+Fletcher!C52+LDCC!C52+Northshore!C52+Nunez!C52+RPCC!C52+SLCC!C52+Sowela!C52+LTC!C52</f>
        <v>0</v>
      </c>
      <c r="D52" s="90">
        <f>LCTCBoard!D52+Online!D52+BRCC!D52+BPCC!D52+Delgado!D52+CentLATCC!D52+Fletcher!D52+LDCC!D52+Northshore!D52+Nunez!D52+RPCC!D52+SLCC!D52+Sowela!D52+LTC!D52</f>
        <v>0</v>
      </c>
      <c r="E52" s="90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90">
        <f>LCTCBoard!B54+Online!B54+BRCC!B54+BPCC!B54+Delgado!B54+CentLATCC!B54+Fletcher!B54+LDCC!B54+Northshore!B54+Nunez!B54+RPCC!B54+SLCC!B54+Sowela!B54+LTC!B54</f>
        <v>282969136.80000001</v>
      </c>
      <c r="C54" s="90">
        <f>LCTCBoard!C54+Online!C54+BRCC!C54+BPCC!C54+Delgado!C54+CentLATCC!C54+Fletcher!C54+LDCC!C54+Northshore!C54+Nunez!C54+RPCC!C54+SLCC!C54+Sowela!C54+LTC!C54</f>
        <v>296269974.85000002</v>
      </c>
      <c r="D54" s="90">
        <f>LCTCBoard!D54+Online!D54+BRCC!D54+BPCC!D54+Delgado!D54+CentLATCC!D54+Fletcher!D54+LDCC!D54+Northshore!D54+Nunez!D54+RPCC!D54+SLCC!D54+Sowela!D54+LTC!D54</f>
        <v>304327283.80000001</v>
      </c>
      <c r="E54" s="90">
        <f>D54-C54</f>
        <v>8057308.9499999881</v>
      </c>
      <c r="F54" s="84">
        <f>IF(ISBLANK(E54),"  ",IF(C54&gt;0,E54/C54,IF(E54&gt;0,1,0)))</f>
        <v>2.7195833644902297E-2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72">
        <f>LCTCBoard!B58+Online!B58+BRCC!B58+BPCC!B58+Delgado!B58+CentLATCC!B58+Fletcher!B58+LDCC!B58+Northshore!B58+Nunez!B58+RPCC!B58+SLCC!B58+Sowela!B58+LTC!B58</f>
        <v>129191119</v>
      </c>
      <c r="C58" s="72">
        <f>LCTCBoard!C58+Online!C58+BRCC!C58+BPCC!C58+Delgado!C58+CentLATCC!C58+Fletcher!C58+LDCC!C58+Northshore!C58+Nunez!C58+RPCC!C58+SLCC!C58+Sowela!C58+LTC!C58</f>
        <v>133494496.40000001</v>
      </c>
      <c r="D58" s="72">
        <f>LCTCBoard!D58+Online!D58+BRCC!D58+BPCC!D58+Delgado!D58+CentLATCC!D58+Fletcher!D58+LDCC!D58+Northshore!D58+Nunez!D58+RPCC!D58+SLCC!D58+Sowela!D58+LTC!D58</f>
        <v>138550848</v>
      </c>
      <c r="E58" s="72">
        <f t="shared" ref="E58:E71" si="4">D58-C58</f>
        <v>5056351.599999994</v>
      </c>
      <c r="F58" s="73">
        <f t="shared" ref="F58:F71" si="5">IF(ISBLANK(E58),"  ",IF(C58&gt;0,E58/C58,IF(E58&gt;0,1,0)))</f>
        <v>3.7876854374949302E-2</v>
      </c>
    </row>
    <row r="59" spans="1:6" ht="15" customHeight="1" x14ac:dyDescent="0.25">
      <c r="A59" s="78" t="s">
        <v>55</v>
      </c>
      <c r="B59" s="72">
        <f>LCTCBoard!B59+Online!B59+BRCC!B59+BPCC!B59+Delgado!B59+CentLATCC!B59+Fletcher!B59+LDCC!B59+Northshore!B59+Nunez!B59+RPCC!B59+SLCC!B59+Sowela!B59+LTC!B59</f>
        <v>0</v>
      </c>
      <c r="C59" s="72">
        <f>LCTCBoard!C59+Online!C59+BRCC!C59+BPCC!C59+Delgado!C59+CentLATCC!C59+Fletcher!C59+LDCC!C59+Northshore!C59+Nunez!C59+RPCC!C59+SLCC!C59+Sowela!C59+LTC!C59</f>
        <v>0</v>
      </c>
      <c r="D59" s="72">
        <f>LCTCBoard!D59+Online!D59+BRCC!D59+BPCC!D59+Delgado!D59+CentLATCC!D59+Fletcher!D59+LDCC!D59+Northshore!D59+Nunez!D59+RPCC!D59+SLCC!D59+Sowela!D59+LTC!D59</f>
        <v>0</v>
      </c>
      <c r="E59" s="72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2">
        <f>LCTCBoard!B60+Online!B60+BRCC!B60+BPCC!B60+Delgado!B60+CentLATCC!B60+Fletcher!B60+LDCC!B60+Northshore!B60+Nunez!B60+RPCC!B60+SLCC!B60+Sowela!B60+LTC!B60</f>
        <v>260670.86999999997</v>
      </c>
      <c r="C60" s="72">
        <f>LCTCBoard!C60+Online!C60+BRCC!C60+BPCC!C60+Delgado!C60+CentLATCC!C60+Fletcher!C60+LDCC!C60+Northshore!C60+Nunez!C60+RPCC!C60+SLCC!C60+Sowela!C60+LTC!C60</f>
        <v>271850</v>
      </c>
      <c r="D60" s="72">
        <f>LCTCBoard!D60+Online!D60+BRCC!D60+BPCC!D60+Delgado!D60+CentLATCC!D60+Fletcher!D60+LDCC!D60+Northshore!D60+Nunez!D60+RPCC!D60+SLCC!D60+Sowela!D60+LTC!D60</f>
        <v>245062</v>
      </c>
      <c r="E60" s="72">
        <f t="shared" si="4"/>
        <v>-26788</v>
      </c>
      <c r="F60" s="73">
        <f t="shared" si="5"/>
        <v>-9.853963582858194E-2</v>
      </c>
    </row>
    <row r="61" spans="1:6" ht="15" customHeight="1" x14ac:dyDescent="0.25">
      <c r="A61" s="78" t="s">
        <v>57</v>
      </c>
      <c r="B61" s="72">
        <f>LCTCBoard!B61+Online!B61+BRCC!B61+BPCC!B61+Delgado!B61+CentLATCC!B61+Fletcher!B61+LDCC!B61+Northshore!B61+Nunez!B61+RPCC!B61+SLCC!B61+Sowela!B61+LTC!B61</f>
        <v>27169420.07</v>
      </c>
      <c r="C61" s="72">
        <f>LCTCBoard!C61+Online!C61+BRCC!C61+BPCC!C61+Delgado!C61+CentLATCC!C61+Fletcher!C61+LDCC!C61+Northshore!C61+Nunez!C61+RPCC!C61+SLCC!C61+Sowela!C61+LTC!C61</f>
        <v>28565760.949999999</v>
      </c>
      <c r="D61" s="72">
        <f>LCTCBoard!D61+Online!D61+BRCC!D61+BPCC!D61+Delgado!D61+CentLATCC!D61+Fletcher!D61+LDCC!D61+Northshore!D61+Nunez!D61+RPCC!D61+SLCC!D61+Sowela!D61+LTC!D61</f>
        <v>29107268.640000001</v>
      </c>
      <c r="E61" s="72">
        <f t="shared" si="4"/>
        <v>541507.69000000134</v>
      </c>
      <c r="F61" s="73">
        <f t="shared" si="5"/>
        <v>1.8956529495147281E-2</v>
      </c>
    </row>
    <row r="62" spans="1:6" ht="15" customHeight="1" x14ac:dyDescent="0.25">
      <c r="A62" s="78" t="s">
        <v>58</v>
      </c>
      <c r="B62" s="72">
        <f>LCTCBoard!B62+Online!B62+BRCC!B62+BPCC!B62+Delgado!B62+CentLATCC!B62+Fletcher!B62+LDCC!B62+Northshore!B62+Nunez!B62+RPCC!B62+SLCC!B62+Sowela!B62+LTC!B62</f>
        <v>22445719.91</v>
      </c>
      <c r="C62" s="72">
        <f>LCTCBoard!C62+Online!C62+BRCC!C62+BPCC!C62+Delgado!C62+CentLATCC!C62+Fletcher!C62+LDCC!C62+Northshore!C62+Nunez!C62+RPCC!C62+SLCC!C62+Sowela!C62+LTC!C62</f>
        <v>23888064</v>
      </c>
      <c r="D62" s="72">
        <f>LCTCBoard!D62+Online!D62+BRCC!D62+BPCC!D62+Delgado!D62+CentLATCC!D62+Fletcher!D62+LDCC!D62+Northshore!D62+Nunez!D62+RPCC!D62+SLCC!D62+Sowela!D62+LTC!D62</f>
        <v>25519760</v>
      </c>
      <c r="E62" s="72">
        <f t="shared" si="4"/>
        <v>1631696</v>
      </c>
      <c r="F62" s="73">
        <f t="shared" si="5"/>
        <v>6.8305912107402264E-2</v>
      </c>
    </row>
    <row r="63" spans="1:6" ht="15" customHeight="1" x14ac:dyDescent="0.25">
      <c r="A63" s="78" t="s">
        <v>59</v>
      </c>
      <c r="B63" s="72">
        <f>LCTCBoard!B63+Online!B63+BRCC!B63+BPCC!B63+Delgado!B63+CentLATCC!B63+Fletcher!B63+LDCC!B63+Northshore!B63+Nunez!B63+RPCC!B63+SLCC!B63+Sowela!B63+LTC!B63</f>
        <v>54175222.960000001</v>
      </c>
      <c r="C63" s="72">
        <f>LCTCBoard!C63+Online!C63+BRCC!C63+BPCC!C63+Delgado!C63+CentLATCC!C63+Fletcher!C63+LDCC!C63+Northshore!C63+Nunez!C63+RPCC!C63+SLCC!C63+Sowela!C63+LTC!C63</f>
        <v>57353935.170000002</v>
      </c>
      <c r="D63" s="72">
        <f>LCTCBoard!D63+Online!D63+BRCC!D63+BPCC!D63+Delgado!D63+CentLATCC!D63+Fletcher!D63+LDCC!D63+Northshore!D63+Nunez!D63+RPCC!D63+SLCC!D63+Sowela!D63+LTC!D63</f>
        <v>58710941.359999999</v>
      </c>
      <c r="E63" s="72">
        <f t="shared" si="4"/>
        <v>1357006.1899999976</v>
      </c>
      <c r="F63" s="73">
        <f t="shared" si="5"/>
        <v>2.3660210689602411E-2</v>
      </c>
    </row>
    <row r="64" spans="1:6" ht="15" customHeight="1" x14ac:dyDescent="0.25">
      <c r="A64" s="78" t="s">
        <v>60</v>
      </c>
      <c r="B64" s="72">
        <f>LCTCBoard!B64+Online!B64+BRCC!B64+BPCC!B64+Delgado!B64+CentLATCC!B64+Fletcher!B64+LDCC!B64+Northshore!B64+Nunez!B64+RPCC!B64+SLCC!B64+Sowela!B64+LTC!B64</f>
        <v>478627.15</v>
      </c>
      <c r="C64" s="72">
        <f>LCTCBoard!C64+Online!C64+BRCC!C64+BPCC!C64+Delgado!C64+CentLATCC!C64+Fletcher!C64+LDCC!C64+Northshore!C64+Nunez!C64+RPCC!C64+SLCC!C64+Sowela!C64+LTC!C64</f>
        <v>273180</v>
      </c>
      <c r="D64" s="72">
        <f>LCTCBoard!D64+Online!D64+BRCC!D64+BPCC!D64+Delgado!D64+CentLATCC!D64+Fletcher!D64+LDCC!D64+Northshore!D64+Nunez!D64+RPCC!D64+SLCC!D64+Sowela!D64+LTC!D64</f>
        <v>529701</v>
      </c>
      <c r="E64" s="72">
        <f t="shared" si="4"/>
        <v>256521</v>
      </c>
      <c r="F64" s="73">
        <f t="shared" si="5"/>
        <v>0.93901822973863391</v>
      </c>
    </row>
    <row r="65" spans="1:6" ht="15" customHeight="1" x14ac:dyDescent="0.25">
      <c r="A65" s="78" t="s">
        <v>61</v>
      </c>
      <c r="B65" s="72">
        <f>LCTCBoard!B65+Online!B65+BRCC!B65+BPCC!B65+Delgado!B65+CentLATCC!B65+Fletcher!B65+LDCC!B65+Northshore!B65+Nunez!B65+RPCC!B65+SLCC!B65+Sowela!B65+LTC!B65</f>
        <v>30564419.32</v>
      </c>
      <c r="C65" s="72">
        <f>LCTCBoard!C65+Online!C65+BRCC!C65+BPCC!C65+Delgado!C65+CentLATCC!C65+Fletcher!C65+LDCC!C65+Northshore!C65+Nunez!C65+RPCC!C65+SLCC!C65+Sowela!C65+LTC!C65</f>
        <v>33210319</v>
      </c>
      <c r="D65" s="72">
        <f>LCTCBoard!D65+Online!D65+BRCC!D65+BPCC!D65+Delgado!D65+CentLATCC!D65+Fletcher!D65+LDCC!D65+Northshore!D65+Nunez!D65+RPCC!D65+SLCC!D65+Sowela!D65+LTC!D65</f>
        <v>33399798</v>
      </c>
      <c r="E65" s="72">
        <f t="shared" si="4"/>
        <v>189479</v>
      </c>
      <c r="F65" s="73">
        <f t="shared" si="5"/>
        <v>5.7054254733295397E-3</v>
      </c>
    </row>
    <row r="66" spans="1:6" s="127" customFormat="1" ht="15" customHeight="1" x14ac:dyDescent="0.25">
      <c r="A66" s="97" t="s">
        <v>62</v>
      </c>
      <c r="B66" s="90">
        <f>LCTCBoard!B66+Online!B66+BRCC!B66+BPCC!B66+Delgado!B66+CentLATCC!B66+Fletcher!B66+LDCC!B66+Northshore!B66+Nunez!B66+RPCC!B66+SLCC!B66+Sowela!B66+LTC!B66</f>
        <v>264285199.27999997</v>
      </c>
      <c r="C66" s="90">
        <f>LCTCBoard!C66+Online!C66+BRCC!C66+BPCC!C66+Delgado!C66+CentLATCC!C66+Fletcher!C66+LDCC!C66+Northshore!C66+Nunez!C66+RPCC!C66+SLCC!C66+Sowela!C66+LTC!C66</f>
        <v>277057605.51999998</v>
      </c>
      <c r="D66" s="90">
        <f>LCTCBoard!D66+Online!D66+BRCC!D66+BPCC!D66+Delgado!D66+CentLATCC!D66+Fletcher!D66+LDCC!D66+Northshore!D66+Nunez!D66+RPCC!D66+SLCC!D66+Sowela!D66+LTC!D66</f>
        <v>286063379</v>
      </c>
      <c r="E66" s="90">
        <f t="shared" si="4"/>
        <v>9005773.4800000191</v>
      </c>
      <c r="F66" s="84">
        <f t="shared" si="5"/>
        <v>3.2505057795101454E-2</v>
      </c>
    </row>
    <row r="67" spans="1:6" ht="15" customHeight="1" x14ac:dyDescent="0.25">
      <c r="A67" s="78" t="s">
        <v>63</v>
      </c>
      <c r="B67" s="72">
        <f>LCTCBoard!B67+Online!B67+BRCC!B67+BPCC!B67+Delgado!B67+CentLATCC!B67+Fletcher!B67+LDCC!B67+Northshore!B67+Nunez!B67+RPCC!B67+SLCC!B67+Sowela!B67+LTC!B67</f>
        <v>0</v>
      </c>
      <c r="C67" s="72">
        <f>LCTCBoard!C67+Online!C67+BRCC!C67+BPCC!C67+Delgado!C67+CentLATCC!C67+Fletcher!C67+LDCC!C67+Northshore!C67+Nunez!C67+RPCC!C67+SLCC!C67+Sowela!C67+LTC!C67</f>
        <v>0</v>
      </c>
      <c r="D67" s="72">
        <f>LCTCBoard!D67+Online!D67+BRCC!D67+BPCC!D67+Delgado!D67+CentLATCC!D67+Fletcher!D67+LDCC!D67+Northshore!D67+Nunez!D67+RPCC!D67+SLCC!D67+Sowela!D67+LTC!D67</f>
        <v>0</v>
      </c>
      <c r="E67" s="72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2">
        <f>LCTCBoard!B68+Online!B68+BRCC!B68+BPCC!B68+Delgado!B68+CentLATCC!B68+Fletcher!B68+LDCC!B68+Northshore!B68+Nunez!B68+RPCC!B68+SLCC!B68+Sowela!B68+LTC!B68</f>
        <v>7526134.9299999997</v>
      </c>
      <c r="C68" s="72">
        <f>LCTCBoard!C68+Online!C68+BRCC!C68+BPCC!C68+Delgado!C68+CentLATCC!C68+Fletcher!C68+LDCC!C68+Northshore!C68+Nunez!C68+RPCC!C68+SLCC!C68+Sowela!C68+LTC!C68</f>
        <v>7668166.2800000003</v>
      </c>
      <c r="D68" s="72">
        <f>LCTCBoard!D68+Online!D68+BRCC!D68+BPCC!D68+Delgado!D68+CentLATCC!D68+Fletcher!D68+LDCC!D68+Northshore!D68+Nunez!D68+RPCC!D68+SLCC!D68+Sowela!D68+LTC!D68</f>
        <v>7366332</v>
      </c>
      <c r="E68" s="72">
        <f t="shared" si="4"/>
        <v>-301834.28000000026</v>
      </c>
      <c r="F68" s="73">
        <f t="shared" si="5"/>
        <v>-3.9361989422065619E-2</v>
      </c>
    </row>
    <row r="69" spans="1:6" ht="15" customHeight="1" x14ac:dyDescent="0.25">
      <c r="A69" s="78" t="s">
        <v>65</v>
      </c>
      <c r="B69" s="72">
        <f>LCTCBoard!B69+Online!B69+BRCC!B69+BPCC!B69+Delgado!B69+CentLATCC!B69+Fletcher!B69+LDCC!B69+Northshore!B69+Nunez!B69+RPCC!B69+SLCC!B69+Sowela!B69+LTC!B69</f>
        <v>845072.41999999993</v>
      </c>
      <c r="C69" s="72">
        <f>LCTCBoard!C69+Online!C69+BRCC!C69+BPCC!C69+Delgado!C69+CentLATCC!C69+Fletcher!C69+LDCC!C69+Northshore!C69+Nunez!C69+RPCC!C69+SLCC!C69+Sowela!C69+LTC!C69</f>
        <v>1231473</v>
      </c>
      <c r="D69" s="72">
        <f>LCTCBoard!D69+Online!D69+BRCC!D69+BPCC!D69+Delgado!D69+CentLATCC!D69+Fletcher!D69+LDCC!D69+Northshore!D69+Nunez!D69+RPCC!D69+SLCC!D69+Sowela!D69+LTC!D69</f>
        <v>585262</v>
      </c>
      <c r="E69" s="72">
        <f t="shared" si="4"/>
        <v>-646211</v>
      </c>
      <c r="F69" s="73">
        <f t="shared" si="5"/>
        <v>-0.52474638096003734</v>
      </c>
    </row>
    <row r="70" spans="1:6" ht="15" customHeight="1" x14ac:dyDescent="0.25">
      <c r="A70" s="78" t="s">
        <v>66</v>
      </c>
      <c r="B70" s="72">
        <f>LCTCBoard!B70+Online!B70+BRCC!B70+BPCC!B70+Delgado!B70+CentLATCC!B70+Fletcher!B70+LDCC!B70+Northshore!B70+Nunez!B70+RPCC!B70+SLCC!B70+Sowela!B70+LTC!B70</f>
        <v>10312730</v>
      </c>
      <c r="C70" s="72">
        <f>LCTCBoard!C70+Online!C70+BRCC!C70+BPCC!C70+Delgado!C70+CentLATCC!C70+Fletcher!C70+LDCC!C70+Northshore!C70+Nunez!C70+RPCC!C70+SLCC!C70+Sowela!C70+LTC!C70</f>
        <v>10312730</v>
      </c>
      <c r="D70" s="72">
        <f>LCTCBoard!D70+Online!D70+BRCC!D70+BPCC!D70+Delgado!D70+CentLATCC!D70+Fletcher!D70+LDCC!D70+Northshore!D70+Nunez!D70+RPCC!D70+SLCC!D70+Sowela!D70+LTC!D70</f>
        <v>10312311</v>
      </c>
      <c r="E70" s="72">
        <f t="shared" si="4"/>
        <v>-419</v>
      </c>
      <c r="F70" s="73">
        <f t="shared" si="5"/>
        <v>-4.062939687163341E-5</v>
      </c>
    </row>
    <row r="71" spans="1:6" s="127" customFormat="1" ht="15" customHeight="1" x14ac:dyDescent="0.25">
      <c r="A71" s="98" t="s">
        <v>67</v>
      </c>
      <c r="B71" s="90">
        <f>LCTCBoard!B71+Online!B71+BRCC!B71+BPCC!B71+Delgado!B71+CentLATCC!B71+Fletcher!B71+LDCC!B71+Northshore!B71+Nunez!B71+RPCC!B71+SLCC!B71+Sowela!B71+LTC!B71+1</f>
        <v>282969137.63</v>
      </c>
      <c r="C71" s="90">
        <f>LCTCBoard!C71+Online!C71+BRCC!C71+BPCC!C71+Delgado!C71+CentLATCC!C71+Fletcher!C71+LDCC!C71+Northshore!C71+Nunez!C71+RPCC!C71+SLCC!C71+Sowela!C71+LTC!C71-9</f>
        <v>296269965.80000001</v>
      </c>
      <c r="D71" s="90">
        <f>LCTCBoard!D71+Online!D71+BRCC!D71+BPCC!D71+Delgado!D71+CentLATCC!D71+Fletcher!D71+LDCC!D71+Northshore!D71+Nunez!D71+RPCC!D71+SLCC!D71+Sowela!D71+LTC!D71+1</f>
        <v>304327285</v>
      </c>
      <c r="E71" s="90">
        <f t="shared" si="4"/>
        <v>8057319.1999999881</v>
      </c>
      <c r="F71" s="84">
        <f t="shared" si="5"/>
        <v>2.7195869072463328E-2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f>LCTCBoard!B74+Online!B74+BRCC!B74+BPCC!B74+Delgado!B74+CentLATCC!B74+Fletcher!B74+LDCC!B74+Northshore!B74+Nunez!B74+RPCC!B74+SLCC!B74+Sowela!B74+LTC!B74</f>
        <v>149695085.69749764</v>
      </c>
      <c r="C74" s="72">
        <f>LCTCBoard!C74+Online!C74+BRCC!C74+BPCC!C74+Delgado!C74+CentLATCC!C74+Fletcher!C74+LDCC!C74+Northshore!C74+Nunez!C74+RPCC!C74+SLCC!C74+Sowela!C74+LTC!C74</f>
        <v>153875177.53749764</v>
      </c>
      <c r="D74" s="72">
        <f>LCTCBoard!D74+Online!D74+BRCC!D74+BPCC!D74+Delgado!D74+CentLATCC!D74+Fletcher!D74+LDCC!D74+Northshore!D74+Nunez!D74+RPCC!D74+SLCC!D74+Sowela!D74+LTC!D74</f>
        <v>157814185.36294401</v>
      </c>
      <c r="E74" s="72">
        <f t="shared" ref="E74:E92" si="6">D74-C74</f>
        <v>3939007.8254463673</v>
      </c>
      <c r="F74" s="73">
        <f t="shared" ref="F74:F92" si="7">IF(ISBLANK(E74),"  ",IF(C74&gt;0,E74/C74,IF(E74&gt;0,1,0)))</f>
        <v>2.5598721564343771E-2</v>
      </c>
    </row>
    <row r="75" spans="1:6" ht="15" customHeight="1" x14ac:dyDescent="0.25">
      <c r="A75" s="78" t="s">
        <v>70</v>
      </c>
      <c r="B75" s="72">
        <f>LCTCBoard!B75+Online!B75+BRCC!B75+BPCC!B75+Delgado!B75+CentLATCC!B75+Fletcher!B75+LDCC!B75+Northshore!B75+Nunez!B75+RPCC!B75+SLCC!B75+Sowela!B75+LTC!B75</f>
        <v>1490142.3</v>
      </c>
      <c r="C75" s="72">
        <f>LCTCBoard!C75+Online!C75+BRCC!C75+BPCC!C75+Delgado!C75+CentLATCC!C75+Fletcher!C75+LDCC!C75+Northshore!C75+Nunez!C75+RPCC!C75+SLCC!C75+Sowela!C75+LTC!C75</f>
        <v>1505299</v>
      </c>
      <c r="D75" s="72">
        <f>LCTCBoard!D75+Online!D75+BRCC!D75+BPCC!D75+Delgado!D75+CentLATCC!D75+Fletcher!D75+LDCC!D75+Northshore!D75+Nunez!D75+RPCC!D75+SLCC!D75+Sowela!D75+LTC!D75</f>
        <v>1236522</v>
      </c>
      <c r="E75" s="72">
        <f t="shared" si="6"/>
        <v>-268777</v>
      </c>
      <c r="F75" s="73">
        <f t="shared" si="7"/>
        <v>-0.17855389527263354</v>
      </c>
    </row>
    <row r="76" spans="1:6" ht="15" customHeight="1" x14ac:dyDescent="0.25">
      <c r="A76" s="78" t="s">
        <v>71</v>
      </c>
      <c r="B76" s="72">
        <f>LCTCBoard!B76+Online!B76+BRCC!B76+BPCC!B76+Delgado!B76+CentLATCC!B76+Fletcher!B76+LDCC!B76+Northshore!B76+Nunez!B76+RPCC!B76+SLCC!B76+Sowela!B76+LTC!B76</f>
        <v>64677887.032502368</v>
      </c>
      <c r="C76" s="72">
        <f>LCTCBoard!C76+Online!C76+BRCC!C76+BPCC!C76+Delgado!C76+CentLATCC!C76+Fletcher!C76+LDCC!C76+Northshore!C76+Nunez!C76+RPCC!C76+SLCC!C76+Sowela!C76+LTC!C76</f>
        <v>67089780.34250237</v>
      </c>
      <c r="D76" s="72">
        <f>LCTCBoard!D76+Online!D76+BRCC!D76+BPCC!D76+Delgado!D76+CentLATCC!D76+Fletcher!D76+LDCC!D76+Northshore!D76+Nunez!D76+RPCC!D76+SLCC!D76+Sowela!D76+LTC!D76</f>
        <v>69114253.997055992</v>
      </c>
      <c r="E76" s="72">
        <f t="shared" si="6"/>
        <v>2024473.654553622</v>
      </c>
      <c r="F76" s="73">
        <f t="shared" si="7"/>
        <v>3.0175589250976992E-2</v>
      </c>
    </row>
    <row r="77" spans="1:6" s="127" customFormat="1" ht="15" customHeight="1" x14ac:dyDescent="0.25">
      <c r="A77" s="97" t="s">
        <v>72</v>
      </c>
      <c r="B77" s="90">
        <f>LCTCBoard!B77+Online!B77+BRCC!B77+BPCC!B77+Delgado!B77+CentLATCC!B77+Fletcher!B77+LDCC!B77+Northshore!B77+Nunez!B77+RPCC!B77+SLCC!B77+Sowela!B77+LTC!B77</f>
        <v>215863115.03</v>
      </c>
      <c r="C77" s="90">
        <f>LCTCBoard!C77+Online!C77+BRCC!C77+BPCC!C77+Delgado!C77+CentLATCC!C77+Fletcher!C77+LDCC!C77+Northshore!C77+Nunez!C77+RPCC!C77+SLCC!C77+Sowela!C77+LTC!C77</f>
        <v>222470256.88</v>
      </c>
      <c r="D77" s="90">
        <f>LCTCBoard!D77+Online!D77+BRCC!D77+BPCC!D77+Delgado!D77+CentLATCC!D77+Fletcher!D77+LDCC!D77+Northshore!D77+Nunez!D77+RPCC!D77+SLCC!D77+Sowela!D77+LTC!D77</f>
        <v>228164961.36000001</v>
      </c>
      <c r="E77" s="90">
        <f t="shared" si="6"/>
        <v>5694704.4800000191</v>
      </c>
      <c r="F77" s="84">
        <f t="shared" si="7"/>
        <v>2.5597599247038812E-2</v>
      </c>
    </row>
    <row r="78" spans="1:6" ht="15" customHeight="1" x14ac:dyDescent="0.25">
      <c r="A78" s="78" t="s">
        <v>73</v>
      </c>
      <c r="B78" s="72">
        <f>LCTCBoard!B78+Online!B78+BRCC!B78+BPCC!B78+Delgado!B78+CentLATCC!B78+Fletcher!B78+LDCC!B78+Northshore!B78+Nunez!B78+RPCC!B78+SLCC!B78+Sowela!B78+LTC!B78</f>
        <v>1046766.91</v>
      </c>
      <c r="C78" s="72">
        <f>LCTCBoard!C78+Online!C78+BRCC!C78+BPCC!C78+Delgado!C78+CentLATCC!C78+Fletcher!C78+LDCC!C78+Northshore!C78+Nunez!C78+RPCC!C78+SLCC!C78+Sowela!C78+LTC!C78</f>
        <v>1156010.3599999999</v>
      </c>
      <c r="D78" s="72">
        <f>LCTCBoard!D78+Online!D78+BRCC!D78+BPCC!D78+Delgado!D78+CentLATCC!D78+Fletcher!D78+LDCC!D78+Northshore!D78+Nunez!D78+RPCC!D78+SLCC!D78+Sowela!D78+LTC!D78</f>
        <v>1773239</v>
      </c>
      <c r="E78" s="72">
        <f t="shared" si="6"/>
        <v>617228.64000000013</v>
      </c>
      <c r="F78" s="73">
        <f t="shared" si="7"/>
        <v>0.53393002464095585</v>
      </c>
    </row>
    <row r="79" spans="1:6" ht="15" customHeight="1" x14ac:dyDescent="0.25">
      <c r="A79" s="78" t="s">
        <v>74</v>
      </c>
      <c r="B79" s="72">
        <f>LCTCBoard!B79+Online!B79+BRCC!B79+BPCC!B79+Delgado!B79+CentLATCC!B79+Fletcher!B79+LDCC!B79+Northshore!B79+Nunez!B79+RPCC!B79+SLCC!B79+Sowela!B79+LTC!B79</f>
        <v>30348220.300000001</v>
      </c>
      <c r="C79" s="72">
        <f>LCTCBoard!C79+Online!C79+BRCC!C79+BPCC!C79+Delgado!C79+CentLATCC!C79+Fletcher!C79+LDCC!C79+Northshore!C79+Nunez!C79+RPCC!C79+SLCC!C79+Sowela!C79+LTC!C79</f>
        <v>32153700.539999999</v>
      </c>
      <c r="D79" s="72">
        <f>LCTCBoard!D79+Online!D79+BRCC!D79+BPCC!D79+Delgado!D79+CentLATCC!D79+Fletcher!D79+LDCC!D79+Northshore!D79+Nunez!D79+RPCC!D79+SLCC!D79+Sowela!D79+LTC!D79</f>
        <v>35830767</v>
      </c>
      <c r="E79" s="72">
        <f t="shared" si="6"/>
        <v>3677066.4600000009</v>
      </c>
      <c r="F79" s="73">
        <f t="shared" si="7"/>
        <v>0.11435904416120438</v>
      </c>
    </row>
    <row r="80" spans="1:6" ht="15" customHeight="1" x14ac:dyDescent="0.25">
      <c r="A80" s="78" t="s">
        <v>75</v>
      </c>
      <c r="B80" s="72">
        <f>LCTCBoard!B80+Online!B80+BRCC!B80+BPCC!B80+Delgado!B80+CentLATCC!B80+Fletcher!B80+LDCC!B80+Northshore!B80+Nunez!B80+RPCC!B80+SLCC!B80+Sowela!B80+LTC!B80</f>
        <v>4094010.87</v>
      </c>
      <c r="C80" s="72">
        <f>LCTCBoard!C80+Online!C80+BRCC!C80+BPCC!C80+Delgado!C80+CentLATCC!C80+Fletcher!C80+LDCC!C80+Northshore!C80+Nunez!C80+RPCC!C80+SLCC!C80+Sowela!C80+LTC!C80</f>
        <v>5267467.43</v>
      </c>
      <c r="D80" s="72">
        <f>LCTCBoard!D80+Online!D80+BRCC!D80+BPCC!D80+Delgado!D80+CentLATCC!D80+Fletcher!D80+LDCC!D80+Northshore!D80+Nunez!D80+RPCC!D80+SLCC!D80+Sowela!D80+LTC!D80</f>
        <v>5836878</v>
      </c>
      <c r="E80" s="72">
        <f t="shared" si="6"/>
        <v>569410.5700000003</v>
      </c>
      <c r="F80" s="73">
        <f t="shared" si="7"/>
        <v>0.10809949516859192</v>
      </c>
    </row>
    <row r="81" spans="1:8" s="127" customFormat="1" ht="15" customHeight="1" x14ac:dyDescent="0.25">
      <c r="A81" s="81" t="s">
        <v>76</v>
      </c>
      <c r="B81" s="90">
        <f>LCTCBoard!B81+Online!B81+BRCC!B81+BPCC!B81+Delgado!B81+CentLATCC!B81+Fletcher!B81+LDCC!B81+Northshore!B81+Nunez!B81+RPCC!B81+SLCC!B81+Sowela!B81+LTC!B81</f>
        <v>35488998.079999998</v>
      </c>
      <c r="C81" s="90">
        <f>LCTCBoard!C81+Online!C81+BRCC!C81+BPCC!C81+Delgado!C81+CentLATCC!C81+Fletcher!C81+LDCC!C81+Northshore!C81+Nunez!C81+RPCC!C81+SLCC!C81+Sowela!C81+LTC!C81</f>
        <v>38577178.329999998</v>
      </c>
      <c r="D81" s="90">
        <f>LCTCBoard!D81+Online!D81+BRCC!D81+BPCC!D81+Delgado!D81+CentLATCC!D81+Fletcher!D81+LDCC!D81+Northshore!D81+Nunez!D81+RPCC!D81+SLCC!D81+Sowela!D81+LTC!D81</f>
        <v>43440884</v>
      </c>
      <c r="E81" s="90">
        <f t="shared" si="6"/>
        <v>4863705.6700000018</v>
      </c>
      <c r="F81" s="84">
        <f t="shared" si="7"/>
        <v>0.1260772788614683</v>
      </c>
    </row>
    <row r="82" spans="1:8" ht="15" customHeight="1" x14ac:dyDescent="0.25">
      <c r="A82" s="78" t="s">
        <v>77</v>
      </c>
      <c r="B82" s="72">
        <f>LCTCBoard!B82+Online!B82+BRCC!B82+BPCC!B82+Delgado!B82+CentLATCC!B82+Fletcher!B82+LDCC!B82+Northshore!B82+Nunez!B82+RPCC!B82+SLCC!B82+Sowela!B82+LTC!B82</f>
        <v>3818336.3200000003</v>
      </c>
      <c r="C82" s="72">
        <f>LCTCBoard!C82+Online!C82+BRCC!C82+BPCC!C82+Delgado!C82+CentLATCC!C82+Fletcher!C82+LDCC!C82+Northshore!C82+Nunez!C82+RPCC!C82+SLCC!C82+Sowela!C82+LTC!C82</f>
        <v>4551808</v>
      </c>
      <c r="D82" s="72">
        <f>LCTCBoard!D82+Online!D82+BRCC!D82+BPCC!D82+Delgado!D82+CentLATCC!D82+Fletcher!D82+LDCC!D82+Northshore!D82+Nunez!D82+RPCC!D82+SLCC!D82+Sowela!D82+LTC!D82</f>
        <v>4590553</v>
      </c>
      <c r="E82" s="72">
        <f t="shared" si="6"/>
        <v>38745</v>
      </c>
      <c r="F82" s="73">
        <f t="shared" si="7"/>
        <v>8.512002263715868E-3</v>
      </c>
    </row>
    <row r="83" spans="1:8" ht="15" customHeight="1" x14ac:dyDescent="0.25">
      <c r="A83" s="78" t="s">
        <v>78</v>
      </c>
      <c r="B83" s="72">
        <f>LCTCBoard!B83+Online!B83+BRCC!B83+BPCC!B83+Delgado!B83+CentLATCC!B83+Fletcher!B83+LDCC!B83+Northshore!B83+Nunez!B83+RPCC!B83+SLCC!B83+Sowela!B83+LTC!B83</f>
        <v>17198466.23</v>
      </c>
      <c r="C83" s="72">
        <f>LCTCBoard!C83+Online!C83+BRCC!C83+BPCC!C83+Delgado!C83+CentLATCC!C83+Fletcher!C83+LDCC!C83+Northshore!C83+Nunez!C83+RPCC!C83+SLCC!C83+Sowela!C83+LTC!C83</f>
        <v>19716106.310000002</v>
      </c>
      <c r="D83" s="72">
        <f>LCTCBoard!D83+Online!D83+BRCC!D83+BPCC!D83+Delgado!D83+CentLATCC!D83+Fletcher!D83+LDCC!D83+Northshore!D83+Nunez!D83+RPCC!D83+SLCC!D83+Sowela!D83+LTC!D83</f>
        <v>17861933.640000001</v>
      </c>
      <c r="E83" s="72">
        <f t="shared" si="6"/>
        <v>-1854172.6700000018</v>
      </c>
      <c r="F83" s="73">
        <f t="shared" si="7"/>
        <v>-9.4043552050617929E-2</v>
      </c>
    </row>
    <row r="84" spans="1:8" ht="15" customHeight="1" x14ac:dyDescent="0.25">
      <c r="A84" s="78" t="s">
        <v>79</v>
      </c>
      <c r="B84" s="72">
        <f>LCTCBoard!B84+Online!B84+BRCC!B84+BPCC!B84+Delgado!B84+CentLATCC!B84+Fletcher!B84+LDCC!B84+Northshore!B84+Nunez!B84+RPCC!B84+SLCC!B84+Sowela!B84+LTC!B84</f>
        <v>54753</v>
      </c>
      <c r="C84" s="72">
        <f>LCTCBoard!C84+Online!C84+BRCC!C84+BPCC!C84+Delgado!C84+CentLATCC!C84+Fletcher!C84+LDCC!C84+Northshore!C84+Nunez!C84+RPCC!C84+SLCC!C84+Sowela!C84+LTC!C84</f>
        <v>55000</v>
      </c>
      <c r="D84" s="72">
        <f>LCTCBoard!D84+Online!D84+BRCC!D84+BPCC!D84+Delgado!D84+CentLATCC!D84+Fletcher!D84+LDCC!D84+Northshore!D84+Nunez!D84+RPCC!D84+SLCC!D84+Sowela!D84+LTC!D84</f>
        <v>50000</v>
      </c>
      <c r="E84" s="72">
        <f t="shared" si="6"/>
        <v>-5000</v>
      </c>
      <c r="F84" s="73">
        <f t="shared" si="7"/>
        <v>-9.0909090909090912E-2</v>
      </c>
    </row>
    <row r="85" spans="1:8" ht="15" customHeight="1" x14ac:dyDescent="0.25">
      <c r="A85" s="78" t="s">
        <v>80</v>
      </c>
      <c r="B85" s="72">
        <f>LCTCBoard!B85+Online!B85+BRCC!B85+BPCC!B85+Delgado!B85+CentLATCC!B85+Fletcher!B85+LDCC!B85+Northshore!B85+Nunez!B85+RPCC!B85+SLCC!B85+Sowela!B85+LTC!B85</f>
        <v>7417522.9299999997</v>
      </c>
      <c r="C85" s="72">
        <f>LCTCBoard!C85+Online!C85+BRCC!C85+BPCC!C85+Delgado!C85+CentLATCC!C85+Fletcher!C85+LDCC!C85+Northshore!C85+Nunez!C85+RPCC!C85+SLCC!C85+Sowela!C85+LTC!C85</f>
        <v>7578121.2800000003</v>
      </c>
      <c r="D85" s="72">
        <f>LCTCBoard!D85+Online!D85+BRCC!D85+BPCC!D85+Delgado!D85+CentLATCC!D85+Fletcher!D85+LDCC!D85+Northshore!D85+Nunez!D85+RPCC!D85+SLCC!D85+Sowela!D85+LTC!D85</f>
        <v>7274552</v>
      </c>
      <c r="E85" s="72">
        <f t="shared" si="6"/>
        <v>-303569.28000000026</v>
      </c>
      <c r="F85" s="73">
        <f t="shared" si="7"/>
        <v>-4.005864630342789E-2</v>
      </c>
    </row>
    <row r="86" spans="1:8" s="127" customFormat="1" ht="15" customHeight="1" x14ac:dyDescent="0.25">
      <c r="A86" s="81" t="s">
        <v>81</v>
      </c>
      <c r="B86" s="90">
        <f>LCTCBoard!B86+Online!B86+BRCC!B86+BPCC!B86+Delgado!B86+CentLATCC!B86+Fletcher!B86+LDCC!B86+Northshore!B86+Nunez!B86+RPCC!B86+SLCC!B86+Sowela!B86+LTC!B86</f>
        <v>28489078.48</v>
      </c>
      <c r="C86" s="90">
        <f>LCTCBoard!C86+Online!C86+BRCC!C86+BPCC!C86+Delgado!C86+CentLATCC!C86+Fletcher!C86+LDCC!C86+Northshore!C86+Nunez!C86+RPCC!C86+SLCC!C86+Sowela!C86+LTC!C86</f>
        <v>31901035.59</v>
      </c>
      <c r="D86" s="90">
        <f>LCTCBoard!D86+Online!D86+BRCC!D86+BPCC!D86+Delgado!D86+CentLATCC!D86+Fletcher!D86+LDCC!D86+Northshore!D86+Nunez!D86+RPCC!D86+SLCC!D86+Sowela!D86+LTC!D86</f>
        <v>29777038.640000001</v>
      </c>
      <c r="E86" s="90">
        <f t="shared" si="6"/>
        <v>-2123996.9499999993</v>
      </c>
      <c r="F86" s="84">
        <f t="shared" si="7"/>
        <v>-6.6580815033660146E-2</v>
      </c>
    </row>
    <row r="87" spans="1:8" ht="15" customHeight="1" x14ac:dyDescent="0.25">
      <c r="A87" s="78" t="s">
        <v>82</v>
      </c>
      <c r="B87" s="72">
        <f>LCTCBoard!B87+Online!B87+BRCC!B87+BPCC!B87+Delgado!B87+CentLATCC!B87+Fletcher!B87+LDCC!B87+Northshore!B87+Nunez!B87+RPCC!B87+SLCC!B87+Sowela!B87+LTC!B87</f>
        <v>2786878.04</v>
      </c>
      <c r="C87" s="72">
        <f>LCTCBoard!C87+Online!C87+BRCC!C87+BPCC!C87+Delgado!C87+CentLATCC!C87+Fletcher!C87+LDCC!C87+Northshore!C87+Nunez!C87+RPCC!C87+SLCC!C87+Sowela!C87+LTC!C87</f>
        <v>2991311</v>
      </c>
      <c r="D87" s="72">
        <f>LCTCBoard!D87+Online!D87+BRCC!D87+BPCC!D87+Delgado!D87+CentLATCC!D87+Fletcher!D87+LDCC!D87+Northshore!D87+Nunez!D87+RPCC!D87+SLCC!D87+Sowela!D87+LTC!D87</f>
        <v>2573902</v>
      </c>
      <c r="E87" s="72">
        <f t="shared" si="6"/>
        <v>-417409</v>
      </c>
      <c r="F87" s="73">
        <f t="shared" si="7"/>
        <v>-0.13954048910327277</v>
      </c>
    </row>
    <row r="88" spans="1:8" ht="15" customHeight="1" x14ac:dyDescent="0.25">
      <c r="A88" s="78" t="s">
        <v>83</v>
      </c>
      <c r="B88" s="72">
        <f>LCTCBoard!B88+Online!B88+BRCC!B88+BPCC!B88+Delgado!B88+CentLATCC!B88+Fletcher!B88+LDCC!B88+Northshore!B88+Nunez!B88+RPCC!B88+SLCC!B88+Sowela!B88+LTC!B88</f>
        <v>249866</v>
      </c>
      <c r="C88" s="72">
        <f>LCTCBoard!C88+Online!C88+BRCC!C88+BPCC!C88+Delgado!C88+CentLATCC!C88+Fletcher!C88+LDCC!C88+Northshore!C88+Nunez!C88+RPCC!C88+SLCC!C88+Sowela!C88+LTC!C88</f>
        <v>290193</v>
      </c>
      <c r="D88" s="72">
        <f>LCTCBoard!D88+Online!D88+BRCC!D88+BPCC!D88+Delgado!D88+CentLATCC!D88+Fletcher!D88+LDCC!D88+Northshore!D88+Nunez!D88+RPCC!D88+SLCC!D88+Sowela!D88+LTC!D88</f>
        <v>273498</v>
      </c>
      <c r="E88" s="72">
        <f t="shared" si="6"/>
        <v>-16695</v>
      </c>
      <c r="F88" s="73">
        <f t="shared" si="7"/>
        <v>-5.7530677859217831E-2</v>
      </c>
    </row>
    <row r="89" spans="1:8" ht="15" customHeight="1" x14ac:dyDescent="0.25">
      <c r="A89" s="86" t="s">
        <v>84</v>
      </c>
      <c r="B89" s="72">
        <f>LCTCBoard!B89+Online!B89+BRCC!B89+BPCC!B89+Delgado!B89+CentLATCC!B89+Fletcher!B89+LDCC!B89+Northshore!B89+Nunez!B89+RPCC!B89+SLCC!B89+Sowela!B89+LTC!B89</f>
        <v>91201</v>
      </c>
      <c r="C89" s="72">
        <f>LCTCBoard!C89+Online!C89+BRCC!C89+BPCC!C89+Delgado!C89+CentLATCC!C89+Fletcher!C89+LDCC!C89+Northshore!C89+Nunez!C89+RPCC!C89+SLCC!C89+Sowela!C89+LTC!C89</f>
        <v>40000</v>
      </c>
      <c r="D89" s="72">
        <f>LCTCBoard!D89+Online!D89+BRCC!D89+BPCC!D89+Delgado!D89+CentLATCC!D89+Fletcher!D89+LDCC!D89+Northshore!D89+Nunez!D89+RPCC!D89+SLCC!D89+Sowela!D89+LTC!D89</f>
        <v>97000</v>
      </c>
      <c r="E89" s="72">
        <f t="shared" si="6"/>
        <v>57000</v>
      </c>
      <c r="F89" s="73">
        <f t="shared" si="7"/>
        <v>1.425</v>
      </c>
    </row>
    <row r="90" spans="1:8" s="127" customFormat="1" ht="15" customHeight="1" x14ac:dyDescent="0.25">
      <c r="A90" s="100" t="s">
        <v>85</v>
      </c>
      <c r="B90" s="90">
        <f>LCTCBoard!B90+Online!B90+BRCC!B90+BPCC!B90+Delgado!B90+CentLATCC!B90+Fletcher!B90+LDCC!B90+Northshore!B90+Nunez!B90+RPCC!B90+SLCC!B90+Sowela!B90+LTC!B90</f>
        <v>3127945.04</v>
      </c>
      <c r="C90" s="90">
        <f>LCTCBoard!C90+Online!C90+BRCC!C90+BPCC!C90+Delgado!C90+CentLATCC!C90+Fletcher!C90+LDCC!C90+Northshore!C90+Nunez!C90+RPCC!C90+SLCC!C90+Sowela!C90+LTC!C90</f>
        <v>3321504</v>
      </c>
      <c r="D90" s="90">
        <f>LCTCBoard!D90+Online!D90+BRCC!D90+BPCC!D90+Delgado!D90+CentLATCC!D90+Fletcher!D90+LDCC!D90+Northshore!D90+Nunez!D90+RPCC!D90+SLCC!D90+Sowela!D90+LTC!D90</f>
        <v>2944400</v>
      </c>
      <c r="E90" s="90">
        <f t="shared" si="6"/>
        <v>-377104</v>
      </c>
      <c r="F90" s="84">
        <f t="shared" si="7"/>
        <v>-0.11353410984903224</v>
      </c>
    </row>
    <row r="91" spans="1:8" ht="15" customHeight="1" x14ac:dyDescent="0.25">
      <c r="A91" s="86" t="s">
        <v>86</v>
      </c>
      <c r="B91" s="72">
        <f>LCTCBoard!B91+Online!B91+BRCC!B91+BPCC!B91+Delgado!B91+CentLATCC!B91+Fletcher!B91+LDCC!B91+Northshore!B91+Nunez!B91+RPCC!B91+SLCC!B91+Sowela!B91+LTC!B91</f>
        <v>0</v>
      </c>
      <c r="C91" s="72">
        <f>LCTCBoard!C91+Online!C91+BRCC!C91+BPCC!C91+Delgado!C91+CentLATCC!C91+Fletcher!C91+LDCC!C91+Northshore!C91+Nunez!C91+RPCC!C91+SLCC!C91+Sowela!C91+LTC!C91</f>
        <v>0</v>
      </c>
      <c r="D91" s="72">
        <f>LCTCBoard!D91+Online!D91+BRCC!D91+BPCC!D91+Delgado!D91+CentLATCC!D91+Fletcher!D91+LDCC!D91+Northshore!D91+Nunez!D91+RPCC!D91+SLCC!D91+Sowela!D91+LTC!D91</f>
        <v>0</v>
      </c>
      <c r="E91" s="72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f>LCTCBoard!B92+Online!B92+BRCC!B92+BPCC!B92+Delgado!B92+CentLATCC!B92+Fletcher!B92+LDCC!B92+Northshore!B92+Nunez!B92+RPCC!B92+SLCC!B92+Sowela!B92+LTC!B92+1</f>
        <v>282969137.63</v>
      </c>
      <c r="C92" s="200">
        <f>LCTCBoard!C92+Online!C92+BRCC!C92+BPCC!C92+Delgado!C92+CentLATCC!C92+Fletcher!C92+LDCC!C92+Northshore!C92+Nunez!C92+RPCC!C92+SLCC!C92+Sowela!C92+LTC!C92-9</f>
        <v>296269965.80000001</v>
      </c>
      <c r="D92" s="200">
        <f>LCTCBoard!D92+Online!D92+BRCC!D92+BPCC!D92+Delgado!D92+CentLATCC!D92+Fletcher!D92+LDCC!D92+Northshore!D92+Nunez!D92+RPCC!D92+SLCC!D92+Sowela!D92+LTC!D92+1</f>
        <v>304327285</v>
      </c>
      <c r="E92" s="201">
        <f t="shared" si="6"/>
        <v>8057319.1999999881</v>
      </c>
      <c r="F92" s="202">
        <f t="shared" si="7"/>
        <v>2.7195869072463328E-2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" t="s">
        <v>199</v>
      </c>
    </row>
    <row r="95" spans="1:8" x14ac:dyDescent="0.25">
      <c r="A95" s="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94</v>
      </c>
      <c r="E1" s="5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194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ULSummary!B8-ULBoard!B8+LSU!B8+LSUA!B8+LSUS!B8+SUBR!B8+SUNO!B8</f>
        <v>368686299</v>
      </c>
      <c r="C8" s="72">
        <f>ULSummary!C8-ULBoard!C8+LSU!C8+LSUA!C8+LSUS!C8+SUBR!C8+SUNO!C8</f>
        <v>368686299</v>
      </c>
      <c r="D8" s="72">
        <f>ULSummary!D8-ULBoard!D8+LSU!D8+LSUA!D8+LSUS!D8+SUBR!D8+SUNO!D8</f>
        <v>370168198</v>
      </c>
      <c r="E8" s="72">
        <f t="shared" ref="E8:E29" si="0">D8-C8</f>
        <v>1481899</v>
      </c>
      <c r="F8" s="73">
        <f t="shared" ref="F8:F29" si="1">IF(ISBLANK(E8),"  ",IF(C8&gt;0,E8/C8,IF(E8&gt;0,1,0)))</f>
        <v>4.0194034983654222E-3</v>
      </c>
    </row>
    <row r="9" spans="1:8" ht="15" customHeight="1" x14ac:dyDescent="0.25">
      <c r="A9" s="71" t="s">
        <v>13</v>
      </c>
      <c r="B9" s="72">
        <f>ULSummary!B9-ULBoard!B9+LSU!B9+LSUA!B9+LSUS!B9+SUBR!B9+SUNO!B9</f>
        <v>0</v>
      </c>
      <c r="C9" s="72">
        <f>ULSummary!C9-ULBoard!C9+LSU!C9+LSUA!C9+LSUS!C9+SUBR!C9+SUNO!C9</f>
        <v>0</v>
      </c>
      <c r="D9" s="72">
        <f>ULSummary!D9-ULBoard!D9+LSU!D9+LSUA!D9+LSUS!D9+SUBR!D9+SUNO!D9</f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2">
        <f>ULSummary!B10-ULBoard!B10+LSU!B10+LSUA!B10+LSUS!B10+SUBR!B10+SUNO!B10</f>
        <v>33561758.07</v>
      </c>
      <c r="C10" s="72">
        <f>ULSummary!C10-ULBoard!C10+LSU!C10+LSUA!C10+LSUS!C10+SUBR!C10+SUNO!C10</f>
        <v>34392304</v>
      </c>
      <c r="D10" s="72">
        <f>ULSummary!D10-ULBoard!D10+LSU!D10+LSUA!D10+LSUS!D10+SUBR!D10+SUNO!D10</f>
        <v>33800791</v>
      </c>
      <c r="E10" s="72">
        <f t="shared" si="0"/>
        <v>-591513</v>
      </c>
      <c r="F10" s="73">
        <f t="shared" si="1"/>
        <v>-1.719899312357788E-2</v>
      </c>
    </row>
    <row r="11" spans="1:8" ht="15" customHeight="1" x14ac:dyDescent="0.25">
      <c r="A11" s="76" t="s">
        <v>15</v>
      </c>
      <c r="B11" s="72">
        <f>ULSummary!B11-ULBoard!B11+LSU!B11+LSUA!B11+LSUS!B11+SUBR!B11+SUNO!B11</f>
        <v>0</v>
      </c>
      <c r="C11" s="72">
        <f>ULSummary!C11-ULBoard!C11+LSU!C11+LSUA!C11+LSUS!C11+SUBR!C11+SUNO!C11</f>
        <v>0</v>
      </c>
      <c r="D11" s="72">
        <f>ULSummary!D11-ULBoard!D11+LSU!D11+LSUA!D11+LSUS!D11+SUBR!D11+SUNO!D11</f>
        <v>0</v>
      </c>
      <c r="E11" s="72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2">
        <f>ULSummary!B12-ULBoard!B12+LSU!B12+LSUA!B12+LSUS!B12+SUBR!B12+SUNO!B12</f>
        <v>27864520.560000002</v>
      </c>
      <c r="C12" s="72">
        <f>ULSummary!C12-ULBoard!C12+LSU!C12+LSUA!C12+LSUS!C12+SUBR!C12+SUNO!C12</f>
        <v>28546404</v>
      </c>
      <c r="D12" s="72">
        <f>ULSummary!D12-ULBoard!D12+LSU!D12+LSUA!D12+LSUS!D12+SUBR!D12+SUNO!D12</f>
        <v>27750412</v>
      </c>
      <c r="E12" s="72">
        <f t="shared" si="0"/>
        <v>-795992</v>
      </c>
      <c r="F12" s="73">
        <f t="shared" si="1"/>
        <v>-2.7884142605142138E-2</v>
      </c>
    </row>
    <row r="13" spans="1:8" ht="15" customHeight="1" x14ac:dyDescent="0.25">
      <c r="A13" s="78" t="s">
        <v>17</v>
      </c>
      <c r="B13" s="72">
        <f>ULSummary!B13-ULBoard!B13+LSU!B13+LSUA!B13+LSUS!B13+SUBR!B13+SUNO!B13</f>
        <v>0</v>
      </c>
      <c r="C13" s="72">
        <f>ULSummary!C13-ULBoard!C13+LSU!C13+LSUA!C13+LSUS!C13+SUBR!C13+SUNO!C13</f>
        <v>0</v>
      </c>
      <c r="D13" s="72">
        <f>ULSummary!D13-ULBoard!D13+LSU!D13+LSUA!D13+LSUS!D13+SUBR!D13+SUNO!D13</f>
        <v>0</v>
      </c>
      <c r="E13" s="72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2">
        <f>ULSummary!B14-ULBoard!B14+LSU!B14+LSUA!B14+LSUS!B14+SUBR!B14+SUNO!B14</f>
        <v>392432</v>
      </c>
      <c r="C14" s="72">
        <f>ULSummary!C14-ULBoard!C14+LSU!C14+LSUA!C14+LSUS!C14+SUBR!C14+SUNO!C14</f>
        <v>392432</v>
      </c>
      <c r="D14" s="72">
        <f>ULSummary!D14-ULBoard!D14+LSU!D14+LSUA!D14+LSUS!D14+SUBR!D14+SUNO!D14</f>
        <v>392432</v>
      </c>
      <c r="E14" s="72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2">
        <f>ULSummary!B15-ULBoard!B15+LSU!B15+LSUA!B15+LSUS!B15+SUBR!B15+SUNO!B15</f>
        <v>1073116</v>
      </c>
      <c r="C15" s="72">
        <f>ULSummary!C15-ULBoard!C15+LSU!C15+LSUA!C15+LSUS!C15+SUBR!C15+SUNO!C15</f>
        <v>1073116</v>
      </c>
      <c r="D15" s="72">
        <f>ULSummary!D15-ULBoard!D15+LSU!D15+LSUA!D15+LSUS!D15+SUBR!D15+SUNO!D15</f>
        <v>1160298</v>
      </c>
      <c r="E15" s="72">
        <f t="shared" si="0"/>
        <v>87182</v>
      </c>
      <c r="F15" s="73">
        <f t="shared" si="1"/>
        <v>8.1241916064992037E-2</v>
      </c>
    </row>
    <row r="16" spans="1:8" ht="15" customHeight="1" x14ac:dyDescent="0.25">
      <c r="A16" s="78" t="s">
        <v>20</v>
      </c>
      <c r="B16" s="72">
        <f>ULSummary!B16-ULBoard!B16+LSU!B16+LSUA!B16+LSUS!B16+SUBR!B16+SUNO!B16</f>
        <v>0</v>
      </c>
      <c r="C16" s="72">
        <f>ULSummary!C16-ULBoard!C16+LSU!C16+LSUA!C16+LSUS!C16+SUBR!C16+SUNO!C16</f>
        <v>50000</v>
      </c>
      <c r="D16" s="72">
        <f>ULSummary!D16-ULBoard!D16+LSU!D16+LSUA!D16+LSUS!D16+SUBR!D16+SUNO!D16</f>
        <v>50000</v>
      </c>
      <c r="E16" s="72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2">
        <f>ULSummary!B17-ULBoard!B17+LSU!B17+LSUA!B17+LSUS!B17+SUBR!B17+SUNO!B17</f>
        <v>0</v>
      </c>
      <c r="C17" s="72">
        <f>ULSummary!C17-ULBoard!C17+LSU!C17+LSUA!C17+LSUS!C17+SUBR!C17+SUNO!C17</f>
        <v>0</v>
      </c>
      <c r="D17" s="72">
        <f>ULSummary!D17-ULBoard!D17+LSU!D17+LSUA!D17+LSUS!D17+SUBR!D17+SUNO!D17</f>
        <v>0</v>
      </c>
      <c r="E17" s="72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2">
        <f>ULSummary!B18-ULBoard!B18+LSU!B18+LSUA!B18+LSUS!B18+SUBR!B18+SUNO!B18</f>
        <v>750000</v>
      </c>
      <c r="C18" s="72">
        <f>ULSummary!C18-ULBoard!C18+LSU!C18+LSUA!C18+LSUS!C18+SUBR!C18+SUNO!C18</f>
        <v>750000</v>
      </c>
      <c r="D18" s="72">
        <f>ULSummary!D18-ULBoard!D18+LSU!D18+LSUA!D18+LSUS!D18+SUBR!D18+SUNO!D18</f>
        <v>750000</v>
      </c>
      <c r="E18" s="72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2">
        <f>ULSummary!B19-ULBoard!B19+LSU!B19+LSUA!B19+LSUS!B19+SUBR!B19+SUNO!B19</f>
        <v>3271689.51</v>
      </c>
      <c r="C19" s="72">
        <f>ULSummary!C19-ULBoard!C19+LSU!C19+LSUA!C19+LSUS!C19+SUBR!C19+SUNO!C19</f>
        <v>3370352</v>
      </c>
      <c r="D19" s="72">
        <f>ULSummary!D19-ULBoard!D19+LSU!D19+LSUA!D19+LSUS!D19+SUBR!D19+SUNO!D19</f>
        <v>3487649</v>
      </c>
      <c r="E19" s="72">
        <f t="shared" si="0"/>
        <v>117297</v>
      </c>
      <c r="F19" s="73">
        <f t="shared" si="1"/>
        <v>3.4802596286678658E-2</v>
      </c>
    </row>
    <row r="20" spans="1:6" ht="15" customHeight="1" x14ac:dyDescent="0.25">
      <c r="A20" s="78" t="s">
        <v>24</v>
      </c>
      <c r="B20" s="72">
        <f>ULSummary!B20-ULBoard!B20+LSU!B20+LSUA!B20+LSUS!B20+SUBR!B20+SUNO!B20</f>
        <v>210000</v>
      </c>
      <c r="C20" s="72">
        <f>ULSummary!C20-ULBoard!C20+LSU!C20+LSUA!C20+LSUS!C20+SUBR!C20+SUNO!C20</f>
        <v>210000</v>
      </c>
      <c r="D20" s="72">
        <f>ULSummary!D20-ULBoard!D20+LSU!D20+LSUA!D20+LSUS!D20+SUBR!D20+SUNO!D20</f>
        <v>210000</v>
      </c>
      <c r="E20" s="72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2">
        <f>ULSummary!B21-ULBoard!B21+LSU!B21+LSUA!B21+LSUS!B21+SUBR!B21+SUNO!B21</f>
        <v>0</v>
      </c>
      <c r="C21" s="72">
        <f>ULSummary!C21-ULBoard!C21+LSU!C21+LSUA!C21+LSUS!C21+SUBR!C21+SUNO!C21</f>
        <v>0</v>
      </c>
      <c r="D21" s="72">
        <f>ULSummary!D21-ULBoard!D21+LSU!D21+LSUA!D21+LSUS!D21+SUBR!D21+SUNO!D21</f>
        <v>0</v>
      </c>
      <c r="E21" s="72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2">
        <f>ULSummary!B22-ULBoard!B22+LSU!B22+LSUA!B22+LSUS!B22+SUBR!B22+SUNO!B22</f>
        <v>0</v>
      </c>
      <c r="C22" s="72">
        <f>ULSummary!C22-ULBoard!C22+LSU!C22+LSUA!C22+LSUS!C22+SUBR!C22+SUNO!C22</f>
        <v>0</v>
      </c>
      <c r="D22" s="72">
        <f>ULSummary!D22-ULBoard!D22+LSU!D22+LSUA!D22+LSUS!D22+SUBR!D22+SUNO!D22</f>
        <v>0</v>
      </c>
      <c r="E22" s="72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2">
        <f>ULSummary!B23-ULBoard!B23+LSU!B23+LSUA!B23+LSUS!B23+SUBR!B23+SUNO!B23</f>
        <v>0</v>
      </c>
      <c r="C23" s="72">
        <f>ULSummary!C23-ULBoard!C23+LSU!C23+LSUA!C23+LSUS!C23+SUBR!C23+SUNO!C23</f>
        <v>0</v>
      </c>
      <c r="D23" s="72">
        <f>ULSummary!D23-ULBoard!D23+LSU!D23+LSUA!D23+LSUS!D23+SUBR!D23+SUNO!D23</f>
        <v>0</v>
      </c>
      <c r="E23" s="72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2">
        <f>ULSummary!B24-ULBoard!B24+LSU!B24+LSUA!B24+LSUS!B24+SUBR!B24+SUNO!B24</f>
        <v>0</v>
      </c>
      <c r="C24" s="72">
        <f>ULSummary!C24-ULBoard!C24+LSU!C24+LSUA!C24+LSUS!C24+SUBR!C24+SUNO!C24</f>
        <v>0</v>
      </c>
      <c r="D24" s="72">
        <f>ULSummary!D24-ULBoard!D24+LSU!D24+LSUA!D24+LSUS!D24+SUBR!D24+SUNO!D24</f>
        <v>0</v>
      </c>
      <c r="E24" s="72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2">
        <f>ULSummary!B25-ULBoard!B25+LSU!B25+LSUA!B25+LSUS!B25+SUBR!B25+SUNO!B25</f>
        <v>0</v>
      </c>
      <c r="C25" s="72">
        <f>ULSummary!C25-ULBoard!C25+LSU!C25+LSUA!C25+LSUS!C25+SUBR!C25+SUNO!C25</f>
        <v>0</v>
      </c>
      <c r="D25" s="72">
        <f>ULSummary!D25-ULBoard!D25+LSU!D25+LSUA!D25+LSUS!D25+SUBR!D25+SUNO!D25</f>
        <v>0</v>
      </c>
      <c r="E25" s="72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2">
        <f>ULSummary!B26-ULBoard!B26+LSU!B26+LSUA!B26+LSUS!B26+SUBR!B26+SUNO!B26</f>
        <v>0</v>
      </c>
      <c r="C26" s="72">
        <f>ULSummary!C26-ULBoard!C26+LSU!C26+LSUA!C26+LSUS!C26+SUBR!C26+SUNO!C26</f>
        <v>0</v>
      </c>
      <c r="D26" s="72">
        <f>ULSummary!D26-ULBoard!D26+LSU!D26+LSUA!D26+LSUS!D26+SUBR!D26+SUNO!D26</f>
        <v>0</v>
      </c>
      <c r="E26" s="72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2">
        <f>ULSummary!B27-ULBoard!B27+LSU!B27+LSUA!B27+LSUS!B27+SUBR!B27+SUNO!B27</f>
        <v>0</v>
      </c>
      <c r="C27" s="72">
        <f>ULSummary!C27-ULBoard!C27+LSU!C27+LSUA!C27+LSUS!C27+SUBR!C27+SUNO!C27</f>
        <v>0</v>
      </c>
      <c r="D27" s="72">
        <f>ULSummary!D27-ULBoard!D27+LSU!D27+LSUA!D27+LSUS!D27+SUBR!D27+SUNO!D27</f>
        <v>0</v>
      </c>
      <c r="E27" s="72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2">
        <f>ULSummary!B28-ULBoard!B28+LSU!B28+LSUA!B28+LSUS!B28+SUBR!B28+SUNO!B28</f>
        <v>0</v>
      </c>
      <c r="C28" s="72">
        <f>ULSummary!C28-ULBoard!C28+LSU!C28+LSUA!C28+LSUS!C28+SUBR!C28+SUNO!C28</f>
        <v>0</v>
      </c>
      <c r="D28" s="72">
        <f>ULSummary!D28-ULBoard!D28+LSU!D28+LSUA!D28+LSUS!D28+SUBR!D28+SUNO!D28</f>
        <v>0</v>
      </c>
      <c r="E28" s="72">
        <f t="shared" si="0"/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2">
        <f>ULSummary!B29-ULBoard!B29+LSU!B29+LSUA!B29+LSUS!B29+SUBR!B29+SUNO!B29</f>
        <v>0</v>
      </c>
      <c r="C29" s="72">
        <f>ULSummary!C29-ULBoard!C29+LSU!C29+LSUA!C29+LSUS!C29+SUBR!C29+SUNO!C29</f>
        <v>0</v>
      </c>
      <c r="D29" s="72">
        <f>ULSummary!D29-ULBoard!D29+LSU!D29+LSUA!D29+LSUS!D29+SUBR!D29+SUNO!D29</f>
        <v>0</v>
      </c>
      <c r="E29" s="72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f>ULSummary!B31-ULBoard!B31+LSU!B31+LSUA!B31+LSUS!B31+SUBR!B31+SUNO!B31</f>
        <v>0</v>
      </c>
      <c r="C31" s="72">
        <f>ULSummary!C31-ULBoard!C31+LSU!C31+LSUA!C31+LSUS!C31+SUBR!C31+SUNO!C31</f>
        <v>0</v>
      </c>
      <c r="D31" s="72">
        <f>ULSummary!D31-ULBoard!D31+LSU!D31+LSUA!D31+LSUS!D31+SUBR!D31+SUNO!D31</f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ULSummary!B33-ULBoard!B33+LSU!B33+LSUA!B33+LSUS!B33+SUBR!B33+SUNO!B33</f>
        <v>0</v>
      </c>
      <c r="C33" s="72">
        <f>ULSummary!C33-ULBoard!C33+LSU!C33+LSUA!C33+LSUS!C33+SUBR!C33+SUNO!C33</f>
        <v>0</v>
      </c>
      <c r="D33" s="72">
        <f>ULSummary!D33-ULBoard!D33+LSU!D33+LSUA!D33+LSUS!D33+SUBR!D33+SUNO!D33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125"/>
      <c r="C34" s="125"/>
      <c r="D34" s="125"/>
      <c r="E34" s="75"/>
      <c r="F34" s="73" t="s">
        <v>37</v>
      </c>
    </row>
    <row r="35" spans="1:12" s="127" customFormat="1" ht="15" customHeight="1" x14ac:dyDescent="0.25">
      <c r="A35" s="82" t="s">
        <v>38</v>
      </c>
      <c r="B35" s="126">
        <f>B33+B31+B10+B9+B8</f>
        <v>402248057.06999999</v>
      </c>
      <c r="C35" s="126">
        <f>C33+C31+C10+C9+C8</f>
        <v>403078603</v>
      </c>
      <c r="D35" s="126">
        <f>D33+D31+D10+D9+D8</f>
        <v>403968989</v>
      </c>
      <c r="E35" s="90">
        <f>D35-C35</f>
        <v>890386</v>
      </c>
      <c r="F35" s="84">
        <f>IF(ISBLANK(E35),"  ",IF(C35&gt;0,E35/C35,IF(E35&gt;0,1,0)))</f>
        <v>2.208963694359137E-3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ULSummary!B37-ULBoard!B37+LSU!B37+LSUA!B37+LSUS!B37+SUBR!B37+SUNO!B37</f>
        <v>0</v>
      </c>
      <c r="C37" s="72">
        <f>ULSummary!C37-ULBoard!C37+LSU!C37+LSUA!C37+LSUS!C37+SUBR!C37+SUNO!C37</f>
        <v>0</v>
      </c>
      <c r="D37" s="72">
        <f>ULSummary!D37-ULBoard!D37+LSU!D37+LSUA!D37+LSUS!D37+SUBR!D37+SUNO!D37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ULSummary!B38-ULBoard!B38+LSU!B38+LSUA!B38+LSUS!B38+SUBR!B38+SUNO!B38</f>
        <v>0</v>
      </c>
      <c r="C38" s="72">
        <f>ULSummary!C38-ULBoard!C38+LSU!C38+LSUA!C38+LSUS!C38+SUBR!C38+SUNO!C38</f>
        <v>0</v>
      </c>
      <c r="D38" s="72">
        <f>ULSummary!D38-ULBoard!D38+LSU!D38+LSUA!D38+LSUS!D38+SUBR!D38+SUNO!D38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ULSummary!B39-ULBoard!B39+LSU!B39+LSUA!B39+LSUS!B39+SUBR!B39+SUNO!B39</f>
        <v>0</v>
      </c>
      <c r="C39" s="72">
        <f>ULSummary!C39-ULBoard!C39+LSU!C39+LSUA!C39+LSUS!C39+SUBR!C39+SUNO!C39</f>
        <v>0</v>
      </c>
      <c r="D39" s="72">
        <f>ULSummary!D39-ULBoard!D39+LSU!D39+LSUA!D39+LSUS!D39+SUBR!D39+SUNO!D39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ULSummary!B40-ULBoard!B40+LSU!B40+LSUA!B40+LSUS!B40+SUBR!B40+SUNO!B40</f>
        <v>0</v>
      </c>
      <c r="C40" s="72">
        <f>ULSummary!C40-ULBoard!C40+LSU!C40+LSUA!C40+LSUS!C40+SUBR!C40+SUNO!C40</f>
        <v>0</v>
      </c>
      <c r="D40" s="72">
        <f>ULSummary!D40-ULBoard!D40+LSU!D40+LSUA!D40+LSUS!D40+SUBR!D40+SUNO!D40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ULSummary!B41-ULBoard!B41+LSU!B41+LSUA!B41+LSUS!B41+SUBR!B41+SUNO!B41</f>
        <v>0</v>
      </c>
      <c r="C41" s="72">
        <f>ULSummary!C41-ULBoard!C41+LSU!C41+LSUA!C41+LSUS!C41+SUBR!C41+SUNO!C41</f>
        <v>0</v>
      </c>
      <c r="D41" s="72">
        <f>ULSummary!D41-ULBoard!D41+LSU!D41+LSUA!D41+LSUS!D41+SUBR!D41+SUNO!D41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ULSummary!B42-ULBoard!B42+LSU!B42+LSUA!B42+LSUS!B42+SUBR!B42+SUNO!B42</f>
        <v>0</v>
      </c>
      <c r="C42" s="90">
        <f>ULSummary!C42-ULBoard!C42+LSU!C42+LSUA!C42+LSUS!C42+SUBR!C42+SUNO!C42</f>
        <v>0</v>
      </c>
      <c r="D42" s="90">
        <f>ULSummary!D42-ULBoard!D42+LSU!D42+LSUA!D42+LSUS!D42+SUBR!D42+SUNO!D42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ULSummary!B44-ULBoard!B44+LSU!B44+LSUA!B44+LSUS!B44+SUBR!B44+SUNO!B44</f>
        <v>10478282.77</v>
      </c>
      <c r="C44" s="90">
        <f>ULSummary!C44-ULBoard!C44+LSU!C44+LSUA!C44+LSUS!C44+SUBR!C44+SUNO!C44</f>
        <v>11005144</v>
      </c>
      <c r="D44" s="90">
        <f>ULSummary!D44-ULBoard!D44+LSU!D44+LSUA!D44+LSUS!D44+SUBR!D44+SUNO!D44</f>
        <v>10545930</v>
      </c>
      <c r="E44" s="90">
        <f>D44-C44</f>
        <v>-459214</v>
      </c>
      <c r="F44" s="84">
        <f>IF(ISBLANK(E44),"  ",IF(C44&gt;0,E44/C44,IF(E44&gt;0,1,0)))</f>
        <v>-4.1727214110056171E-2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ULSummary!B46-ULBoard!B46+LSU!B46+LSUA!B46+LSUS!B46+SUBR!B46+SUNO!B46</f>
        <v>0</v>
      </c>
      <c r="C46" s="90">
        <f>ULSummary!C46-ULBoard!C46+LSU!C46+LSUA!C46+LSUS!C46+SUBR!C46+SUNO!C46</f>
        <v>0</v>
      </c>
      <c r="D46" s="90">
        <f>ULSummary!D46-ULBoard!D46+LSU!D46+LSUA!D46+LSUS!D46+SUBR!D46+SUNO!D46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ULSummary!B48-ULBoard!B48+LSU!B48+LSUA!B48+LSUS!B48+SUBR!B48+SUNO!B48</f>
        <v>1139921289.23</v>
      </c>
      <c r="C48" s="90">
        <f>ULSummary!C48-ULBoard!C48+LSU!C48+LSUA!C48+LSUS!C48+SUBR!C48+SUNO!C48</f>
        <v>1175868667</v>
      </c>
      <c r="D48" s="90">
        <f>ULSummary!D48-ULBoard!D48+LSU!D48+LSUA!D48+LSUS!D48+SUBR!D48+SUNO!D48</f>
        <v>1170519571</v>
      </c>
      <c r="E48" s="90">
        <f>D48-C48</f>
        <v>-5349096</v>
      </c>
      <c r="F48" s="84">
        <f>IF(ISBLANK(E48),"  ",IF(C48&gt;0,E48/C48,IF(E48&gt;0,1,0)))</f>
        <v>-4.5490590489558475E-3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0">
        <f>ULSummary!B50-ULBoard!B50+LSU!B50+LSUA!B50+LSUS!B50+SUBR!B50+SUNO!B50</f>
        <v>0</v>
      </c>
      <c r="C50" s="90">
        <f>ULSummary!C50-ULBoard!C50+LSU!C50+LSUA!C50+LSUS!C50+SUBR!C50+SUNO!C50</f>
        <v>0</v>
      </c>
      <c r="D50" s="90">
        <f>ULSummary!D50-ULBoard!D50+LSU!D50+LSUA!D50+LSUS!D50+SUBR!D50+SUNO!D50</f>
        <v>0</v>
      </c>
      <c r="E50" s="90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90">
        <f>ULSummary!B52-ULBoard!B52+LSU!B52+LSUA!B52+LSUS!B52+SUBR!B52+SUNO!B52</f>
        <v>0</v>
      </c>
      <c r="C52" s="90">
        <f>ULSummary!C52-ULBoard!C52+LSU!C52+LSUA!C52+LSUS!C52+SUBR!C52+SUNO!C52</f>
        <v>0</v>
      </c>
      <c r="D52" s="90">
        <f>ULSummary!D52-ULBoard!D52+LSU!D52+LSUA!D52+LSUS!D52+SUBR!D52+SUNO!D52</f>
        <v>0</v>
      </c>
      <c r="E52" s="90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90">
        <f>ULSummary!B54-ULBoard!B54+LSU!B54+LSUA!B54+LSUS!B54+SUBR!B54+SUNO!B54</f>
        <v>1552647629.0700002</v>
      </c>
      <c r="C54" s="90">
        <f>ULSummary!C54-ULBoard!C54+LSU!C54+LSUA!C54+LSUS!C54+SUBR!C54+SUNO!C54</f>
        <v>1589952414</v>
      </c>
      <c r="D54" s="90">
        <f>ULSummary!D54-ULBoard!D54+LSU!D54+LSUA!D54+LSUS!D54+SUBR!D54+SUNO!D54</f>
        <v>1585034490</v>
      </c>
      <c r="E54" s="90">
        <f>D54-C54</f>
        <v>-4917924</v>
      </c>
      <c r="F54" s="84">
        <f>IF(ISBLANK(E54),"  ",IF(C54&gt;0,E54/C54,IF(E54&gt;0,1,0)))</f>
        <v>-3.0931265342888431E-3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72">
        <f>ULSummary!B58-ULBoard!B58+LSU!B58+LSUA!B58+LSUS!B58+SUBR!B58+SUNO!B58</f>
        <v>639535299.86999989</v>
      </c>
      <c r="C58" s="72">
        <f>ULSummary!C58-ULBoard!C58+LSU!C58+LSUA!C58+LSUS!C58+SUBR!C58+SUNO!C58</f>
        <v>654472197</v>
      </c>
      <c r="D58" s="72">
        <f>ULSummary!D58-ULBoard!D58+LSU!D58+LSUA!D58+LSUS!D58+SUBR!D58+SUNO!D58</f>
        <v>649412976</v>
      </c>
      <c r="E58" s="72">
        <f t="shared" ref="E58:E70" si="4">D58-C58</f>
        <v>-5059221</v>
      </c>
      <c r="F58" s="73">
        <f t="shared" ref="F58:F71" si="5">IF(ISBLANK(E58),"  ",IF(C58&gt;0,E58/C58,IF(E58&gt;0,1,0)))</f>
        <v>-7.7302305937375056E-3</v>
      </c>
    </row>
    <row r="59" spans="1:6" ht="15" customHeight="1" x14ac:dyDescent="0.25">
      <c r="A59" s="78" t="s">
        <v>55</v>
      </c>
      <c r="B59" s="72">
        <f>ULSummary!B59-ULBoard!B59+LSU!B59+LSUA!B59+LSUS!B59+SUBR!B59+SUNO!B59</f>
        <v>99284089.49000001</v>
      </c>
      <c r="C59" s="72">
        <f>ULSummary!C59-ULBoard!C59+LSU!C59+LSUA!C59+LSUS!C59+SUBR!C59+SUNO!C59</f>
        <v>100125008</v>
      </c>
      <c r="D59" s="72">
        <f>ULSummary!D59-ULBoard!D59+LSU!D59+LSUA!D59+LSUS!D59+SUBR!D59+SUNO!D59</f>
        <v>99858461</v>
      </c>
      <c r="E59" s="72">
        <f t="shared" si="4"/>
        <v>-266547</v>
      </c>
      <c r="F59" s="73">
        <f t="shared" si="5"/>
        <v>-2.6621421093918915E-3</v>
      </c>
    </row>
    <row r="60" spans="1:6" ht="15" customHeight="1" x14ac:dyDescent="0.25">
      <c r="A60" s="78" t="s">
        <v>56</v>
      </c>
      <c r="B60" s="72">
        <f>ULSummary!B60-ULBoard!B60+LSU!B60+LSUA!B60+LSUS!B60+SUBR!B60+SUNO!B60</f>
        <v>7892513.879999999</v>
      </c>
      <c r="C60" s="72">
        <f>ULSummary!C60-ULBoard!C60+LSU!C60+LSUA!C60+LSUS!C60+SUBR!C60+SUNO!C60</f>
        <v>8400979</v>
      </c>
      <c r="D60" s="72">
        <f>ULSummary!D60-ULBoard!D60+LSU!D60+LSUA!D60+LSUS!D60+SUBR!D60+SUNO!D60</f>
        <v>5408684</v>
      </c>
      <c r="E60" s="72">
        <f t="shared" si="4"/>
        <v>-2992295</v>
      </c>
      <c r="F60" s="73">
        <f t="shared" si="5"/>
        <v>-0.3561840828312986</v>
      </c>
    </row>
    <row r="61" spans="1:6" ht="15" customHeight="1" x14ac:dyDescent="0.25">
      <c r="A61" s="78" t="s">
        <v>57</v>
      </c>
      <c r="B61" s="72">
        <f>ULSummary!B61-ULBoard!B61+LSU!B61+LSUA!B61+LSUS!B61+SUBR!B61+SUNO!B61</f>
        <v>166640447.84</v>
      </c>
      <c r="C61" s="72">
        <f>ULSummary!C61-ULBoard!C61+LSU!C61+LSUA!C61+LSUS!C61+SUBR!C61+SUNO!C61</f>
        <v>168191830</v>
      </c>
      <c r="D61" s="72">
        <f>ULSummary!D61-ULBoard!D61+LSU!D61+LSUA!D61+LSUS!D61+SUBR!D61+SUNO!D61</f>
        <v>166193585</v>
      </c>
      <c r="E61" s="72">
        <f t="shared" si="4"/>
        <v>-1998245</v>
      </c>
      <c r="F61" s="73">
        <f t="shared" si="5"/>
        <v>-1.1880749498950098E-2</v>
      </c>
    </row>
    <row r="62" spans="1:6" ht="15" customHeight="1" x14ac:dyDescent="0.25">
      <c r="A62" s="78" t="s">
        <v>58</v>
      </c>
      <c r="B62" s="72">
        <f>ULSummary!B62-ULBoard!B62+LSU!B62+LSUA!B62+LSUS!B62+SUBR!B62+SUNO!B62</f>
        <v>72189260.75</v>
      </c>
      <c r="C62" s="72">
        <f>ULSummary!C62-ULBoard!C62+LSU!C62+LSUA!C62+LSUS!C62+SUBR!C62+SUNO!C62</f>
        <v>70169731</v>
      </c>
      <c r="D62" s="72">
        <f>ULSummary!D62-ULBoard!D62+LSU!D62+LSUA!D62+LSUS!D62+SUBR!D62+SUNO!D62</f>
        <v>69647885</v>
      </c>
      <c r="E62" s="72">
        <f t="shared" si="4"/>
        <v>-521846</v>
      </c>
      <c r="F62" s="73">
        <f t="shared" si="5"/>
        <v>-7.4369103680901952E-3</v>
      </c>
    </row>
    <row r="63" spans="1:6" ht="15" customHeight="1" x14ac:dyDescent="0.25">
      <c r="A63" s="78" t="s">
        <v>59</v>
      </c>
      <c r="B63" s="72">
        <f>ULSummary!B63-ULBoard!B63+LSU!B63+LSUA!B63+LSUS!B63+SUBR!B63+SUNO!B63</f>
        <v>173096078.11999997</v>
      </c>
      <c r="C63" s="72">
        <f>ULSummary!C63-ULBoard!C63+LSU!C63+LSUA!C63+LSUS!C63+SUBR!C63+SUNO!C63</f>
        <v>185388422</v>
      </c>
      <c r="D63" s="72">
        <f>ULSummary!D63-ULBoard!D63+LSU!D63+LSUA!D63+LSUS!D63+SUBR!D63+SUNO!D63</f>
        <v>184123588</v>
      </c>
      <c r="E63" s="72">
        <f t="shared" si="4"/>
        <v>-1264834</v>
      </c>
      <c r="F63" s="73">
        <f t="shared" si="5"/>
        <v>-6.8226159236632368E-3</v>
      </c>
    </row>
    <row r="64" spans="1:6" ht="15" customHeight="1" x14ac:dyDescent="0.25">
      <c r="A64" s="78" t="s">
        <v>60</v>
      </c>
      <c r="B64" s="72">
        <f>ULSummary!B64-ULBoard!B64+LSU!B64+LSUA!B64+LSUS!B64+SUBR!B64+SUNO!B64</f>
        <v>198560818.06999999</v>
      </c>
      <c r="C64" s="72">
        <f>ULSummary!C64-ULBoard!C64+LSU!C64+LSUA!C64+LSUS!C64+SUBR!C64+SUNO!C64</f>
        <v>205616903</v>
      </c>
      <c r="D64" s="72">
        <f>ULSummary!D64-ULBoard!D64+LSU!D64+LSUA!D64+LSUS!D64+SUBR!D64+SUNO!D64</f>
        <v>218744910</v>
      </c>
      <c r="E64" s="72">
        <f t="shared" si="4"/>
        <v>13128007</v>
      </c>
      <c r="F64" s="73">
        <f t="shared" si="5"/>
        <v>6.3846925075026539E-2</v>
      </c>
    </row>
    <row r="65" spans="1:6" ht="15" customHeight="1" x14ac:dyDescent="0.25">
      <c r="A65" s="78" t="s">
        <v>61</v>
      </c>
      <c r="B65" s="72">
        <f>ULSummary!B65-ULBoard!B65+LSU!B65+LSUA!B65+LSUS!B65+SUBR!B65+SUNO!B65</f>
        <v>160036630.01999998</v>
      </c>
      <c r="C65" s="72">
        <f>ULSummary!C65-ULBoard!C65+LSU!C65+LSUA!C65+LSUS!C65+SUBR!C65+SUNO!C65</f>
        <v>165976408</v>
      </c>
      <c r="D65" s="72">
        <f>ULSummary!D65-ULBoard!D65+LSU!D65+LSUA!D65+LSUS!D65+SUBR!D65+SUNO!D65</f>
        <v>160385302</v>
      </c>
      <c r="E65" s="72">
        <f t="shared" si="4"/>
        <v>-5591106</v>
      </c>
      <c r="F65" s="73">
        <f t="shared" si="5"/>
        <v>-3.368614893750442E-2</v>
      </c>
    </row>
    <row r="66" spans="1:6" s="127" customFormat="1" ht="15" customHeight="1" x14ac:dyDescent="0.25">
      <c r="A66" s="97" t="s">
        <v>62</v>
      </c>
      <c r="B66" s="90">
        <f>ULSummary!B66-ULBoard!B66+LSU!B66+LSUA!B66+LSUS!B66+SUBR!B66+SUNO!B66</f>
        <v>1517235138.04</v>
      </c>
      <c r="C66" s="90">
        <f>ULSummary!C66-ULBoard!C66+LSU!C66+LSUA!C66+LSUS!C66+SUBR!C66+SUNO!C66</f>
        <v>1558341478</v>
      </c>
      <c r="D66" s="90">
        <f>ULSummary!D66-ULBoard!D66+LSU!D66+LSUA!D66+LSUS!D66+SUBR!D66+SUNO!D66</f>
        <v>1553775391</v>
      </c>
      <c r="E66" s="90">
        <f t="shared" si="4"/>
        <v>-4566087</v>
      </c>
      <c r="F66" s="84">
        <f t="shared" si="5"/>
        <v>-2.9300939906060819E-3</v>
      </c>
    </row>
    <row r="67" spans="1:6" ht="15" customHeight="1" x14ac:dyDescent="0.25">
      <c r="A67" s="78" t="s">
        <v>63</v>
      </c>
      <c r="B67" s="72">
        <f>ULSummary!B67-ULBoard!B67+LSU!B67+LSUA!B67+LSUS!B67+SUBR!B67+SUNO!B67</f>
        <v>0</v>
      </c>
      <c r="C67" s="72">
        <f>ULSummary!C67-ULBoard!C67+LSU!C67+LSUA!C67+LSUS!C67+SUBR!C67+SUNO!C67</f>
        <v>0</v>
      </c>
      <c r="D67" s="72">
        <f>ULSummary!D67-ULBoard!D67+LSU!D67+LSUA!D67+LSUS!D67+SUBR!D67+SUNO!D67</f>
        <v>0</v>
      </c>
      <c r="E67" s="72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2">
        <f>ULSummary!B68-ULBoard!B68+LSU!B68+LSUA!B68+LSUS!B68+SUBR!B68+SUNO!B68</f>
        <v>3565084.04</v>
      </c>
      <c r="C68" s="72">
        <f>ULSummary!C68-ULBoard!C68+LSU!C68+LSUA!C68+LSUS!C68+SUBR!C68+SUNO!C68</f>
        <v>4440436</v>
      </c>
      <c r="D68" s="72">
        <f>ULSummary!D68-ULBoard!D68+LSU!D68+LSUA!D68+LSUS!D68+SUBR!D68+SUNO!D68</f>
        <v>4944068</v>
      </c>
      <c r="E68" s="72">
        <f t="shared" si="4"/>
        <v>503632</v>
      </c>
      <c r="F68" s="73">
        <f t="shared" si="5"/>
        <v>0.11341949304077348</v>
      </c>
    </row>
    <row r="69" spans="1:6" ht="15" customHeight="1" x14ac:dyDescent="0.25">
      <c r="A69" s="78" t="s">
        <v>65</v>
      </c>
      <c r="B69" s="72">
        <f>ULSummary!B69-ULBoard!B69+LSU!B69+LSUA!B69+LSUS!B69+SUBR!B69+SUNO!B69</f>
        <v>29864348</v>
      </c>
      <c r="C69" s="72">
        <f>ULSummary!C69-ULBoard!C69+LSU!C69+LSUA!C69+LSUS!C69+SUBR!C69+SUNO!C69</f>
        <v>24958252</v>
      </c>
      <c r="D69" s="72">
        <f>ULSummary!D69-ULBoard!D69+LSU!D69+LSUA!D69+LSUS!D69+SUBR!D69+SUNO!D69</f>
        <v>24296915</v>
      </c>
      <c r="E69" s="72">
        <f t="shared" si="4"/>
        <v>-661337</v>
      </c>
      <c r="F69" s="73">
        <f t="shared" si="5"/>
        <v>-2.6497729087758229E-2</v>
      </c>
    </row>
    <row r="70" spans="1:6" ht="15" customHeight="1" x14ac:dyDescent="0.25">
      <c r="A70" s="78" t="s">
        <v>66</v>
      </c>
      <c r="B70" s="72">
        <f>ULSummary!B70-ULBoard!B70+LSU!B70+LSUA!B70+LSUS!B70+SUBR!B70+SUNO!B70</f>
        <v>1983072.13</v>
      </c>
      <c r="C70" s="72">
        <f>ULSummary!C70-ULBoard!C70+LSU!C70+LSUA!C70+LSUS!C70+SUBR!C70+SUNO!C70</f>
        <v>2212244</v>
      </c>
      <c r="D70" s="72">
        <f>ULSummary!D70-ULBoard!D70+LSU!D70+LSUA!D70+LSUS!D70+SUBR!D70+SUNO!D70</f>
        <v>2018114</v>
      </c>
      <c r="E70" s="72">
        <f t="shared" si="4"/>
        <v>-194130</v>
      </c>
      <c r="F70" s="73">
        <f t="shared" si="5"/>
        <v>-8.7752526394014402E-2</v>
      </c>
    </row>
    <row r="71" spans="1:6" s="127" customFormat="1" ht="15" customHeight="1" x14ac:dyDescent="0.25">
      <c r="A71" s="98" t="s">
        <v>67</v>
      </c>
      <c r="B71" s="90">
        <f>ULSummary!B71-ULBoard!B71+LSU!B71+LSUA!B71+LSUS!B71+SUBR!B71+SUNO!B71-1</f>
        <v>1552647628.2100003</v>
      </c>
      <c r="C71" s="90">
        <f>ULSummary!C71-ULBoard!C71+LSU!C71+LSUA!C71+LSUS!C71+SUBR!C71+SUNO!C71</f>
        <v>1589952410</v>
      </c>
      <c r="D71" s="90">
        <f>ULSummary!D71-ULBoard!D71+LSU!D71+LSUA!D71+LSUS!D71+SUBR!D71+SUNO!D71</f>
        <v>1585034487</v>
      </c>
      <c r="E71" s="90">
        <f>D71-C71</f>
        <v>-4917923</v>
      </c>
      <c r="F71" s="84">
        <f t="shared" si="5"/>
        <v>-3.093125913120884E-3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f>ULSummary!B74-ULBoard!B74+LSU!B74+LSUA!B74+LSUS!B74+SUBR!B74+SUNO!B74</f>
        <v>731670627.16999996</v>
      </c>
      <c r="C74" s="72">
        <f>ULSummary!C74-ULBoard!C74+LSU!C74+LSUA!C74+LSUS!C74+SUBR!C74+SUNO!C74</f>
        <v>759900741</v>
      </c>
      <c r="D74" s="72">
        <f>ULSummary!D74-ULBoard!D74+LSU!D74+LSUA!D74+LSUS!D74+SUBR!D74+SUNO!D74</f>
        <v>772873279</v>
      </c>
      <c r="E74" s="72">
        <f t="shared" ref="E74:E91" si="6">D74-C74</f>
        <v>12972538</v>
      </c>
      <c r="F74" s="73">
        <f t="shared" ref="F74:F92" si="7">IF(ISBLANK(E74),"  ",IF(C74&gt;0,E74/C74,IF(E74&gt;0,1,0)))</f>
        <v>1.7071358534179928E-2</v>
      </c>
    </row>
    <row r="75" spans="1:6" ht="15" customHeight="1" x14ac:dyDescent="0.25">
      <c r="A75" s="78" t="s">
        <v>70</v>
      </c>
      <c r="B75" s="72">
        <f>ULSummary!B75-ULBoard!B75+LSU!B75+LSUA!B75+LSUS!B75+SUBR!B75+SUNO!B75</f>
        <v>46491098.869999997</v>
      </c>
      <c r="C75" s="72">
        <f>ULSummary!C75-ULBoard!C75+LSU!C75+LSUA!C75+LSUS!C75+SUBR!C75+SUNO!C75</f>
        <v>44344898</v>
      </c>
      <c r="D75" s="72">
        <f>ULSummary!D75-ULBoard!D75+LSU!D75+LSUA!D75+LSUS!D75+SUBR!D75+SUNO!D75</f>
        <v>42136328</v>
      </c>
      <c r="E75" s="72">
        <f t="shared" si="6"/>
        <v>-2208570</v>
      </c>
      <c r="F75" s="73">
        <f t="shared" si="7"/>
        <v>-4.9804376593672622E-2</v>
      </c>
    </row>
    <row r="76" spans="1:6" ht="15" customHeight="1" x14ac:dyDescent="0.25">
      <c r="A76" s="78" t="s">
        <v>71</v>
      </c>
      <c r="B76" s="72">
        <f>ULSummary!B76-ULBoard!B76+LSU!B76+LSUA!B76+LSUS!B76+SUBR!B76+SUNO!B76</f>
        <v>319351456.75</v>
      </c>
      <c r="C76" s="72">
        <f>ULSummary!C76-ULBoard!C76+LSU!C76+LSUA!C76+LSUS!C76+SUBR!C76+SUNO!C76</f>
        <v>324318522</v>
      </c>
      <c r="D76" s="72">
        <f>ULSummary!D76-ULBoard!D76+LSU!D76+LSUA!D76+LSUS!D76+SUBR!D76+SUNO!D76</f>
        <v>328468874</v>
      </c>
      <c r="E76" s="72">
        <f t="shared" si="6"/>
        <v>4150352</v>
      </c>
      <c r="F76" s="73">
        <f t="shared" si="7"/>
        <v>1.2797147614036056E-2</v>
      </c>
    </row>
    <row r="77" spans="1:6" s="127" customFormat="1" ht="15" customHeight="1" x14ac:dyDescent="0.25">
      <c r="A77" s="97" t="s">
        <v>72</v>
      </c>
      <c r="B77" s="90">
        <f>ULSummary!B77-ULBoard!B77+LSU!B77+LSUA!B77+LSUS!B77+SUBR!B77+SUNO!B77</f>
        <v>1097513182.79</v>
      </c>
      <c r="C77" s="90">
        <f>ULSummary!C77-ULBoard!C77+LSU!C77+LSUA!C77+LSUS!C77+SUBR!C77+SUNO!C77</f>
        <v>1128564161</v>
      </c>
      <c r="D77" s="90">
        <f>ULSummary!D77-ULBoard!D77+LSU!D77+LSUA!D77+LSUS!D77+SUBR!D77+SUNO!D77</f>
        <v>1143478481</v>
      </c>
      <c r="E77" s="90">
        <f t="shared" si="6"/>
        <v>14914320</v>
      </c>
      <c r="F77" s="84">
        <f t="shared" si="7"/>
        <v>1.321530535471257E-2</v>
      </c>
    </row>
    <row r="78" spans="1:6" ht="15" customHeight="1" x14ac:dyDescent="0.25">
      <c r="A78" s="78" t="s">
        <v>73</v>
      </c>
      <c r="B78" s="72">
        <f>ULSummary!B78-ULBoard!B78+LSU!B78+LSUA!B78+LSUS!B78+SUBR!B78+SUNO!B78</f>
        <v>8720369.0299999993</v>
      </c>
      <c r="C78" s="72">
        <f>ULSummary!C78-ULBoard!C78+LSU!C78+LSUA!C78+LSUS!C78+SUBR!C78+SUNO!C78</f>
        <v>7129804</v>
      </c>
      <c r="D78" s="72">
        <f>ULSummary!D78-ULBoard!D78+LSU!D78+LSUA!D78+LSUS!D78+SUBR!D78+SUNO!D78</f>
        <v>7438392</v>
      </c>
      <c r="E78" s="72">
        <f t="shared" si="6"/>
        <v>308588</v>
      </c>
      <c r="F78" s="73">
        <f t="shared" si="7"/>
        <v>4.3281414187542881E-2</v>
      </c>
    </row>
    <row r="79" spans="1:6" ht="15" customHeight="1" x14ac:dyDescent="0.25">
      <c r="A79" s="78" t="s">
        <v>74</v>
      </c>
      <c r="B79" s="72">
        <f>ULSummary!B79-ULBoard!B79+LSU!B79+LSUA!B79+LSUS!B79+SUBR!B79+SUNO!B79</f>
        <v>111265863.55999999</v>
      </c>
      <c r="C79" s="72">
        <f>ULSummary!C79-ULBoard!C79+LSU!C79+LSUA!C79+LSUS!C79+SUBR!C79+SUNO!C79</f>
        <v>127302988</v>
      </c>
      <c r="D79" s="72">
        <f>ULSummary!D79-ULBoard!D79+LSU!D79+LSUA!D79+LSUS!D79+SUBR!D79+SUNO!D79</f>
        <v>110056320</v>
      </c>
      <c r="E79" s="72">
        <f t="shared" si="6"/>
        <v>-17246668</v>
      </c>
      <c r="F79" s="73">
        <f t="shared" si="7"/>
        <v>-0.13547732281036484</v>
      </c>
    </row>
    <row r="80" spans="1:6" ht="15" customHeight="1" x14ac:dyDescent="0.25">
      <c r="A80" s="78" t="s">
        <v>75</v>
      </c>
      <c r="B80" s="72">
        <f>ULSummary!B80-ULBoard!B80+LSU!B80+LSUA!B80+LSUS!B80+SUBR!B80+SUNO!B80</f>
        <v>34754401.020000003</v>
      </c>
      <c r="C80" s="72">
        <f>ULSummary!C80-ULBoard!C80+LSU!C80+LSUA!C80+LSUS!C80+SUBR!C80+SUNO!C80</f>
        <v>29349846</v>
      </c>
      <c r="D80" s="72">
        <f>ULSummary!D80-ULBoard!D80+LSU!D80+LSUA!D80+LSUS!D80+SUBR!D80+SUNO!D80</f>
        <v>28057309</v>
      </c>
      <c r="E80" s="72">
        <f t="shared" si="6"/>
        <v>-1292537</v>
      </c>
      <c r="F80" s="73">
        <f t="shared" si="7"/>
        <v>-4.4038970425943631E-2</v>
      </c>
    </row>
    <row r="81" spans="1:8" s="127" customFormat="1" ht="15" customHeight="1" x14ac:dyDescent="0.25">
      <c r="A81" s="81" t="s">
        <v>76</v>
      </c>
      <c r="B81" s="90">
        <f>ULSummary!B81-ULBoard!B81+LSU!B81+LSUA!B81+LSUS!B81+SUBR!B81+SUNO!B81</f>
        <v>154740633.60999998</v>
      </c>
      <c r="C81" s="90">
        <f>ULSummary!C81-ULBoard!C81+LSU!C81+LSUA!C81+LSUS!C81+SUBR!C81+SUNO!C81</f>
        <v>163782638</v>
      </c>
      <c r="D81" s="90">
        <f>ULSummary!D81-ULBoard!D81+LSU!D81+LSUA!D81+LSUS!D81+SUBR!D81+SUNO!D81</f>
        <v>145552021</v>
      </c>
      <c r="E81" s="90">
        <f t="shared" si="6"/>
        <v>-18230617</v>
      </c>
      <c r="F81" s="84">
        <f t="shared" si="7"/>
        <v>-0.11130982638098673</v>
      </c>
    </row>
    <row r="82" spans="1:8" ht="15" customHeight="1" x14ac:dyDescent="0.25">
      <c r="A82" s="78" t="s">
        <v>77</v>
      </c>
      <c r="B82" s="72">
        <f>ULSummary!B82-ULBoard!B82+LSU!B82+LSUA!B82+LSUS!B82+SUBR!B82+SUNO!B82</f>
        <v>24228778.169999998</v>
      </c>
      <c r="C82" s="72">
        <f>ULSummary!C82-ULBoard!C82+LSU!C82+LSUA!C82+LSUS!C82+SUBR!C82+SUNO!C82</f>
        <v>20853430</v>
      </c>
      <c r="D82" s="72">
        <f>ULSummary!D82-ULBoard!D82+LSU!D82+LSUA!D82+LSUS!D82+SUBR!D82+SUNO!D82</f>
        <v>21457709</v>
      </c>
      <c r="E82" s="72">
        <f t="shared" si="6"/>
        <v>604279</v>
      </c>
      <c r="F82" s="73">
        <f t="shared" si="7"/>
        <v>2.8977439203047173E-2</v>
      </c>
    </row>
    <row r="83" spans="1:8" ht="15" customHeight="1" x14ac:dyDescent="0.25">
      <c r="A83" s="78" t="s">
        <v>78</v>
      </c>
      <c r="B83" s="72">
        <f>ULSummary!B83-ULBoard!B83+LSU!B83+LSUA!B83+LSUS!B83+SUBR!B83+SUNO!B83</f>
        <v>243998955.54000002</v>
      </c>
      <c r="C83" s="72">
        <f>ULSummary!C83-ULBoard!C83+LSU!C83+LSUA!C83+LSUS!C83+SUBR!C83+SUNO!C83</f>
        <v>246812229</v>
      </c>
      <c r="D83" s="72">
        <f>ULSummary!D83-ULBoard!D83+LSU!D83+LSUA!D83+LSUS!D83+SUBR!D83+SUNO!D83</f>
        <v>252360845</v>
      </c>
      <c r="E83" s="72">
        <f t="shared" si="6"/>
        <v>5548616</v>
      </c>
      <c r="F83" s="73">
        <f t="shared" si="7"/>
        <v>2.2481122683754864E-2</v>
      </c>
    </row>
    <row r="84" spans="1:8" ht="15" customHeight="1" x14ac:dyDescent="0.25">
      <c r="A84" s="78" t="s">
        <v>79</v>
      </c>
      <c r="B84" s="72">
        <f>ULSummary!B84-ULBoard!B84+LSU!B84+LSUA!B84+LSUS!B84+SUBR!B84+SUNO!B84</f>
        <v>0</v>
      </c>
      <c r="C84" s="72">
        <f>ULSummary!C84-ULBoard!C84+LSU!C84+LSUA!C84+LSUS!C84+SUBR!C84+SUNO!C84</f>
        <v>0</v>
      </c>
      <c r="D84" s="72">
        <f>ULSummary!D84-ULBoard!D84+LSU!D84+LSUA!D84+LSUS!D84+SUBR!D84+SUNO!D84</f>
        <v>0</v>
      </c>
      <c r="E84" s="72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2">
        <f>ULSummary!B85-ULBoard!B85+LSU!B85+LSUA!B85+LSUS!B85+SUBR!B85+SUNO!B85</f>
        <v>9646902.3200000003</v>
      </c>
      <c r="C85" s="72">
        <f>ULSummary!C85-ULBoard!C85+LSU!C85+LSUA!C85+LSUS!C85+SUBR!C85+SUNO!C85</f>
        <v>9820480</v>
      </c>
      <c r="D85" s="72">
        <f>ULSummary!D85-ULBoard!D85+LSU!D85+LSUA!D85+LSUS!D85+SUBR!D85+SUNO!D85</f>
        <v>10246527</v>
      </c>
      <c r="E85" s="72">
        <f t="shared" si="6"/>
        <v>426047</v>
      </c>
      <c r="F85" s="73">
        <f t="shared" si="7"/>
        <v>4.3383520968425168E-2</v>
      </c>
    </row>
    <row r="86" spans="1:8" s="127" customFormat="1" ht="15" customHeight="1" x14ac:dyDescent="0.25">
      <c r="A86" s="81" t="s">
        <v>81</v>
      </c>
      <c r="B86" s="90">
        <f>ULSummary!B86-ULBoard!B86+LSU!B86+LSUA!B86+LSUS!B86+SUBR!B86+SUNO!B86</f>
        <v>277874636.03000003</v>
      </c>
      <c r="C86" s="90">
        <f>ULSummary!C86-ULBoard!C86+LSU!C86+LSUA!C86+LSUS!C86+SUBR!C86+SUNO!C86</f>
        <v>277486139</v>
      </c>
      <c r="D86" s="90">
        <f>ULSummary!D86-ULBoard!D86+LSU!D86+LSUA!D86+LSUS!D86+SUBR!D86+SUNO!D86</f>
        <v>284065081</v>
      </c>
      <c r="E86" s="90">
        <f t="shared" si="6"/>
        <v>6578942</v>
      </c>
      <c r="F86" s="84">
        <f t="shared" si="7"/>
        <v>2.370908335713302E-2</v>
      </c>
    </row>
    <row r="87" spans="1:8" ht="15" customHeight="1" x14ac:dyDescent="0.25">
      <c r="A87" s="78" t="s">
        <v>82</v>
      </c>
      <c r="B87" s="72">
        <f>ULSummary!B87-ULBoard!B87+LSU!B87+LSUA!B87+LSUS!B87+SUBR!B87+SUNO!B87</f>
        <v>13720267.25</v>
      </c>
      <c r="C87" s="72">
        <f>ULSummary!C87-ULBoard!C87+LSU!C87+LSUA!C87+LSUS!C87+SUBR!C87+SUNO!C87</f>
        <v>10947481</v>
      </c>
      <c r="D87" s="72">
        <f>ULSummary!D87-ULBoard!D87+LSU!D87+LSUA!D87+LSUS!D87+SUBR!D87+SUNO!D87</f>
        <v>5549195</v>
      </c>
      <c r="E87" s="72">
        <f t="shared" si="6"/>
        <v>-5398286</v>
      </c>
      <c r="F87" s="73">
        <f t="shared" si="7"/>
        <v>-0.49310759251374814</v>
      </c>
    </row>
    <row r="88" spans="1:8" ht="15" customHeight="1" x14ac:dyDescent="0.25">
      <c r="A88" s="78" t="s">
        <v>83</v>
      </c>
      <c r="B88" s="72">
        <f>ULSummary!B88-ULBoard!B88+LSU!B88+LSUA!B88+LSUS!B88+SUBR!B88+SUNO!B88</f>
        <v>5852755.5300000003</v>
      </c>
      <c r="C88" s="72">
        <f>ULSummary!C88-ULBoard!C88+LSU!C88+LSUA!C88+LSUS!C88+SUBR!C88+SUNO!C88</f>
        <v>7037167</v>
      </c>
      <c r="D88" s="72">
        <f>ULSummary!D88-ULBoard!D88+LSU!D88+LSUA!D88+LSUS!D88+SUBR!D88+SUNO!D88</f>
        <v>5840977</v>
      </c>
      <c r="E88" s="72">
        <f t="shared" si="6"/>
        <v>-1196190</v>
      </c>
      <c r="F88" s="73">
        <f t="shared" si="7"/>
        <v>-0.16998175544221134</v>
      </c>
    </row>
    <row r="89" spans="1:8" ht="15" customHeight="1" x14ac:dyDescent="0.25">
      <c r="A89" s="86" t="s">
        <v>84</v>
      </c>
      <c r="B89" s="72">
        <f>ULSummary!B89-ULBoard!B89+LSU!B89+LSUA!B89+LSUS!B89+SUBR!B89+SUNO!B89</f>
        <v>2946165</v>
      </c>
      <c r="C89" s="72">
        <f>ULSummary!C89-ULBoard!C89+LSU!C89+LSUA!C89+LSUS!C89+SUBR!C89+SUNO!C89</f>
        <v>2134824</v>
      </c>
      <c r="D89" s="72">
        <f>ULSummary!D89-ULBoard!D89+LSU!D89+LSUA!D89+LSUS!D89+SUBR!D89+SUNO!D89</f>
        <v>548733</v>
      </c>
      <c r="E89" s="72">
        <f t="shared" si="6"/>
        <v>-1586091</v>
      </c>
      <c r="F89" s="73">
        <f t="shared" si="7"/>
        <v>-0.7429610122426954</v>
      </c>
    </row>
    <row r="90" spans="1:8" s="127" customFormat="1" ht="15" customHeight="1" x14ac:dyDescent="0.25">
      <c r="A90" s="100" t="s">
        <v>85</v>
      </c>
      <c r="B90" s="90">
        <f>ULSummary!B90-ULBoard!B90+LSU!B90+LSUA!B90+LSUS!B90+SUBR!B90+SUNO!B90</f>
        <v>22519187.780000001</v>
      </c>
      <c r="C90" s="90">
        <f>ULSummary!C90-ULBoard!C90+LSU!C90+LSUA!C90+LSUS!C90+SUBR!C90+SUNO!C90</f>
        <v>20119472</v>
      </c>
      <c r="D90" s="90">
        <f>ULSummary!D90-ULBoard!D90+LSU!D90+LSUA!D90+LSUS!D90+SUBR!D90+SUNO!D90</f>
        <v>11938905</v>
      </c>
      <c r="E90" s="90">
        <f t="shared" si="6"/>
        <v>-8180567</v>
      </c>
      <c r="F90" s="84">
        <f t="shared" si="7"/>
        <v>-0.40659948730264889</v>
      </c>
    </row>
    <row r="91" spans="1:8" ht="15" customHeight="1" x14ac:dyDescent="0.25">
      <c r="A91" s="86" t="s">
        <v>86</v>
      </c>
      <c r="B91" s="72">
        <f>ULSummary!B91-ULBoard!B91+LSU!B91+LSUA!B91+LSUS!B91+SUBR!B91+SUNO!B91</f>
        <v>0</v>
      </c>
      <c r="C91" s="72">
        <f>ULSummary!C91-ULBoard!C91+LSU!C91+LSUA!C91+LSUS!C91+SUBR!C91+SUNO!C91</f>
        <v>0</v>
      </c>
      <c r="D91" s="72">
        <f>ULSummary!D91-ULBoard!D91+LSU!D91+LSUA!D91+LSUS!D91+SUBR!D91+SUNO!D91</f>
        <v>0</v>
      </c>
      <c r="E91" s="72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f>ULSummary!B92-ULBoard!B92+LSU!B92+LSUA!B92+LSUS!B92+SUBR!B92+SUNO!B92-1</f>
        <v>1552647628.2100003</v>
      </c>
      <c r="C92" s="200">
        <f>ULSummary!C92-ULBoard!C92+LSU!C92+LSUA!C92+LSUS!C92+SUBR!C92+SUNO!C92</f>
        <v>1589952414</v>
      </c>
      <c r="D92" s="200">
        <f>ULSummary!D92-ULBoard!D92+LSU!D92+LSUA!D92+LSUS!D92+SUBR!D92+SUNO!D92</f>
        <v>1585034490</v>
      </c>
      <c r="E92" s="201">
        <f>D92-C92</f>
        <v>-4917924</v>
      </c>
      <c r="F92" s="202">
        <f t="shared" si="7"/>
        <v>-3.0931265342888431E-3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" t="s">
        <v>199</v>
      </c>
    </row>
    <row r="95" spans="1:8" x14ac:dyDescent="0.25">
      <c r="A95" s="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6" sqref="H2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104</v>
      </c>
      <c r="E1" s="41"/>
      <c r="F1" s="43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7099163</v>
      </c>
      <c r="C8" s="72">
        <v>7099163</v>
      </c>
      <c r="D8" s="72">
        <v>7099163</v>
      </c>
      <c r="E8" s="72">
        <f t="shared" ref="E8:E29" si="0">D8-C8</f>
        <v>0</v>
      </c>
      <c r="F8" s="73">
        <f t="shared" ref="F8:F29" si="1">IF(ISBLANK(E8),"  ",IF(C8&gt;0,E8/C8,IF(E8&gt;0,1,0)))</f>
        <v>0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10000000</v>
      </c>
      <c r="C10" s="75">
        <v>10000000</v>
      </c>
      <c r="D10" s="75">
        <v>10000000</v>
      </c>
      <c r="E10" s="75">
        <f t="shared" si="0"/>
        <v>0</v>
      </c>
      <c r="F10" s="73">
        <f t="shared" si="1"/>
        <v>0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0</v>
      </c>
      <c r="C12" s="77">
        <v>0</v>
      </c>
      <c r="D12" s="77">
        <v>0</v>
      </c>
      <c r="E12" s="75">
        <f t="shared" si="0"/>
        <v>0</v>
      </c>
      <c r="F12" s="73">
        <f t="shared" si="1"/>
        <v>0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10000000</v>
      </c>
      <c r="C24" s="77">
        <v>10000000</v>
      </c>
      <c r="D24" s="77">
        <v>10000000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17099163</v>
      </c>
      <c r="C35" s="83">
        <v>17099163</v>
      </c>
      <c r="D35" s="83">
        <v>17099163</v>
      </c>
      <c r="E35" s="83">
        <f>D35-C35</f>
        <v>0</v>
      </c>
      <c r="F35" s="84">
        <f>IF(ISBLANK(E35),"  ",IF(C35&gt;0,E35/C35,IF(E35&gt;0,1,0)))</f>
        <v>0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0</v>
      </c>
      <c r="C48" s="88">
        <v>0</v>
      </c>
      <c r="D48" s="88">
        <v>0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17099163</v>
      </c>
      <c r="C54" s="88">
        <v>17099163</v>
      </c>
      <c r="D54" s="88">
        <v>17099163</v>
      </c>
      <c r="E54" s="88">
        <f>D54-C54</f>
        <v>0</v>
      </c>
      <c r="F54" s="84">
        <f>IF(ISBLANK(E54),"  ",IF(C54&gt;0,E54/C54,IF(E54&gt;0,1,0)))</f>
        <v>0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0</v>
      </c>
      <c r="C58" s="68">
        <v>0</v>
      </c>
      <c r="D58" s="68">
        <v>0</v>
      </c>
      <c r="E58" s="68">
        <f t="shared" ref="E58:E71" si="4">D58-C58</f>
        <v>0</v>
      </c>
      <c r="F58" s="73">
        <f t="shared" ref="F58:F71" si="5">IF(ISBLANK(E58),"  ",IF(C58&gt;0,E58/C58,IF(E58&gt;0,1,0)))</f>
        <v>0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2452108.64</v>
      </c>
      <c r="C61" s="77">
        <v>2452108.64</v>
      </c>
      <c r="D61" s="77">
        <v>2452108.64</v>
      </c>
      <c r="E61" s="77">
        <f t="shared" si="4"/>
        <v>0</v>
      </c>
      <c r="F61" s="73">
        <f t="shared" si="5"/>
        <v>0</v>
      </c>
    </row>
    <row r="62" spans="1:6" ht="15" customHeight="1" x14ac:dyDescent="0.25">
      <c r="A62" s="78" t="s">
        <v>58</v>
      </c>
      <c r="B62" s="77">
        <v>0</v>
      </c>
      <c r="C62" s="77">
        <v>0</v>
      </c>
      <c r="D62" s="77">
        <v>0</v>
      </c>
      <c r="E62" s="77">
        <f t="shared" si="4"/>
        <v>0</v>
      </c>
      <c r="F62" s="73">
        <f t="shared" si="5"/>
        <v>0</v>
      </c>
    </row>
    <row r="63" spans="1:6" ht="15" customHeight="1" x14ac:dyDescent="0.25">
      <c r="A63" s="78" t="s">
        <v>59</v>
      </c>
      <c r="B63" s="77">
        <v>4078518.0800000005</v>
      </c>
      <c r="C63" s="77">
        <v>4078518.0800000005</v>
      </c>
      <c r="D63" s="77">
        <v>4082883.359999998</v>
      </c>
      <c r="E63" s="77">
        <f t="shared" si="4"/>
        <v>4365.2799999974668</v>
      </c>
      <c r="F63" s="73">
        <f t="shared" si="5"/>
        <v>1.0703103221250073E-3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0</v>
      </c>
      <c r="C65" s="77">
        <v>0</v>
      </c>
      <c r="D65" s="77">
        <v>0</v>
      </c>
      <c r="E65" s="77">
        <f t="shared" si="4"/>
        <v>0</v>
      </c>
      <c r="F65" s="73">
        <f t="shared" si="5"/>
        <v>0</v>
      </c>
    </row>
    <row r="66" spans="1:6" s="127" customFormat="1" ht="15" customHeight="1" x14ac:dyDescent="0.25">
      <c r="A66" s="97" t="s">
        <v>62</v>
      </c>
      <c r="B66" s="83">
        <v>6530626.7200000007</v>
      </c>
      <c r="C66" s="83">
        <v>6530626.7200000007</v>
      </c>
      <c r="D66" s="83">
        <v>6534991.9999999981</v>
      </c>
      <c r="E66" s="83">
        <f t="shared" si="4"/>
        <v>4365.2799999974668</v>
      </c>
      <c r="F66" s="84">
        <f t="shared" si="5"/>
        <v>6.6843201842004321E-4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568536.28</v>
      </c>
      <c r="C68" s="77">
        <v>568536.28</v>
      </c>
      <c r="D68" s="77">
        <v>564171</v>
      </c>
      <c r="E68" s="77">
        <f t="shared" si="4"/>
        <v>-4365.2800000000279</v>
      </c>
      <c r="F68" s="73">
        <f t="shared" si="5"/>
        <v>-7.6781027940732785E-3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10000000</v>
      </c>
      <c r="C70" s="77">
        <v>10000000</v>
      </c>
      <c r="D70" s="77">
        <v>10000000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17099163</v>
      </c>
      <c r="C71" s="99">
        <v>17099163</v>
      </c>
      <c r="D71" s="99">
        <v>17099163</v>
      </c>
      <c r="E71" s="99">
        <f t="shared" si="4"/>
        <v>0</v>
      </c>
      <c r="F71" s="84">
        <f t="shared" si="5"/>
        <v>0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2891334.7674976322</v>
      </c>
      <c r="C74" s="72">
        <v>2891334.7674976322</v>
      </c>
      <c r="D74" s="72">
        <v>2894429.3929440039</v>
      </c>
      <c r="E74" s="68">
        <f t="shared" ref="E74:E92" si="6">D74-C74</f>
        <v>3094.6254463717341</v>
      </c>
      <c r="F74" s="73">
        <f t="shared" ref="F74:F92" si="7">IF(ISBLANK(E74),"  ",IF(C74&gt;0,E74/C74,IF(E74&gt;0,1,0)))</f>
        <v>1.0703103221250455E-3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1187183.3125023684</v>
      </c>
      <c r="C76" s="68">
        <v>1187183.3125023684</v>
      </c>
      <c r="D76" s="68">
        <v>1188453.9670559941</v>
      </c>
      <c r="E76" s="77">
        <f t="shared" si="6"/>
        <v>1270.6545536257327</v>
      </c>
      <c r="F76" s="73">
        <f t="shared" si="7"/>
        <v>1.0703103221249143E-3</v>
      </c>
    </row>
    <row r="77" spans="1:6" s="127" customFormat="1" ht="15" customHeight="1" x14ac:dyDescent="0.25">
      <c r="A77" s="97" t="s">
        <v>72</v>
      </c>
      <c r="B77" s="99">
        <v>4078518.0800000005</v>
      </c>
      <c r="C77" s="99">
        <v>4078518.0800000005</v>
      </c>
      <c r="D77" s="99">
        <v>4082883.359999998</v>
      </c>
      <c r="E77" s="83">
        <f t="shared" si="6"/>
        <v>4365.2799999974668</v>
      </c>
      <c r="F77" s="84">
        <f t="shared" si="7"/>
        <v>1.0703103221250073E-3</v>
      </c>
    </row>
    <row r="78" spans="1:6" ht="15" customHeight="1" x14ac:dyDescent="0.25">
      <c r="A78" s="78" t="s">
        <v>73</v>
      </c>
      <c r="B78" s="75">
        <v>0</v>
      </c>
      <c r="C78" s="75">
        <v>0</v>
      </c>
      <c r="D78" s="75">
        <v>0</v>
      </c>
      <c r="E78" s="77">
        <f t="shared" si="6"/>
        <v>0</v>
      </c>
      <c r="F78" s="73">
        <f t="shared" si="7"/>
        <v>0</v>
      </c>
    </row>
    <row r="79" spans="1:6" ht="15" customHeight="1" x14ac:dyDescent="0.25">
      <c r="A79" s="78" t="s">
        <v>74</v>
      </c>
      <c r="B79" s="72">
        <v>0</v>
      </c>
      <c r="C79" s="72">
        <v>0</v>
      </c>
      <c r="D79" s="72">
        <v>0</v>
      </c>
      <c r="E79" s="77">
        <f t="shared" si="6"/>
        <v>0</v>
      </c>
      <c r="F79" s="73">
        <f t="shared" si="7"/>
        <v>0</v>
      </c>
    </row>
    <row r="80" spans="1:6" ht="15" customHeight="1" x14ac:dyDescent="0.25">
      <c r="A80" s="78" t="s">
        <v>75</v>
      </c>
      <c r="B80" s="68">
        <v>0</v>
      </c>
      <c r="C80" s="68">
        <v>0</v>
      </c>
      <c r="D80" s="68">
        <v>0</v>
      </c>
      <c r="E80" s="77">
        <f t="shared" si="6"/>
        <v>0</v>
      </c>
      <c r="F80" s="73">
        <f t="shared" si="7"/>
        <v>0</v>
      </c>
    </row>
    <row r="81" spans="1:8" s="127" customFormat="1" ht="15" customHeight="1" x14ac:dyDescent="0.25">
      <c r="A81" s="81" t="s">
        <v>76</v>
      </c>
      <c r="B81" s="99">
        <v>0</v>
      </c>
      <c r="C81" s="99">
        <v>0</v>
      </c>
      <c r="D81" s="99">
        <v>0</v>
      </c>
      <c r="E81" s="83">
        <f t="shared" si="6"/>
        <v>0</v>
      </c>
      <c r="F81" s="84">
        <f t="shared" si="7"/>
        <v>0</v>
      </c>
    </row>
    <row r="82" spans="1:8" ht="15" customHeight="1" x14ac:dyDescent="0.25">
      <c r="A82" s="78" t="s">
        <v>77</v>
      </c>
      <c r="B82" s="68">
        <v>0</v>
      </c>
      <c r="C82" s="68">
        <v>0</v>
      </c>
      <c r="D82" s="68">
        <v>0</v>
      </c>
      <c r="E82" s="77">
        <f t="shared" si="6"/>
        <v>0</v>
      </c>
      <c r="F82" s="73">
        <f t="shared" si="7"/>
        <v>0</v>
      </c>
    </row>
    <row r="83" spans="1:8" ht="15" customHeight="1" x14ac:dyDescent="0.25">
      <c r="A83" s="78" t="s">
        <v>78</v>
      </c>
      <c r="B83" s="77">
        <v>12452108.640000001</v>
      </c>
      <c r="C83" s="77">
        <v>12452108.640000001</v>
      </c>
      <c r="D83" s="77">
        <v>12452108.640000001</v>
      </c>
      <c r="E83" s="77">
        <f t="shared" si="6"/>
        <v>0</v>
      </c>
      <c r="F83" s="73">
        <f t="shared" si="7"/>
        <v>0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568536.28</v>
      </c>
      <c r="C85" s="77">
        <v>568536.28</v>
      </c>
      <c r="D85" s="77">
        <v>564171</v>
      </c>
      <c r="E85" s="77">
        <f t="shared" si="6"/>
        <v>-4365.2800000000279</v>
      </c>
      <c r="F85" s="73">
        <f t="shared" si="7"/>
        <v>-7.6781027940732785E-3</v>
      </c>
    </row>
    <row r="86" spans="1:8" s="127" customFormat="1" ht="15" customHeight="1" x14ac:dyDescent="0.25">
      <c r="A86" s="81" t="s">
        <v>81</v>
      </c>
      <c r="B86" s="83">
        <v>13020644.92</v>
      </c>
      <c r="C86" s="83">
        <v>13020644.92</v>
      </c>
      <c r="D86" s="83">
        <v>13016279.640000001</v>
      </c>
      <c r="E86" s="83">
        <f t="shared" si="6"/>
        <v>-4365.2799999993294</v>
      </c>
      <c r="F86" s="84">
        <f t="shared" si="7"/>
        <v>-3.3525835523662598E-4</v>
      </c>
    </row>
    <row r="87" spans="1:8" ht="15" customHeight="1" x14ac:dyDescent="0.25">
      <c r="A87" s="78" t="s">
        <v>82</v>
      </c>
      <c r="B87" s="77">
        <v>0</v>
      </c>
      <c r="C87" s="77">
        <v>0</v>
      </c>
      <c r="D87" s="77">
        <v>0</v>
      </c>
      <c r="E87" s="77">
        <f t="shared" si="6"/>
        <v>0</v>
      </c>
      <c r="F87" s="73">
        <f t="shared" si="7"/>
        <v>0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0</v>
      </c>
      <c r="C90" s="99">
        <v>0</v>
      </c>
      <c r="D90" s="99">
        <v>0</v>
      </c>
      <c r="E90" s="99">
        <f t="shared" si="6"/>
        <v>0</v>
      </c>
      <c r="F90" s="84">
        <f t="shared" si="7"/>
        <v>0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17099163</v>
      </c>
      <c r="C92" s="200">
        <v>17099163</v>
      </c>
      <c r="D92" s="200">
        <v>17099163</v>
      </c>
      <c r="E92" s="200">
        <f t="shared" si="6"/>
        <v>0</v>
      </c>
      <c r="F92" s="202">
        <f t="shared" si="7"/>
        <v>0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P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12" t="s">
        <v>105</v>
      </c>
      <c r="E1" s="41"/>
      <c r="F1" s="34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1286145</v>
      </c>
      <c r="C8" s="72">
        <v>1286145</v>
      </c>
      <c r="D8" s="72">
        <v>1286145</v>
      </c>
      <c r="E8" s="72">
        <f t="shared" ref="E8:E29" si="0">D8-C8</f>
        <v>0</v>
      </c>
      <c r="F8" s="73">
        <f t="shared" ref="F8:F29" si="1">IF(ISBLANK(E8),"  ",IF(C8&gt;0,E8/C8,IF(E8&gt;0,1,0)))</f>
        <v>0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0</v>
      </c>
      <c r="C10" s="75">
        <v>0</v>
      </c>
      <c r="D10" s="75">
        <v>0</v>
      </c>
      <c r="E10" s="75">
        <f t="shared" si="0"/>
        <v>0</v>
      </c>
      <c r="F10" s="73">
        <f t="shared" si="1"/>
        <v>0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0</v>
      </c>
      <c r="C12" s="77">
        <v>0</v>
      </c>
      <c r="D12" s="77">
        <v>0</v>
      </c>
      <c r="E12" s="75">
        <f t="shared" si="0"/>
        <v>0</v>
      </c>
      <c r="F12" s="73">
        <f t="shared" si="1"/>
        <v>0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1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1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1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1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1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1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1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  <c r="P23" s="142" t="s">
        <v>46</v>
      </c>
    </row>
    <row r="24" spans="1:1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1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1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1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1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1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16" ht="15" customHeight="1" x14ac:dyDescent="0.25">
      <c r="A30" s="80" t="s">
        <v>33</v>
      </c>
      <c r="B30" s="77"/>
      <c r="C30" s="77"/>
      <c r="D30" s="77"/>
      <c r="E30" s="77"/>
      <c r="F30" s="69"/>
    </row>
    <row r="31" spans="1:1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1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1286145</v>
      </c>
      <c r="C35" s="83">
        <v>1286145</v>
      </c>
      <c r="D35" s="83">
        <v>1286145</v>
      </c>
      <c r="E35" s="83">
        <f>D35-C35</f>
        <v>0</v>
      </c>
      <c r="F35" s="84">
        <f>IF(ISBLANK(E35),"  ",IF(C35&gt;0,E35/C35,IF(E35&gt;0,1,0)))</f>
        <v>0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0</v>
      </c>
      <c r="C48" s="88">
        <v>0</v>
      </c>
      <c r="D48" s="88">
        <v>0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1286145</v>
      </c>
      <c r="C54" s="88">
        <v>1286145</v>
      </c>
      <c r="D54" s="88">
        <v>1286145</v>
      </c>
      <c r="E54" s="88">
        <f>D54-C54</f>
        <v>0</v>
      </c>
      <c r="F54" s="84">
        <f>IF(ISBLANK(E54),"  ",IF(C54&gt;0,E54/C54,IF(E54&gt;0,1,0)))</f>
        <v>0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0</v>
      </c>
      <c r="C58" s="68">
        <v>0</v>
      </c>
      <c r="D58" s="68">
        <v>0</v>
      </c>
      <c r="E58" s="68">
        <f t="shared" ref="E58:E71" si="4">D58-C58</f>
        <v>0</v>
      </c>
      <c r="F58" s="73">
        <f t="shared" ref="F58:F71" si="5">IF(ISBLANK(E58),"  ",IF(C58&gt;0,E58/C58,IF(E58&gt;0,1,0)))</f>
        <v>0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1000564.31</v>
      </c>
      <c r="C61" s="77">
        <v>1000564.31</v>
      </c>
      <c r="D61" s="77">
        <v>1000325</v>
      </c>
      <c r="E61" s="77">
        <f t="shared" si="4"/>
        <v>-239.31000000005588</v>
      </c>
      <c r="F61" s="73">
        <f t="shared" si="5"/>
        <v>-2.3917503113823424E-4</v>
      </c>
    </row>
    <row r="62" spans="1:6" ht="15" customHeight="1" x14ac:dyDescent="0.25">
      <c r="A62" s="78" t="s">
        <v>58</v>
      </c>
      <c r="B62" s="77">
        <v>0</v>
      </c>
      <c r="C62" s="77">
        <v>0</v>
      </c>
      <c r="D62" s="77">
        <v>0</v>
      </c>
      <c r="E62" s="77">
        <f t="shared" si="4"/>
        <v>0</v>
      </c>
      <c r="F62" s="73">
        <f t="shared" si="5"/>
        <v>0</v>
      </c>
    </row>
    <row r="63" spans="1:6" ht="15" customHeight="1" x14ac:dyDescent="0.25">
      <c r="A63" s="78" t="s">
        <v>59</v>
      </c>
      <c r="B63" s="77">
        <v>285580.69</v>
      </c>
      <c r="C63" s="77">
        <v>285580.69</v>
      </c>
      <c r="D63" s="77">
        <v>285820</v>
      </c>
      <c r="E63" s="77">
        <f t="shared" si="4"/>
        <v>239.30999999999767</v>
      </c>
      <c r="F63" s="73">
        <f t="shared" si="5"/>
        <v>8.3797682539389368E-4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0</v>
      </c>
      <c r="C65" s="77">
        <v>0</v>
      </c>
      <c r="D65" s="77">
        <v>0</v>
      </c>
      <c r="E65" s="77">
        <f t="shared" si="4"/>
        <v>0</v>
      </c>
      <c r="F65" s="73">
        <f t="shared" si="5"/>
        <v>0</v>
      </c>
    </row>
    <row r="66" spans="1:6" s="127" customFormat="1" ht="15" customHeight="1" x14ac:dyDescent="0.25">
      <c r="A66" s="97" t="s">
        <v>62</v>
      </c>
      <c r="B66" s="83">
        <v>1286145</v>
      </c>
      <c r="C66" s="83">
        <v>1286145</v>
      </c>
      <c r="D66" s="83">
        <v>1286145</v>
      </c>
      <c r="E66" s="83">
        <f t="shared" si="4"/>
        <v>0</v>
      </c>
      <c r="F66" s="84">
        <f t="shared" si="5"/>
        <v>0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1286145</v>
      </c>
      <c r="C71" s="99">
        <v>1286145</v>
      </c>
      <c r="D71" s="99">
        <v>1286145</v>
      </c>
      <c r="E71" s="99">
        <f t="shared" si="4"/>
        <v>0</v>
      </c>
      <c r="F71" s="84">
        <f t="shared" si="5"/>
        <v>0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121274.97</v>
      </c>
      <c r="C74" s="72">
        <v>121274.97</v>
      </c>
      <c r="D74" s="72">
        <v>121274.97</v>
      </c>
      <c r="E74" s="68">
        <f t="shared" ref="E74:E92" si="6">D74-C74</f>
        <v>0</v>
      </c>
      <c r="F74" s="73">
        <f t="shared" ref="F74:F92" si="7">IF(ISBLANK(E74),"  ",IF(C74&gt;0,E74/C74,IF(E74&gt;0,1,0)))</f>
        <v>0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46819.03</v>
      </c>
      <c r="C76" s="68">
        <v>46819.03</v>
      </c>
      <c r="D76" s="68">
        <v>46819.03</v>
      </c>
      <c r="E76" s="77">
        <f t="shared" si="6"/>
        <v>0</v>
      </c>
      <c r="F76" s="73">
        <f t="shared" si="7"/>
        <v>0</v>
      </c>
    </row>
    <row r="77" spans="1:6" s="127" customFormat="1" ht="15" customHeight="1" x14ac:dyDescent="0.25">
      <c r="A77" s="97" t="s">
        <v>72</v>
      </c>
      <c r="B77" s="99">
        <v>168094</v>
      </c>
      <c r="C77" s="99">
        <v>168094</v>
      </c>
      <c r="D77" s="99">
        <v>168094</v>
      </c>
      <c r="E77" s="83">
        <f t="shared" si="6"/>
        <v>0</v>
      </c>
      <c r="F77" s="84">
        <f t="shared" si="7"/>
        <v>0</v>
      </c>
    </row>
    <row r="78" spans="1:6" ht="15" customHeight="1" x14ac:dyDescent="0.25">
      <c r="A78" s="78" t="s">
        <v>73</v>
      </c>
      <c r="B78" s="75">
        <v>3315.36</v>
      </c>
      <c r="C78" s="75">
        <v>3315.36</v>
      </c>
      <c r="D78" s="75">
        <v>3300</v>
      </c>
      <c r="E78" s="77">
        <f t="shared" si="6"/>
        <v>-15.360000000000127</v>
      </c>
      <c r="F78" s="73">
        <f t="shared" si="7"/>
        <v>-4.632981033733931E-3</v>
      </c>
    </row>
    <row r="79" spans="1:6" ht="15" customHeight="1" x14ac:dyDescent="0.25">
      <c r="A79" s="78" t="s">
        <v>74</v>
      </c>
      <c r="B79" s="72">
        <v>691581.54</v>
      </c>
      <c r="C79" s="72">
        <v>691581.54</v>
      </c>
      <c r="D79" s="72">
        <v>691451</v>
      </c>
      <c r="E79" s="77">
        <f t="shared" si="6"/>
        <v>-130.54000000003725</v>
      </c>
      <c r="F79" s="73">
        <f t="shared" si="7"/>
        <v>-1.8875576117898874E-4</v>
      </c>
    </row>
    <row r="80" spans="1:6" ht="15" customHeight="1" x14ac:dyDescent="0.25">
      <c r="A80" s="78" t="s">
        <v>75</v>
      </c>
      <c r="B80" s="68">
        <v>9793.43</v>
      </c>
      <c r="C80" s="68">
        <v>9793.43</v>
      </c>
      <c r="D80" s="68">
        <v>9700</v>
      </c>
      <c r="E80" s="77">
        <f t="shared" si="6"/>
        <v>-93.430000000000291</v>
      </c>
      <c r="F80" s="73">
        <f t="shared" si="7"/>
        <v>-9.5400692096640587E-3</v>
      </c>
    </row>
    <row r="81" spans="1:8" s="127" customFormat="1" ht="15" customHeight="1" x14ac:dyDescent="0.25">
      <c r="A81" s="81" t="s">
        <v>76</v>
      </c>
      <c r="B81" s="99">
        <v>704690.33000000007</v>
      </c>
      <c r="C81" s="99">
        <v>704690.33000000007</v>
      </c>
      <c r="D81" s="99">
        <v>704451</v>
      </c>
      <c r="E81" s="83">
        <f t="shared" si="6"/>
        <v>-239.33000000007451</v>
      </c>
      <c r="F81" s="84">
        <f t="shared" si="7"/>
        <v>-3.396243567015805E-4</v>
      </c>
    </row>
    <row r="82" spans="1:8" ht="15" customHeight="1" x14ac:dyDescent="0.25">
      <c r="A82" s="78" t="s">
        <v>77</v>
      </c>
      <c r="B82" s="68">
        <v>4600</v>
      </c>
      <c r="C82" s="68">
        <v>4600</v>
      </c>
      <c r="D82" s="68">
        <v>4600</v>
      </c>
      <c r="E82" s="77">
        <f t="shared" si="6"/>
        <v>0</v>
      </c>
      <c r="F82" s="73">
        <f t="shared" si="7"/>
        <v>0</v>
      </c>
    </row>
    <row r="83" spans="1:8" ht="15" customHeight="1" x14ac:dyDescent="0.25">
      <c r="A83" s="78" t="s">
        <v>78</v>
      </c>
      <c r="B83" s="77">
        <v>408760.67</v>
      </c>
      <c r="C83" s="77">
        <v>408760.67</v>
      </c>
      <c r="D83" s="77">
        <v>409000</v>
      </c>
      <c r="E83" s="77">
        <f t="shared" si="6"/>
        <v>239.3300000000163</v>
      </c>
      <c r="F83" s="73">
        <f t="shared" si="7"/>
        <v>5.8550153565414278E-4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0</v>
      </c>
      <c r="C85" s="77">
        <v>0</v>
      </c>
      <c r="D85" s="77">
        <v>0</v>
      </c>
      <c r="E85" s="77">
        <f t="shared" si="6"/>
        <v>0</v>
      </c>
      <c r="F85" s="73">
        <f t="shared" si="7"/>
        <v>0</v>
      </c>
    </row>
    <row r="86" spans="1:8" s="127" customFormat="1" ht="15" customHeight="1" x14ac:dyDescent="0.25">
      <c r="A86" s="81" t="s">
        <v>81</v>
      </c>
      <c r="B86" s="83">
        <v>413360.67</v>
      </c>
      <c r="C86" s="83">
        <v>413360.67</v>
      </c>
      <c r="D86" s="83">
        <v>413600</v>
      </c>
      <c r="E86" s="83">
        <f t="shared" si="6"/>
        <v>239.3300000000163</v>
      </c>
      <c r="F86" s="84">
        <f t="shared" si="7"/>
        <v>5.7898590110185444E-4</v>
      </c>
    </row>
    <row r="87" spans="1:8" ht="15" customHeight="1" x14ac:dyDescent="0.25">
      <c r="A87" s="78" t="s">
        <v>82</v>
      </c>
      <c r="B87" s="77">
        <v>0</v>
      </c>
      <c r="C87" s="77">
        <v>0</v>
      </c>
      <c r="D87" s="77">
        <v>0</v>
      </c>
      <c r="E87" s="77">
        <f t="shared" si="6"/>
        <v>0</v>
      </c>
      <c r="F87" s="73">
        <f t="shared" si="7"/>
        <v>0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0</v>
      </c>
      <c r="C90" s="99">
        <v>0</v>
      </c>
      <c r="D90" s="99">
        <v>0</v>
      </c>
      <c r="E90" s="99">
        <f t="shared" si="6"/>
        <v>0</v>
      </c>
      <c r="F90" s="84">
        <f t="shared" si="7"/>
        <v>0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1286145</v>
      </c>
      <c r="C92" s="200">
        <v>1286145</v>
      </c>
      <c r="D92" s="200">
        <v>1286145</v>
      </c>
      <c r="E92" s="200">
        <f t="shared" si="6"/>
        <v>0</v>
      </c>
      <c r="F92" s="202">
        <f t="shared" si="7"/>
        <v>0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12" t="s">
        <v>107</v>
      </c>
      <c r="E1" s="41"/>
      <c r="F1" s="34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14432889</v>
      </c>
      <c r="C8" s="72">
        <v>14432889</v>
      </c>
      <c r="D8" s="72">
        <v>14226583</v>
      </c>
      <c r="E8" s="72">
        <f t="shared" ref="E8:E29" si="0">D8-C8</f>
        <v>-206306</v>
      </c>
      <c r="F8" s="73">
        <f t="shared" ref="F8:F29" si="1">IF(ISBLANK(E8),"  ",IF(C8&gt;0,E8/C8,IF(E8&gt;0,1,0)))</f>
        <v>-1.4294158293602895E-2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746548.15</v>
      </c>
      <c r="C10" s="75">
        <v>767209</v>
      </c>
      <c r="D10" s="75">
        <v>745816</v>
      </c>
      <c r="E10" s="75">
        <f t="shared" si="0"/>
        <v>-21393</v>
      </c>
      <c r="F10" s="73">
        <f t="shared" si="1"/>
        <v>-2.7884188011350231E-2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746548.15</v>
      </c>
      <c r="C12" s="77">
        <v>767209</v>
      </c>
      <c r="D12" s="77">
        <v>745816</v>
      </c>
      <c r="E12" s="75">
        <f t="shared" si="0"/>
        <v>-21393</v>
      </c>
      <c r="F12" s="73">
        <f t="shared" si="1"/>
        <v>-2.7884188011350231E-2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15179437.15</v>
      </c>
      <c r="C35" s="83">
        <v>15200098</v>
      </c>
      <c r="D35" s="83">
        <v>14972399</v>
      </c>
      <c r="E35" s="83">
        <f>D35-C35</f>
        <v>-227699</v>
      </c>
      <c r="F35" s="84">
        <f>IF(ISBLANK(E35),"  ",IF(C35&gt;0,E35/C35,IF(E35&gt;0,1,0)))</f>
        <v>-1.49801007861923E-2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20871256.899999999</v>
      </c>
      <c r="C48" s="88">
        <v>22900000</v>
      </c>
      <c r="D48" s="88">
        <v>22900000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36050694.049999997</v>
      </c>
      <c r="C54" s="88">
        <v>38100098</v>
      </c>
      <c r="D54" s="88">
        <v>37872399</v>
      </c>
      <c r="E54" s="88">
        <f>D54-C54</f>
        <v>-227699</v>
      </c>
      <c r="F54" s="84">
        <f>IF(ISBLANK(E54),"  ",IF(C54&gt;0,E54/C54,IF(E54&gt;0,1,0)))</f>
        <v>-5.976336333833052E-3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15780030</v>
      </c>
      <c r="C58" s="68">
        <v>16476490</v>
      </c>
      <c r="D58" s="68">
        <v>18080812</v>
      </c>
      <c r="E58" s="68">
        <f t="shared" ref="E58:E71" si="4">D58-C58</f>
        <v>1604322</v>
      </c>
      <c r="F58" s="73">
        <f t="shared" ref="F58:F71" si="5">IF(ISBLANK(E58),"  ",IF(C58&gt;0,E58/C58,IF(E58&gt;0,1,0)))</f>
        <v>9.7370374394060877E-2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4161417</v>
      </c>
      <c r="C61" s="77">
        <v>4352610</v>
      </c>
      <c r="D61" s="77">
        <v>3947219</v>
      </c>
      <c r="E61" s="77">
        <f t="shared" si="4"/>
        <v>-405391</v>
      </c>
      <c r="F61" s="73">
        <f t="shared" si="5"/>
        <v>-9.3137450862815649E-2</v>
      </c>
    </row>
    <row r="62" spans="1:6" ht="15" customHeight="1" x14ac:dyDescent="0.25">
      <c r="A62" s="78" t="s">
        <v>58</v>
      </c>
      <c r="B62" s="77">
        <v>3336037</v>
      </c>
      <c r="C62" s="77">
        <v>3940143</v>
      </c>
      <c r="D62" s="77">
        <v>3829740</v>
      </c>
      <c r="E62" s="77">
        <f t="shared" si="4"/>
        <v>-110403</v>
      </c>
      <c r="F62" s="73">
        <f t="shared" si="5"/>
        <v>-2.8020049018525471E-2</v>
      </c>
    </row>
    <row r="63" spans="1:6" ht="15" customHeight="1" x14ac:dyDescent="0.25">
      <c r="A63" s="78" t="s">
        <v>59</v>
      </c>
      <c r="B63" s="77">
        <v>6418914</v>
      </c>
      <c r="C63" s="77">
        <v>6072979</v>
      </c>
      <c r="D63" s="77">
        <v>6152420</v>
      </c>
      <c r="E63" s="77">
        <f t="shared" si="4"/>
        <v>79441</v>
      </c>
      <c r="F63" s="73">
        <f t="shared" si="5"/>
        <v>1.3081059559073068E-2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4982874</v>
      </c>
      <c r="C65" s="77">
        <v>5853615</v>
      </c>
      <c r="D65" s="77">
        <v>4550670</v>
      </c>
      <c r="E65" s="77">
        <f t="shared" si="4"/>
        <v>-1302945</v>
      </c>
      <c r="F65" s="73">
        <f t="shared" si="5"/>
        <v>-0.22258809299894167</v>
      </c>
    </row>
    <row r="66" spans="1:6" s="127" customFormat="1" ht="15" customHeight="1" x14ac:dyDescent="0.25">
      <c r="A66" s="97" t="s">
        <v>62</v>
      </c>
      <c r="B66" s="83">
        <v>34679272</v>
      </c>
      <c r="C66" s="83">
        <v>36695837</v>
      </c>
      <c r="D66" s="83">
        <v>36560861</v>
      </c>
      <c r="E66" s="83">
        <f t="shared" si="4"/>
        <v>-134976</v>
      </c>
      <c r="F66" s="84">
        <f t="shared" si="5"/>
        <v>-3.67823739788249E-3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1371422</v>
      </c>
      <c r="C68" s="77">
        <v>1404261</v>
      </c>
      <c r="D68" s="77">
        <v>1311538</v>
      </c>
      <c r="E68" s="77">
        <f t="shared" si="4"/>
        <v>-92723</v>
      </c>
      <c r="F68" s="73">
        <f t="shared" si="5"/>
        <v>-6.6029748031170843E-2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36050694</v>
      </c>
      <c r="C71" s="99">
        <v>38100098</v>
      </c>
      <c r="D71" s="99">
        <v>37872399</v>
      </c>
      <c r="E71" s="99">
        <f t="shared" si="4"/>
        <v>-227699</v>
      </c>
      <c r="F71" s="84">
        <f t="shared" si="5"/>
        <v>-5.976336333833052E-3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21478822</v>
      </c>
      <c r="C74" s="72">
        <v>21475504</v>
      </c>
      <c r="D74" s="72">
        <v>22333632</v>
      </c>
      <c r="E74" s="68">
        <f t="shared" ref="E74:E92" si="6">D74-C74</f>
        <v>858128</v>
      </c>
      <c r="F74" s="73">
        <f t="shared" ref="F74:F92" si="7">IF(ISBLANK(E74),"  ",IF(C74&gt;0,E74/C74,IF(E74&gt;0,1,0)))</f>
        <v>3.995845685391132E-2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8912924</v>
      </c>
      <c r="C76" s="68">
        <v>9318813</v>
      </c>
      <c r="D76" s="68">
        <v>8284422</v>
      </c>
      <c r="E76" s="77">
        <f t="shared" si="6"/>
        <v>-1034391</v>
      </c>
      <c r="F76" s="73">
        <f t="shared" si="7"/>
        <v>-0.11100029585313065</v>
      </c>
    </row>
    <row r="77" spans="1:6" s="127" customFormat="1" ht="15" customHeight="1" x14ac:dyDescent="0.25">
      <c r="A77" s="97" t="s">
        <v>72</v>
      </c>
      <c r="B77" s="99">
        <v>30391746</v>
      </c>
      <c r="C77" s="99">
        <v>30794317</v>
      </c>
      <c r="D77" s="99">
        <v>30618054</v>
      </c>
      <c r="E77" s="83">
        <f t="shared" si="6"/>
        <v>-176263</v>
      </c>
      <c r="F77" s="84">
        <f t="shared" si="7"/>
        <v>-5.7238808056694354E-3</v>
      </c>
    </row>
    <row r="78" spans="1:6" ht="15" customHeight="1" x14ac:dyDescent="0.25">
      <c r="A78" s="78" t="s">
        <v>73</v>
      </c>
      <c r="B78" s="75">
        <v>8544</v>
      </c>
      <c r="C78" s="75">
        <v>14789</v>
      </c>
      <c r="D78" s="75">
        <v>44900</v>
      </c>
      <c r="E78" s="77">
        <f t="shared" si="6"/>
        <v>30111</v>
      </c>
      <c r="F78" s="73">
        <f t="shared" si="7"/>
        <v>2.0360403002231386</v>
      </c>
    </row>
    <row r="79" spans="1:6" ht="15" customHeight="1" x14ac:dyDescent="0.25">
      <c r="A79" s="78" t="s">
        <v>74</v>
      </c>
      <c r="B79" s="72">
        <v>3800165</v>
      </c>
      <c r="C79" s="72">
        <v>4746114</v>
      </c>
      <c r="D79" s="72">
        <v>4718445</v>
      </c>
      <c r="E79" s="77">
        <f t="shared" si="6"/>
        <v>-27669</v>
      </c>
      <c r="F79" s="73">
        <f t="shared" si="7"/>
        <v>-5.829822039672878E-3</v>
      </c>
    </row>
    <row r="80" spans="1:6" ht="15" customHeight="1" x14ac:dyDescent="0.25">
      <c r="A80" s="78" t="s">
        <v>75</v>
      </c>
      <c r="B80" s="68">
        <v>175200</v>
      </c>
      <c r="C80" s="68">
        <v>879859</v>
      </c>
      <c r="D80" s="68">
        <v>1000108</v>
      </c>
      <c r="E80" s="77">
        <f t="shared" si="6"/>
        <v>120249</v>
      </c>
      <c r="F80" s="73">
        <f t="shared" si="7"/>
        <v>0.13666848892833966</v>
      </c>
    </row>
    <row r="81" spans="1:8" s="127" customFormat="1" ht="15" customHeight="1" x14ac:dyDescent="0.25">
      <c r="A81" s="81" t="s">
        <v>76</v>
      </c>
      <c r="B81" s="99">
        <v>3983909</v>
      </c>
      <c r="C81" s="99">
        <v>5640762</v>
      </c>
      <c r="D81" s="99">
        <v>5763453</v>
      </c>
      <c r="E81" s="83">
        <f t="shared" si="6"/>
        <v>122691</v>
      </c>
      <c r="F81" s="84">
        <f t="shared" si="7"/>
        <v>2.1750784734402905E-2</v>
      </c>
    </row>
    <row r="82" spans="1:8" ht="15" customHeight="1" x14ac:dyDescent="0.25">
      <c r="A82" s="78" t="s">
        <v>77</v>
      </c>
      <c r="B82" s="68">
        <v>133074</v>
      </c>
      <c r="C82" s="68">
        <v>178503</v>
      </c>
      <c r="D82" s="68">
        <v>92551</v>
      </c>
      <c r="E82" s="77">
        <f t="shared" si="6"/>
        <v>-85952</v>
      </c>
      <c r="F82" s="73">
        <f t="shared" si="7"/>
        <v>-0.48151571682268646</v>
      </c>
    </row>
    <row r="83" spans="1:8" ht="15" customHeight="1" x14ac:dyDescent="0.25">
      <c r="A83" s="78" t="s">
        <v>78</v>
      </c>
      <c r="B83" s="77">
        <v>25669</v>
      </c>
      <c r="C83" s="77">
        <v>21000</v>
      </c>
      <c r="D83" s="77">
        <v>22000</v>
      </c>
      <c r="E83" s="77">
        <f t="shared" si="6"/>
        <v>1000</v>
      </c>
      <c r="F83" s="73">
        <f t="shared" si="7"/>
        <v>4.7619047619047616E-2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1371422</v>
      </c>
      <c r="C85" s="77">
        <v>1404261</v>
      </c>
      <c r="D85" s="77">
        <v>1311538</v>
      </c>
      <c r="E85" s="77">
        <f t="shared" si="6"/>
        <v>-92723</v>
      </c>
      <c r="F85" s="73">
        <f t="shared" si="7"/>
        <v>-6.6029748031170843E-2</v>
      </c>
    </row>
    <row r="86" spans="1:8" s="127" customFormat="1" ht="15" customHeight="1" x14ac:dyDescent="0.25">
      <c r="A86" s="81" t="s">
        <v>81</v>
      </c>
      <c r="B86" s="83">
        <v>1530165</v>
      </c>
      <c r="C86" s="83">
        <v>1603764</v>
      </c>
      <c r="D86" s="83">
        <v>1426089</v>
      </c>
      <c r="E86" s="83">
        <f t="shared" si="6"/>
        <v>-177675</v>
      </c>
      <c r="F86" s="84">
        <f t="shared" si="7"/>
        <v>-0.11078625034606089</v>
      </c>
    </row>
    <row r="87" spans="1:8" ht="15" customHeight="1" x14ac:dyDescent="0.25">
      <c r="A87" s="78" t="s">
        <v>82</v>
      </c>
      <c r="B87" s="77">
        <v>144874</v>
      </c>
      <c r="C87" s="77">
        <v>61255</v>
      </c>
      <c r="D87" s="77">
        <v>64803</v>
      </c>
      <c r="E87" s="77">
        <f t="shared" si="6"/>
        <v>3548</v>
      </c>
      <c r="F87" s="73">
        <f t="shared" si="7"/>
        <v>5.7921802301852912E-2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144874</v>
      </c>
      <c r="C90" s="99">
        <v>61255</v>
      </c>
      <c r="D90" s="99">
        <v>64803</v>
      </c>
      <c r="E90" s="99">
        <f t="shared" si="6"/>
        <v>3548</v>
      </c>
      <c r="F90" s="84">
        <f t="shared" si="7"/>
        <v>5.7921802301852912E-2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36050694</v>
      </c>
      <c r="C92" s="200">
        <v>38100098</v>
      </c>
      <c r="D92" s="200">
        <v>37872399</v>
      </c>
      <c r="E92" s="200">
        <f t="shared" si="6"/>
        <v>-227699</v>
      </c>
      <c r="F92" s="202">
        <f t="shared" si="7"/>
        <v>-5.976336333833052E-3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12" t="s">
        <v>106</v>
      </c>
      <c r="E1" s="41"/>
      <c r="F1" s="34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10847513</v>
      </c>
      <c r="C8" s="72">
        <v>10847513</v>
      </c>
      <c r="D8" s="72">
        <v>11146011</v>
      </c>
      <c r="E8" s="72">
        <f t="shared" ref="E8:E29" si="0">D8-C8</f>
        <v>298498</v>
      </c>
      <c r="F8" s="73">
        <f t="shared" ref="F8:F29" si="1">IF(ISBLANK(E8),"  ",IF(C8&gt;0,E8/C8,IF(E8&gt;0,1,0)))</f>
        <v>2.7517643906027123E-2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378693.63</v>
      </c>
      <c r="C10" s="75">
        <v>389174</v>
      </c>
      <c r="D10" s="75">
        <v>378322</v>
      </c>
      <c r="E10" s="75">
        <f t="shared" si="0"/>
        <v>-10852</v>
      </c>
      <c r="F10" s="73">
        <f t="shared" si="1"/>
        <v>-2.7884699388962264E-2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378693.63</v>
      </c>
      <c r="C12" s="77">
        <v>389174</v>
      </c>
      <c r="D12" s="77">
        <v>378322</v>
      </c>
      <c r="E12" s="75">
        <f t="shared" si="0"/>
        <v>-10852</v>
      </c>
      <c r="F12" s="73">
        <f t="shared" si="1"/>
        <v>-2.7884699388962264E-2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11226206.630000001</v>
      </c>
      <c r="C35" s="83">
        <v>11236687</v>
      </c>
      <c r="D35" s="83">
        <v>11524333</v>
      </c>
      <c r="E35" s="83">
        <f>D35-C35</f>
        <v>287646</v>
      </c>
      <c r="F35" s="84">
        <f>IF(ISBLANK(E35),"  ",IF(C35&gt;0,E35/C35,IF(E35&gt;0,1,0)))</f>
        <v>2.5598826415650804E-2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19406308.039999999</v>
      </c>
      <c r="C48" s="88">
        <v>23000000</v>
      </c>
      <c r="D48" s="88">
        <v>23000000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30632514.670000002</v>
      </c>
      <c r="C54" s="88">
        <v>34236687</v>
      </c>
      <c r="D54" s="88">
        <v>34524333</v>
      </c>
      <c r="E54" s="88">
        <f>D54-C54</f>
        <v>287646</v>
      </c>
      <c r="F54" s="84">
        <f>IF(ISBLANK(E54),"  ",IF(C54&gt;0,E54/C54,IF(E54&gt;0,1,0)))</f>
        <v>8.4016891003501591E-3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16467729.500000004</v>
      </c>
      <c r="C58" s="68">
        <v>16683825</v>
      </c>
      <c r="D58" s="68">
        <v>17242032</v>
      </c>
      <c r="E58" s="68">
        <f t="shared" ref="E58:E71" si="4">D58-C58</f>
        <v>558207</v>
      </c>
      <c r="F58" s="73">
        <f t="shared" ref="F58:F71" si="5">IF(ISBLANK(E58),"  ",IF(C58&gt;0,E58/C58,IF(E58&gt;0,1,0)))</f>
        <v>3.3457975014722342E-2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260670.86999999997</v>
      </c>
      <c r="C60" s="77">
        <v>271850</v>
      </c>
      <c r="D60" s="77">
        <v>245062</v>
      </c>
      <c r="E60" s="77">
        <f t="shared" si="4"/>
        <v>-26788</v>
      </c>
      <c r="F60" s="73">
        <f t="shared" si="5"/>
        <v>-9.853963582858194E-2</v>
      </c>
    </row>
    <row r="61" spans="1:6" ht="15" customHeight="1" x14ac:dyDescent="0.25">
      <c r="A61" s="78" t="s">
        <v>57</v>
      </c>
      <c r="B61" s="77">
        <v>2269633.12</v>
      </c>
      <c r="C61" s="77">
        <v>2316650</v>
      </c>
      <c r="D61" s="77">
        <v>2296900</v>
      </c>
      <c r="E61" s="77">
        <f t="shared" si="4"/>
        <v>-19750</v>
      </c>
      <c r="F61" s="73">
        <f t="shared" si="5"/>
        <v>-8.52524118878553E-3</v>
      </c>
    </row>
    <row r="62" spans="1:6" ht="15" customHeight="1" x14ac:dyDescent="0.25">
      <c r="A62" s="78" t="s">
        <v>58</v>
      </c>
      <c r="B62" s="77">
        <v>2052735.9100000001</v>
      </c>
      <c r="C62" s="77">
        <v>2250787</v>
      </c>
      <c r="D62" s="77">
        <v>2359421</v>
      </c>
      <c r="E62" s="77">
        <f t="shared" si="4"/>
        <v>108634</v>
      </c>
      <c r="F62" s="73">
        <f t="shared" si="5"/>
        <v>4.8264895789783754E-2</v>
      </c>
    </row>
    <row r="63" spans="1:6" ht="15" customHeight="1" x14ac:dyDescent="0.25">
      <c r="A63" s="78" t="s">
        <v>59</v>
      </c>
      <c r="B63" s="77">
        <v>5248659.6100000003</v>
      </c>
      <c r="C63" s="77">
        <v>7589344</v>
      </c>
      <c r="D63" s="77">
        <v>6748838</v>
      </c>
      <c r="E63" s="77">
        <f t="shared" si="4"/>
        <v>-840506</v>
      </c>
      <c r="F63" s="73">
        <f t="shared" si="5"/>
        <v>-0.11074817533636636</v>
      </c>
    </row>
    <row r="64" spans="1:6" ht="15" customHeight="1" x14ac:dyDescent="0.25">
      <c r="A64" s="78" t="s">
        <v>60</v>
      </c>
      <c r="B64" s="77">
        <v>39525.15</v>
      </c>
      <c r="C64" s="77">
        <v>40000</v>
      </c>
      <c r="D64" s="77">
        <v>0</v>
      </c>
      <c r="E64" s="77">
        <f t="shared" si="4"/>
        <v>-40000</v>
      </c>
      <c r="F64" s="73">
        <f t="shared" si="5"/>
        <v>-1</v>
      </c>
    </row>
    <row r="65" spans="1:6" ht="15" customHeight="1" x14ac:dyDescent="0.25">
      <c r="A65" s="78" t="s">
        <v>61</v>
      </c>
      <c r="B65" s="77">
        <v>2918702.8600000003</v>
      </c>
      <c r="C65" s="77">
        <v>3589972</v>
      </c>
      <c r="D65" s="77">
        <v>4582640</v>
      </c>
      <c r="E65" s="77">
        <f t="shared" si="4"/>
        <v>992668</v>
      </c>
      <c r="F65" s="73">
        <f t="shared" si="5"/>
        <v>0.2765113488350327</v>
      </c>
    </row>
    <row r="66" spans="1:6" s="127" customFormat="1" ht="15" customHeight="1" x14ac:dyDescent="0.25">
      <c r="A66" s="97" t="s">
        <v>62</v>
      </c>
      <c r="B66" s="83">
        <v>29257657.02</v>
      </c>
      <c r="C66" s="83">
        <v>32742428</v>
      </c>
      <c r="D66" s="83">
        <v>33474893</v>
      </c>
      <c r="E66" s="83">
        <f t="shared" si="4"/>
        <v>732465</v>
      </c>
      <c r="F66" s="84">
        <f t="shared" si="5"/>
        <v>2.2370515711296671E-2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909835.65</v>
      </c>
      <c r="C68" s="77">
        <v>988620</v>
      </c>
      <c r="D68" s="77">
        <v>880852</v>
      </c>
      <c r="E68" s="77">
        <f t="shared" si="4"/>
        <v>-107768</v>
      </c>
      <c r="F68" s="73">
        <f t="shared" si="5"/>
        <v>-0.10900851692257894</v>
      </c>
    </row>
    <row r="69" spans="1:6" ht="15" customHeight="1" x14ac:dyDescent="0.25">
      <c r="A69" s="78" t="s">
        <v>65</v>
      </c>
      <c r="B69" s="77">
        <v>465022.17</v>
      </c>
      <c r="C69" s="77">
        <v>505639</v>
      </c>
      <c r="D69" s="77">
        <v>168588</v>
      </c>
      <c r="E69" s="77">
        <f t="shared" si="4"/>
        <v>-337051</v>
      </c>
      <c r="F69" s="73">
        <f t="shared" si="5"/>
        <v>-0.66658426268543369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30632514.84</v>
      </c>
      <c r="C71" s="99">
        <v>34236687</v>
      </c>
      <c r="D71" s="99">
        <v>34524333</v>
      </c>
      <c r="E71" s="99">
        <f t="shared" si="4"/>
        <v>287646</v>
      </c>
      <c r="F71" s="84">
        <f t="shared" si="5"/>
        <v>8.4016891003501591E-3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16089968.959999999</v>
      </c>
      <c r="C74" s="72">
        <v>16392061</v>
      </c>
      <c r="D74" s="72">
        <v>16369381</v>
      </c>
      <c r="E74" s="68">
        <f t="shared" ref="E74:E92" si="6">D74-C74</f>
        <v>-22680</v>
      </c>
      <c r="F74" s="73">
        <f t="shared" ref="F74:F92" si="7">IF(ISBLANK(E74),"  ",IF(C74&gt;0,E74/C74,IF(E74&gt;0,1,0)))</f>
        <v>-1.3835966081385373E-3</v>
      </c>
    </row>
    <row r="75" spans="1:6" ht="15" customHeight="1" x14ac:dyDescent="0.25">
      <c r="A75" s="78" t="s">
        <v>70</v>
      </c>
      <c r="B75" s="75">
        <v>1390428.3</v>
      </c>
      <c r="C75" s="75">
        <v>1405585</v>
      </c>
      <c r="D75" s="75">
        <v>1129522</v>
      </c>
      <c r="E75" s="77">
        <f t="shared" si="6"/>
        <v>-276063</v>
      </c>
      <c r="F75" s="73">
        <f t="shared" si="7"/>
        <v>-0.19640434409872046</v>
      </c>
    </row>
    <row r="76" spans="1:6" ht="15" customHeight="1" x14ac:dyDescent="0.25">
      <c r="A76" s="78" t="s">
        <v>71</v>
      </c>
      <c r="B76" s="68">
        <v>6722039.6900000004</v>
      </c>
      <c r="C76" s="68">
        <v>6846095</v>
      </c>
      <c r="D76" s="68">
        <v>7239807</v>
      </c>
      <c r="E76" s="77">
        <f t="shared" si="6"/>
        <v>393712</v>
      </c>
      <c r="F76" s="73">
        <f t="shared" si="7"/>
        <v>5.7508988700857931E-2</v>
      </c>
    </row>
    <row r="77" spans="1:6" s="127" customFormat="1" ht="15" customHeight="1" x14ac:dyDescent="0.25">
      <c r="A77" s="97" t="s">
        <v>72</v>
      </c>
      <c r="B77" s="99">
        <v>24202436.949999999</v>
      </c>
      <c r="C77" s="99">
        <v>24643741</v>
      </c>
      <c r="D77" s="99">
        <v>24738710</v>
      </c>
      <c r="E77" s="83">
        <f t="shared" si="6"/>
        <v>94969</v>
      </c>
      <c r="F77" s="84">
        <f t="shared" si="7"/>
        <v>3.8536762742312539E-3</v>
      </c>
    </row>
    <row r="78" spans="1:6" ht="15" customHeight="1" x14ac:dyDescent="0.25">
      <c r="A78" s="78" t="s">
        <v>73</v>
      </c>
      <c r="B78" s="75">
        <v>233119.55000000002</v>
      </c>
      <c r="C78" s="75">
        <v>257120</v>
      </c>
      <c r="D78" s="75">
        <v>347910</v>
      </c>
      <c r="E78" s="77">
        <f t="shared" si="6"/>
        <v>90790</v>
      </c>
      <c r="F78" s="73">
        <f t="shared" si="7"/>
        <v>0.35310360920970751</v>
      </c>
    </row>
    <row r="79" spans="1:6" ht="15" customHeight="1" x14ac:dyDescent="0.25">
      <c r="A79" s="78" t="s">
        <v>74</v>
      </c>
      <c r="B79" s="72">
        <v>3555752.7600000002</v>
      </c>
      <c r="C79" s="72">
        <v>3590800</v>
      </c>
      <c r="D79" s="72">
        <v>5497410</v>
      </c>
      <c r="E79" s="77">
        <f t="shared" si="6"/>
        <v>1906610</v>
      </c>
      <c r="F79" s="73">
        <f t="shared" si="7"/>
        <v>0.53097081430321935</v>
      </c>
    </row>
    <row r="80" spans="1:6" ht="15" customHeight="1" x14ac:dyDescent="0.25">
      <c r="A80" s="78" t="s">
        <v>75</v>
      </c>
      <c r="B80" s="68">
        <v>361458.44000000006</v>
      </c>
      <c r="C80" s="68">
        <v>779130</v>
      </c>
      <c r="D80" s="68">
        <v>510450</v>
      </c>
      <c r="E80" s="77">
        <f t="shared" si="6"/>
        <v>-268680</v>
      </c>
      <c r="F80" s="73">
        <f t="shared" si="7"/>
        <v>-0.34484617457933847</v>
      </c>
    </row>
    <row r="81" spans="1:8" s="127" customFormat="1" ht="15" customHeight="1" x14ac:dyDescent="0.25">
      <c r="A81" s="81" t="s">
        <v>76</v>
      </c>
      <c r="B81" s="99">
        <v>4150330.75</v>
      </c>
      <c r="C81" s="99">
        <v>4627050</v>
      </c>
      <c r="D81" s="99">
        <v>6355770</v>
      </c>
      <c r="E81" s="83">
        <f t="shared" si="6"/>
        <v>1728720</v>
      </c>
      <c r="F81" s="84">
        <f t="shared" si="7"/>
        <v>0.37361169643725484</v>
      </c>
    </row>
    <row r="82" spans="1:8" ht="15" customHeight="1" x14ac:dyDescent="0.25">
      <c r="A82" s="78" t="s">
        <v>77</v>
      </c>
      <c r="B82" s="68">
        <v>452345.77999999997</v>
      </c>
      <c r="C82" s="68">
        <v>634075</v>
      </c>
      <c r="D82" s="68">
        <v>679050</v>
      </c>
      <c r="E82" s="77">
        <f t="shared" si="6"/>
        <v>44975</v>
      </c>
      <c r="F82" s="73">
        <f t="shared" si="7"/>
        <v>7.0930095020305173E-2</v>
      </c>
    </row>
    <row r="83" spans="1:8" ht="15" customHeight="1" x14ac:dyDescent="0.25">
      <c r="A83" s="78" t="s">
        <v>78</v>
      </c>
      <c r="B83" s="77">
        <v>634745.66999999993</v>
      </c>
      <c r="C83" s="77">
        <v>3011001</v>
      </c>
      <c r="D83" s="77">
        <v>1452751</v>
      </c>
      <c r="E83" s="77">
        <f t="shared" si="6"/>
        <v>-1558250</v>
      </c>
      <c r="F83" s="73">
        <f t="shared" si="7"/>
        <v>-0.51751892476953676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909835.65</v>
      </c>
      <c r="C85" s="77">
        <v>988620</v>
      </c>
      <c r="D85" s="77">
        <v>880852</v>
      </c>
      <c r="E85" s="77">
        <f t="shared" si="6"/>
        <v>-107768</v>
      </c>
      <c r="F85" s="73">
        <f t="shared" si="7"/>
        <v>-0.10900851692257894</v>
      </c>
    </row>
    <row r="86" spans="1:8" s="127" customFormat="1" ht="15" customHeight="1" x14ac:dyDescent="0.25">
      <c r="A86" s="81" t="s">
        <v>81</v>
      </c>
      <c r="B86" s="83">
        <v>1996927.1</v>
      </c>
      <c r="C86" s="83">
        <v>4633696</v>
      </c>
      <c r="D86" s="83">
        <v>3012653</v>
      </c>
      <c r="E86" s="83">
        <f t="shared" si="6"/>
        <v>-1621043</v>
      </c>
      <c r="F86" s="84">
        <f t="shared" si="7"/>
        <v>-0.34983801267929532</v>
      </c>
    </row>
    <row r="87" spans="1:8" ht="15" customHeight="1" x14ac:dyDescent="0.25">
      <c r="A87" s="78" t="s">
        <v>82</v>
      </c>
      <c r="B87" s="77">
        <v>282820.03999999998</v>
      </c>
      <c r="C87" s="77">
        <v>332200</v>
      </c>
      <c r="D87" s="77">
        <v>417200</v>
      </c>
      <c r="E87" s="77">
        <f t="shared" si="6"/>
        <v>85000</v>
      </c>
      <c r="F87" s="73">
        <f t="shared" si="7"/>
        <v>0.25586995785671285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282820.03999999998</v>
      </c>
      <c r="C90" s="99">
        <v>332200</v>
      </c>
      <c r="D90" s="99">
        <v>417200</v>
      </c>
      <c r="E90" s="99">
        <f t="shared" si="6"/>
        <v>85000</v>
      </c>
      <c r="F90" s="84">
        <f t="shared" si="7"/>
        <v>0.25586995785671285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30632514.84</v>
      </c>
      <c r="C92" s="200">
        <v>34236687</v>
      </c>
      <c r="D92" s="200">
        <v>34524333</v>
      </c>
      <c r="E92" s="200">
        <f t="shared" si="6"/>
        <v>287646</v>
      </c>
      <c r="F92" s="202">
        <f t="shared" si="7"/>
        <v>8.4016891003501591E-3</v>
      </c>
    </row>
    <row r="93" spans="1:8" ht="15" customHeight="1" thickTop="1" x14ac:dyDescent="0.4">
      <c r="A93" s="4"/>
      <c r="B93" s="5"/>
      <c r="C93" s="14"/>
      <c r="D93" s="14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8" customWidth="1"/>
    <col min="2" max="2" width="23.7109375" style="12" customWidth="1"/>
    <col min="3" max="5" width="23.7109375" style="19" customWidth="1"/>
    <col min="6" max="6" width="23.7109375" style="20" customWidth="1"/>
    <col min="7" max="7" width="8.42578125" style="141" customWidth="1"/>
    <col min="8" max="8" width="11.5703125" style="141" customWidth="1"/>
    <col min="9" max="16384" width="9.140625" style="141"/>
  </cols>
  <sheetData>
    <row r="1" spans="1:8" ht="19.5" customHeight="1" thickBot="1" x14ac:dyDescent="0.35">
      <c r="A1" s="45" t="s">
        <v>0</v>
      </c>
      <c r="B1" s="31"/>
      <c r="C1" s="32" t="s">
        <v>1</v>
      </c>
      <c r="D1" s="211" t="s">
        <v>109</v>
      </c>
      <c r="E1" s="46"/>
      <c r="F1" s="47"/>
      <c r="H1" s="140"/>
    </row>
    <row r="2" spans="1:8" ht="19.5" customHeight="1" thickBot="1" x14ac:dyDescent="0.3">
      <c r="A2" s="45" t="s">
        <v>2</v>
      </c>
      <c r="B2" s="31"/>
      <c r="C2" s="48"/>
      <c r="D2" s="48"/>
      <c r="E2" s="48"/>
      <c r="F2" s="49"/>
      <c r="G2" s="140"/>
      <c r="H2" s="214" t="s">
        <v>194</v>
      </c>
    </row>
    <row r="3" spans="1:8" ht="19.5" customHeight="1" thickBot="1" x14ac:dyDescent="0.3">
      <c r="A3" s="50" t="s">
        <v>3</v>
      </c>
      <c r="B3" s="39"/>
      <c r="C3" s="51"/>
      <c r="D3" s="51"/>
      <c r="E3" s="51"/>
      <c r="F3" s="52"/>
      <c r="G3" s="140"/>
      <c r="H3" s="140"/>
    </row>
    <row r="4" spans="1:8" s="142" customFormat="1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101" t="s">
        <v>10</v>
      </c>
      <c r="B6" s="68"/>
      <c r="C6" s="68"/>
      <c r="D6" s="68"/>
      <c r="E6" s="68"/>
      <c r="F6" s="102"/>
    </row>
    <row r="7" spans="1:8" ht="15" customHeight="1" x14ac:dyDescent="0.25">
      <c r="A7" s="101" t="s">
        <v>11</v>
      </c>
      <c r="B7" s="68"/>
      <c r="C7" s="68"/>
      <c r="D7" s="68"/>
      <c r="E7" s="68"/>
      <c r="F7" s="103"/>
    </row>
    <row r="8" spans="1:8" ht="15" customHeight="1" x14ac:dyDescent="0.25">
      <c r="A8" s="129" t="s">
        <v>12</v>
      </c>
      <c r="B8" s="72">
        <v>25533593</v>
      </c>
      <c r="C8" s="72">
        <v>25533593</v>
      </c>
      <c r="D8" s="72">
        <v>25445776</v>
      </c>
      <c r="E8" s="72">
        <f t="shared" ref="E8:E29" si="0">D8-C8</f>
        <v>-87817</v>
      </c>
      <c r="F8" s="137">
        <f t="shared" ref="F8:F29" si="1">IF(ISBLANK(E8),"  ",IF(C8&gt;0,E8/C8,IF(E8&gt;0,1,0)))</f>
        <v>-3.4392731175749533E-3</v>
      </c>
      <c r="H8" s="139"/>
    </row>
    <row r="9" spans="1:8" ht="15" customHeight="1" x14ac:dyDescent="0.25">
      <c r="A9" s="129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137">
        <f t="shared" si="1"/>
        <v>0</v>
      </c>
    </row>
    <row r="10" spans="1:8" ht="15" customHeight="1" x14ac:dyDescent="0.25">
      <c r="A10" s="130" t="s">
        <v>14</v>
      </c>
      <c r="B10" s="75">
        <v>1571722.27</v>
      </c>
      <c r="C10" s="75">
        <v>1606965</v>
      </c>
      <c r="D10" s="75">
        <v>1584504</v>
      </c>
      <c r="E10" s="75">
        <f t="shared" si="0"/>
        <v>-22461</v>
      </c>
      <c r="F10" s="137">
        <f t="shared" si="1"/>
        <v>-1.3977280152336858E-2</v>
      </c>
    </row>
    <row r="11" spans="1:8" ht="15" customHeight="1" x14ac:dyDescent="0.25">
      <c r="A11" s="131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137">
        <f t="shared" si="1"/>
        <v>0</v>
      </c>
    </row>
    <row r="12" spans="1:8" ht="15" customHeight="1" x14ac:dyDescent="0.25">
      <c r="A12" s="132" t="s">
        <v>16</v>
      </c>
      <c r="B12" s="77">
        <v>1273442.27</v>
      </c>
      <c r="C12" s="77">
        <v>1308685</v>
      </c>
      <c r="D12" s="77">
        <v>1272193</v>
      </c>
      <c r="E12" s="75">
        <f t="shared" si="0"/>
        <v>-36492</v>
      </c>
      <c r="F12" s="137">
        <f t="shared" si="1"/>
        <v>-2.788447945838762E-2</v>
      </c>
    </row>
    <row r="13" spans="1:8" ht="15" customHeight="1" x14ac:dyDescent="0.25">
      <c r="A13" s="132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137">
        <f t="shared" si="1"/>
        <v>0</v>
      </c>
    </row>
    <row r="14" spans="1:8" ht="15" customHeight="1" x14ac:dyDescent="0.25">
      <c r="A14" s="132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137">
        <f t="shared" si="1"/>
        <v>0</v>
      </c>
    </row>
    <row r="15" spans="1:8" ht="15" customHeight="1" x14ac:dyDescent="0.25">
      <c r="A15" s="132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137">
        <f t="shared" si="1"/>
        <v>0</v>
      </c>
    </row>
    <row r="16" spans="1:8" ht="15" customHeight="1" x14ac:dyDescent="0.25">
      <c r="A16" s="132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137">
        <f t="shared" si="1"/>
        <v>0</v>
      </c>
    </row>
    <row r="17" spans="1:6" ht="15" customHeight="1" x14ac:dyDescent="0.25">
      <c r="A17" s="132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137">
        <f t="shared" si="1"/>
        <v>0</v>
      </c>
    </row>
    <row r="18" spans="1:6" ht="15" customHeight="1" x14ac:dyDescent="0.25">
      <c r="A18" s="132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137">
        <f t="shared" si="1"/>
        <v>0</v>
      </c>
    </row>
    <row r="19" spans="1:6" ht="15" customHeight="1" x14ac:dyDescent="0.25">
      <c r="A19" s="132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137">
        <f t="shared" si="1"/>
        <v>0</v>
      </c>
    </row>
    <row r="20" spans="1:6" ht="15" customHeight="1" x14ac:dyDescent="0.25">
      <c r="A20" s="132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137">
        <f t="shared" si="1"/>
        <v>0</v>
      </c>
    </row>
    <row r="21" spans="1:6" ht="15" customHeight="1" x14ac:dyDescent="0.25">
      <c r="A21" s="132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137">
        <f t="shared" si="1"/>
        <v>0</v>
      </c>
    </row>
    <row r="22" spans="1:6" ht="15" customHeight="1" x14ac:dyDescent="0.25">
      <c r="A22" s="132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137">
        <f t="shared" si="1"/>
        <v>0</v>
      </c>
    </row>
    <row r="23" spans="1:6" ht="15" customHeight="1" x14ac:dyDescent="0.25">
      <c r="A23" s="133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137">
        <f t="shared" si="1"/>
        <v>0</v>
      </c>
    </row>
    <row r="24" spans="1:6" ht="15" customHeight="1" x14ac:dyDescent="0.25">
      <c r="A24" s="133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137">
        <f t="shared" si="1"/>
        <v>0</v>
      </c>
    </row>
    <row r="25" spans="1:6" ht="15" customHeight="1" x14ac:dyDescent="0.25">
      <c r="A25" s="133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137">
        <f t="shared" si="1"/>
        <v>0</v>
      </c>
    </row>
    <row r="26" spans="1:6" ht="15" customHeight="1" x14ac:dyDescent="0.25">
      <c r="A26" s="133" t="s">
        <v>30</v>
      </c>
      <c r="B26" s="77">
        <v>298280</v>
      </c>
      <c r="C26" s="77">
        <v>298280</v>
      </c>
      <c r="D26" s="77">
        <v>312311</v>
      </c>
      <c r="E26" s="75">
        <f t="shared" si="0"/>
        <v>14031</v>
      </c>
      <c r="F26" s="137">
        <f t="shared" si="1"/>
        <v>4.7039694247016227E-2</v>
      </c>
    </row>
    <row r="27" spans="1:6" ht="15" customHeight="1" x14ac:dyDescent="0.25">
      <c r="A27" s="133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137">
        <f t="shared" si="1"/>
        <v>0</v>
      </c>
    </row>
    <row r="28" spans="1:6" ht="15" customHeight="1" x14ac:dyDescent="0.25">
      <c r="A28" s="133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137">
        <f>IF(ISBLANK(E28),"  ",IF(C28&gt;0,E28/C28,IF(E28&gt;0,1,0)))</f>
        <v>0</v>
      </c>
    </row>
    <row r="29" spans="1:6" ht="15" customHeight="1" x14ac:dyDescent="0.25">
      <c r="A29" s="133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137">
        <f t="shared" si="1"/>
        <v>0</v>
      </c>
    </row>
    <row r="30" spans="1:6" ht="15" customHeight="1" x14ac:dyDescent="0.25">
      <c r="A30" s="105" t="s">
        <v>33</v>
      </c>
      <c r="B30" s="77"/>
      <c r="C30" s="77"/>
      <c r="D30" s="77"/>
      <c r="E30" s="77"/>
      <c r="F30" s="138"/>
    </row>
    <row r="31" spans="1:6" ht="15" customHeight="1" x14ac:dyDescent="0.25">
      <c r="A31" s="131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137">
        <f>IF(ISBLANK(E31),"  ",IF(C31&gt;0,E31/C31,IF(E31&gt;0,1,0)))</f>
        <v>0</v>
      </c>
    </row>
    <row r="32" spans="1:6" ht="15" customHeight="1" x14ac:dyDescent="0.25">
      <c r="A32" s="106" t="s">
        <v>35</v>
      </c>
      <c r="B32" s="77"/>
      <c r="C32" s="77"/>
      <c r="D32" s="77"/>
      <c r="E32" s="77"/>
      <c r="F32" s="138"/>
    </row>
    <row r="33" spans="1:12" ht="15" customHeight="1" x14ac:dyDescent="0.25">
      <c r="A33" s="131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137">
        <f>IF(ISBLANK(E33),"  ",IF(C33&gt;0,E33/C33,IF(E33&gt;0,1,0)))</f>
        <v>0</v>
      </c>
    </row>
    <row r="34" spans="1:12" ht="15" customHeight="1" x14ac:dyDescent="0.25">
      <c r="A34" s="132" t="s">
        <v>36</v>
      </c>
      <c r="B34" s="77"/>
      <c r="C34" s="77"/>
      <c r="D34" s="77"/>
      <c r="E34" s="75"/>
      <c r="F34" s="137" t="str">
        <f>IF(ISBLANK(E34),"  ",IF(C34&gt;0,E34/C34,IF(E34&gt;0,1,0)))</f>
        <v xml:space="preserve">  </v>
      </c>
    </row>
    <row r="35" spans="1:12" ht="15" customHeight="1" x14ac:dyDescent="0.25">
      <c r="A35" s="107" t="s">
        <v>38</v>
      </c>
      <c r="B35" s="83">
        <v>27105315.27</v>
      </c>
      <c r="C35" s="83">
        <v>27140558</v>
      </c>
      <c r="D35" s="83">
        <v>27030280</v>
      </c>
      <c r="E35" s="83">
        <f>D35-C35</f>
        <v>-110278</v>
      </c>
      <c r="F35" s="104">
        <f>IF(ISBLANK(E35),"  ",IF(C35&gt;0,E35/C35,IF(E35&gt;0,1,0)))</f>
        <v>-4.0632178601486381E-3</v>
      </c>
    </row>
    <row r="36" spans="1:12" ht="15" customHeight="1" x14ac:dyDescent="0.25">
      <c r="A36" s="105" t="s">
        <v>39</v>
      </c>
      <c r="B36" s="77"/>
      <c r="C36" s="77"/>
      <c r="D36" s="77"/>
      <c r="E36" s="77"/>
      <c r="F36" s="102"/>
    </row>
    <row r="37" spans="1:12" ht="15" customHeight="1" x14ac:dyDescent="0.25">
      <c r="A37" s="134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137">
        <f t="shared" ref="F37:F42" si="3">IF(ISBLANK(E37),"  ",IF(C37&gt;0,E37/C37,IF(E37&gt;0,1,0)))</f>
        <v>0</v>
      </c>
    </row>
    <row r="38" spans="1:12" ht="15" customHeight="1" x14ac:dyDescent="0.25">
      <c r="A38" s="135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137">
        <f t="shared" si="3"/>
        <v>0</v>
      </c>
    </row>
    <row r="39" spans="1:12" ht="15" customHeight="1" x14ac:dyDescent="0.25">
      <c r="A39" s="135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137">
        <f t="shared" si="3"/>
        <v>0</v>
      </c>
    </row>
    <row r="40" spans="1:12" ht="15" customHeight="1" x14ac:dyDescent="0.25">
      <c r="A40" s="135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137">
        <f t="shared" si="3"/>
        <v>0</v>
      </c>
    </row>
    <row r="41" spans="1:12" ht="15" customHeight="1" x14ac:dyDescent="0.25">
      <c r="A41" s="136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137">
        <f t="shared" si="3"/>
        <v>0</v>
      </c>
    </row>
    <row r="42" spans="1:12" ht="15" customHeight="1" x14ac:dyDescent="0.25">
      <c r="A42" s="105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104">
        <f t="shared" si="3"/>
        <v>0</v>
      </c>
      <c r="L42" s="141" t="s">
        <v>46</v>
      </c>
    </row>
    <row r="43" spans="1:12" ht="15" customHeight="1" x14ac:dyDescent="0.25">
      <c r="A43" s="106" t="s">
        <v>46</v>
      </c>
      <c r="B43" s="77"/>
      <c r="C43" s="77"/>
      <c r="D43" s="77"/>
      <c r="E43" s="77"/>
      <c r="F43" s="102"/>
    </row>
    <row r="44" spans="1:12" ht="15" customHeight="1" x14ac:dyDescent="0.25">
      <c r="A44" s="108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104">
        <f>IF(ISBLANK(E44),"  ",IF(C44&gt;0,E44/C44,IF(E44&gt;0,1,0)))</f>
        <v>0</v>
      </c>
    </row>
    <row r="45" spans="1:12" ht="15" customHeight="1" x14ac:dyDescent="0.25">
      <c r="A45" s="106" t="s">
        <v>46</v>
      </c>
      <c r="B45" s="77"/>
      <c r="C45" s="77"/>
      <c r="D45" s="77"/>
      <c r="E45" s="77"/>
      <c r="F45" s="102"/>
    </row>
    <row r="46" spans="1:12" ht="15" customHeight="1" x14ac:dyDescent="0.25">
      <c r="A46" s="108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104">
        <f>IF(ISBLANK(E46),"  ",IF(C46&gt;0,E46/C46,IF(E46&gt;0,1,0)))</f>
        <v>0</v>
      </c>
    </row>
    <row r="47" spans="1:12" ht="15" customHeight="1" x14ac:dyDescent="0.25">
      <c r="A47" s="106" t="s">
        <v>46</v>
      </c>
      <c r="B47" s="77"/>
      <c r="C47" s="77"/>
      <c r="D47" s="77"/>
      <c r="E47" s="77"/>
      <c r="F47" s="102"/>
    </row>
    <row r="48" spans="1:12" ht="15" customHeight="1" x14ac:dyDescent="0.25">
      <c r="A48" s="105" t="s">
        <v>49</v>
      </c>
      <c r="B48" s="88">
        <v>45524965.809999995</v>
      </c>
      <c r="C48" s="88">
        <v>51369197.850000001</v>
      </c>
      <c r="D48" s="88">
        <v>50869999.800000004</v>
      </c>
      <c r="E48" s="88">
        <f>D48-C48</f>
        <v>-499198.04999999702</v>
      </c>
      <c r="F48" s="104">
        <f>IF(ISBLANK(E48),"  ",IF(C48&gt;0,E48/C48,IF(E48&gt;0,1,0)))</f>
        <v>-9.7178478717474658E-3</v>
      </c>
      <c r="G48" s="141" t="s">
        <v>46</v>
      </c>
    </row>
    <row r="49" spans="1:7" ht="15" customHeight="1" x14ac:dyDescent="0.25">
      <c r="A49" s="106" t="s">
        <v>46</v>
      </c>
      <c r="B49" s="77"/>
      <c r="C49" s="77"/>
      <c r="D49" s="77"/>
      <c r="E49" s="77"/>
      <c r="F49" s="102"/>
      <c r="G49" s="141" t="s">
        <v>46</v>
      </c>
    </row>
    <row r="50" spans="1:7" ht="15" customHeight="1" x14ac:dyDescent="0.25">
      <c r="A50" s="110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104">
        <f>IF(ISBLANK(E50),"  ",IF(C50&gt;0,E50/C50,IF(E50&gt;0,1,0)))</f>
        <v>0</v>
      </c>
      <c r="G50" s="141" t="s">
        <v>46</v>
      </c>
    </row>
    <row r="51" spans="1:7" ht="15" customHeight="1" x14ac:dyDescent="0.25">
      <c r="A51" s="105"/>
      <c r="B51" s="68"/>
      <c r="C51" s="68"/>
      <c r="D51" s="68"/>
      <c r="E51" s="68"/>
      <c r="F51" s="111"/>
      <c r="G51" s="141" t="s">
        <v>46</v>
      </c>
    </row>
    <row r="52" spans="1:7" ht="15" customHeight="1" x14ac:dyDescent="0.25">
      <c r="A52" s="105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104">
        <f>IF(ISBLANK(E52),"  ",IF(C52&gt;0,E52/C52,IF(E52&gt;0,1,0)))</f>
        <v>0</v>
      </c>
      <c r="G52" s="141" t="s">
        <v>46</v>
      </c>
    </row>
    <row r="53" spans="1:7" ht="15" customHeight="1" x14ac:dyDescent="0.25">
      <c r="A53" s="106"/>
      <c r="B53" s="77"/>
      <c r="C53" s="77"/>
      <c r="D53" s="77"/>
      <c r="E53" s="77"/>
      <c r="F53" s="102"/>
    </row>
    <row r="54" spans="1:7" ht="15" customHeight="1" x14ac:dyDescent="0.25">
      <c r="A54" s="112" t="s">
        <v>52</v>
      </c>
      <c r="B54" s="88">
        <v>72630281.079999998</v>
      </c>
      <c r="C54" s="88">
        <v>78509755.849999994</v>
      </c>
      <c r="D54" s="88">
        <v>77900279.800000012</v>
      </c>
      <c r="E54" s="88">
        <f>D54-C54</f>
        <v>-609476.04999998212</v>
      </c>
      <c r="F54" s="104">
        <f>IF(ISBLANK(E54),"  ",IF(C54&gt;0,E54/C54,IF(E54&gt;0,1,0)))</f>
        <v>-7.7630613342428599E-3</v>
      </c>
    </row>
    <row r="55" spans="1:7" ht="15" customHeight="1" x14ac:dyDescent="0.25">
      <c r="A55" s="113"/>
      <c r="B55" s="77"/>
      <c r="C55" s="77"/>
      <c r="D55" s="77"/>
      <c r="E55" s="77"/>
      <c r="F55" s="102" t="s">
        <v>46</v>
      </c>
    </row>
    <row r="56" spans="1:7" ht="15" customHeight="1" x14ac:dyDescent="0.25">
      <c r="A56" s="112"/>
      <c r="B56" s="68"/>
      <c r="C56" s="68"/>
      <c r="D56" s="68"/>
      <c r="E56" s="68"/>
      <c r="F56" s="103" t="s">
        <v>46</v>
      </c>
    </row>
    <row r="57" spans="1:7" ht="15" customHeight="1" x14ac:dyDescent="0.25">
      <c r="A57" s="112" t="s">
        <v>53</v>
      </c>
      <c r="B57" s="68"/>
      <c r="C57" s="68"/>
      <c r="D57" s="68"/>
      <c r="E57" s="68"/>
      <c r="F57" s="103"/>
    </row>
    <row r="58" spans="1:7" ht="15" customHeight="1" x14ac:dyDescent="0.25">
      <c r="A58" s="131" t="s">
        <v>54</v>
      </c>
      <c r="B58" s="68">
        <v>37105662.5</v>
      </c>
      <c r="C58" s="68">
        <v>38920493.399999999</v>
      </c>
      <c r="D58" s="68">
        <v>38519511</v>
      </c>
      <c r="E58" s="68">
        <f t="shared" ref="E58:E71" si="4">D58-C58</f>
        <v>-400982.39999999851</v>
      </c>
      <c r="F58" s="104">
        <f t="shared" ref="F58:F71" si="5">IF(ISBLANK(E58),"  ",IF(C58&gt;0,E58/C58,IF(E58&gt;0,1,0)))</f>
        <v>-1.0302603203894598E-2</v>
      </c>
    </row>
    <row r="59" spans="1:7" ht="15" customHeight="1" x14ac:dyDescent="0.25">
      <c r="A59" s="132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137">
        <f t="shared" si="5"/>
        <v>0</v>
      </c>
    </row>
    <row r="60" spans="1:7" ht="15" customHeight="1" x14ac:dyDescent="0.25">
      <c r="A60" s="132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137">
        <f t="shared" si="5"/>
        <v>0</v>
      </c>
    </row>
    <row r="61" spans="1:7" ht="15" customHeight="1" x14ac:dyDescent="0.25">
      <c r="A61" s="132" t="s">
        <v>57</v>
      </c>
      <c r="B61" s="77">
        <v>8766285</v>
      </c>
      <c r="C61" s="77">
        <v>9401031</v>
      </c>
      <c r="D61" s="77">
        <v>9572981</v>
      </c>
      <c r="E61" s="77">
        <f t="shared" si="4"/>
        <v>171950</v>
      </c>
      <c r="F61" s="137">
        <f t="shared" si="5"/>
        <v>1.829054706872044E-2</v>
      </c>
    </row>
    <row r="62" spans="1:7" ht="15" customHeight="1" x14ac:dyDescent="0.25">
      <c r="A62" s="132" t="s">
        <v>58</v>
      </c>
      <c r="B62" s="77">
        <v>4751246</v>
      </c>
      <c r="C62" s="77">
        <v>5229909</v>
      </c>
      <c r="D62" s="77">
        <v>5214925</v>
      </c>
      <c r="E62" s="77">
        <f t="shared" si="4"/>
        <v>-14984</v>
      </c>
      <c r="F62" s="137">
        <f t="shared" si="5"/>
        <v>-2.8650594111675749E-3</v>
      </c>
    </row>
    <row r="63" spans="1:7" ht="15" customHeight="1" x14ac:dyDescent="0.25">
      <c r="A63" s="132" t="s">
        <v>59</v>
      </c>
      <c r="B63" s="77">
        <v>10052455.58</v>
      </c>
      <c r="C63" s="77">
        <v>11729801.4</v>
      </c>
      <c r="D63" s="77">
        <v>11182762</v>
      </c>
      <c r="E63" s="77">
        <f t="shared" si="4"/>
        <v>-547039.40000000037</v>
      </c>
      <c r="F63" s="137">
        <f t="shared" si="5"/>
        <v>-4.6636714582396967E-2</v>
      </c>
    </row>
    <row r="64" spans="1:7" ht="15" customHeight="1" x14ac:dyDescent="0.25">
      <c r="A64" s="132" t="s">
        <v>60</v>
      </c>
      <c r="B64" s="77">
        <v>0</v>
      </c>
      <c r="C64" s="77">
        <v>0</v>
      </c>
      <c r="D64" s="77">
        <v>127500</v>
      </c>
      <c r="E64" s="77">
        <f t="shared" si="4"/>
        <v>127500</v>
      </c>
      <c r="F64" s="137">
        <f t="shared" si="5"/>
        <v>1</v>
      </c>
    </row>
    <row r="65" spans="1:8" ht="15" customHeight="1" x14ac:dyDescent="0.25">
      <c r="A65" s="132" t="s">
        <v>61</v>
      </c>
      <c r="B65" s="77">
        <v>9892249.4600000009</v>
      </c>
      <c r="C65" s="77">
        <v>10781227</v>
      </c>
      <c r="D65" s="77">
        <v>11337891</v>
      </c>
      <c r="E65" s="77">
        <f t="shared" si="4"/>
        <v>556664</v>
      </c>
      <c r="F65" s="137">
        <f t="shared" si="5"/>
        <v>5.1632713048338559E-2</v>
      </c>
    </row>
    <row r="66" spans="1:8" ht="15" customHeight="1" x14ac:dyDescent="0.25">
      <c r="A66" s="113" t="s">
        <v>62</v>
      </c>
      <c r="B66" s="83">
        <v>70567898.539999992</v>
      </c>
      <c r="C66" s="83">
        <v>76062461.799999997</v>
      </c>
      <c r="D66" s="83">
        <v>75955570</v>
      </c>
      <c r="E66" s="83">
        <f t="shared" si="4"/>
        <v>-106891.79999999702</v>
      </c>
      <c r="F66" s="104">
        <f t="shared" si="5"/>
        <v>-1.4053160714290348E-3</v>
      </c>
    </row>
    <row r="67" spans="1:8" ht="15" customHeight="1" x14ac:dyDescent="0.25">
      <c r="A67" s="132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137">
        <f t="shared" si="5"/>
        <v>0</v>
      </c>
    </row>
    <row r="68" spans="1:8" ht="15" customHeight="1" x14ac:dyDescent="0.25">
      <c r="A68" s="132" t="s">
        <v>64</v>
      </c>
      <c r="B68" s="77">
        <v>1384052</v>
      </c>
      <c r="C68" s="77">
        <v>1423180</v>
      </c>
      <c r="D68" s="77">
        <v>1215725</v>
      </c>
      <c r="E68" s="77">
        <f t="shared" si="4"/>
        <v>-207455</v>
      </c>
      <c r="F68" s="137">
        <f t="shared" si="5"/>
        <v>-0.14576863081268709</v>
      </c>
    </row>
    <row r="69" spans="1:8" ht="15" customHeight="1" x14ac:dyDescent="0.25">
      <c r="A69" s="132" t="s">
        <v>65</v>
      </c>
      <c r="B69" s="77">
        <v>380050.25</v>
      </c>
      <c r="C69" s="77">
        <v>725834</v>
      </c>
      <c r="D69" s="77">
        <v>416674</v>
      </c>
      <c r="E69" s="77">
        <f t="shared" si="4"/>
        <v>-309160</v>
      </c>
      <c r="F69" s="137">
        <f t="shared" si="5"/>
        <v>-0.42593761107911726</v>
      </c>
    </row>
    <row r="70" spans="1:8" ht="15" customHeight="1" x14ac:dyDescent="0.25">
      <c r="A70" s="132" t="s">
        <v>66</v>
      </c>
      <c r="B70" s="77">
        <v>298280</v>
      </c>
      <c r="C70" s="77">
        <v>298280</v>
      </c>
      <c r="D70" s="77">
        <v>312311</v>
      </c>
      <c r="E70" s="77">
        <f t="shared" si="4"/>
        <v>14031</v>
      </c>
      <c r="F70" s="137">
        <f t="shared" si="5"/>
        <v>4.7039694247016227E-2</v>
      </c>
    </row>
    <row r="71" spans="1:8" ht="15" customHeight="1" x14ac:dyDescent="0.25">
      <c r="A71" s="114" t="s">
        <v>67</v>
      </c>
      <c r="B71" s="99">
        <v>72630280.789999992</v>
      </c>
      <c r="C71" s="99">
        <v>78509755.799999997</v>
      </c>
      <c r="D71" s="99">
        <v>77900280</v>
      </c>
      <c r="E71" s="99">
        <f t="shared" si="4"/>
        <v>-609475.79999999702</v>
      </c>
      <c r="F71" s="104">
        <f t="shared" si="5"/>
        <v>-7.7630581548694235E-3</v>
      </c>
    </row>
    <row r="72" spans="1:8" ht="15" customHeight="1" x14ac:dyDescent="0.25">
      <c r="A72" s="112"/>
      <c r="B72" s="68"/>
      <c r="C72" s="68"/>
      <c r="D72" s="68"/>
      <c r="E72" s="68"/>
      <c r="F72" s="103"/>
    </row>
    <row r="73" spans="1:8" ht="15" customHeight="1" x14ac:dyDescent="0.25">
      <c r="A73" s="112" t="s">
        <v>68</v>
      </c>
      <c r="B73" s="68"/>
      <c r="C73" s="68"/>
      <c r="D73" s="68"/>
      <c r="E73" s="68"/>
      <c r="F73" s="103"/>
    </row>
    <row r="74" spans="1:8" ht="15" customHeight="1" x14ac:dyDescent="0.25">
      <c r="A74" s="131" t="s">
        <v>69</v>
      </c>
      <c r="B74" s="72">
        <v>42190480</v>
      </c>
      <c r="C74" s="72">
        <v>44380798.799999997</v>
      </c>
      <c r="D74" s="72">
        <v>44553554</v>
      </c>
      <c r="E74" s="68">
        <f t="shared" ref="E74:E92" si="6">D74-C74</f>
        <v>172755.20000000298</v>
      </c>
      <c r="F74" s="137">
        <f t="shared" ref="F74:F92" si="7">IF(ISBLANK(E74),"  ",IF(C74&gt;0,E74/C74,IF(E74&gt;0,1,0)))</f>
        <v>3.8925662599836527E-3</v>
      </c>
      <c r="H74" s="144"/>
    </row>
    <row r="75" spans="1:8" ht="15" customHeight="1" x14ac:dyDescent="0.25">
      <c r="A75" s="132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137">
        <f t="shared" si="7"/>
        <v>0</v>
      </c>
      <c r="H75" s="144"/>
    </row>
    <row r="76" spans="1:8" ht="15" customHeight="1" x14ac:dyDescent="0.25">
      <c r="A76" s="132" t="s">
        <v>71</v>
      </c>
      <c r="B76" s="68">
        <v>17544563</v>
      </c>
      <c r="C76" s="68">
        <v>19114510</v>
      </c>
      <c r="D76" s="68">
        <v>19252989</v>
      </c>
      <c r="E76" s="77">
        <f t="shared" si="6"/>
        <v>138479</v>
      </c>
      <c r="F76" s="137">
        <f t="shared" si="7"/>
        <v>7.2447057235576536E-3</v>
      </c>
      <c r="H76" s="144"/>
    </row>
    <row r="77" spans="1:8" ht="15" customHeight="1" x14ac:dyDescent="0.25">
      <c r="A77" s="113" t="s">
        <v>72</v>
      </c>
      <c r="B77" s="99">
        <v>59735043</v>
      </c>
      <c r="C77" s="99">
        <v>63495308.799999997</v>
      </c>
      <c r="D77" s="99">
        <v>63806543</v>
      </c>
      <c r="E77" s="83">
        <f t="shared" si="6"/>
        <v>311234.20000000298</v>
      </c>
      <c r="F77" s="104">
        <f t="shared" si="7"/>
        <v>4.9016881070748173E-3</v>
      </c>
      <c r="H77" s="144"/>
    </row>
    <row r="78" spans="1:8" ht="15" customHeight="1" x14ac:dyDescent="0.25">
      <c r="A78" s="132" t="s">
        <v>73</v>
      </c>
      <c r="B78" s="75">
        <v>74317</v>
      </c>
      <c r="C78" s="75">
        <v>102500</v>
      </c>
      <c r="D78" s="75">
        <v>113300</v>
      </c>
      <c r="E78" s="77">
        <f t="shared" si="6"/>
        <v>10800</v>
      </c>
      <c r="F78" s="137">
        <f t="shared" si="7"/>
        <v>0.10536585365853658</v>
      </c>
      <c r="H78" s="144"/>
    </row>
    <row r="79" spans="1:8" ht="15" customHeight="1" x14ac:dyDescent="0.25">
      <c r="A79" s="132" t="s">
        <v>74</v>
      </c>
      <c r="B79" s="72">
        <v>7908315</v>
      </c>
      <c r="C79" s="72">
        <v>8648600</v>
      </c>
      <c r="D79" s="72">
        <v>8854989</v>
      </c>
      <c r="E79" s="77">
        <f t="shared" si="6"/>
        <v>206389</v>
      </c>
      <c r="F79" s="137">
        <f t="shared" si="7"/>
        <v>2.386386235922577E-2</v>
      </c>
      <c r="H79" s="144"/>
    </row>
    <row r="80" spans="1:8" ht="15" customHeight="1" x14ac:dyDescent="0.25">
      <c r="A80" s="132" t="s">
        <v>75</v>
      </c>
      <c r="B80" s="68">
        <v>1100611</v>
      </c>
      <c r="C80" s="68">
        <v>1112836</v>
      </c>
      <c r="D80" s="68">
        <v>1208750</v>
      </c>
      <c r="E80" s="77">
        <f t="shared" si="6"/>
        <v>95914</v>
      </c>
      <c r="F80" s="137">
        <f t="shared" si="7"/>
        <v>8.6188800506094343E-2</v>
      </c>
      <c r="H80" s="144"/>
    </row>
    <row r="81" spans="1:8" ht="15" customHeight="1" x14ac:dyDescent="0.25">
      <c r="A81" s="106" t="s">
        <v>76</v>
      </c>
      <c r="B81" s="99">
        <v>9083243</v>
      </c>
      <c r="C81" s="99">
        <v>9863936</v>
      </c>
      <c r="D81" s="99">
        <v>10177039</v>
      </c>
      <c r="E81" s="83">
        <f t="shared" si="6"/>
        <v>313103</v>
      </c>
      <c r="F81" s="104">
        <f t="shared" si="7"/>
        <v>3.1742197029664423E-2</v>
      </c>
      <c r="H81" s="144"/>
    </row>
    <row r="82" spans="1:8" ht="15" customHeight="1" x14ac:dyDescent="0.25">
      <c r="A82" s="132" t="s">
        <v>77</v>
      </c>
      <c r="B82" s="68">
        <v>1179947.54</v>
      </c>
      <c r="C82" s="68">
        <v>1448217</v>
      </c>
      <c r="D82" s="68">
        <v>1210488</v>
      </c>
      <c r="E82" s="77">
        <f t="shared" si="6"/>
        <v>-237729</v>
      </c>
      <c r="F82" s="137">
        <f t="shared" si="7"/>
        <v>-0.16415288592800664</v>
      </c>
      <c r="H82" s="144"/>
    </row>
    <row r="83" spans="1:8" ht="15" customHeight="1" x14ac:dyDescent="0.25">
      <c r="A83" s="132" t="s">
        <v>78</v>
      </c>
      <c r="B83" s="77">
        <v>764893.25</v>
      </c>
      <c r="C83" s="77">
        <v>1624114</v>
      </c>
      <c r="D83" s="77">
        <v>943485</v>
      </c>
      <c r="E83" s="77">
        <f t="shared" si="6"/>
        <v>-680629</v>
      </c>
      <c r="F83" s="137">
        <f t="shared" si="7"/>
        <v>-0.41907710911918744</v>
      </c>
      <c r="H83" s="144"/>
    </row>
    <row r="84" spans="1:8" ht="15" customHeight="1" x14ac:dyDescent="0.25">
      <c r="A84" s="132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137">
        <f t="shared" si="7"/>
        <v>0</v>
      </c>
      <c r="H84" s="144"/>
    </row>
    <row r="85" spans="1:8" ht="15" customHeight="1" x14ac:dyDescent="0.25">
      <c r="A85" s="132" t="s">
        <v>80</v>
      </c>
      <c r="B85" s="77">
        <v>1384052</v>
      </c>
      <c r="C85" s="77">
        <v>1423180</v>
      </c>
      <c r="D85" s="77">
        <v>1215725</v>
      </c>
      <c r="E85" s="77">
        <f t="shared" si="6"/>
        <v>-207455</v>
      </c>
      <c r="F85" s="137">
        <f t="shared" si="7"/>
        <v>-0.14576863081268709</v>
      </c>
      <c r="H85" s="144"/>
    </row>
    <row r="86" spans="1:8" ht="15" customHeight="1" x14ac:dyDescent="0.25">
      <c r="A86" s="106" t="s">
        <v>81</v>
      </c>
      <c r="B86" s="83">
        <v>3328892.79</v>
      </c>
      <c r="C86" s="83">
        <v>4495511</v>
      </c>
      <c r="D86" s="83">
        <v>3369698</v>
      </c>
      <c r="E86" s="83">
        <f t="shared" si="6"/>
        <v>-1125813</v>
      </c>
      <c r="F86" s="104">
        <f t="shared" si="7"/>
        <v>-0.25043048498824716</v>
      </c>
      <c r="H86" s="144"/>
    </row>
    <row r="87" spans="1:8" ht="15" customHeight="1" x14ac:dyDescent="0.25">
      <c r="A87" s="132" t="s">
        <v>82</v>
      </c>
      <c r="B87" s="77">
        <v>197088</v>
      </c>
      <c r="C87" s="77">
        <v>405000</v>
      </c>
      <c r="D87" s="77">
        <v>250000</v>
      </c>
      <c r="E87" s="77">
        <f t="shared" si="6"/>
        <v>-155000</v>
      </c>
      <c r="F87" s="137">
        <f t="shared" si="7"/>
        <v>-0.38271604938271603</v>
      </c>
      <c r="H87" s="144"/>
    </row>
    <row r="88" spans="1:8" ht="15" customHeight="1" x14ac:dyDescent="0.25">
      <c r="A88" s="132" t="s">
        <v>83</v>
      </c>
      <c r="B88" s="77">
        <v>194813</v>
      </c>
      <c r="C88" s="77">
        <v>210000</v>
      </c>
      <c r="D88" s="77">
        <v>200000</v>
      </c>
      <c r="E88" s="77">
        <f t="shared" si="6"/>
        <v>-10000</v>
      </c>
      <c r="F88" s="137">
        <f t="shared" si="7"/>
        <v>-4.7619047619047616E-2</v>
      </c>
      <c r="H88" s="144"/>
    </row>
    <row r="89" spans="1:8" ht="15" customHeight="1" x14ac:dyDescent="0.25">
      <c r="A89" s="135" t="s">
        <v>84</v>
      </c>
      <c r="B89" s="77">
        <v>91201</v>
      </c>
      <c r="C89" s="77">
        <v>40000</v>
      </c>
      <c r="D89" s="77">
        <v>97000</v>
      </c>
      <c r="E89" s="77">
        <f t="shared" si="6"/>
        <v>57000</v>
      </c>
      <c r="F89" s="137">
        <f t="shared" si="7"/>
        <v>1.425</v>
      </c>
      <c r="H89" s="144"/>
    </row>
    <row r="90" spans="1:8" ht="15" customHeight="1" x14ac:dyDescent="0.25">
      <c r="A90" s="109" t="s">
        <v>85</v>
      </c>
      <c r="B90" s="99">
        <v>483102</v>
      </c>
      <c r="C90" s="99">
        <v>655000</v>
      </c>
      <c r="D90" s="99">
        <v>547000</v>
      </c>
      <c r="E90" s="99">
        <f t="shared" si="6"/>
        <v>-108000</v>
      </c>
      <c r="F90" s="104">
        <f t="shared" si="7"/>
        <v>-0.16488549618320611</v>
      </c>
      <c r="H90" s="144"/>
    </row>
    <row r="91" spans="1:8" ht="15" customHeight="1" x14ac:dyDescent="0.25">
      <c r="A91" s="135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137">
        <f t="shared" si="7"/>
        <v>0</v>
      </c>
      <c r="G91" s="141" t="s">
        <v>46</v>
      </c>
      <c r="H91" s="144" t="s">
        <v>46</v>
      </c>
    </row>
    <row r="92" spans="1:8" ht="15" customHeight="1" thickBot="1" x14ac:dyDescent="0.3">
      <c r="A92" s="203" t="s">
        <v>67</v>
      </c>
      <c r="B92" s="200">
        <v>72630280.789999992</v>
      </c>
      <c r="C92" s="200">
        <v>78509755.799999997</v>
      </c>
      <c r="D92" s="200">
        <v>77900280</v>
      </c>
      <c r="E92" s="200">
        <f t="shared" si="6"/>
        <v>-609475.79999999702</v>
      </c>
      <c r="F92" s="204">
        <f t="shared" si="7"/>
        <v>-7.7630581548694235E-3</v>
      </c>
    </row>
    <row r="93" spans="1:8" ht="15" customHeight="1" thickTop="1" x14ac:dyDescent="0.4">
      <c r="A93" s="15"/>
      <c r="B93" s="5"/>
      <c r="C93" s="16"/>
      <c r="D93" s="16"/>
      <c r="E93" s="16"/>
      <c r="F93" s="17" t="s">
        <v>46</v>
      </c>
      <c r="G93" s="140"/>
      <c r="H93" s="140"/>
    </row>
    <row r="94" spans="1:8" x14ac:dyDescent="0.25">
      <c r="A94" s="18" t="s">
        <v>199</v>
      </c>
    </row>
    <row r="95" spans="1:8" x14ac:dyDescent="0.25">
      <c r="A95" s="18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7" customWidth="1"/>
    <col min="2" max="2" width="23.7109375" style="12" customWidth="1"/>
    <col min="3" max="5" width="23.7109375" style="8" customWidth="1"/>
    <col min="6" max="6" width="23.7109375" style="9" customWidth="1"/>
    <col min="7" max="7" width="8.42578125" style="218" customWidth="1"/>
    <col min="8" max="8" width="11.5703125" style="218" customWidth="1"/>
    <col min="9" max="16384" width="9.140625" style="218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108</v>
      </c>
      <c r="E1" s="44"/>
      <c r="F1" s="44"/>
      <c r="H1" s="217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217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217"/>
      <c r="H3" s="217"/>
    </row>
    <row r="4" spans="1:8" s="142" customFormat="1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6056373</v>
      </c>
      <c r="C8" s="72">
        <v>6056373</v>
      </c>
      <c r="D8" s="72">
        <v>5283485</v>
      </c>
      <c r="E8" s="72">
        <f t="shared" ref="E8:E29" si="0">D8-C8</f>
        <v>-772888</v>
      </c>
      <c r="F8" s="73">
        <f t="shared" ref="F8:F29" si="1">IF(ISBLANK(E8),"  ",IF(C8&gt;0,E8/C8,IF(E8&gt;0,1,0)))</f>
        <v>-0.12761565379146891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338139</v>
      </c>
      <c r="C10" s="75">
        <v>347497</v>
      </c>
      <c r="D10" s="75">
        <v>316072</v>
      </c>
      <c r="E10" s="75">
        <f t="shared" si="0"/>
        <v>-31425</v>
      </c>
      <c r="F10" s="73">
        <f t="shared" si="1"/>
        <v>-9.0432435387931401E-2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338139</v>
      </c>
      <c r="C12" s="77">
        <v>347497</v>
      </c>
      <c r="D12" s="77">
        <v>316072</v>
      </c>
      <c r="E12" s="75">
        <f t="shared" si="0"/>
        <v>-31425</v>
      </c>
      <c r="F12" s="73">
        <f t="shared" si="1"/>
        <v>-9.0432435387931401E-2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s="142" customFormat="1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219" customFormat="1" ht="15" customHeight="1" x14ac:dyDescent="0.25">
      <c r="A35" s="82" t="s">
        <v>38</v>
      </c>
      <c r="B35" s="83">
        <v>6394512</v>
      </c>
      <c r="C35" s="83">
        <v>6403870</v>
      </c>
      <c r="D35" s="83">
        <v>5599557</v>
      </c>
      <c r="E35" s="83">
        <f>D35-C35</f>
        <v>-804313</v>
      </c>
      <c r="F35" s="84">
        <f>IF(ISBLANK(E35),"  ",IF(C35&gt;0,E35/C35,IF(E35&gt;0,1,0)))</f>
        <v>-0.12559795873432783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219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219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219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219" customFormat="1" ht="15" customHeight="1" x14ac:dyDescent="0.25">
      <c r="A46" s="89" t="s">
        <v>48</v>
      </c>
      <c r="B46" s="90">
        <v>569239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219" customFormat="1" ht="15" customHeight="1" x14ac:dyDescent="0.25">
      <c r="A48" s="80" t="s">
        <v>49</v>
      </c>
      <c r="B48" s="88">
        <v>4689543</v>
      </c>
      <c r="C48" s="88">
        <v>5249424</v>
      </c>
      <c r="D48" s="88">
        <v>4750000</v>
      </c>
      <c r="E48" s="88">
        <f>D48-C48</f>
        <v>-499424</v>
      </c>
      <c r="F48" s="84">
        <f>IF(ISBLANK(E48),"  ",IF(C48&gt;0,E48/C48,IF(E48&gt;0,1,0)))</f>
        <v>-9.5138819039955622E-2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219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219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219" customFormat="1" ht="15" customHeight="1" x14ac:dyDescent="0.25">
      <c r="A54" s="94" t="s">
        <v>52</v>
      </c>
      <c r="B54" s="88">
        <v>11653294</v>
      </c>
      <c r="C54" s="88">
        <v>11653294</v>
      </c>
      <c r="D54" s="88">
        <v>10349557</v>
      </c>
      <c r="E54" s="88">
        <f>D54-C54</f>
        <v>-1303737</v>
      </c>
      <c r="F54" s="84">
        <f>IF(ISBLANK(E54),"  ",IF(C54&gt;0,E54/C54,IF(E54&gt;0,1,0)))</f>
        <v>-0.11187712246854838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4811181</v>
      </c>
      <c r="C58" s="68">
        <v>4811181</v>
      </c>
      <c r="D58" s="68">
        <v>4273639</v>
      </c>
      <c r="E58" s="68">
        <f t="shared" ref="E58:E71" si="4">D58-C58</f>
        <v>-537542</v>
      </c>
      <c r="F58" s="73">
        <f t="shared" ref="F58:F71" si="5">IF(ISBLANK(E58),"  ",IF(C58&gt;0,E58/C58,IF(E58&gt;0,1,0)))</f>
        <v>-0.11172766104621713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499388</v>
      </c>
      <c r="C61" s="77">
        <v>499388</v>
      </c>
      <c r="D61" s="77">
        <v>401988</v>
      </c>
      <c r="E61" s="77">
        <f t="shared" si="4"/>
        <v>-97400</v>
      </c>
      <c r="F61" s="73">
        <f t="shared" si="5"/>
        <v>-0.19503872740234046</v>
      </c>
    </row>
    <row r="62" spans="1:6" ht="15" customHeight="1" x14ac:dyDescent="0.25">
      <c r="A62" s="78" t="s">
        <v>58</v>
      </c>
      <c r="B62" s="77">
        <v>1631618</v>
      </c>
      <c r="C62" s="77">
        <v>1631618</v>
      </c>
      <c r="D62" s="77">
        <v>1277027</v>
      </c>
      <c r="E62" s="77">
        <f t="shared" si="4"/>
        <v>-354591</v>
      </c>
      <c r="F62" s="73">
        <f t="shared" si="5"/>
        <v>-0.21732476596850489</v>
      </c>
    </row>
    <row r="63" spans="1:6" ht="15" customHeight="1" x14ac:dyDescent="0.25">
      <c r="A63" s="78" t="s">
        <v>59</v>
      </c>
      <c r="B63" s="77">
        <v>3484541</v>
      </c>
      <c r="C63" s="77">
        <v>3484541</v>
      </c>
      <c r="D63" s="77">
        <v>3295084</v>
      </c>
      <c r="E63" s="77">
        <f t="shared" si="4"/>
        <v>-189457</v>
      </c>
      <c r="F63" s="73">
        <f t="shared" si="5"/>
        <v>-5.4370719127712949E-2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791211</v>
      </c>
      <c r="C65" s="77">
        <v>791211</v>
      </c>
      <c r="D65" s="77">
        <v>685907</v>
      </c>
      <c r="E65" s="77">
        <f t="shared" si="4"/>
        <v>-105304</v>
      </c>
      <c r="F65" s="73">
        <f t="shared" si="5"/>
        <v>-0.13309218400654188</v>
      </c>
    </row>
    <row r="66" spans="1:6" s="219" customFormat="1" ht="15" customHeight="1" x14ac:dyDescent="0.25">
      <c r="A66" s="97" t="s">
        <v>62</v>
      </c>
      <c r="B66" s="83">
        <v>11217939</v>
      </c>
      <c r="C66" s="83">
        <v>11217939</v>
      </c>
      <c r="D66" s="83">
        <v>9933645</v>
      </c>
      <c r="E66" s="83">
        <f t="shared" si="4"/>
        <v>-1284294</v>
      </c>
      <c r="F66" s="84">
        <f t="shared" si="5"/>
        <v>-0.11448573574878594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435005</v>
      </c>
      <c r="C68" s="77">
        <v>435005</v>
      </c>
      <c r="D68" s="77">
        <v>415912</v>
      </c>
      <c r="E68" s="77">
        <f t="shared" si="4"/>
        <v>-19093</v>
      </c>
      <c r="F68" s="73">
        <f t="shared" si="5"/>
        <v>-4.3891449523568694E-2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350</v>
      </c>
      <c r="C70" s="77">
        <v>350</v>
      </c>
      <c r="D70" s="77">
        <v>0</v>
      </c>
      <c r="E70" s="77">
        <f t="shared" si="4"/>
        <v>-350</v>
      </c>
      <c r="F70" s="73">
        <f t="shared" si="5"/>
        <v>-1</v>
      </c>
    </row>
    <row r="71" spans="1:6" s="219" customFormat="1" ht="15" customHeight="1" x14ac:dyDescent="0.25">
      <c r="A71" s="98" t="s">
        <v>67</v>
      </c>
      <c r="B71" s="99">
        <v>11653294</v>
      </c>
      <c r="C71" s="99">
        <v>11653294</v>
      </c>
      <c r="D71" s="99">
        <v>10349557</v>
      </c>
      <c r="E71" s="99">
        <f t="shared" si="4"/>
        <v>-1303737</v>
      </c>
      <c r="F71" s="84">
        <f t="shared" si="5"/>
        <v>-0.11187712246854838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6082854</v>
      </c>
      <c r="C74" s="72">
        <v>6082854</v>
      </c>
      <c r="D74" s="72">
        <v>5236458</v>
      </c>
      <c r="E74" s="68">
        <f t="shared" ref="E74:E92" si="6">D74-C74</f>
        <v>-846396</v>
      </c>
      <c r="F74" s="73">
        <f t="shared" ref="F74:F92" si="7">IF(ISBLANK(E74),"  ",IF(C74&gt;0,E74/C74,IF(E74&gt;0,1,0)))</f>
        <v>-0.13914455286942609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3634236</v>
      </c>
      <c r="C76" s="68">
        <v>3634236</v>
      </c>
      <c r="D76" s="68">
        <v>3346276</v>
      </c>
      <c r="E76" s="77">
        <f t="shared" si="6"/>
        <v>-287960</v>
      </c>
      <c r="F76" s="73">
        <f t="shared" si="7"/>
        <v>-7.9235360609492614E-2</v>
      </c>
    </row>
    <row r="77" spans="1:6" s="219" customFormat="1" ht="15" customHeight="1" x14ac:dyDescent="0.25">
      <c r="A77" s="97" t="s">
        <v>72</v>
      </c>
      <c r="B77" s="99">
        <v>9717090</v>
      </c>
      <c r="C77" s="99">
        <v>9717090</v>
      </c>
      <c r="D77" s="99">
        <v>8582734</v>
      </c>
      <c r="E77" s="83">
        <f t="shared" si="6"/>
        <v>-1134356</v>
      </c>
      <c r="F77" s="84">
        <f t="shared" si="7"/>
        <v>-0.11673824159290487</v>
      </c>
    </row>
    <row r="78" spans="1:6" ht="15" customHeight="1" x14ac:dyDescent="0.25">
      <c r="A78" s="78" t="s">
        <v>73</v>
      </c>
      <c r="B78" s="75">
        <v>86542</v>
      </c>
      <c r="C78" s="75">
        <v>86542</v>
      </c>
      <c r="D78" s="75">
        <v>84330</v>
      </c>
      <c r="E78" s="77">
        <f t="shared" si="6"/>
        <v>-2212</v>
      </c>
      <c r="F78" s="73">
        <f t="shared" si="7"/>
        <v>-2.5559843775276744E-2</v>
      </c>
    </row>
    <row r="79" spans="1:6" ht="15" customHeight="1" x14ac:dyDescent="0.25">
      <c r="A79" s="78" t="s">
        <v>74</v>
      </c>
      <c r="B79" s="72">
        <v>924556</v>
      </c>
      <c r="C79" s="72">
        <v>924556</v>
      </c>
      <c r="D79" s="72">
        <v>825449</v>
      </c>
      <c r="E79" s="77">
        <f t="shared" si="6"/>
        <v>-99107</v>
      </c>
      <c r="F79" s="73">
        <f t="shared" si="7"/>
        <v>-0.10719415589753352</v>
      </c>
    </row>
    <row r="80" spans="1:6" ht="15" customHeight="1" x14ac:dyDescent="0.25">
      <c r="A80" s="78" t="s">
        <v>75</v>
      </c>
      <c r="B80" s="68">
        <v>210268</v>
      </c>
      <c r="C80" s="68">
        <v>210268</v>
      </c>
      <c r="D80" s="68">
        <v>195903</v>
      </c>
      <c r="E80" s="77">
        <f t="shared" si="6"/>
        <v>-14365</v>
      </c>
      <c r="F80" s="73">
        <f t="shared" si="7"/>
        <v>-6.8317575665341371E-2</v>
      </c>
    </row>
    <row r="81" spans="1:8" s="219" customFormat="1" ht="15" customHeight="1" x14ac:dyDescent="0.25">
      <c r="A81" s="81" t="s">
        <v>76</v>
      </c>
      <c r="B81" s="99">
        <v>1221366</v>
      </c>
      <c r="C81" s="99">
        <v>1221366</v>
      </c>
      <c r="D81" s="99">
        <v>1105682</v>
      </c>
      <c r="E81" s="83">
        <f t="shared" si="6"/>
        <v>-115684</v>
      </c>
      <c r="F81" s="84">
        <f t="shared" si="7"/>
        <v>-9.471689894757182E-2</v>
      </c>
    </row>
    <row r="82" spans="1:8" ht="15" customHeight="1" x14ac:dyDescent="0.25">
      <c r="A82" s="78" t="s">
        <v>77</v>
      </c>
      <c r="B82" s="68">
        <v>59583</v>
      </c>
      <c r="C82" s="68">
        <v>59583</v>
      </c>
      <c r="D82" s="68">
        <v>57744</v>
      </c>
      <c r="E82" s="77">
        <f t="shared" si="6"/>
        <v>-1839</v>
      </c>
      <c r="F82" s="73">
        <f t="shared" si="7"/>
        <v>-3.0864508332913751E-2</v>
      </c>
    </row>
    <row r="83" spans="1:8" ht="15" customHeight="1" x14ac:dyDescent="0.25">
      <c r="A83" s="78" t="s">
        <v>78</v>
      </c>
      <c r="B83" s="77">
        <v>0</v>
      </c>
      <c r="C83" s="77">
        <v>0</v>
      </c>
      <c r="D83" s="77">
        <v>0</v>
      </c>
      <c r="E83" s="77">
        <f t="shared" si="6"/>
        <v>0</v>
      </c>
      <c r="F83" s="73">
        <f t="shared" si="7"/>
        <v>0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566256</v>
      </c>
      <c r="C85" s="77">
        <v>566256</v>
      </c>
      <c r="D85" s="77">
        <v>515307</v>
      </c>
      <c r="E85" s="77">
        <f t="shared" si="6"/>
        <v>-50949</v>
      </c>
      <c r="F85" s="73">
        <f t="shared" si="7"/>
        <v>-8.997520556073578E-2</v>
      </c>
    </row>
    <row r="86" spans="1:8" s="219" customFormat="1" ht="15" customHeight="1" x14ac:dyDescent="0.25">
      <c r="A86" s="81" t="s">
        <v>81</v>
      </c>
      <c r="B86" s="83">
        <v>625839</v>
      </c>
      <c r="C86" s="83">
        <v>625839</v>
      </c>
      <c r="D86" s="83">
        <v>573051</v>
      </c>
      <c r="E86" s="83">
        <f t="shared" si="6"/>
        <v>-52788</v>
      </c>
      <c r="F86" s="84">
        <f t="shared" si="7"/>
        <v>-8.4347571819589379E-2</v>
      </c>
    </row>
    <row r="87" spans="1:8" ht="15" customHeight="1" x14ac:dyDescent="0.25">
      <c r="A87" s="78" t="s">
        <v>82</v>
      </c>
      <c r="B87" s="77">
        <v>88999</v>
      </c>
      <c r="C87" s="77">
        <v>88999</v>
      </c>
      <c r="D87" s="77">
        <v>88090</v>
      </c>
      <c r="E87" s="77">
        <f t="shared" si="6"/>
        <v>-909</v>
      </c>
      <c r="F87" s="73">
        <f t="shared" si="7"/>
        <v>-1.0213597905594445E-2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219" customFormat="1" ht="15" customHeight="1" x14ac:dyDescent="0.25">
      <c r="A90" s="100" t="s">
        <v>85</v>
      </c>
      <c r="B90" s="99">
        <v>88999</v>
      </c>
      <c r="C90" s="99">
        <v>88999</v>
      </c>
      <c r="D90" s="99">
        <v>88090</v>
      </c>
      <c r="E90" s="99">
        <f t="shared" si="6"/>
        <v>-909</v>
      </c>
      <c r="F90" s="84">
        <f t="shared" si="7"/>
        <v>-1.0213597905594445E-2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219" customFormat="1" ht="15" customHeight="1" thickBot="1" x14ac:dyDescent="0.3">
      <c r="A92" s="199" t="s">
        <v>67</v>
      </c>
      <c r="B92" s="200">
        <v>11653294</v>
      </c>
      <c r="C92" s="200">
        <v>11653294</v>
      </c>
      <c r="D92" s="200">
        <v>10349557</v>
      </c>
      <c r="E92" s="200">
        <f t="shared" si="6"/>
        <v>-1303737</v>
      </c>
      <c r="F92" s="202">
        <f t="shared" si="7"/>
        <v>-0.11187712246854838</v>
      </c>
    </row>
    <row r="93" spans="1:8" ht="15" customHeight="1" thickTop="1" x14ac:dyDescent="0.4">
      <c r="A93" s="4"/>
      <c r="B93" s="5"/>
      <c r="C93" s="14"/>
      <c r="D93" s="14"/>
      <c r="E93" s="5"/>
      <c r="F93" s="6" t="s">
        <v>46</v>
      </c>
      <c r="G93" s="217"/>
      <c r="H93" s="217"/>
    </row>
    <row r="94" spans="1:8" x14ac:dyDescent="0.25">
      <c r="A94" s="7" t="s">
        <v>199</v>
      </c>
    </row>
    <row r="95" spans="1:8" x14ac:dyDescent="0.25">
      <c r="A95" s="7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110</v>
      </c>
      <c r="E1" s="43"/>
      <c r="F1" s="36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3406738</v>
      </c>
      <c r="C8" s="72">
        <v>3406738</v>
      </c>
      <c r="D8" s="72">
        <v>4316670</v>
      </c>
      <c r="E8" s="72">
        <f t="shared" ref="E8:E29" si="0">D8-C8</f>
        <v>909932</v>
      </c>
      <c r="F8" s="73">
        <f t="shared" ref="F8:F29" si="1">IF(ISBLANK(E8),"  ",IF(C8&gt;0,E8/C8,IF(E8&gt;0,1,0)))</f>
        <v>0.26709773396134368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130856</v>
      </c>
      <c r="C10" s="75">
        <v>134477</v>
      </c>
      <c r="D10" s="75">
        <v>171835</v>
      </c>
      <c r="E10" s="75">
        <f t="shared" si="0"/>
        <v>37358</v>
      </c>
      <c r="F10" s="73">
        <f t="shared" si="1"/>
        <v>0.27780215204086944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130856</v>
      </c>
      <c r="C12" s="77">
        <v>134477</v>
      </c>
      <c r="D12" s="77">
        <v>171835</v>
      </c>
      <c r="E12" s="75">
        <f t="shared" si="0"/>
        <v>37358</v>
      </c>
      <c r="F12" s="73">
        <f t="shared" si="1"/>
        <v>0.27780215204086944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3537594</v>
      </c>
      <c r="C35" s="83">
        <v>3541215</v>
      </c>
      <c r="D35" s="83">
        <v>4488505</v>
      </c>
      <c r="E35" s="83">
        <f>D35-C35</f>
        <v>947290</v>
      </c>
      <c r="F35" s="84">
        <f>IF(ISBLANK(E35),"  ",IF(C35&gt;0,E35/C35,IF(E35&gt;0,1,0)))</f>
        <v>0.2675042323044492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496351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496351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6033195</v>
      </c>
      <c r="C48" s="88">
        <v>6033195</v>
      </c>
      <c r="D48" s="88">
        <v>6500000</v>
      </c>
      <c r="E48" s="88">
        <f>D48-C48</f>
        <v>466805</v>
      </c>
      <c r="F48" s="84">
        <f>IF(ISBLANK(E48),"  ",IF(C48&gt;0,E48/C48,IF(E48&gt;0,1,0)))</f>
        <v>7.7372768491653268E-2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9074438</v>
      </c>
      <c r="C54" s="88">
        <v>9574410</v>
      </c>
      <c r="D54" s="88">
        <v>10988505</v>
      </c>
      <c r="E54" s="88">
        <f>D54-C54</f>
        <v>1414095</v>
      </c>
      <c r="F54" s="84">
        <f>IF(ISBLANK(E54),"  ",IF(C54&gt;0,E54/C54,IF(E54&gt;0,1,0)))</f>
        <v>0.14769526268459363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4306834</v>
      </c>
      <c r="C58" s="68">
        <v>4950580</v>
      </c>
      <c r="D58" s="68">
        <v>5809849</v>
      </c>
      <c r="E58" s="68">
        <f t="shared" ref="E58:E71" si="4">D58-C58</f>
        <v>859269</v>
      </c>
      <c r="F58" s="73">
        <f t="shared" ref="F58:F71" si="5">IF(ISBLANK(E58),"  ",IF(C58&gt;0,E58/C58,IF(E58&gt;0,1,0)))</f>
        <v>0.17356935954979014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1149752</v>
      </c>
      <c r="C61" s="77">
        <v>1199874</v>
      </c>
      <c r="D61" s="77">
        <v>1361120</v>
      </c>
      <c r="E61" s="77">
        <f t="shared" si="4"/>
        <v>161246</v>
      </c>
      <c r="F61" s="73">
        <f t="shared" si="5"/>
        <v>0.13438577717326985</v>
      </c>
    </row>
    <row r="62" spans="1:6" ht="15" customHeight="1" x14ac:dyDescent="0.25">
      <c r="A62" s="78" t="s">
        <v>58</v>
      </c>
      <c r="B62" s="77">
        <v>581365</v>
      </c>
      <c r="C62" s="77">
        <v>719679</v>
      </c>
      <c r="D62" s="77">
        <v>704347</v>
      </c>
      <c r="E62" s="77">
        <f t="shared" si="4"/>
        <v>-15332</v>
      </c>
      <c r="F62" s="73">
        <f t="shared" si="5"/>
        <v>-2.1303942452121014E-2</v>
      </c>
    </row>
    <row r="63" spans="1:6" ht="15" customHeight="1" x14ac:dyDescent="0.25">
      <c r="A63" s="78" t="s">
        <v>59</v>
      </c>
      <c r="B63" s="77">
        <v>2232416</v>
      </c>
      <c r="C63" s="77">
        <v>1821451</v>
      </c>
      <c r="D63" s="77">
        <v>2026120</v>
      </c>
      <c r="E63" s="77">
        <f t="shared" si="4"/>
        <v>204669</v>
      </c>
      <c r="F63" s="73">
        <f t="shared" si="5"/>
        <v>0.11236591047467102</v>
      </c>
    </row>
    <row r="64" spans="1:6" ht="15" customHeight="1" x14ac:dyDescent="0.25">
      <c r="A64" s="78" t="s">
        <v>60</v>
      </c>
      <c r="B64" s="77">
        <v>55799</v>
      </c>
      <c r="C64" s="77">
        <v>90000</v>
      </c>
      <c r="D64" s="77">
        <v>90000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473641</v>
      </c>
      <c r="C65" s="77">
        <v>586379</v>
      </c>
      <c r="D65" s="77">
        <v>715620</v>
      </c>
      <c r="E65" s="77">
        <f t="shared" si="4"/>
        <v>129241</v>
      </c>
      <c r="F65" s="73">
        <f t="shared" si="5"/>
        <v>0.22040523279312527</v>
      </c>
    </row>
    <row r="66" spans="1:6" s="127" customFormat="1" ht="15" customHeight="1" x14ac:dyDescent="0.25">
      <c r="A66" s="97" t="s">
        <v>62</v>
      </c>
      <c r="B66" s="83">
        <v>8799807</v>
      </c>
      <c r="C66" s="83">
        <v>9367963</v>
      </c>
      <c r="D66" s="83">
        <v>10707056</v>
      </c>
      <c r="E66" s="83">
        <f t="shared" si="4"/>
        <v>1339093</v>
      </c>
      <c r="F66" s="84">
        <f t="shared" si="5"/>
        <v>0.14294388225060239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274631</v>
      </c>
      <c r="C68" s="77">
        <v>206447</v>
      </c>
      <c r="D68" s="77">
        <v>281449</v>
      </c>
      <c r="E68" s="77">
        <f t="shared" si="4"/>
        <v>75002</v>
      </c>
      <c r="F68" s="73">
        <f t="shared" si="5"/>
        <v>0.36329905496325932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9074438</v>
      </c>
      <c r="C71" s="99">
        <v>9574410</v>
      </c>
      <c r="D71" s="99">
        <v>10988505</v>
      </c>
      <c r="E71" s="99">
        <f t="shared" si="4"/>
        <v>1414095</v>
      </c>
      <c r="F71" s="84">
        <f t="shared" si="5"/>
        <v>0.14769526268459363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4949584</v>
      </c>
      <c r="C74" s="72">
        <v>5204451</v>
      </c>
      <c r="D74" s="72">
        <v>6004884</v>
      </c>
      <c r="E74" s="68">
        <f t="shared" ref="E74:E92" si="6">D74-C74</f>
        <v>800433</v>
      </c>
      <c r="F74" s="73">
        <f t="shared" ref="F74:F92" si="7">IF(ISBLANK(E74),"  ",IF(C74&gt;0,E74/C74,IF(E74&gt;0,1,0)))</f>
        <v>0.15379777809417361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2075833</v>
      </c>
      <c r="C76" s="68">
        <v>2285776</v>
      </c>
      <c r="D76" s="68">
        <v>2587299</v>
      </c>
      <c r="E76" s="77">
        <f t="shared" si="6"/>
        <v>301523</v>
      </c>
      <c r="F76" s="73">
        <f t="shared" si="7"/>
        <v>0.1319127508557269</v>
      </c>
    </row>
    <row r="77" spans="1:6" s="127" customFormat="1" ht="15" customHeight="1" x14ac:dyDescent="0.25">
      <c r="A77" s="97" t="s">
        <v>72</v>
      </c>
      <c r="B77" s="99">
        <v>7025417</v>
      </c>
      <c r="C77" s="99">
        <v>7490227</v>
      </c>
      <c r="D77" s="99">
        <v>8592183</v>
      </c>
      <c r="E77" s="83">
        <f t="shared" si="6"/>
        <v>1101956</v>
      </c>
      <c r="F77" s="84">
        <f t="shared" si="7"/>
        <v>0.14711917275671352</v>
      </c>
    </row>
    <row r="78" spans="1:6" ht="15" customHeight="1" x14ac:dyDescent="0.25">
      <c r="A78" s="78" t="s">
        <v>73</v>
      </c>
      <c r="B78" s="75">
        <v>26547</v>
      </c>
      <c r="C78" s="75">
        <v>73191</v>
      </c>
      <c r="D78" s="75">
        <v>76586</v>
      </c>
      <c r="E78" s="77">
        <f t="shared" si="6"/>
        <v>3395</v>
      </c>
      <c r="F78" s="73">
        <f t="shared" si="7"/>
        <v>4.6385484554111844E-2</v>
      </c>
    </row>
    <row r="79" spans="1:6" ht="15" customHeight="1" x14ac:dyDescent="0.25">
      <c r="A79" s="78" t="s">
        <v>74</v>
      </c>
      <c r="B79" s="72">
        <v>840280</v>
      </c>
      <c r="C79" s="72">
        <v>901396</v>
      </c>
      <c r="D79" s="72">
        <v>1084194</v>
      </c>
      <c r="E79" s="77">
        <f t="shared" si="6"/>
        <v>182798</v>
      </c>
      <c r="F79" s="73">
        <f t="shared" si="7"/>
        <v>0.20279433234671554</v>
      </c>
    </row>
    <row r="80" spans="1:6" ht="15" customHeight="1" x14ac:dyDescent="0.25">
      <c r="A80" s="78" t="s">
        <v>75</v>
      </c>
      <c r="B80" s="68">
        <v>54733</v>
      </c>
      <c r="C80" s="68">
        <v>78367</v>
      </c>
      <c r="D80" s="68">
        <v>108725</v>
      </c>
      <c r="E80" s="77">
        <f t="shared" si="6"/>
        <v>30358</v>
      </c>
      <c r="F80" s="73">
        <f t="shared" si="7"/>
        <v>0.38738244414102874</v>
      </c>
    </row>
    <row r="81" spans="1:8" s="127" customFormat="1" ht="15" customHeight="1" x14ac:dyDescent="0.25">
      <c r="A81" s="81" t="s">
        <v>76</v>
      </c>
      <c r="B81" s="99">
        <v>921560</v>
      </c>
      <c r="C81" s="99">
        <v>1052954</v>
      </c>
      <c r="D81" s="99">
        <v>1269505</v>
      </c>
      <c r="E81" s="83">
        <f t="shared" si="6"/>
        <v>216551</v>
      </c>
      <c r="F81" s="84">
        <f t="shared" si="7"/>
        <v>0.20566045620226525</v>
      </c>
    </row>
    <row r="82" spans="1:8" ht="15" customHeight="1" x14ac:dyDescent="0.25">
      <c r="A82" s="78" t="s">
        <v>77</v>
      </c>
      <c r="B82" s="68">
        <v>118069</v>
      </c>
      <c r="C82" s="68">
        <v>345040</v>
      </c>
      <c r="D82" s="68">
        <v>311187</v>
      </c>
      <c r="E82" s="77">
        <f t="shared" si="6"/>
        <v>-33853</v>
      </c>
      <c r="F82" s="73">
        <f t="shared" si="7"/>
        <v>-9.8113262230466028E-2</v>
      </c>
    </row>
    <row r="83" spans="1:8" ht="15" customHeight="1" x14ac:dyDescent="0.25">
      <c r="A83" s="78" t="s">
        <v>78</v>
      </c>
      <c r="B83" s="77">
        <v>522087</v>
      </c>
      <c r="C83" s="77">
        <v>116695</v>
      </c>
      <c r="D83" s="77">
        <v>105844</v>
      </c>
      <c r="E83" s="77">
        <f t="shared" si="6"/>
        <v>-10851</v>
      </c>
      <c r="F83" s="73">
        <f t="shared" si="7"/>
        <v>-9.2985989116928749E-2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404948</v>
      </c>
      <c r="C85" s="77">
        <v>346618</v>
      </c>
      <c r="D85" s="77">
        <v>397143</v>
      </c>
      <c r="E85" s="77">
        <f t="shared" si="6"/>
        <v>50525</v>
      </c>
      <c r="F85" s="73">
        <f t="shared" si="7"/>
        <v>0.14576565556318483</v>
      </c>
    </row>
    <row r="86" spans="1:8" s="127" customFormat="1" ht="15" customHeight="1" x14ac:dyDescent="0.25">
      <c r="A86" s="81" t="s">
        <v>81</v>
      </c>
      <c r="B86" s="83">
        <v>1045104</v>
      </c>
      <c r="C86" s="83">
        <v>808353</v>
      </c>
      <c r="D86" s="83">
        <v>814174</v>
      </c>
      <c r="E86" s="83">
        <f t="shared" si="6"/>
        <v>5821</v>
      </c>
      <c r="F86" s="84">
        <f t="shared" si="7"/>
        <v>7.2010619123081127E-3</v>
      </c>
    </row>
    <row r="87" spans="1:8" ht="15" customHeight="1" x14ac:dyDescent="0.25">
      <c r="A87" s="78" t="s">
        <v>82</v>
      </c>
      <c r="B87" s="77">
        <v>60541</v>
      </c>
      <c r="C87" s="77">
        <v>200326</v>
      </c>
      <c r="D87" s="77">
        <v>294443</v>
      </c>
      <c r="E87" s="77">
        <f t="shared" si="6"/>
        <v>94117</v>
      </c>
      <c r="F87" s="73">
        <f t="shared" si="7"/>
        <v>0.4698191947126184</v>
      </c>
    </row>
    <row r="88" spans="1:8" ht="15" customHeight="1" x14ac:dyDescent="0.25">
      <c r="A88" s="78" t="s">
        <v>83</v>
      </c>
      <c r="B88" s="77">
        <v>21816</v>
      </c>
      <c r="C88" s="77">
        <v>22550</v>
      </c>
      <c r="D88" s="77">
        <v>18200</v>
      </c>
      <c r="E88" s="77">
        <f t="shared" si="6"/>
        <v>-4350</v>
      </c>
      <c r="F88" s="73">
        <f t="shared" si="7"/>
        <v>-0.19290465631929046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82357</v>
      </c>
      <c r="C90" s="99">
        <v>222876</v>
      </c>
      <c r="D90" s="99">
        <v>312643</v>
      </c>
      <c r="E90" s="99">
        <f t="shared" si="6"/>
        <v>89767</v>
      </c>
      <c r="F90" s="84">
        <f t="shared" si="7"/>
        <v>0.40276656077819056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9074438</v>
      </c>
      <c r="C92" s="200">
        <v>9574410</v>
      </c>
      <c r="D92" s="200">
        <v>10988505</v>
      </c>
      <c r="E92" s="200">
        <f t="shared" si="6"/>
        <v>1414095</v>
      </c>
      <c r="F92" s="202">
        <f t="shared" si="7"/>
        <v>0.14769526268459363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111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7344573</v>
      </c>
      <c r="C8" s="72">
        <v>7344573</v>
      </c>
      <c r="D8" s="72">
        <v>7266592</v>
      </c>
      <c r="E8" s="72">
        <f t="shared" ref="E8:E29" si="0">D8-C8</f>
        <v>-77981</v>
      </c>
      <c r="F8" s="73">
        <f t="shared" ref="F8:F29" si="1">IF(ISBLANK(E8),"  ",IF(C8&gt;0,E8/C8,IF(E8&gt;0,1,0)))</f>
        <v>-1.0617499478866914E-2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402551</v>
      </c>
      <c r="C10" s="75">
        <v>413692</v>
      </c>
      <c r="D10" s="75">
        <v>402157</v>
      </c>
      <c r="E10" s="75">
        <f t="shared" si="0"/>
        <v>-11535</v>
      </c>
      <c r="F10" s="73">
        <f t="shared" si="1"/>
        <v>-2.78830627616681E-2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402551</v>
      </c>
      <c r="C12" s="77">
        <v>413692</v>
      </c>
      <c r="D12" s="77">
        <v>402157</v>
      </c>
      <c r="E12" s="75">
        <f t="shared" si="0"/>
        <v>-11535</v>
      </c>
      <c r="F12" s="73">
        <f t="shared" si="1"/>
        <v>-2.78830627616681E-2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7747124</v>
      </c>
      <c r="C35" s="83">
        <v>7758265</v>
      </c>
      <c r="D35" s="83">
        <v>7668749</v>
      </c>
      <c r="E35" s="83">
        <f>D35-C35</f>
        <v>-89516</v>
      </c>
      <c r="F35" s="84">
        <f>IF(ISBLANK(E35),"  ",IF(C35&gt;0,E35/C35,IF(E35&gt;0,1,0)))</f>
        <v>-1.1538146737704886E-2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1026394.4100000001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1026394.4100000001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10365255.41</v>
      </c>
      <c r="C48" s="88">
        <v>9620751</v>
      </c>
      <c r="D48" s="88">
        <v>9970000</v>
      </c>
      <c r="E48" s="88">
        <f>D48-C48</f>
        <v>349249</v>
      </c>
      <c r="F48" s="84">
        <f>IF(ISBLANK(E48),"  ",IF(C48&gt;0,E48/C48,IF(E48&gt;0,1,0)))</f>
        <v>3.6301635911791086E-2</v>
      </c>
    </row>
    <row r="49" spans="1:7" ht="15" customHeight="1" x14ac:dyDescent="0.25">
      <c r="A49" s="78" t="s">
        <v>46</v>
      </c>
      <c r="B49" s="77"/>
      <c r="C49" s="77"/>
      <c r="D49" s="77"/>
      <c r="E49" s="77"/>
      <c r="F49" s="69"/>
    </row>
    <row r="50" spans="1:7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7" ht="15" customHeight="1" x14ac:dyDescent="0.25">
      <c r="A51" s="80"/>
      <c r="B51" s="68"/>
      <c r="C51" s="68"/>
      <c r="D51" s="68"/>
      <c r="E51" s="68"/>
      <c r="F51" s="93"/>
    </row>
    <row r="52" spans="1:7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7" ht="15" customHeight="1" x14ac:dyDescent="0.25">
      <c r="A53" s="78"/>
      <c r="B53" s="77"/>
      <c r="C53" s="77"/>
      <c r="D53" s="77"/>
      <c r="E53" s="77"/>
      <c r="F53" s="69"/>
    </row>
    <row r="54" spans="1:7" s="127" customFormat="1" ht="15" customHeight="1" x14ac:dyDescent="0.25">
      <c r="A54" s="94" t="s">
        <v>52</v>
      </c>
      <c r="B54" s="88">
        <v>17085985</v>
      </c>
      <c r="C54" s="88">
        <v>17379016</v>
      </c>
      <c r="D54" s="88">
        <v>17638749</v>
      </c>
      <c r="E54" s="88">
        <f>D54-C54</f>
        <v>259733</v>
      </c>
      <c r="F54" s="84">
        <f>IF(ISBLANK(E54),"  ",IF(C54&gt;0,E54/C54,IF(E54&gt;0,1,0)))</f>
        <v>1.4945207484704542E-2</v>
      </c>
    </row>
    <row r="55" spans="1:7" ht="15" customHeight="1" x14ac:dyDescent="0.25">
      <c r="A55" s="95"/>
      <c r="B55" s="77"/>
      <c r="C55" s="77"/>
      <c r="D55" s="77"/>
      <c r="E55" s="77"/>
      <c r="F55" s="69" t="s">
        <v>46</v>
      </c>
    </row>
    <row r="56" spans="1:7" ht="15" customHeight="1" x14ac:dyDescent="0.25">
      <c r="A56" s="96"/>
      <c r="B56" s="68"/>
      <c r="C56" s="68"/>
      <c r="D56" s="68"/>
      <c r="E56" s="68"/>
      <c r="F56" s="70" t="s">
        <v>46</v>
      </c>
    </row>
    <row r="57" spans="1:7" ht="15" customHeight="1" x14ac:dyDescent="0.25">
      <c r="A57" s="94" t="s">
        <v>53</v>
      </c>
      <c r="B57" s="68"/>
      <c r="C57" s="68"/>
      <c r="D57" s="68"/>
      <c r="E57" s="68"/>
      <c r="F57" s="70"/>
    </row>
    <row r="58" spans="1:7" ht="15" customHeight="1" x14ac:dyDescent="0.25">
      <c r="A58" s="76" t="s">
        <v>54</v>
      </c>
      <c r="B58" s="68">
        <v>7318604</v>
      </c>
      <c r="C58" s="68">
        <v>7321750</v>
      </c>
      <c r="D58" s="68">
        <v>7677490</v>
      </c>
      <c r="E58" s="68">
        <f t="shared" ref="E58:E71" si="4">D58-C58</f>
        <v>355740</v>
      </c>
      <c r="F58" s="73">
        <f t="shared" ref="F58:F71" si="5">IF(ISBLANK(E58),"  ",IF(C58&gt;0,E58/C58,IF(E58&gt;0,1,0)))</f>
        <v>4.8586744972171955E-2</v>
      </c>
    </row>
    <row r="59" spans="1:7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7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7" ht="15" customHeight="1" x14ac:dyDescent="0.25">
      <c r="A61" s="78" t="s">
        <v>57</v>
      </c>
      <c r="B61" s="77">
        <v>500670</v>
      </c>
      <c r="C61" s="77">
        <v>690100</v>
      </c>
      <c r="D61" s="77">
        <v>475000</v>
      </c>
      <c r="E61" s="77">
        <f t="shared" si="4"/>
        <v>-215100</v>
      </c>
      <c r="F61" s="73">
        <f t="shared" si="5"/>
        <v>-0.31169395739747863</v>
      </c>
    </row>
    <row r="62" spans="1:7" ht="15" customHeight="1" x14ac:dyDescent="0.25">
      <c r="A62" s="78" t="s">
        <v>58</v>
      </c>
      <c r="B62" s="77">
        <v>1739268</v>
      </c>
      <c r="C62" s="77">
        <v>1706000</v>
      </c>
      <c r="D62" s="77">
        <v>1809698</v>
      </c>
      <c r="E62" s="77">
        <f t="shared" si="4"/>
        <v>103698</v>
      </c>
      <c r="F62" s="73">
        <f t="shared" si="5"/>
        <v>6.0784290738569752E-2</v>
      </c>
    </row>
    <row r="63" spans="1:7" ht="15" customHeight="1" x14ac:dyDescent="0.25">
      <c r="A63" s="78" t="s">
        <v>59</v>
      </c>
      <c r="B63" s="77">
        <v>4904299</v>
      </c>
      <c r="C63" s="77">
        <v>5100170</v>
      </c>
      <c r="D63" s="77">
        <v>5028970</v>
      </c>
      <c r="E63" s="77">
        <f t="shared" si="4"/>
        <v>-71200</v>
      </c>
      <c r="F63" s="73">
        <f t="shared" si="5"/>
        <v>-1.3960318969759831E-2</v>
      </c>
      <c r="G63" s="190"/>
    </row>
    <row r="64" spans="1:7" ht="15" customHeight="1" x14ac:dyDescent="0.25">
      <c r="A64" s="78" t="s">
        <v>60</v>
      </c>
      <c r="B64" s="77">
        <v>266667</v>
      </c>
      <c r="C64" s="77">
        <v>43496</v>
      </c>
      <c r="D64" s="77">
        <v>275000</v>
      </c>
      <c r="E64" s="77">
        <f t="shared" si="4"/>
        <v>231504</v>
      </c>
      <c r="F64" s="73">
        <f t="shared" si="5"/>
        <v>5.3224204524553986</v>
      </c>
    </row>
    <row r="65" spans="1:6" ht="15" customHeight="1" x14ac:dyDescent="0.25">
      <c r="A65" s="78" t="s">
        <v>61</v>
      </c>
      <c r="B65" s="77">
        <v>1941308</v>
      </c>
      <c r="C65" s="77">
        <v>2057500</v>
      </c>
      <c r="D65" s="77">
        <v>1952591</v>
      </c>
      <c r="E65" s="77">
        <f t="shared" si="4"/>
        <v>-104909</v>
      </c>
      <c r="F65" s="73">
        <f t="shared" si="5"/>
        <v>-5.098857837181045E-2</v>
      </c>
    </row>
    <row r="66" spans="1:6" s="127" customFormat="1" ht="15" customHeight="1" x14ac:dyDescent="0.25">
      <c r="A66" s="97" t="s">
        <v>62</v>
      </c>
      <c r="B66" s="83">
        <v>16670816</v>
      </c>
      <c r="C66" s="83">
        <v>16919016</v>
      </c>
      <c r="D66" s="83">
        <v>17218749</v>
      </c>
      <c r="E66" s="83">
        <f t="shared" si="4"/>
        <v>299733</v>
      </c>
      <c r="F66" s="84">
        <f t="shared" si="5"/>
        <v>1.7715746589517974E-2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415169</v>
      </c>
      <c r="C68" s="77">
        <v>460000</v>
      </c>
      <c r="D68" s="77">
        <v>420000</v>
      </c>
      <c r="E68" s="77">
        <f t="shared" si="4"/>
        <v>-40000</v>
      </c>
      <c r="F68" s="73">
        <f t="shared" si="5"/>
        <v>-8.6956521739130432E-2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17085985</v>
      </c>
      <c r="C71" s="99">
        <v>17379016</v>
      </c>
      <c r="D71" s="99">
        <v>17638749</v>
      </c>
      <c r="E71" s="99">
        <f t="shared" si="4"/>
        <v>259733</v>
      </c>
      <c r="F71" s="84">
        <f t="shared" si="5"/>
        <v>1.4945207484704542E-2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8501562</v>
      </c>
      <c r="C74" s="72">
        <v>9636100</v>
      </c>
      <c r="D74" s="72">
        <v>8612854</v>
      </c>
      <c r="E74" s="68">
        <f t="shared" ref="E74:E92" si="6">D74-C74</f>
        <v>-1023246</v>
      </c>
      <c r="F74" s="73">
        <f t="shared" ref="F74:F92" si="7">IF(ISBLANK(E74),"  ",IF(C74&gt;0,E74/C74,IF(E74&gt;0,1,0)))</f>
        <v>-0.10618881082595656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3935523</v>
      </c>
      <c r="C76" s="68">
        <v>3649900</v>
      </c>
      <c r="D76" s="68">
        <v>4297023</v>
      </c>
      <c r="E76" s="77">
        <f t="shared" si="6"/>
        <v>647123</v>
      </c>
      <c r="F76" s="73">
        <f t="shared" si="7"/>
        <v>0.17729883010493439</v>
      </c>
    </row>
    <row r="77" spans="1:6" s="127" customFormat="1" ht="15" customHeight="1" x14ac:dyDescent="0.25">
      <c r="A77" s="97" t="s">
        <v>72</v>
      </c>
      <c r="B77" s="99">
        <v>12437085</v>
      </c>
      <c r="C77" s="99">
        <v>13286000</v>
      </c>
      <c r="D77" s="99">
        <v>12909877</v>
      </c>
      <c r="E77" s="83">
        <f t="shared" si="6"/>
        <v>-376123</v>
      </c>
      <c r="F77" s="84">
        <f t="shared" si="7"/>
        <v>-2.8309724522053291E-2</v>
      </c>
    </row>
    <row r="78" spans="1:6" ht="15" customHeight="1" x14ac:dyDescent="0.25">
      <c r="A78" s="78" t="s">
        <v>73</v>
      </c>
      <c r="B78" s="75">
        <v>50099</v>
      </c>
      <c r="C78" s="75">
        <v>47100</v>
      </c>
      <c r="D78" s="75">
        <v>59521</v>
      </c>
      <c r="E78" s="77">
        <f t="shared" si="6"/>
        <v>12421</v>
      </c>
      <c r="F78" s="73">
        <f t="shared" si="7"/>
        <v>0.26371549893842888</v>
      </c>
    </row>
    <row r="79" spans="1:6" ht="15" customHeight="1" x14ac:dyDescent="0.25">
      <c r="A79" s="78" t="s">
        <v>74</v>
      </c>
      <c r="B79" s="72">
        <v>2373147</v>
      </c>
      <c r="C79" s="72">
        <v>2307950</v>
      </c>
      <c r="D79" s="72">
        <v>2417850</v>
      </c>
      <c r="E79" s="77">
        <f t="shared" si="6"/>
        <v>109900</v>
      </c>
      <c r="F79" s="73">
        <f t="shared" si="7"/>
        <v>4.7618015988214649E-2</v>
      </c>
    </row>
    <row r="80" spans="1:6" ht="15" customHeight="1" x14ac:dyDescent="0.25">
      <c r="A80" s="78" t="s">
        <v>75</v>
      </c>
      <c r="B80" s="68">
        <v>202765</v>
      </c>
      <c r="C80" s="68">
        <v>181750</v>
      </c>
      <c r="D80" s="68">
        <v>213150</v>
      </c>
      <c r="E80" s="77">
        <f t="shared" si="6"/>
        <v>31400</v>
      </c>
      <c r="F80" s="73">
        <f t="shared" si="7"/>
        <v>0.17276478679504814</v>
      </c>
    </row>
    <row r="81" spans="1:8" s="127" customFormat="1" ht="15" customHeight="1" x14ac:dyDescent="0.25">
      <c r="A81" s="81" t="s">
        <v>76</v>
      </c>
      <c r="B81" s="99">
        <v>2626011</v>
      </c>
      <c r="C81" s="99">
        <v>2536800</v>
      </c>
      <c r="D81" s="99">
        <v>2690521</v>
      </c>
      <c r="E81" s="83">
        <f t="shared" si="6"/>
        <v>153721</v>
      </c>
      <c r="F81" s="84">
        <f t="shared" si="7"/>
        <v>6.0596420687480293E-2</v>
      </c>
    </row>
    <row r="82" spans="1:8" ht="15" customHeight="1" x14ac:dyDescent="0.25">
      <c r="A82" s="78" t="s">
        <v>77</v>
      </c>
      <c r="B82" s="68">
        <v>239861</v>
      </c>
      <c r="C82" s="68">
        <v>130000</v>
      </c>
      <c r="D82" s="68">
        <v>243150</v>
      </c>
      <c r="E82" s="77">
        <f t="shared" si="6"/>
        <v>113150</v>
      </c>
      <c r="F82" s="73">
        <f t="shared" si="7"/>
        <v>0.87038461538461542</v>
      </c>
    </row>
    <row r="83" spans="1:8" ht="15" customHeight="1" x14ac:dyDescent="0.25">
      <c r="A83" s="78" t="s">
        <v>78</v>
      </c>
      <c r="B83" s="77">
        <v>1004614</v>
      </c>
      <c r="C83" s="77">
        <v>689216</v>
      </c>
      <c r="D83" s="77">
        <v>1013701</v>
      </c>
      <c r="E83" s="77">
        <f t="shared" si="6"/>
        <v>324485</v>
      </c>
      <c r="F83" s="73">
        <f t="shared" si="7"/>
        <v>0.470803057386944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630210</v>
      </c>
      <c r="C85" s="77">
        <v>687000</v>
      </c>
      <c r="D85" s="77">
        <v>640000</v>
      </c>
      <c r="E85" s="77">
        <f t="shared" si="6"/>
        <v>-47000</v>
      </c>
      <c r="F85" s="73">
        <f t="shared" si="7"/>
        <v>-6.8413391557496359E-2</v>
      </c>
    </row>
    <row r="86" spans="1:8" s="127" customFormat="1" ht="15" customHeight="1" x14ac:dyDescent="0.25">
      <c r="A86" s="81" t="s">
        <v>81</v>
      </c>
      <c r="B86" s="83">
        <v>1874685</v>
      </c>
      <c r="C86" s="83">
        <v>1506216</v>
      </c>
      <c r="D86" s="83">
        <v>1896851</v>
      </c>
      <c r="E86" s="83">
        <f t="shared" si="6"/>
        <v>390635</v>
      </c>
      <c r="F86" s="84">
        <f t="shared" si="7"/>
        <v>0.25934859276491551</v>
      </c>
    </row>
    <row r="87" spans="1:8" ht="15" customHeight="1" x14ac:dyDescent="0.25">
      <c r="A87" s="78" t="s">
        <v>82</v>
      </c>
      <c r="B87" s="77">
        <v>148204</v>
      </c>
      <c r="C87" s="77">
        <v>50000</v>
      </c>
      <c r="D87" s="77">
        <v>141500</v>
      </c>
      <c r="E87" s="77">
        <f t="shared" si="6"/>
        <v>91500</v>
      </c>
      <c r="F87" s="73">
        <f t="shared" si="7"/>
        <v>1.83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148204</v>
      </c>
      <c r="C90" s="99">
        <v>50000</v>
      </c>
      <c r="D90" s="99">
        <v>141500</v>
      </c>
      <c r="E90" s="99">
        <f t="shared" si="6"/>
        <v>91500</v>
      </c>
      <c r="F90" s="84">
        <f t="shared" si="7"/>
        <v>1.83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17085985</v>
      </c>
      <c r="C92" s="200">
        <v>17379016</v>
      </c>
      <c r="D92" s="200">
        <v>17638749</v>
      </c>
      <c r="E92" s="200">
        <f t="shared" si="6"/>
        <v>259733</v>
      </c>
      <c r="F92" s="202">
        <f t="shared" si="7"/>
        <v>1.4945207484704542E-2</v>
      </c>
    </row>
    <row r="93" spans="1:8" ht="15" customHeight="1" thickTop="1" x14ac:dyDescent="0.4">
      <c r="A93" s="4"/>
      <c r="B93" s="5"/>
      <c r="C93" s="14"/>
      <c r="D93" s="14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7" customWidth="1"/>
    <col min="2" max="2" width="23.7109375" style="12" customWidth="1"/>
    <col min="3" max="5" width="23.7109375" style="8" customWidth="1"/>
    <col min="6" max="6" width="23.7109375" style="9" customWidth="1"/>
    <col min="7" max="7" width="8.42578125" style="218" customWidth="1"/>
    <col min="8" max="8" width="11.5703125" style="218" customWidth="1"/>
    <col min="9" max="16384" width="9.140625" style="218"/>
  </cols>
  <sheetData>
    <row r="1" spans="1:8" ht="19.5" customHeight="1" thickBot="1" x14ac:dyDescent="0.3">
      <c r="A1" s="30" t="s">
        <v>0</v>
      </c>
      <c r="B1" s="31"/>
      <c r="C1" s="32" t="s">
        <v>1</v>
      </c>
      <c r="D1" s="29" t="s">
        <v>113</v>
      </c>
      <c r="E1" s="42"/>
      <c r="F1" s="29"/>
      <c r="G1" s="216"/>
      <c r="H1" s="217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217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217"/>
      <c r="H3" s="217"/>
    </row>
    <row r="4" spans="1:8" s="142" customFormat="1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5398002</v>
      </c>
      <c r="C8" s="72">
        <v>5398002</v>
      </c>
      <c r="D8" s="72">
        <v>5866707</v>
      </c>
      <c r="E8" s="72">
        <f t="shared" ref="E8:E29" si="0">D8-C8</f>
        <v>468705</v>
      </c>
      <c r="F8" s="73">
        <f t="shared" ref="F8:F29" si="1">IF(ISBLANK(E8),"  ",IF(C8&gt;0,E8/C8,IF(E8&gt;0,1,0)))</f>
        <v>8.6829349081382332E-2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224036</v>
      </c>
      <c r="C10" s="75">
        <v>230236</v>
      </c>
      <c r="D10" s="75">
        <v>223816</v>
      </c>
      <c r="E10" s="75">
        <f t="shared" si="0"/>
        <v>-6420</v>
      </c>
      <c r="F10" s="73">
        <f t="shared" si="1"/>
        <v>-2.7884431626678714E-2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224036</v>
      </c>
      <c r="C12" s="77">
        <v>230236</v>
      </c>
      <c r="D12" s="77">
        <v>223816</v>
      </c>
      <c r="E12" s="75">
        <f t="shared" si="0"/>
        <v>-6420</v>
      </c>
      <c r="F12" s="73">
        <f t="shared" si="1"/>
        <v>-2.7884431626678714E-2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219" customFormat="1" ht="15" customHeight="1" x14ac:dyDescent="0.25">
      <c r="A35" s="82" t="s">
        <v>38</v>
      </c>
      <c r="B35" s="83">
        <v>5622038</v>
      </c>
      <c r="C35" s="83">
        <v>5628238</v>
      </c>
      <c r="D35" s="83">
        <v>6090523</v>
      </c>
      <c r="E35" s="83">
        <f>D35-C35</f>
        <v>462285</v>
      </c>
      <c r="F35" s="84">
        <f>IF(ISBLANK(E35),"  ",IF(C35&gt;0,E35/C35,IF(E35&gt;0,1,0)))</f>
        <v>8.2136718454336857E-2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219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219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219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219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219" customFormat="1" ht="15" customHeight="1" x14ac:dyDescent="0.25">
      <c r="A48" s="80" t="s">
        <v>49</v>
      </c>
      <c r="B48" s="88">
        <v>8558208</v>
      </c>
      <c r="C48" s="88">
        <v>8800000</v>
      </c>
      <c r="D48" s="88">
        <v>8900000</v>
      </c>
      <c r="E48" s="88">
        <f>D48-C48</f>
        <v>100000</v>
      </c>
      <c r="F48" s="84">
        <f>IF(ISBLANK(E48),"  ",IF(C48&gt;0,E48/C48,IF(E48&gt;0,1,0)))</f>
        <v>1.1363636363636364E-2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219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219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219" customFormat="1" ht="15" customHeight="1" x14ac:dyDescent="0.25">
      <c r="A54" s="94" t="s">
        <v>52</v>
      </c>
      <c r="B54" s="88">
        <v>14180246</v>
      </c>
      <c r="C54" s="88">
        <v>14428238</v>
      </c>
      <c r="D54" s="88">
        <v>14990523</v>
      </c>
      <c r="E54" s="88">
        <f>D54-C54</f>
        <v>562285</v>
      </c>
      <c r="F54" s="84">
        <f>IF(ISBLANK(E54),"  ",IF(C54&gt;0,E54/C54,IF(E54&gt;0,1,0)))</f>
        <v>3.8971148105541371E-2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7095574</v>
      </c>
      <c r="C58" s="68">
        <v>7265443</v>
      </c>
      <c r="D58" s="68">
        <v>7354809</v>
      </c>
      <c r="E58" s="68">
        <f t="shared" ref="E58:E71" si="4">D58-C58</f>
        <v>89366</v>
      </c>
      <c r="F58" s="73">
        <f t="shared" ref="F58:F71" si="5">IF(ISBLANK(E58),"  ",IF(C58&gt;0,E58/C58,IF(E58&gt;0,1,0)))</f>
        <v>1.2300144671150816E-2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984492</v>
      </c>
      <c r="C61" s="77">
        <v>1000062</v>
      </c>
      <c r="D61" s="77">
        <v>1112558</v>
      </c>
      <c r="E61" s="77">
        <f t="shared" si="4"/>
        <v>112496</v>
      </c>
      <c r="F61" s="73">
        <f t="shared" si="5"/>
        <v>0.11248902568040782</v>
      </c>
    </row>
    <row r="62" spans="1:6" ht="15" customHeight="1" x14ac:dyDescent="0.25">
      <c r="A62" s="78" t="s">
        <v>58</v>
      </c>
      <c r="B62" s="77">
        <v>1450027</v>
      </c>
      <c r="C62" s="77">
        <v>1456645</v>
      </c>
      <c r="D62" s="77">
        <v>1465852</v>
      </c>
      <c r="E62" s="77">
        <f t="shared" si="4"/>
        <v>9207</v>
      </c>
      <c r="F62" s="73">
        <f t="shared" si="5"/>
        <v>6.3206889804997097E-3</v>
      </c>
    </row>
    <row r="63" spans="1:6" ht="15" customHeight="1" x14ac:dyDescent="0.25">
      <c r="A63" s="78" t="s">
        <v>59</v>
      </c>
      <c r="B63" s="77">
        <v>2910858</v>
      </c>
      <c r="C63" s="77">
        <v>2916606</v>
      </c>
      <c r="D63" s="77">
        <v>3317586</v>
      </c>
      <c r="E63" s="77">
        <f t="shared" si="4"/>
        <v>400980</v>
      </c>
      <c r="F63" s="73">
        <f t="shared" si="5"/>
        <v>0.13748171676256579</v>
      </c>
    </row>
    <row r="64" spans="1:6" ht="15" customHeight="1" x14ac:dyDescent="0.25">
      <c r="A64" s="78" t="s">
        <v>60</v>
      </c>
      <c r="B64" s="77">
        <v>78222</v>
      </c>
      <c r="C64" s="77">
        <v>78222</v>
      </c>
      <c r="D64" s="77">
        <v>0</v>
      </c>
      <c r="E64" s="77">
        <f t="shared" si="4"/>
        <v>-78222</v>
      </c>
      <c r="F64" s="73">
        <f t="shared" si="5"/>
        <v>-1</v>
      </c>
    </row>
    <row r="65" spans="1:6" ht="15" customHeight="1" x14ac:dyDescent="0.25">
      <c r="A65" s="78" t="s">
        <v>61</v>
      </c>
      <c r="B65" s="77">
        <v>1251646</v>
      </c>
      <c r="C65" s="77">
        <v>1301832</v>
      </c>
      <c r="D65" s="77">
        <v>1344259</v>
      </c>
      <c r="E65" s="77">
        <f t="shared" si="4"/>
        <v>42427</v>
      </c>
      <c r="F65" s="73">
        <f t="shared" si="5"/>
        <v>3.2590226695917754E-2</v>
      </c>
    </row>
    <row r="66" spans="1:6" s="219" customFormat="1" ht="15" customHeight="1" x14ac:dyDescent="0.25">
      <c r="A66" s="97" t="s">
        <v>62</v>
      </c>
      <c r="B66" s="83">
        <v>13770819</v>
      </c>
      <c r="C66" s="83">
        <v>14018810</v>
      </c>
      <c r="D66" s="83">
        <v>14595064</v>
      </c>
      <c r="E66" s="83">
        <f t="shared" si="4"/>
        <v>576254</v>
      </c>
      <c r="F66" s="84">
        <f t="shared" si="5"/>
        <v>4.1105771459917069E-2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409427</v>
      </c>
      <c r="C68" s="77">
        <v>409428</v>
      </c>
      <c r="D68" s="77">
        <v>395459</v>
      </c>
      <c r="E68" s="77">
        <f t="shared" si="4"/>
        <v>-13969</v>
      </c>
      <c r="F68" s="73">
        <f t="shared" si="5"/>
        <v>-3.4118330939750093E-2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219" customFormat="1" ht="15" customHeight="1" x14ac:dyDescent="0.25">
      <c r="A71" s="98" t="s">
        <v>67</v>
      </c>
      <c r="B71" s="99">
        <v>14180246</v>
      </c>
      <c r="C71" s="99">
        <v>14428238</v>
      </c>
      <c r="D71" s="99">
        <v>14990523</v>
      </c>
      <c r="E71" s="99">
        <f t="shared" si="4"/>
        <v>562285</v>
      </c>
      <c r="F71" s="84">
        <f t="shared" si="5"/>
        <v>3.8971148105541371E-2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8385171</v>
      </c>
      <c r="C74" s="72">
        <v>8511852</v>
      </c>
      <c r="D74" s="72">
        <v>8154450</v>
      </c>
      <c r="E74" s="68">
        <f t="shared" ref="E74:E92" si="6">D74-C74</f>
        <v>-357402</v>
      </c>
      <c r="F74" s="73">
        <f t="shared" ref="F74:F92" si="7">IF(ISBLANK(E74),"  ",IF(C74&gt;0,E74/C74,IF(E74&gt;0,1,0)))</f>
        <v>-4.1988746984792498E-2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3482474</v>
      </c>
      <c r="C76" s="68">
        <v>3518049</v>
      </c>
      <c r="D76" s="68">
        <v>3344067</v>
      </c>
      <c r="E76" s="77">
        <f t="shared" si="6"/>
        <v>-173982</v>
      </c>
      <c r="F76" s="73">
        <f t="shared" si="7"/>
        <v>-4.9454115050699979E-2</v>
      </c>
    </row>
    <row r="77" spans="1:6" s="219" customFormat="1" ht="15" customHeight="1" x14ac:dyDescent="0.25">
      <c r="A77" s="97" t="s">
        <v>72</v>
      </c>
      <c r="B77" s="99">
        <v>11867645</v>
      </c>
      <c r="C77" s="99">
        <v>12029901</v>
      </c>
      <c r="D77" s="99">
        <v>11498517</v>
      </c>
      <c r="E77" s="83">
        <f t="shared" si="6"/>
        <v>-531384</v>
      </c>
      <c r="F77" s="84">
        <f t="shared" si="7"/>
        <v>-4.4171934582005287E-2</v>
      </c>
    </row>
    <row r="78" spans="1:6" ht="15" customHeight="1" x14ac:dyDescent="0.25">
      <c r="A78" s="78" t="s">
        <v>73</v>
      </c>
      <c r="B78" s="75">
        <v>69478</v>
      </c>
      <c r="C78" s="75">
        <v>77273</v>
      </c>
      <c r="D78" s="75">
        <v>75357</v>
      </c>
      <c r="E78" s="77">
        <f t="shared" si="6"/>
        <v>-1916</v>
      </c>
      <c r="F78" s="73">
        <f t="shared" si="7"/>
        <v>-2.4795206605153157E-2</v>
      </c>
    </row>
    <row r="79" spans="1:6" ht="15" customHeight="1" x14ac:dyDescent="0.25">
      <c r="A79" s="78" t="s">
        <v>74</v>
      </c>
      <c r="B79" s="72">
        <v>1397725</v>
      </c>
      <c r="C79" s="72">
        <v>1419659</v>
      </c>
      <c r="D79" s="72">
        <v>1803953</v>
      </c>
      <c r="E79" s="77">
        <f t="shared" si="6"/>
        <v>384294</v>
      </c>
      <c r="F79" s="73">
        <f t="shared" si="7"/>
        <v>0.27069458229053595</v>
      </c>
    </row>
    <row r="80" spans="1:6" ht="15" customHeight="1" x14ac:dyDescent="0.25">
      <c r="A80" s="78" t="s">
        <v>75</v>
      </c>
      <c r="B80" s="68">
        <v>458076</v>
      </c>
      <c r="C80" s="68">
        <v>488290</v>
      </c>
      <c r="D80" s="68">
        <v>759777</v>
      </c>
      <c r="E80" s="77">
        <f t="shared" si="6"/>
        <v>271487</v>
      </c>
      <c r="F80" s="73">
        <f t="shared" si="7"/>
        <v>0.55599541256220686</v>
      </c>
    </row>
    <row r="81" spans="1:8" s="219" customFormat="1" ht="15" customHeight="1" x14ac:dyDescent="0.25">
      <c r="A81" s="81" t="s">
        <v>76</v>
      </c>
      <c r="B81" s="99">
        <v>1925279</v>
      </c>
      <c r="C81" s="99">
        <v>1985222</v>
      </c>
      <c r="D81" s="99">
        <v>2639087</v>
      </c>
      <c r="E81" s="83">
        <f t="shared" si="6"/>
        <v>653865</v>
      </c>
      <c r="F81" s="84">
        <f t="shared" si="7"/>
        <v>0.32936618675392476</v>
      </c>
    </row>
    <row r="82" spans="1:8" ht="15" customHeight="1" x14ac:dyDescent="0.25">
      <c r="A82" s="78" t="s">
        <v>77</v>
      </c>
      <c r="B82" s="68">
        <v>24701</v>
      </c>
      <c r="C82" s="68">
        <v>25492</v>
      </c>
      <c r="D82" s="68">
        <v>87513</v>
      </c>
      <c r="E82" s="77">
        <f t="shared" si="6"/>
        <v>62021</v>
      </c>
      <c r="F82" s="73">
        <f t="shared" si="7"/>
        <v>2.4329593597991526</v>
      </c>
    </row>
    <row r="83" spans="1:8" ht="15" customHeight="1" x14ac:dyDescent="0.25">
      <c r="A83" s="78" t="s">
        <v>78</v>
      </c>
      <c r="B83" s="77">
        <v>87471</v>
      </c>
      <c r="C83" s="77">
        <v>87471</v>
      </c>
      <c r="D83" s="77">
        <v>15174</v>
      </c>
      <c r="E83" s="77">
        <f t="shared" si="6"/>
        <v>-72297</v>
      </c>
      <c r="F83" s="73">
        <f t="shared" si="7"/>
        <v>-0.8265253626916349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133978</v>
      </c>
      <c r="C85" s="77">
        <v>135550</v>
      </c>
      <c r="D85" s="77">
        <v>153613</v>
      </c>
      <c r="E85" s="77">
        <f t="shared" si="6"/>
        <v>18063</v>
      </c>
      <c r="F85" s="73">
        <f t="shared" si="7"/>
        <v>0.1332571007008484</v>
      </c>
    </row>
    <row r="86" spans="1:8" s="219" customFormat="1" ht="15" customHeight="1" x14ac:dyDescent="0.25">
      <c r="A86" s="81" t="s">
        <v>81</v>
      </c>
      <c r="B86" s="83">
        <v>246150</v>
      </c>
      <c r="C86" s="83">
        <v>248513</v>
      </c>
      <c r="D86" s="83">
        <v>256300</v>
      </c>
      <c r="E86" s="83">
        <f t="shared" si="6"/>
        <v>7787</v>
      </c>
      <c r="F86" s="84">
        <f t="shared" si="7"/>
        <v>3.1334376873644439E-2</v>
      </c>
    </row>
    <row r="87" spans="1:8" ht="15" customHeight="1" x14ac:dyDescent="0.25">
      <c r="A87" s="78" t="s">
        <v>82</v>
      </c>
      <c r="B87" s="77">
        <v>139127</v>
      </c>
      <c r="C87" s="77">
        <v>162556</v>
      </c>
      <c r="D87" s="77">
        <v>591821</v>
      </c>
      <c r="E87" s="77">
        <f t="shared" si="6"/>
        <v>429265</v>
      </c>
      <c r="F87" s="73">
        <f t="shared" si="7"/>
        <v>2.6407207362385887</v>
      </c>
    </row>
    <row r="88" spans="1:8" ht="15" customHeight="1" x14ac:dyDescent="0.25">
      <c r="A88" s="78" t="s">
        <v>83</v>
      </c>
      <c r="B88" s="77">
        <v>2045</v>
      </c>
      <c r="C88" s="77">
        <v>2046</v>
      </c>
      <c r="D88" s="77">
        <v>4798</v>
      </c>
      <c r="E88" s="77">
        <f t="shared" si="6"/>
        <v>2752</v>
      </c>
      <c r="F88" s="73">
        <f t="shared" si="7"/>
        <v>1.3450635386119256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219" customFormat="1" ht="15" customHeight="1" x14ac:dyDescent="0.25">
      <c r="A90" s="100" t="s">
        <v>85</v>
      </c>
      <c r="B90" s="99">
        <v>141172</v>
      </c>
      <c r="C90" s="99">
        <v>164602</v>
      </c>
      <c r="D90" s="99">
        <v>596619</v>
      </c>
      <c r="E90" s="99">
        <f>D90-C90</f>
        <v>432017</v>
      </c>
      <c r="F90" s="84">
        <f t="shared" si="7"/>
        <v>2.6246157397844496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219" customFormat="1" ht="15" customHeight="1" thickBot="1" x14ac:dyDescent="0.3">
      <c r="A92" s="199" t="s">
        <v>67</v>
      </c>
      <c r="B92" s="200">
        <v>14180246</v>
      </c>
      <c r="C92" s="200">
        <v>14428238</v>
      </c>
      <c r="D92" s="200">
        <v>14990523</v>
      </c>
      <c r="E92" s="200">
        <f t="shared" si="6"/>
        <v>562285</v>
      </c>
      <c r="F92" s="202">
        <f t="shared" si="7"/>
        <v>3.8971148105541371E-2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217"/>
      <c r="H93" s="217"/>
    </row>
    <row r="94" spans="1:8" x14ac:dyDescent="0.25">
      <c r="A94" s="7" t="s">
        <v>199</v>
      </c>
    </row>
    <row r="95" spans="1:8" x14ac:dyDescent="0.25">
      <c r="A95" s="7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10" t="s">
        <v>112</v>
      </c>
      <c r="E1" s="33"/>
      <c r="F1" s="34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3618662</v>
      </c>
      <c r="C8" s="72">
        <v>3618662</v>
      </c>
      <c r="D8" s="72">
        <v>3906985</v>
      </c>
      <c r="E8" s="72">
        <f t="shared" ref="E8:E29" si="0">D8-C8</f>
        <v>288323</v>
      </c>
      <c r="F8" s="73">
        <f t="shared" ref="F8:F29" si="1">IF(ISBLANK(E8),"  ",IF(C8&gt;0,E8/C8,IF(E8&gt;0,1,0)))</f>
        <v>7.9676687129110149E-2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146109</v>
      </c>
      <c r="C10" s="75">
        <v>150153</v>
      </c>
      <c r="D10" s="75">
        <v>145966</v>
      </c>
      <c r="E10" s="75">
        <f t="shared" si="0"/>
        <v>-4187</v>
      </c>
      <c r="F10" s="73">
        <f t="shared" si="1"/>
        <v>-2.7884890744773665E-2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146109</v>
      </c>
      <c r="C12" s="77">
        <v>150153</v>
      </c>
      <c r="D12" s="77">
        <v>145966</v>
      </c>
      <c r="E12" s="75">
        <f t="shared" si="0"/>
        <v>-4187</v>
      </c>
      <c r="F12" s="73">
        <f t="shared" si="1"/>
        <v>-2.7884890744773665E-2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3764771</v>
      </c>
      <c r="C35" s="83">
        <v>3768815</v>
      </c>
      <c r="D35" s="83">
        <v>4052951</v>
      </c>
      <c r="E35" s="83">
        <f>D35-C35</f>
        <v>284136</v>
      </c>
      <c r="F35" s="84">
        <f>IF(ISBLANK(E35),"  ",IF(C35&gt;0,E35/C35,IF(E35&gt;0,1,0)))</f>
        <v>7.5391336534162592E-2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6007886</v>
      </c>
      <c r="C48" s="88">
        <v>6045568</v>
      </c>
      <c r="D48" s="88">
        <v>6100000</v>
      </c>
      <c r="E48" s="88">
        <f>D48-C48</f>
        <v>54432</v>
      </c>
      <c r="F48" s="84">
        <f>IF(ISBLANK(E48),"  ",IF(C48&gt;0,E48/C48,IF(E48&gt;0,1,0)))</f>
        <v>9.0036205034828825E-3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9772657</v>
      </c>
      <c r="C54" s="88">
        <v>9814383</v>
      </c>
      <c r="D54" s="88">
        <v>10152951</v>
      </c>
      <c r="E54" s="88">
        <f>D54-C54</f>
        <v>338568</v>
      </c>
      <c r="F54" s="84">
        <f>IF(ISBLANK(E54),"  ",IF(C54&gt;0,E54/C54,IF(E54&gt;0,1,0)))</f>
        <v>3.4497125290504763E-2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4368152</v>
      </c>
      <c r="C58" s="68">
        <v>4626057</v>
      </c>
      <c r="D58" s="68">
        <v>4469032</v>
      </c>
      <c r="E58" s="68">
        <f t="shared" ref="E58:E71" si="4">D58-C58</f>
        <v>-157025</v>
      </c>
      <c r="F58" s="73">
        <f t="shared" ref="F58:F71" si="5">IF(ISBLANK(E58),"  ",IF(C58&gt;0,E58/C58,IF(E58&gt;0,1,0)))</f>
        <v>-3.3943593864061768E-2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744667</v>
      </c>
      <c r="C61" s="77">
        <v>658229</v>
      </c>
      <c r="D61" s="77">
        <v>664395</v>
      </c>
      <c r="E61" s="77">
        <f t="shared" si="4"/>
        <v>6166</v>
      </c>
      <c r="F61" s="73">
        <f t="shared" si="5"/>
        <v>9.3675605298459957E-3</v>
      </c>
    </row>
    <row r="62" spans="1:6" ht="15" customHeight="1" x14ac:dyDescent="0.25">
      <c r="A62" s="78" t="s">
        <v>58</v>
      </c>
      <c r="B62" s="77">
        <v>764555</v>
      </c>
      <c r="C62" s="77">
        <v>763952</v>
      </c>
      <c r="D62" s="77">
        <v>931599</v>
      </c>
      <c r="E62" s="77">
        <f t="shared" si="4"/>
        <v>167647</v>
      </c>
      <c r="F62" s="73">
        <f t="shared" si="5"/>
        <v>0.21944703332146523</v>
      </c>
    </row>
    <row r="63" spans="1:6" ht="15" customHeight="1" x14ac:dyDescent="0.25">
      <c r="A63" s="78" t="s">
        <v>59</v>
      </c>
      <c r="B63" s="77">
        <v>1884741</v>
      </c>
      <c r="C63" s="77">
        <v>1981161</v>
      </c>
      <c r="D63" s="77">
        <v>2133478</v>
      </c>
      <c r="E63" s="77">
        <f t="shared" si="4"/>
        <v>152317</v>
      </c>
      <c r="F63" s="73">
        <f t="shared" si="5"/>
        <v>7.6882696560249264E-2</v>
      </c>
    </row>
    <row r="64" spans="1:6" ht="15" customHeight="1" x14ac:dyDescent="0.25">
      <c r="A64" s="78" t="s">
        <v>60</v>
      </c>
      <c r="B64" s="77">
        <v>16952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1620478</v>
      </c>
      <c r="C65" s="77">
        <v>1402635</v>
      </c>
      <c r="D65" s="77">
        <v>1555304</v>
      </c>
      <c r="E65" s="77">
        <f t="shared" si="4"/>
        <v>152669</v>
      </c>
      <c r="F65" s="73">
        <f t="shared" si="5"/>
        <v>0.10884442495731249</v>
      </c>
    </row>
    <row r="66" spans="1:6" s="127" customFormat="1" ht="15" customHeight="1" x14ac:dyDescent="0.25">
      <c r="A66" s="97" t="s">
        <v>62</v>
      </c>
      <c r="B66" s="83">
        <v>9399545</v>
      </c>
      <c r="C66" s="83">
        <v>9432034</v>
      </c>
      <c r="D66" s="83">
        <v>9753808</v>
      </c>
      <c r="E66" s="83">
        <f t="shared" si="4"/>
        <v>321774</v>
      </c>
      <c r="F66" s="84">
        <f t="shared" si="5"/>
        <v>3.4115016973009213E-2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373112</v>
      </c>
      <c r="C68" s="77">
        <v>382349</v>
      </c>
      <c r="D68" s="77">
        <v>399143</v>
      </c>
      <c r="E68" s="77">
        <f t="shared" si="4"/>
        <v>16794</v>
      </c>
      <c r="F68" s="73">
        <f t="shared" si="5"/>
        <v>4.392322197782654E-2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9772657</v>
      </c>
      <c r="C71" s="99">
        <v>9814383</v>
      </c>
      <c r="D71" s="99">
        <v>10152951</v>
      </c>
      <c r="E71" s="99">
        <f t="shared" si="4"/>
        <v>338568</v>
      </c>
      <c r="F71" s="84">
        <f t="shared" si="5"/>
        <v>3.4497125290504763E-2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5815587</v>
      </c>
      <c r="C74" s="72">
        <v>5880623</v>
      </c>
      <c r="D74" s="72">
        <v>6055584</v>
      </c>
      <c r="E74" s="68">
        <f t="shared" ref="E74:E92" si="6">D74-C74</f>
        <v>174961</v>
      </c>
      <c r="F74" s="73">
        <f t="shared" ref="F74:F92" si="7">IF(ISBLANK(E74),"  ",IF(C74&gt;0,E74/C74,IF(E74&gt;0,1,0)))</f>
        <v>2.975211980091225E-2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2228979</v>
      </c>
      <c r="C76" s="68">
        <v>2374001</v>
      </c>
      <c r="D76" s="68">
        <v>2510290</v>
      </c>
      <c r="E76" s="77">
        <f t="shared" si="6"/>
        <v>136289</v>
      </c>
      <c r="F76" s="73">
        <f t="shared" si="7"/>
        <v>5.7408990139431279E-2</v>
      </c>
    </row>
    <row r="77" spans="1:6" s="127" customFormat="1" ht="15" customHeight="1" x14ac:dyDescent="0.25">
      <c r="A77" s="97" t="s">
        <v>72</v>
      </c>
      <c r="B77" s="99">
        <v>8044566</v>
      </c>
      <c r="C77" s="99">
        <v>8254624</v>
      </c>
      <c r="D77" s="99">
        <v>8565874</v>
      </c>
      <c r="E77" s="83">
        <f t="shared" si="6"/>
        <v>311250</v>
      </c>
      <c r="F77" s="84">
        <f t="shared" si="7"/>
        <v>3.770613900766407E-2</v>
      </c>
    </row>
    <row r="78" spans="1:6" ht="15" customHeight="1" x14ac:dyDescent="0.25">
      <c r="A78" s="78" t="s">
        <v>73</v>
      </c>
      <c r="B78" s="75">
        <v>15995</v>
      </c>
      <c r="C78" s="75">
        <v>25259</v>
      </c>
      <c r="D78" s="75">
        <v>20000</v>
      </c>
      <c r="E78" s="77">
        <f t="shared" si="6"/>
        <v>-5259</v>
      </c>
      <c r="F78" s="73">
        <f t="shared" si="7"/>
        <v>-0.20820301674650621</v>
      </c>
    </row>
    <row r="79" spans="1:6" ht="15" customHeight="1" x14ac:dyDescent="0.25">
      <c r="A79" s="78" t="s">
        <v>74</v>
      </c>
      <c r="B79" s="72">
        <v>993398</v>
      </c>
      <c r="C79" s="72">
        <v>781274</v>
      </c>
      <c r="D79" s="72">
        <v>881473</v>
      </c>
      <c r="E79" s="77">
        <f t="shared" si="6"/>
        <v>100199</v>
      </c>
      <c r="F79" s="73">
        <f t="shared" si="7"/>
        <v>0.12825078013603422</v>
      </c>
    </row>
    <row r="80" spans="1:6" ht="15" customHeight="1" x14ac:dyDescent="0.25">
      <c r="A80" s="78" t="s">
        <v>75</v>
      </c>
      <c r="B80" s="68">
        <v>148184</v>
      </c>
      <c r="C80" s="68">
        <v>178628</v>
      </c>
      <c r="D80" s="68">
        <v>153017</v>
      </c>
      <c r="E80" s="77">
        <f t="shared" si="6"/>
        <v>-25611</v>
      </c>
      <c r="F80" s="73">
        <f t="shared" si="7"/>
        <v>-0.14337617842667444</v>
      </c>
    </row>
    <row r="81" spans="1:8" s="127" customFormat="1" ht="15" customHeight="1" x14ac:dyDescent="0.25">
      <c r="A81" s="81" t="s">
        <v>76</v>
      </c>
      <c r="B81" s="99">
        <v>1157577</v>
      </c>
      <c r="C81" s="99">
        <v>985161</v>
      </c>
      <c r="D81" s="99">
        <v>1054490</v>
      </c>
      <c r="E81" s="83">
        <f t="shared" si="6"/>
        <v>69329</v>
      </c>
      <c r="F81" s="84">
        <f t="shared" si="7"/>
        <v>7.0373268937767533E-2</v>
      </c>
    </row>
    <row r="82" spans="1:8" ht="15" customHeight="1" x14ac:dyDescent="0.25">
      <c r="A82" s="78" t="s">
        <v>77</v>
      </c>
      <c r="B82" s="68">
        <v>40542</v>
      </c>
      <c r="C82" s="68">
        <v>31186</v>
      </c>
      <c r="D82" s="68">
        <v>36363</v>
      </c>
      <c r="E82" s="77">
        <f t="shared" si="6"/>
        <v>5177</v>
      </c>
      <c r="F82" s="73">
        <f t="shared" si="7"/>
        <v>0.16600397614314116</v>
      </c>
    </row>
    <row r="83" spans="1:8" ht="15" customHeight="1" x14ac:dyDescent="0.25">
      <c r="A83" s="78" t="s">
        <v>78</v>
      </c>
      <c r="B83" s="77">
        <v>114581</v>
      </c>
      <c r="C83" s="77">
        <v>128629</v>
      </c>
      <c r="D83" s="77">
        <v>119831</v>
      </c>
      <c r="E83" s="77">
        <f t="shared" si="6"/>
        <v>-8798</v>
      </c>
      <c r="F83" s="73">
        <f t="shared" si="7"/>
        <v>-6.8398261667275653E-2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275483</v>
      </c>
      <c r="C85" s="77">
        <v>284720</v>
      </c>
      <c r="D85" s="77">
        <v>296312</v>
      </c>
      <c r="E85" s="77">
        <f t="shared" si="6"/>
        <v>11592</v>
      </c>
      <c r="F85" s="73">
        <f t="shared" si="7"/>
        <v>4.07136836189941E-2</v>
      </c>
    </row>
    <row r="86" spans="1:8" s="127" customFormat="1" ht="15" customHeight="1" x14ac:dyDescent="0.25">
      <c r="A86" s="81" t="s">
        <v>81</v>
      </c>
      <c r="B86" s="83">
        <v>430606</v>
      </c>
      <c r="C86" s="83">
        <v>444535</v>
      </c>
      <c r="D86" s="83">
        <v>452506</v>
      </c>
      <c r="E86" s="83">
        <f t="shared" si="6"/>
        <v>7971</v>
      </c>
      <c r="F86" s="84">
        <f t="shared" si="7"/>
        <v>1.7931096539080163E-2</v>
      </c>
    </row>
    <row r="87" spans="1:8" ht="15" customHeight="1" x14ac:dyDescent="0.25">
      <c r="A87" s="78" t="s">
        <v>82</v>
      </c>
      <c r="B87" s="77">
        <v>114313</v>
      </c>
      <c r="C87" s="77">
        <v>80063</v>
      </c>
      <c r="D87" s="77">
        <v>50081</v>
      </c>
      <c r="E87" s="77">
        <f t="shared" si="6"/>
        <v>-29982</v>
      </c>
      <c r="F87" s="73">
        <f t="shared" si="7"/>
        <v>-0.37448009692367262</v>
      </c>
    </row>
    <row r="88" spans="1:8" ht="15" customHeight="1" x14ac:dyDescent="0.25">
      <c r="A88" s="78" t="s">
        <v>83</v>
      </c>
      <c r="B88" s="77">
        <v>25595</v>
      </c>
      <c r="C88" s="77">
        <v>50000</v>
      </c>
      <c r="D88" s="77">
        <v>30000</v>
      </c>
      <c r="E88" s="77">
        <f t="shared" si="6"/>
        <v>-20000</v>
      </c>
      <c r="F88" s="73">
        <f t="shared" si="7"/>
        <v>-0.4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139908</v>
      </c>
      <c r="C90" s="99">
        <v>130063</v>
      </c>
      <c r="D90" s="99">
        <v>80081</v>
      </c>
      <c r="E90" s="99">
        <f t="shared" si="6"/>
        <v>-49982</v>
      </c>
      <c r="F90" s="84">
        <f t="shared" si="7"/>
        <v>-0.38429068989643478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9772657</v>
      </c>
      <c r="C92" s="200">
        <v>9814383</v>
      </c>
      <c r="D92" s="200">
        <v>10152951</v>
      </c>
      <c r="E92" s="200">
        <f t="shared" si="6"/>
        <v>338568</v>
      </c>
      <c r="F92" s="202">
        <f t="shared" si="7"/>
        <v>3.4497125290504763E-2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95</v>
      </c>
      <c r="E1" s="5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194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'2Year'!B8+'4Year'!B8</f>
        <v>483104275</v>
      </c>
      <c r="C8" s="72">
        <f>'2Year'!C8+'4Year'!C8</f>
        <v>483104275</v>
      </c>
      <c r="D8" s="72">
        <f>'2Year'!D8+'4Year'!D8</f>
        <v>489694829</v>
      </c>
      <c r="E8" s="72">
        <f t="shared" ref="E8:E29" si="0">D8-C8</f>
        <v>6590554</v>
      </c>
      <c r="F8" s="73">
        <f t="shared" ref="F8:F29" si="1">IF(ISBLANK(E8),"  ",IF(C8&gt;0,E8/C8,IF(E8&gt;0,1,0)))</f>
        <v>1.3642094142097997E-2</v>
      </c>
    </row>
    <row r="9" spans="1:8" ht="15" customHeight="1" x14ac:dyDescent="0.25">
      <c r="A9" s="71" t="s">
        <v>13</v>
      </c>
      <c r="B9" s="72">
        <f>'2Year'!B9+'4Year'!B9</f>
        <v>0</v>
      </c>
      <c r="C9" s="72">
        <f>'2Year'!C9+'4Year'!C9</f>
        <v>0</v>
      </c>
      <c r="D9" s="72">
        <f>'2Year'!D9+'4Year'!D9</f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2">
        <f>'2Year'!B10+'4Year'!B10</f>
        <v>39701897.670000002</v>
      </c>
      <c r="C10" s="72">
        <f>'2Year'!C10+'4Year'!C10</f>
        <v>40680824</v>
      </c>
      <c r="D10" s="72">
        <f>'2Year'!D10+'4Year'!D10</f>
        <v>40203076</v>
      </c>
      <c r="E10" s="72">
        <f t="shared" si="0"/>
        <v>-477748</v>
      </c>
      <c r="F10" s="73">
        <f t="shared" si="1"/>
        <v>-1.1743813252160281E-2</v>
      </c>
    </row>
    <row r="11" spans="1:8" ht="15" customHeight="1" x14ac:dyDescent="0.25">
      <c r="A11" s="76" t="s">
        <v>15</v>
      </c>
      <c r="B11" s="72">
        <f>'2Year'!B11+'4Year'!B11</f>
        <v>0</v>
      </c>
      <c r="C11" s="72">
        <f>'2Year'!C11+'4Year'!C11</f>
        <v>0</v>
      </c>
      <c r="D11" s="72">
        <f>'2Year'!D11+'4Year'!D11</f>
        <v>0</v>
      </c>
      <c r="E11" s="72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2">
        <f>'2Year'!B12+'4Year'!B12</f>
        <v>33217796.160000004</v>
      </c>
      <c r="C12" s="72">
        <f>'2Year'!C12+'4Year'!C12</f>
        <v>34048060</v>
      </c>
      <c r="D12" s="72">
        <f>'2Year'!D12+'4Year'!D12</f>
        <v>33322875</v>
      </c>
      <c r="E12" s="72">
        <f t="shared" si="0"/>
        <v>-725185</v>
      </c>
      <c r="F12" s="73">
        <f t="shared" si="1"/>
        <v>-2.1298864017509366E-2</v>
      </c>
    </row>
    <row r="13" spans="1:8" ht="15" customHeight="1" x14ac:dyDescent="0.25">
      <c r="A13" s="78" t="s">
        <v>17</v>
      </c>
      <c r="B13" s="72">
        <f>'2Year'!B13+'4Year'!B13</f>
        <v>0</v>
      </c>
      <c r="C13" s="72">
        <f>'2Year'!C13+'4Year'!C13</f>
        <v>0</v>
      </c>
      <c r="D13" s="72">
        <f>'2Year'!D13+'4Year'!D13</f>
        <v>0</v>
      </c>
      <c r="E13" s="72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2">
        <f>'2Year'!B14+'4Year'!B14</f>
        <v>523243</v>
      </c>
      <c r="C14" s="72">
        <f>'2Year'!C14+'4Year'!C14</f>
        <v>523243</v>
      </c>
      <c r="D14" s="72">
        <f>'2Year'!D14+'4Year'!D14</f>
        <v>523243</v>
      </c>
      <c r="E14" s="72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2">
        <f>'2Year'!B15+'4Year'!B15</f>
        <v>1430889</v>
      </c>
      <c r="C15" s="72">
        <f>'2Year'!C15+'4Year'!C15</f>
        <v>1430889</v>
      </c>
      <c r="D15" s="72">
        <f>'2Year'!D15+'4Year'!D15</f>
        <v>1546998</v>
      </c>
      <c r="E15" s="72">
        <f t="shared" si="0"/>
        <v>116109</v>
      </c>
      <c r="F15" s="73">
        <f t="shared" si="1"/>
        <v>8.1144659019672383E-2</v>
      </c>
    </row>
    <row r="16" spans="1:8" ht="15" customHeight="1" x14ac:dyDescent="0.25">
      <c r="A16" s="78" t="s">
        <v>20</v>
      </c>
      <c r="B16" s="72">
        <f>'2Year'!B16+'4Year'!B16</f>
        <v>0</v>
      </c>
      <c r="C16" s="72">
        <f>'2Year'!C16+'4Year'!C16</f>
        <v>50000</v>
      </c>
      <c r="D16" s="72">
        <f>'2Year'!D16+'4Year'!D16</f>
        <v>50000</v>
      </c>
      <c r="E16" s="72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2">
        <f>'2Year'!B17+'4Year'!B17</f>
        <v>0</v>
      </c>
      <c r="C17" s="72">
        <f>'2Year'!C17+'4Year'!C17</f>
        <v>0</v>
      </c>
      <c r="D17" s="72">
        <f>'2Year'!D17+'4Year'!D17</f>
        <v>0</v>
      </c>
      <c r="E17" s="72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2">
        <f>'2Year'!B18+'4Year'!B18</f>
        <v>750000</v>
      </c>
      <c r="C18" s="72">
        <f>'2Year'!C18+'4Year'!C18</f>
        <v>750000</v>
      </c>
      <c r="D18" s="72">
        <f>'2Year'!D18+'4Year'!D18</f>
        <v>750000</v>
      </c>
      <c r="E18" s="72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2">
        <f>'2Year'!B19+'4Year'!B19</f>
        <v>3271689.51</v>
      </c>
      <c r="C19" s="72">
        <f>'2Year'!C19+'4Year'!C19</f>
        <v>3370352</v>
      </c>
      <c r="D19" s="72">
        <f>'2Year'!D19+'4Year'!D19</f>
        <v>3487649</v>
      </c>
      <c r="E19" s="72">
        <f t="shared" si="0"/>
        <v>117297</v>
      </c>
      <c r="F19" s="73">
        <f t="shared" si="1"/>
        <v>3.4802596286678658E-2</v>
      </c>
    </row>
    <row r="20" spans="1:6" ht="15" customHeight="1" x14ac:dyDescent="0.25">
      <c r="A20" s="78" t="s">
        <v>24</v>
      </c>
      <c r="B20" s="72">
        <f>'2Year'!B20+'4Year'!B20</f>
        <v>210000</v>
      </c>
      <c r="C20" s="72">
        <f>'2Year'!C20+'4Year'!C20</f>
        <v>210000</v>
      </c>
      <c r="D20" s="72">
        <f>'2Year'!D20+'4Year'!D20</f>
        <v>210000</v>
      </c>
      <c r="E20" s="72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2">
        <f>'2Year'!B21+'4Year'!B21</f>
        <v>0</v>
      </c>
      <c r="C21" s="72">
        <f>'2Year'!C21+'4Year'!C21</f>
        <v>0</v>
      </c>
      <c r="D21" s="72">
        <f>'2Year'!D21+'4Year'!D21</f>
        <v>0</v>
      </c>
      <c r="E21" s="72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2">
        <f>'2Year'!B22+'4Year'!B22</f>
        <v>0</v>
      </c>
      <c r="C22" s="72">
        <f>'2Year'!C22+'4Year'!C22</f>
        <v>0</v>
      </c>
      <c r="D22" s="72">
        <f>'2Year'!D22+'4Year'!D22</f>
        <v>0</v>
      </c>
      <c r="E22" s="72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2">
        <f>'2Year'!B23+'4Year'!B23</f>
        <v>0</v>
      </c>
      <c r="C23" s="72">
        <f>'2Year'!C23+'4Year'!C23</f>
        <v>0</v>
      </c>
      <c r="D23" s="72">
        <f>'2Year'!D23+'4Year'!D23</f>
        <v>0</v>
      </c>
      <c r="E23" s="72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2">
        <f>'2Year'!B24+'4Year'!B24</f>
        <v>0</v>
      </c>
      <c r="C24" s="72">
        <f>'2Year'!C24+'4Year'!C24</f>
        <v>0</v>
      </c>
      <c r="D24" s="72">
        <f>'2Year'!D24+'4Year'!D24</f>
        <v>0</v>
      </c>
      <c r="E24" s="72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2">
        <f>'2Year'!B25+'4Year'!B25</f>
        <v>0</v>
      </c>
      <c r="C25" s="72">
        <f>'2Year'!C25+'4Year'!C25</f>
        <v>0</v>
      </c>
      <c r="D25" s="72">
        <f>'2Year'!D25+'4Year'!D25</f>
        <v>0</v>
      </c>
      <c r="E25" s="72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2">
        <f>'2Year'!B26+'4Year'!B26</f>
        <v>298280</v>
      </c>
      <c r="C26" s="72">
        <f>'2Year'!C26+'4Year'!C26</f>
        <v>298280</v>
      </c>
      <c r="D26" s="72">
        <f>'2Year'!D26+'4Year'!D26</f>
        <v>312311</v>
      </c>
      <c r="E26" s="72">
        <f t="shared" si="0"/>
        <v>14031</v>
      </c>
      <c r="F26" s="73">
        <f t="shared" si="1"/>
        <v>4.7039694247016227E-2</v>
      </c>
    </row>
    <row r="27" spans="1:6" ht="15" customHeight="1" x14ac:dyDescent="0.25">
      <c r="A27" s="79" t="s">
        <v>31</v>
      </c>
      <c r="B27" s="72">
        <f>'2Year'!B27+'4Year'!B27</f>
        <v>0</v>
      </c>
      <c r="C27" s="72">
        <f>'2Year'!C27+'4Year'!C27</f>
        <v>0</v>
      </c>
      <c r="D27" s="72">
        <f>'2Year'!D27+'4Year'!D27</f>
        <v>0</v>
      </c>
      <c r="E27" s="72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2">
        <f>'2Year'!B28+'4Year'!B28</f>
        <v>0</v>
      </c>
      <c r="C28" s="72">
        <f>'2Year'!C28+'4Year'!C28</f>
        <v>0</v>
      </c>
      <c r="D28" s="72">
        <f>'2Year'!D28+'4Year'!D28</f>
        <v>0</v>
      </c>
      <c r="E28" s="72">
        <f t="shared" si="0"/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2">
        <f>'2Year'!B29+'4Year'!B29</f>
        <v>0</v>
      </c>
      <c r="C29" s="72">
        <f>'2Year'!C29+'4Year'!C29</f>
        <v>0</v>
      </c>
      <c r="D29" s="72">
        <f>'2Year'!D29+'4Year'!D29</f>
        <v>0</v>
      </c>
      <c r="E29" s="72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f>'2Year'!B31+'4Year'!B31</f>
        <v>0</v>
      </c>
      <c r="C31" s="72">
        <f>'2Year'!C31+'4Year'!C31</f>
        <v>0</v>
      </c>
      <c r="D31" s="72">
        <f>'2Year'!D31+'4Year'!D31</f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'2Year'!B33+'4Year'!B33</f>
        <v>0</v>
      </c>
      <c r="C33" s="72">
        <f>'2Year'!C33+'4Year'!C33</f>
        <v>0</v>
      </c>
      <c r="D33" s="72">
        <f>'2Year'!D33+'4Year'!D33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125"/>
      <c r="C34" s="125"/>
      <c r="D34" s="125"/>
      <c r="E34" s="75"/>
      <c r="F34" s="73" t="s">
        <v>37</v>
      </c>
    </row>
    <row r="35" spans="1:12" s="127" customFormat="1" ht="15" customHeight="1" x14ac:dyDescent="0.25">
      <c r="A35" s="82" t="s">
        <v>38</v>
      </c>
      <c r="B35" s="126">
        <f>B33+B31+B10+B9+B8</f>
        <v>522806172.67000002</v>
      </c>
      <c r="C35" s="126">
        <f>C33+C31+C10+C9+C8</f>
        <v>523785099</v>
      </c>
      <c r="D35" s="126">
        <f>D33+D31+D10+D9+D8</f>
        <v>529897905</v>
      </c>
      <c r="E35" s="90">
        <f>D35-C35</f>
        <v>6112806</v>
      </c>
      <c r="F35" s="84">
        <f>IF(ISBLANK(E35),"  ",IF(C35&gt;0,E35/C35,IF(E35&gt;0,1,0)))</f>
        <v>1.1670446547010304E-2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'2Year'!B37+'4Year'!B37</f>
        <v>0</v>
      </c>
      <c r="C37" s="72">
        <f>'2Year'!C37+'4Year'!C37</f>
        <v>0</v>
      </c>
      <c r="D37" s="72">
        <f>'2Year'!D37+'4Year'!D37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'2Year'!B38+'4Year'!B38</f>
        <v>0</v>
      </c>
      <c r="C38" s="72">
        <f>'2Year'!C38+'4Year'!C38</f>
        <v>0</v>
      </c>
      <c r="D38" s="72">
        <f>'2Year'!D38+'4Year'!D38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'2Year'!B39+'4Year'!B39</f>
        <v>4215414.41</v>
      </c>
      <c r="C39" s="72">
        <f>'2Year'!C39+'4Year'!C39</f>
        <v>0</v>
      </c>
      <c r="D39" s="72">
        <f>'2Year'!D39+'4Year'!D39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'2Year'!B40+'4Year'!B40</f>
        <v>0</v>
      </c>
      <c r="C40" s="72">
        <f>'2Year'!C40+'4Year'!C40</f>
        <v>0</v>
      </c>
      <c r="D40" s="72">
        <f>'2Year'!D40+'4Year'!D40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'2Year'!B41+'4Year'!B41</f>
        <v>0</v>
      </c>
      <c r="C41" s="72">
        <f>'2Year'!C41+'4Year'!C41</f>
        <v>0</v>
      </c>
      <c r="D41" s="72">
        <f>'2Year'!D41+'4Year'!D41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SUM(B37:B41)</f>
        <v>4215414.41</v>
      </c>
      <c r="C42" s="90">
        <f>'2Year'!C42+'4Year'!C42</f>
        <v>0</v>
      </c>
      <c r="D42" s="90">
        <f>'2Year'!D42+'4Year'!D42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'2Year'!B44+'4Year'!B44</f>
        <v>10478282.77</v>
      </c>
      <c r="C44" s="90">
        <f>'2Year'!C44+'4Year'!C44</f>
        <v>11005144</v>
      </c>
      <c r="D44" s="90">
        <f>'2Year'!D44+'4Year'!D44</f>
        <v>10545930</v>
      </c>
      <c r="E44" s="90">
        <f>D44-C44</f>
        <v>-459214</v>
      </c>
      <c r="F44" s="84">
        <f>IF(ISBLANK(E44),"  ",IF(C44&gt;0,E44/C44,IF(E44&gt;0,1,0)))</f>
        <v>-4.1727214110056171E-2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'2Year'!B46+'4Year'!B46</f>
        <v>675543</v>
      </c>
      <c r="C46" s="90">
        <f>'2Year'!C46+'4Year'!C46</f>
        <v>0</v>
      </c>
      <c r="D46" s="90">
        <f>'2Year'!D46+'4Year'!D46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'2Year'!B48+'4Year'!B48</f>
        <v>1315706735.54</v>
      </c>
      <c r="C48" s="90">
        <f>'2Year'!C48+'4Year'!C48</f>
        <v>1362524023.8499999</v>
      </c>
      <c r="D48" s="90">
        <f>'2Year'!D48+'4Year'!D48</f>
        <v>1359976791.8</v>
      </c>
      <c r="E48" s="90">
        <f>D48-C48</f>
        <v>-2547232.0499999523</v>
      </c>
      <c r="F48" s="84">
        <f>IF(ISBLANK(E48),"  ",IF(C48&gt;0,E48/C48,IF(E48&gt;0,1,0)))</f>
        <v>-1.8694951468102531E-3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0">
        <f>'2Year'!B50+'4Year'!B50</f>
        <v>0</v>
      </c>
      <c r="C50" s="90">
        <f>'2Year'!C50+'4Year'!C50</f>
        <v>0</v>
      </c>
      <c r="D50" s="90">
        <f>'2Year'!D50+'4Year'!D50</f>
        <v>0</v>
      </c>
      <c r="E50" s="90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90">
        <f>'2Year'!B52+'4Year'!B52</f>
        <v>0</v>
      </c>
      <c r="C52" s="90">
        <f>'2Year'!C52+'4Year'!C52</f>
        <v>0</v>
      </c>
      <c r="D52" s="90">
        <f>'2Year'!D52+'4Year'!D52</f>
        <v>0</v>
      </c>
      <c r="E52" s="90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90">
        <f>'2Year'!B54+'4Year'!B54</f>
        <v>1845451319.5700002</v>
      </c>
      <c r="C54" s="90">
        <f>'2Year'!C54+'4Year'!C54</f>
        <v>1897314266.8499999</v>
      </c>
      <c r="D54" s="90">
        <f>'2Year'!D54+'4Year'!D54</f>
        <v>1900420626.8</v>
      </c>
      <c r="E54" s="90">
        <f>D54-C54</f>
        <v>3106359.9500000477</v>
      </c>
      <c r="F54" s="84">
        <f>IF(ISBLANK(E54),"  ",IF(C54&gt;0,E54/C54,IF(E54&gt;0,1,0)))</f>
        <v>1.6372406007136371E-3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72">
        <f>'2Year'!B58+'4Year'!B58</f>
        <v>780623665.43999982</v>
      </c>
      <c r="C58" s="72">
        <f>'2Year'!C58+'4Year'!C58</f>
        <v>799640594.39999998</v>
      </c>
      <c r="D58" s="72">
        <f>'2Year'!D58+'4Year'!D58</f>
        <v>799992710</v>
      </c>
      <c r="E58" s="72">
        <f t="shared" ref="E58:E71" si="4">D58-C58</f>
        <v>352115.60000002384</v>
      </c>
      <c r="F58" s="73">
        <f t="shared" ref="F58:F71" si="5">IF(ISBLANK(E58),"  ",IF(C58&gt;0,E58/C58,IF(E58&gt;0,1,0)))</f>
        <v>4.4034232687277367E-4</v>
      </c>
    </row>
    <row r="59" spans="1:6" ht="15" customHeight="1" x14ac:dyDescent="0.25">
      <c r="A59" s="78" t="s">
        <v>55</v>
      </c>
      <c r="B59" s="72">
        <f>'2Year'!B59+'4Year'!B59</f>
        <v>99284089.49000001</v>
      </c>
      <c r="C59" s="72">
        <f>'2Year'!C59+'4Year'!C59</f>
        <v>100125008</v>
      </c>
      <c r="D59" s="72">
        <f>'2Year'!D59+'4Year'!D59</f>
        <v>99858461</v>
      </c>
      <c r="E59" s="72">
        <f t="shared" si="4"/>
        <v>-266547</v>
      </c>
      <c r="F59" s="73">
        <f t="shared" si="5"/>
        <v>-2.6621421093918915E-3</v>
      </c>
    </row>
    <row r="60" spans="1:6" ht="15" customHeight="1" x14ac:dyDescent="0.25">
      <c r="A60" s="78" t="s">
        <v>56</v>
      </c>
      <c r="B60" s="72">
        <f>'2Year'!B60+'4Year'!B60</f>
        <v>8153184.7499999991</v>
      </c>
      <c r="C60" s="72">
        <f>'2Year'!C60+'4Year'!C60</f>
        <v>8672829</v>
      </c>
      <c r="D60" s="72">
        <f>'2Year'!D60+'4Year'!D60</f>
        <v>5653746</v>
      </c>
      <c r="E60" s="72">
        <f t="shared" si="4"/>
        <v>-3019083</v>
      </c>
      <c r="F60" s="73">
        <f t="shared" si="5"/>
        <v>-0.34810821244140755</v>
      </c>
    </row>
    <row r="61" spans="1:6" ht="15" customHeight="1" x14ac:dyDescent="0.25">
      <c r="A61" s="78" t="s">
        <v>57</v>
      </c>
      <c r="B61" s="72">
        <f>'2Year'!B61+'4Year'!B61</f>
        <v>191695641.63</v>
      </c>
      <c r="C61" s="72">
        <f>'2Year'!C61+'4Year'!C61</f>
        <v>194728495</v>
      </c>
      <c r="D61" s="72">
        <f>'2Year'!D61+'4Year'!D61</f>
        <v>193334070</v>
      </c>
      <c r="E61" s="72">
        <f t="shared" si="4"/>
        <v>-1394425</v>
      </c>
      <c r="F61" s="73">
        <f t="shared" si="5"/>
        <v>-7.1608677507624145E-3</v>
      </c>
    </row>
    <row r="62" spans="1:6" ht="15" customHeight="1" x14ac:dyDescent="0.25">
      <c r="A62" s="78" t="s">
        <v>58</v>
      </c>
      <c r="B62" s="72">
        <f>'2Year'!B62+'4Year'!B62</f>
        <v>97112086.329999998</v>
      </c>
      <c r="C62" s="72">
        <f>'2Year'!C62+'4Year'!C62</f>
        <v>96766472</v>
      </c>
      <c r="D62" s="72">
        <f>'2Year'!D62+'4Year'!D62</f>
        <v>98069651</v>
      </c>
      <c r="E62" s="72">
        <f t="shared" si="4"/>
        <v>1303179</v>
      </c>
      <c r="F62" s="73">
        <f t="shared" si="5"/>
        <v>1.3467257543501225E-2</v>
      </c>
    </row>
    <row r="63" spans="1:6" ht="15" customHeight="1" x14ac:dyDescent="0.25">
      <c r="A63" s="78" t="s">
        <v>59</v>
      </c>
      <c r="B63" s="72">
        <f>'2Year'!B63+'4Year'!B63</f>
        <v>230683332.42999998</v>
      </c>
      <c r="C63" s="72">
        <f>'2Year'!C63+'4Year'!C63</f>
        <v>246851656.40000001</v>
      </c>
      <c r="D63" s="72">
        <f>'2Year'!D63+'4Year'!D63</f>
        <v>246825170</v>
      </c>
      <c r="E63" s="72">
        <f t="shared" si="4"/>
        <v>-26486.40000000596</v>
      </c>
      <c r="F63" s="73">
        <f t="shared" si="5"/>
        <v>-1.0729682914133348E-4</v>
      </c>
    </row>
    <row r="64" spans="1:6" ht="15" customHeight="1" x14ac:dyDescent="0.25">
      <c r="A64" s="78" t="s">
        <v>60</v>
      </c>
      <c r="B64" s="72">
        <f>'2Year'!B64+'4Year'!B64</f>
        <v>200022896.13</v>
      </c>
      <c r="C64" s="72">
        <f>'2Year'!C64+'4Year'!C64</f>
        <v>206709803</v>
      </c>
      <c r="D64" s="72">
        <f>'2Year'!D64+'4Year'!D64</f>
        <v>220129331</v>
      </c>
      <c r="E64" s="72">
        <f t="shared" si="4"/>
        <v>13419528</v>
      </c>
      <c r="F64" s="73">
        <f t="shared" si="5"/>
        <v>6.4919649698471249E-2</v>
      </c>
    </row>
    <row r="65" spans="1:6" ht="15" customHeight="1" x14ac:dyDescent="0.25">
      <c r="A65" s="78" t="s">
        <v>61</v>
      </c>
      <c r="B65" s="72">
        <f>'2Year'!B65+'4Year'!B65</f>
        <v>194348531.20999998</v>
      </c>
      <c r="C65" s="72">
        <f>'2Year'!C65+'4Year'!C65</f>
        <v>203564640</v>
      </c>
      <c r="D65" s="72">
        <f>'2Year'!D65+'4Year'!D65</f>
        <v>197598656</v>
      </c>
      <c r="E65" s="72">
        <f t="shared" si="4"/>
        <v>-5965984</v>
      </c>
      <c r="F65" s="73">
        <f t="shared" si="5"/>
        <v>-2.9307565400356367E-2</v>
      </c>
    </row>
    <row r="66" spans="1:6" s="127" customFormat="1" ht="15" customHeight="1" x14ac:dyDescent="0.25">
      <c r="A66" s="97" t="s">
        <v>62</v>
      </c>
      <c r="B66" s="90">
        <f>'2Year'!B66+'4Year'!B66</f>
        <v>1801923427.4099998</v>
      </c>
      <c r="C66" s="90">
        <f>'2Year'!C66+'4Year'!C66</f>
        <v>1857059497.8</v>
      </c>
      <c r="D66" s="90">
        <f>'2Year'!D66+'4Year'!D66</f>
        <v>1861461794</v>
      </c>
      <c r="E66" s="90">
        <f t="shared" si="4"/>
        <v>4402296.2000000477</v>
      </c>
      <c r="F66" s="84">
        <f t="shared" si="5"/>
        <v>2.3705735897074434E-3</v>
      </c>
    </row>
    <row r="67" spans="1:6" ht="15" customHeight="1" x14ac:dyDescent="0.25">
      <c r="A67" s="78" t="s">
        <v>63</v>
      </c>
      <c r="B67" s="72">
        <f>'2Year'!B67+'4Year'!B67</f>
        <v>0</v>
      </c>
      <c r="C67" s="72">
        <f>'2Year'!C67+'4Year'!C67</f>
        <v>0</v>
      </c>
      <c r="D67" s="72">
        <f>'2Year'!D67+'4Year'!D67</f>
        <v>0</v>
      </c>
      <c r="E67" s="72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2">
        <f>'2Year'!B68+'4Year'!B68</f>
        <v>10522682.689999999</v>
      </c>
      <c r="C68" s="72">
        <f>'2Year'!C68+'4Year'!C68</f>
        <v>11540066</v>
      </c>
      <c r="D68" s="72">
        <f>'2Year'!D68+'4Year'!D68</f>
        <v>11746229</v>
      </c>
      <c r="E68" s="72">
        <f t="shared" si="4"/>
        <v>206163</v>
      </c>
      <c r="F68" s="73">
        <f t="shared" si="5"/>
        <v>1.7864975815562928E-2</v>
      </c>
    </row>
    <row r="69" spans="1:6" ht="15" customHeight="1" x14ac:dyDescent="0.25">
      <c r="A69" s="78" t="s">
        <v>65</v>
      </c>
      <c r="B69" s="72">
        <f>'2Year'!B69+'4Year'!B69</f>
        <v>30709420.420000002</v>
      </c>
      <c r="C69" s="72">
        <f>'2Year'!C69+'4Year'!C69</f>
        <v>26189725</v>
      </c>
      <c r="D69" s="72">
        <f>'2Year'!D69+'4Year'!D69</f>
        <v>24882177</v>
      </c>
      <c r="E69" s="72">
        <f t="shared" si="4"/>
        <v>-1307548</v>
      </c>
      <c r="F69" s="73">
        <f t="shared" si="5"/>
        <v>-4.9925991968224177E-2</v>
      </c>
    </row>
    <row r="70" spans="1:6" ht="15" customHeight="1" x14ac:dyDescent="0.25">
      <c r="A70" s="78" t="s">
        <v>66</v>
      </c>
      <c r="B70" s="72">
        <f>'2Year'!B70+'4Year'!B70</f>
        <v>2295802.13</v>
      </c>
      <c r="C70" s="72">
        <f>'2Year'!C70+'4Year'!C70</f>
        <v>2524974</v>
      </c>
      <c r="D70" s="72">
        <f>'2Year'!D70+'4Year'!D70</f>
        <v>2330425</v>
      </c>
      <c r="E70" s="72">
        <f t="shared" si="4"/>
        <v>-194549</v>
      </c>
      <c r="F70" s="73">
        <f t="shared" si="5"/>
        <v>-7.704990229602364E-2</v>
      </c>
    </row>
    <row r="71" spans="1:6" s="127" customFormat="1" ht="15" customHeight="1" x14ac:dyDescent="0.25">
      <c r="A71" s="98" t="s">
        <v>67</v>
      </c>
      <c r="B71" s="90">
        <f>'2Year'!B71+'4Year'!B71+1</f>
        <v>1845451319.6500003</v>
      </c>
      <c r="C71" s="90">
        <f>'2Year'!C71+'4Year'!C71</f>
        <v>1897314253.8</v>
      </c>
      <c r="D71" s="90">
        <f>'2Year'!D71+'4Year'!D71-1</f>
        <v>1900420624</v>
      </c>
      <c r="E71" s="90">
        <f t="shared" si="4"/>
        <v>3106370.2000000477</v>
      </c>
      <c r="F71" s="84">
        <f t="shared" si="5"/>
        <v>1.6372460143481834E-3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f>'2Year'!B74+'4Year'!B74</f>
        <v>893624634.5</v>
      </c>
      <c r="C74" s="72">
        <f>'2Year'!C74+'4Year'!C74</f>
        <v>925864762.79999995</v>
      </c>
      <c r="D74" s="72">
        <f>'2Year'!D74+'4Year'!D74</f>
        <v>943716204</v>
      </c>
      <c r="E74" s="72">
        <f t="shared" ref="E74:E92" si="6">D74-C74</f>
        <v>17851441.200000048</v>
      </c>
      <c r="F74" s="73">
        <f t="shared" ref="F74:F92" si="7">IF(ISBLANK(E74),"  ",IF(C74&gt;0,E74/C74,IF(E74&gt;0,1,0)))</f>
        <v>1.9280830113907483E-2</v>
      </c>
    </row>
    <row r="75" spans="1:6" ht="15" customHeight="1" x14ac:dyDescent="0.25">
      <c r="A75" s="78" t="s">
        <v>70</v>
      </c>
      <c r="B75" s="72">
        <f>'2Year'!B75+'4Year'!B75</f>
        <v>48058477.780000001</v>
      </c>
      <c r="C75" s="72">
        <f>'2Year'!C75+'4Year'!C75</f>
        <v>45947397</v>
      </c>
      <c r="D75" s="72">
        <f>'2Year'!D75+'4Year'!D75</f>
        <v>43485050</v>
      </c>
      <c r="E75" s="72">
        <f t="shared" si="6"/>
        <v>-2462347</v>
      </c>
      <c r="F75" s="73">
        <f t="shared" si="7"/>
        <v>-5.3590565750656127E-2</v>
      </c>
    </row>
    <row r="76" spans="1:6" ht="15" customHeight="1" x14ac:dyDescent="0.25">
      <c r="A76" s="78" t="s">
        <v>71</v>
      </c>
      <c r="B76" s="72">
        <f>'2Year'!B76+'4Year'!B76</f>
        <v>389996333.44</v>
      </c>
      <c r="C76" s="72">
        <f>'2Year'!C76+'4Year'!C76</f>
        <v>397203413</v>
      </c>
      <c r="D76" s="72">
        <f>'2Year'!D76+'4Year'!D76</f>
        <v>403807321</v>
      </c>
      <c r="E76" s="72">
        <f t="shared" si="6"/>
        <v>6603908</v>
      </c>
      <c r="F76" s="73">
        <f t="shared" si="7"/>
        <v>1.662601021003815E-2</v>
      </c>
    </row>
    <row r="77" spans="1:6" s="127" customFormat="1" ht="15" customHeight="1" x14ac:dyDescent="0.25">
      <c r="A77" s="97" t="s">
        <v>72</v>
      </c>
      <c r="B77" s="90">
        <f>'2Year'!B77+'4Year'!B77</f>
        <v>1331679445.72</v>
      </c>
      <c r="C77" s="90">
        <f>'2Year'!C77+'4Year'!C77</f>
        <v>1369015572.8</v>
      </c>
      <c r="D77" s="90">
        <f>'2Year'!D77+'4Year'!D77</f>
        <v>1391008575</v>
      </c>
      <c r="E77" s="90">
        <f t="shared" si="6"/>
        <v>21993002.200000048</v>
      </c>
      <c r="F77" s="84">
        <f t="shared" si="7"/>
        <v>1.6064829821488828E-2</v>
      </c>
    </row>
    <row r="78" spans="1:6" ht="15" customHeight="1" x14ac:dyDescent="0.25">
      <c r="A78" s="78" t="s">
        <v>73</v>
      </c>
      <c r="B78" s="72">
        <f>'2Year'!B78+'4Year'!B78</f>
        <v>9923316.7399999984</v>
      </c>
      <c r="C78" s="72">
        <f>'2Year'!C78+'4Year'!C78</f>
        <v>8430484</v>
      </c>
      <c r="D78" s="72">
        <f>'2Year'!D78+'4Year'!D78</f>
        <v>9350316</v>
      </c>
      <c r="E78" s="72">
        <f t="shared" si="6"/>
        <v>919832</v>
      </c>
      <c r="F78" s="73">
        <f t="shared" si="7"/>
        <v>0.10910785193353074</v>
      </c>
    </row>
    <row r="79" spans="1:6" ht="15" customHeight="1" x14ac:dyDescent="0.25">
      <c r="A79" s="78" t="s">
        <v>74</v>
      </c>
      <c r="B79" s="72">
        <f>'2Year'!B79+'4Year'!B79</f>
        <v>143430889.31999999</v>
      </c>
      <c r="C79" s="72">
        <f>'2Year'!C79+'4Year'!C79</f>
        <v>162326362</v>
      </c>
      <c r="D79" s="72">
        <f>'2Year'!D79+'4Year'!D79</f>
        <v>147585454</v>
      </c>
      <c r="E79" s="72">
        <f t="shared" si="6"/>
        <v>-14740908</v>
      </c>
      <c r="F79" s="73">
        <f t="shared" si="7"/>
        <v>-9.0810314593263664E-2</v>
      </c>
    </row>
    <row r="80" spans="1:6" ht="15" customHeight="1" x14ac:dyDescent="0.25">
      <c r="A80" s="78" t="s">
        <v>75</v>
      </c>
      <c r="B80" s="72">
        <f>'2Year'!B80+'4Year'!B80</f>
        <v>39472540.970000006</v>
      </c>
      <c r="C80" s="72">
        <f>'2Year'!C80+'4Year'!C80</f>
        <v>35459763</v>
      </c>
      <c r="D80" s="72">
        <f>'2Year'!D80+'4Year'!D80</f>
        <v>34628384</v>
      </c>
      <c r="E80" s="72">
        <f t="shared" si="6"/>
        <v>-831379</v>
      </c>
      <c r="F80" s="73">
        <f t="shared" si="7"/>
        <v>-2.3445700976625253E-2</v>
      </c>
    </row>
    <row r="81" spans="1:8" s="127" customFormat="1" ht="15" customHeight="1" x14ac:dyDescent="0.25">
      <c r="A81" s="81" t="s">
        <v>76</v>
      </c>
      <c r="B81" s="90">
        <f>'2Year'!B81+'4Year'!B81</f>
        <v>192826747.02999997</v>
      </c>
      <c r="C81" s="90">
        <f>'2Year'!C81+'4Year'!C81</f>
        <v>206216609</v>
      </c>
      <c r="D81" s="90">
        <f>'2Year'!D81+'4Year'!D81</f>
        <v>191564154</v>
      </c>
      <c r="E81" s="90">
        <f t="shared" si="6"/>
        <v>-14652455</v>
      </c>
      <c r="F81" s="84">
        <f t="shared" si="7"/>
        <v>-7.1053709354710615E-2</v>
      </c>
    </row>
    <row r="82" spans="1:8" ht="15" customHeight="1" x14ac:dyDescent="0.25">
      <c r="A82" s="78" t="s">
        <v>77</v>
      </c>
      <c r="B82" s="72">
        <f>'2Year'!B82+'4Year'!B82</f>
        <v>28286635.559999999</v>
      </c>
      <c r="C82" s="72">
        <f>'2Year'!C82+'4Year'!C82</f>
        <v>25451638</v>
      </c>
      <c r="D82" s="72">
        <f>'2Year'!D82+'4Year'!D82</f>
        <v>26095418</v>
      </c>
      <c r="E82" s="72">
        <f t="shared" si="6"/>
        <v>643780</v>
      </c>
      <c r="F82" s="73">
        <f t="shared" si="7"/>
        <v>2.5294246287802774E-2</v>
      </c>
    </row>
    <row r="83" spans="1:8" ht="15" customHeight="1" x14ac:dyDescent="0.25">
      <c r="A83" s="78" t="s">
        <v>78</v>
      </c>
      <c r="B83" s="72">
        <f>'2Year'!B83+'4Year'!B83</f>
        <v>249554067.82000002</v>
      </c>
      <c r="C83" s="72">
        <f>'2Year'!C83+'4Year'!C83</f>
        <v>255167128</v>
      </c>
      <c r="D83" s="72">
        <f>'2Year'!D83+'4Year'!D83</f>
        <v>258778509</v>
      </c>
      <c r="E83" s="72">
        <f t="shared" si="6"/>
        <v>3611381</v>
      </c>
      <c r="F83" s="73">
        <f t="shared" si="7"/>
        <v>1.4153002498033368E-2</v>
      </c>
    </row>
    <row r="84" spans="1:8" ht="15" customHeight="1" x14ac:dyDescent="0.25">
      <c r="A84" s="78" t="s">
        <v>79</v>
      </c>
      <c r="B84" s="72">
        <f>'2Year'!B84+'4Year'!B84</f>
        <v>54753</v>
      </c>
      <c r="C84" s="72">
        <f>'2Year'!C84+'4Year'!C84</f>
        <v>55000</v>
      </c>
      <c r="D84" s="72">
        <f>'2Year'!D84+'4Year'!D84</f>
        <v>50000</v>
      </c>
      <c r="E84" s="72">
        <f t="shared" si="6"/>
        <v>-5000</v>
      </c>
      <c r="F84" s="73">
        <f t="shared" si="7"/>
        <v>-9.0909090909090912E-2</v>
      </c>
    </row>
    <row r="85" spans="1:8" ht="15" customHeight="1" x14ac:dyDescent="0.25">
      <c r="A85" s="78" t="s">
        <v>80</v>
      </c>
      <c r="B85" s="72">
        <f>'2Year'!B85+'4Year'!B85</f>
        <v>17324887.969999999</v>
      </c>
      <c r="C85" s="72">
        <f>'2Year'!C85+'4Year'!C85</f>
        <v>17909339</v>
      </c>
      <c r="D85" s="72">
        <f>'2Year'!D85+'4Year'!D85</f>
        <v>17987864</v>
      </c>
      <c r="E85" s="72">
        <f t="shared" si="6"/>
        <v>78525</v>
      </c>
      <c r="F85" s="73">
        <f t="shared" si="7"/>
        <v>4.3845839313220881E-3</v>
      </c>
    </row>
    <row r="86" spans="1:8" s="127" customFormat="1" ht="15" customHeight="1" x14ac:dyDescent="0.25">
      <c r="A86" s="81" t="s">
        <v>81</v>
      </c>
      <c r="B86" s="90">
        <f>'2Year'!B86+'4Year'!B86</f>
        <v>295220344.35000002</v>
      </c>
      <c r="C86" s="90">
        <f>'2Year'!C86+'4Year'!C86</f>
        <v>298583105</v>
      </c>
      <c r="D86" s="90">
        <f>'2Year'!D86+'4Year'!D86</f>
        <v>302911791</v>
      </c>
      <c r="E86" s="90">
        <f t="shared" si="6"/>
        <v>4328686</v>
      </c>
      <c r="F86" s="84">
        <f t="shared" si="7"/>
        <v>1.4497424427279635E-2</v>
      </c>
    </row>
    <row r="87" spans="1:8" ht="15" customHeight="1" x14ac:dyDescent="0.25">
      <c r="A87" s="78" t="s">
        <v>82</v>
      </c>
      <c r="B87" s="72">
        <f>'2Year'!B87+'4Year'!B87</f>
        <v>16583685.02</v>
      </c>
      <c r="C87" s="72">
        <f>'2Year'!C87+'4Year'!C87</f>
        <v>13948792</v>
      </c>
      <c r="D87" s="72">
        <f>'2Year'!D87+'4Year'!D87</f>
        <v>8127897</v>
      </c>
      <c r="E87" s="72">
        <f t="shared" si="6"/>
        <v>-5820895</v>
      </c>
      <c r="F87" s="73">
        <f t="shared" si="7"/>
        <v>-0.41730459526531044</v>
      </c>
    </row>
    <row r="88" spans="1:8" ht="15" customHeight="1" x14ac:dyDescent="0.25">
      <c r="A88" s="78" t="s">
        <v>83</v>
      </c>
      <c r="B88" s="72">
        <f>'2Year'!B88+'4Year'!B88</f>
        <v>6103742.5300000003</v>
      </c>
      <c r="C88" s="72">
        <f>'2Year'!C88+'4Year'!C88</f>
        <v>7375360</v>
      </c>
      <c r="D88" s="72">
        <f>'2Year'!D88+'4Year'!D88</f>
        <v>6162475</v>
      </c>
      <c r="E88" s="72">
        <f t="shared" si="6"/>
        <v>-1212885</v>
      </c>
      <c r="F88" s="73">
        <f t="shared" si="7"/>
        <v>-0.16445095561437001</v>
      </c>
    </row>
    <row r="89" spans="1:8" ht="15" customHeight="1" x14ac:dyDescent="0.25">
      <c r="A89" s="86" t="s">
        <v>84</v>
      </c>
      <c r="B89" s="72">
        <f>'2Year'!B89+'4Year'!B89</f>
        <v>3037366</v>
      </c>
      <c r="C89" s="72">
        <f>'2Year'!C89+'4Year'!C89</f>
        <v>2174824</v>
      </c>
      <c r="D89" s="72">
        <f>'2Year'!D89+'4Year'!D89</f>
        <v>645733</v>
      </c>
      <c r="E89" s="72">
        <f t="shared" si="6"/>
        <v>-1529091</v>
      </c>
      <c r="F89" s="73">
        <f t="shared" si="7"/>
        <v>-0.70308723832365283</v>
      </c>
    </row>
    <row r="90" spans="1:8" s="127" customFormat="1" ht="15" customHeight="1" x14ac:dyDescent="0.25">
      <c r="A90" s="100" t="s">
        <v>85</v>
      </c>
      <c r="B90" s="90">
        <f>'2Year'!B90+'4Year'!B90</f>
        <v>25724793.550000001</v>
      </c>
      <c r="C90" s="90">
        <f>'2Year'!C90+'4Year'!C90</f>
        <v>23498976</v>
      </c>
      <c r="D90" s="90">
        <f>'2Year'!D90+'4Year'!D90</f>
        <v>14936105</v>
      </c>
      <c r="E90" s="90">
        <f t="shared" si="6"/>
        <v>-8562871</v>
      </c>
      <c r="F90" s="84">
        <f t="shared" si="7"/>
        <v>-0.36439336760886942</v>
      </c>
    </row>
    <row r="91" spans="1:8" ht="15" customHeight="1" x14ac:dyDescent="0.25">
      <c r="A91" s="86" t="s">
        <v>86</v>
      </c>
      <c r="B91" s="72">
        <f>'2Year'!B91+'4Year'!B91</f>
        <v>0</v>
      </c>
      <c r="C91" s="72">
        <f>'2Year'!C91+'4Year'!C91</f>
        <v>0</v>
      </c>
      <c r="D91" s="72">
        <f>'2Year'!D91+'4Year'!D91</f>
        <v>0</v>
      </c>
      <c r="E91" s="72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f>'2Year'!B92+'4Year'!B92+1</f>
        <v>1845451319.6500003</v>
      </c>
      <c r="C92" s="200">
        <f>'2Year'!C92+'4Year'!C92</f>
        <v>1897314257.8</v>
      </c>
      <c r="D92" s="200">
        <f>'2Year'!D92+'4Year'!D92-1</f>
        <v>1900420627</v>
      </c>
      <c r="E92" s="201">
        <f t="shared" si="6"/>
        <v>3106369.2000000477</v>
      </c>
      <c r="F92" s="202">
        <f t="shared" si="7"/>
        <v>1.637245483835655E-3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" t="s">
        <v>199</v>
      </c>
    </row>
    <row r="95" spans="1:8" x14ac:dyDescent="0.25">
      <c r="A95" s="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10" t="s">
        <v>114</v>
      </c>
      <c r="E1" s="41"/>
      <c r="F1" s="34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3331782</v>
      </c>
      <c r="C8" s="72">
        <v>3331782</v>
      </c>
      <c r="D8" s="72">
        <v>5243285</v>
      </c>
      <c r="E8" s="72">
        <f t="shared" ref="E8:E29" si="0">D8-C8</f>
        <v>1911503</v>
      </c>
      <c r="F8" s="73">
        <f t="shared" ref="F8:F29" si="1">IF(ISBLANK(E8),"  ",IF(C8&gt;0,E8/C8,IF(E8&gt;0,1,0)))</f>
        <v>0.57371790831452962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137866</v>
      </c>
      <c r="C10" s="75">
        <v>141681</v>
      </c>
      <c r="D10" s="75">
        <v>240843</v>
      </c>
      <c r="E10" s="75">
        <f t="shared" si="0"/>
        <v>99162</v>
      </c>
      <c r="F10" s="73">
        <f t="shared" si="1"/>
        <v>0.69989624579160226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137866</v>
      </c>
      <c r="C12" s="77">
        <v>141681</v>
      </c>
      <c r="D12" s="77">
        <v>240843</v>
      </c>
      <c r="E12" s="75">
        <f t="shared" si="0"/>
        <v>99162</v>
      </c>
      <c r="F12" s="73">
        <f t="shared" si="1"/>
        <v>0.69989624579160226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3469648</v>
      </c>
      <c r="C35" s="83">
        <v>3473463</v>
      </c>
      <c r="D35" s="83">
        <v>5484128</v>
      </c>
      <c r="E35" s="83">
        <f>D35-C35</f>
        <v>2010665</v>
      </c>
      <c r="F35" s="84">
        <f>IF(ISBLANK(E35),"  ",IF(C35&gt;0,E35/C35,IF(E35&gt;0,1,0)))</f>
        <v>0.57886466618472687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2692669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2692669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7982742</v>
      </c>
      <c r="C48" s="88">
        <v>5500000</v>
      </c>
      <c r="D48" s="88">
        <v>7000000</v>
      </c>
      <c r="E48" s="88">
        <f>D48-C48</f>
        <v>1500000</v>
      </c>
      <c r="F48" s="84">
        <f>IF(ISBLANK(E48),"  ",IF(C48&gt;0,E48/C48,IF(E48&gt;0,1,0)))</f>
        <v>0.27272727272727271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8759721</v>
      </c>
      <c r="C54" s="88">
        <v>8973463</v>
      </c>
      <c r="D54" s="88">
        <v>12484128</v>
      </c>
      <c r="E54" s="88">
        <f>D54-C54</f>
        <v>3510665</v>
      </c>
      <c r="F54" s="84">
        <f>IF(ISBLANK(E54),"  ",IF(C54&gt;0,E54/C54,IF(E54&gt;0,1,0)))</f>
        <v>0.39122744474457632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4338637</v>
      </c>
      <c r="C58" s="68">
        <v>4472257</v>
      </c>
      <c r="D58" s="68">
        <v>6706477</v>
      </c>
      <c r="E58" s="68">
        <f t="shared" ref="E58:E71" si="4">D58-C58</f>
        <v>2234220</v>
      </c>
      <c r="F58" s="73">
        <f t="shared" ref="F58:F71" si="5">IF(ISBLANK(E58),"  ",IF(C58&gt;0,E58/C58,IF(E58&gt;0,1,0)))</f>
        <v>0.49957325797690072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588174</v>
      </c>
      <c r="C61" s="77">
        <v>886544</v>
      </c>
      <c r="D61" s="77">
        <v>638457</v>
      </c>
      <c r="E61" s="77">
        <f t="shared" si="4"/>
        <v>-248087</v>
      </c>
      <c r="F61" s="73">
        <f t="shared" si="5"/>
        <v>-0.27983608258586151</v>
      </c>
    </row>
    <row r="62" spans="1:6" ht="15" customHeight="1" x14ac:dyDescent="0.25">
      <c r="A62" s="78" t="s">
        <v>58</v>
      </c>
      <c r="B62" s="77">
        <v>795828</v>
      </c>
      <c r="C62" s="77">
        <v>818528</v>
      </c>
      <c r="D62" s="77">
        <v>1206200</v>
      </c>
      <c r="E62" s="77">
        <f t="shared" si="4"/>
        <v>387672</v>
      </c>
      <c r="F62" s="73">
        <f t="shared" si="5"/>
        <v>0.47362093905156571</v>
      </c>
    </row>
    <row r="63" spans="1:6" ht="15" customHeight="1" x14ac:dyDescent="0.25">
      <c r="A63" s="78" t="s">
        <v>59</v>
      </c>
      <c r="B63" s="77">
        <v>1927582</v>
      </c>
      <c r="C63" s="77">
        <v>1538676</v>
      </c>
      <c r="D63" s="77">
        <v>2382223</v>
      </c>
      <c r="E63" s="77">
        <f t="shared" si="4"/>
        <v>843547</v>
      </c>
      <c r="F63" s="73">
        <f t="shared" si="5"/>
        <v>0.54822912685971581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925966</v>
      </c>
      <c r="C65" s="77">
        <v>1073924</v>
      </c>
      <c r="D65" s="77">
        <v>1297060</v>
      </c>
      <c r="E65" s="77">
        <f t="shared" si="4"/>
        <v>223136</v>
      </c>
      <c r="F65" s="73">
        <f t="shared" si="5"/>
        <v>0.20777634171505618</v>
      </c>
    </row>
    <row r="66" spans="1:6" s="127" customFormat="1" ht="15" customHeight="1" x14ac:dyDescent="0.25">
      <c r="A66" s="97" t="s">
        <v>62</v>
      </c>
      <c r="B66" s="83">
        <v>8576187</v>
      </c>
      <c r="C66" s="83">
        <v>8789929</v>
      </c>
      <c r="D66" s="83">
        <v>12230417</v>
      </c>
      <c r="E66" s="83">
        <f t="shared" si="4"/>
        <v>3440488</v>
      </c>
      <c r="F66" s="84">
        <f t="shared" si="5"/>
        <v>0.39141249036255016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183534</v>
      </c>
      <c r="C68" s="77">
        <v>183534</v>
      </c>
      <c r="D68" s="77">
        <v>253711</v>
      </c>
      <c r="E68" s="77">
        <f t="shared" si="4"/>
        <v>70177</v>
      </c>
      <c r="F68" s="73">
        <f t="shared" si="5"/>
        <v>0.38236512035917053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8759721</v>
      </c>
      <c r="C71" s="99">
        <v>8973463</v>
      </c>
      <c r="D71" s="99">
        <v>12484128</v>
      </c>
      <c r="E71" s="99">
        <f t="shared" si="4"/>
        <v>3510665</v>
      </c>
      <c r="F71" s="84">
        <f t="shared" si="5"/>
        <v>0.39122744474457632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5072979</v>
      </c>
      <c r="C74" s="72">
        <v>4901857</v>
      </c>
      <c r="D74" s="72">
        <v>7418103</v>
      </c>
      <c r="E74" s="68">
        <f t="shared" ref="E74:E92" si="6">D74-C74</f>
        <v>2516246</v>
      </c>
      <c r="F74" s="73">
        <f t="shared" ref="F74:F92" si="7">IF(ISBLANK(E74),"  ",IF(C74&gt;0,E74/C74,IF(E74&gt;0,1,0)))</f>
        <v>0.51332505211800339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1870213</v>
      </c>
      <c r="C76" s="68">
        <v>2046072</v>
      </c>
      <c r="D76" s="68">
        <v>2700847</v>
      </c>
      <c r="E76" s="77">
        <f t="shared" si="6"/>
        <v>654775</v>
      </c>
      <c r="F76" s="73">
        <f t="shared" si="7"/>
        <v>0.32001562017367913</v>
      </c>
    </row>
    <row r="77" spans="1:6" s="127" customFormat="1" ht="15" customHeight="1" x14ac:dyDescent="0.25">
      <c r="A77" s="97" t="s">
        <v>72</v>
      </c>
      <c r="B77" s="99">
        <v>6943192</v>
      </c>
      <c r="C77" s="99">
        <v>6947929</v>
      </c>
      <c r="D77" s="99">
        <v>10118950</v>
      </c>
      <c r="E77" s="83">
        <f t="shared" si="6"/>
        <v>3171021</v>
      </c>
      <c r="F77" s="84">
        <f t="shared" si="7"/>
        <v>0.4563980144299114</v>
      </c>
    </row>
    <row r="78" spans="1:6" ht="15" customHeight="1" x14ac:dyDescent="0.25">
      <c r="A78" s="78" t="s">
        <v>73</v>
      </c>
      <c r="B78" s="75">
        <v>46846</v>
      </c>
      <c r="C78" s="75">
        <v>36000</v>
      </c>
      <c r="D78" s="75">
        <v>60750</v>
      </c>
      <c r="E78" s="77">
        <f t="shared" si="6"/>
        <v>24750</v>
      </c>
      <c r="F78" s="73">
        <f t="shared" si="7"/>
        <v>0.6875</v>
      </c>
    </row>
    <row r="79" spans="1:6" ht="15" customHeight="1" x14ac:dyDescent="0.25">
      <c r="A79" s="78" t="s">
        <v>74</v>
      </c>
      <c r="B79" s="72">
        <v>788517</v>
      </c>
      <c r="C79" s="72">
        <v>920000</v>
      </c>
      <c r="D79" s="72">
        <v>1135000</v>
      </c>
      <c r="E79" s="77">
        <f t="shared" si="6"/>
        <v>215000</v>
      </c>
      <c r="F79" s="73">
        <f t="shared" si="7"/>
        <v>0.23369565217391305</v>
      </c>
    </row>
    <row r="80" spans="1:6" ht="15" customHeight="1" x14ac:dyDescent="0.25">
      <c r="A80" s="78" t="s">
        <v>75</v>
      </c>
      <c r="B80" s="68">
        <v>564959</v>
      </c>
      <c r="C80" s="68">
        <v>540000</v>
      </c>
      <c r="D80" s="68">
        <v>671717</v>
      </c>
      <c r="E80" s="77">
        <f t="shared" si="6"/>
        <v>131717</v>
      </c>
      <c r="F80" s="73">
        <f t="shared" si="7"/>
        <v>0.24392037037037037</v>
      </c>
    </row>
    <row r="81" spans="1:8" s="127" customFormat="1" ht="15" customHeight="1" x14ac:dyDescent="0.25">
      <c r="A81" s="81" t="s">
        <v>76</v>
      </c>
      <c r="B81" s="99">
        <v>1400322</v>
      </c>
      <c r="C81" s="99">
        <v>1496000</v>
      </c>
      <c r="D81" s="99">
        <v>1867467</v>
      </c>
      <c r="E81" s="83">
        <f t="shared" si="6"/>
        <v>371467</v>
      </c>
      <c r="F81" s="84">
        <f t="shared" si="7"/>
        <v>0.24830681818181818</v>
      </c>
    </row>
    <row r="82" spans="1:8" ht="15" customHeight="1" x14ac:dyDescent="0.25">
      <c r="A82" s="78" t="s">
        <v>77</v>
      </c>
      <c r="B82" s="68">
        <v>214224</v>
      </c>
      <c r="C82" s="68">
        <v>340000</v>
      </c>
      <c r="D82" s="68">
        <v>226000</v>
      </c>
      <c r="E82" s="77">
        <f t="shared" si="6"/>
        <v>-114000</v>
      </c>
      <c r="F82" s="73">
        <f t="shared" si="7"/>
        <v>-0.3352941176470588</v>
      </c>
    </row>
    <row r="83" spans="1:8" ht="15" customHeight="1" x14ac:dyDescent="0.25">
      <c r="A83" s="78" t="s">
        <v>78</v>
      </c>
      <c r="B83" s="77">
        <v>18449</v>
      </c>
      <c r="C83" s="77">
        <v>6000</v>
      </c>
      <c r="D83" s="77">
        <v>18000</v>
      </c>
      <c r="E83" s="77">
        <f t="shared" si="6"/>
        <v>12000</v>
      </c>
      <c r="F83" s="73">
        <f t="shared" si="7"/>
        <v>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183534</v>
      </c>
      <c r="C85" s="77">
        <v>183534</v>
      </c>
      <c r="D85" s="77">
        <v>253711</v>
      </c>
      <c r="E85" s="77">
        <f t="shared" si="6"/>
        <v>70177</v>
      </c>
      <c r="F85" s="73">
        <f t="shared" si="7"/>
        <v>0.38236512035917053</v>
      </c>
    </row>
    <row r="86" spans="1:8" s="127" customFormat="1" ht="15" customHeight="1" x14ac:dyDescent="0.25">
      <c r="A86" s="81" t="s">
        <v>81</v>
      </c>
      <c r="B86" s="83">
        <v>416207</v>
      </c>
      <c r="C86" s="83">
        <v>529534</v>
      </c>
      <c r="D86" s="83">
        <v>497711</v>
      </c>
      <c r="E86" s="83">
        <f t="shared" si="6"/>
        <v>-31823</v>
      </c>
      <c r="F86" s="84">
        <f t="shared" si="7"/>
        <v>-6.009623555805671E-2</v>
      </c>
    </row>
    <row r="87" spans="1:8" ht="15" customHeight="1" x14ac:dyDescent="0.25">
      <c r="A87" s="78" t="s">
        <v>82</v>
      </c>
      <c r="B87" s="77">
        <v>0</v>
      </c>
      <c r="C87" s="77">
        <v>0</v>
      </c>
      <c r="D87" s="77">
        <v>0</v>
      </c>
      <c r="E87" s="77">
        <f t="shared" si="6"/>
        <v>0</v>
      </c>
      <c r="F87" s="73">
        <f t="shared" si="7"/>
        <v>0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0</v>
      </c>
      <c r="C90" s="99">
        <v>0</v>
      </c>
      <c r="D90" s="99">
        <v>0</v>
      </c>
      <c r="E90" s="99">
        <f t="shared" si="6"/>
        <v>0</v>
      </c>
      <c r="F90" s="84">
        <f t="shared" si="7"/>
        <v>0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8759721</v>
      </c>
      <c r="C92" s="200">
        <v>8973463</v>
      </c>
      <c r="D92" s="200">
        <v>12484128</v>
      </c>
      <c r="E92" s="200">
        <f t="shared" si="6"/>
        <v>3510665</v>
      </c>
      <c r="F92" s="202">
        <f t="shared" si="7"/>
        <v>0.39122744474457632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10" t="s">
        <v>115</v>
      </c>
      <c r="E1" s="33"/>
      <c r="F1" s="34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12329806</v>
      </c>
      <c r="C8" s="72">
        <v>12329806</v>
      </c>
      <c r="D8" s="72">
        <v>14183422</v>
      </c>
      <c r="E8" s="72">
        <f t="shared" ref="E8:E29" si="0">D8-C8</f>
        <v>1853616</v>
      </c>
      <c r="F8" s="73">
        <f t="shared" ref="F8:F29" si="1">IF(ISBLANK(E8),"  ",IF(C8&gt;0,E8/C8,IF(E8&gt;0,1,0)))</f>
        <v>0.15033618533819593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652200</v>
      </c>
      <c r="C10" s="75">
        <v>670250</v>
      </c>
      <c r="D10" s="75">
        <v>745685</v>
      </c>
      <c r="E10" s="75">
        <f t="shared" si="0"/>
        <v>75435</v>
      </c>
      <c r="F10" s="73">
        <f t="shared" si="1"/>
        <v>0.11254755688176053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652200</v>
      </c>
      <c r="C12" s="77">
        <v>670250</v>
      </c>
      <c r="D12" s="77">
        <v>745685</v>
      </c>
      <c r="E12" s="75">
        <f t="shared" si="0"/>
        <v>75435</v>
      </c>
      <c r="F12" s="73">
        <f t="shared" si="1"/>
        <v>0.11254755688176053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12982006</v>
      </c>
      <c r="C35" s="83">
        <v>13000056</v>
      </c>
      <c r="D35" s="83">
        <v>14929107</v>
      </c>
      <c r="E35" s="83">
        <f>D35-C35</f>
        <v>1929051</v>
      </c>
      <c r="F35" s="84">
        <f>IF(ISBLANK(E35),"  ",IF(C35&gt;0,E35/C35,IF(E35&gt;0,1,0)))</f>
        <v>0.14838789925212631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17450000</v>
      </c>
      <c r="C48" s="88">
        <v>17450000</v>
      </c>
      <c r="D48" s="88">
        <v>18250000</v>
      </c>
      <c r="E48" s="88">
        <f>D48-C48</f>
        <v>800000</v>
      </c>
      <c r="F48" s="84">
        <f>IF(ISBLANK(E48),"  ",IF(C48&gt;0,E48/C48,IF(E48&gt;0,1,0)))</f>
        <v>4.5845272206303724E-2</v>
      </c>
    </row>
    <row r="49" spans="1:8" ht="15" customHeight="1" x14ac:dyDescent="0.25">
      <c r="A49" s="78" t="s">
        <v>46</v>
      </c>
      <c r="B49" s="77"/>
      <c r="C49" s="77"/>
      <c r="D49" s="77"/>
      <c r="E49" s="77"/>
      <c r="F49" s="69"/>
    </row>
    <row r="50" spans="1:8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8" ht="15" customHeight="1" x14ac:dyDescent="0.25">
      <c r="A51" s="80"/>
      <c r="B51" s="68"/>
      <c r="C51" s="68"/>
      <c r="D51" s="68"/>
      <c r="E51" s="68"/>
      <c r="F51" s="93"/>
    </row>
    <row r="52" spans="1:8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8" ht="15" customHeight="1" x14ac:dyDescent="0.25">
      <c r="A53" s="78"/>
      <c r="B53" s="77"/>
      <c r="C53" s="77"/>
      <c r="D53" s="77"/>
      <c r="E53" s="77"/>
      <c r="F53" s="69"/>
    </row>
    <row r="54" spans="1:8" s="127" customFormat="1" ht="15" customHeight="1" x14ac:dyDescent="0.25">
      <c r="A54" s="94" t="s">
        <v>52</v>
      </c>
      <c r="B54" s="88">
        <v>30432006</v>
      </c>
      <c r="C54" s="88">
        <v>30450056</v>
      </c>
      <c r="D54" s="88">
        <v>33179107</v>
      </c>
      <c r="E54" s="88">
        <f>D54-C54</f>
        <v>2729051</v>
      </c>
      <c r="F54" s="84">
        <f>IF(ISBLANK(E54),"  ",IF(C54&gt;0,E54/C54,IF(E54&gt;0,1,0)))</f>
        <v>8.962384174268842E-2</v>
      </c>
    </row>
    <row r="55" spans="1:8" ht="15" customHeight="1" x14ac:dyDescent="0.25">
      <c r="A55" s="95"/>
      <c r="B55" s="77"/>
      <c r="C55" s="77"/>
      <c r="D55" s="77"/>
      <c r="E55" s="77"/>
      <c r="F55" s="69" t="s">
        <v>46</v>
      </c>
    </row>
    <row r="56" spans="1:8" ht="15" customHeight="1" x14ac:dyDescent="0.25">
      <c r="A56" s="96"/>
      <c r="B56" s="68"/>
      <c r="C56" s="68"/>
      <c r="D56" s="68"/>
      <c r="E56" s="68"/>
      <c r="F56" s="70" t="s">
        <v>46</v>
      </c>
    </row>
    <row r="57" spans="1:8" ht="15" customHeight="1" x14ac:dyDescent="0.25">
      <c r="A57" s="94" t="s">
        <v>53</v>
      </c>
      <c r="B57" s="68"/>
      <c r="C57" s="68"/>
      <c r="D57" s="68"/>
      <c r="E57" s="68"/>
      <c r="F57" s="70"/>
    </row>
    <row r="58" spans="1:8" ht="15" customHeight="1" x14ac:dyDescent="0.25">
      <c r="A58" s="76" t="s">
        <v>54</v>
      </c>
      <c r="B58" s="68">
        <v>16719274</v>
      </c>
      <c r="C58" s="68">
        <v>16737324</v>
      </c>
      <c r="D58" s="68">
        <v>16970836</v>
      </c>
      <c r="E58" s="68">
        <f t="shared" ref="E58:E71" si="4">D58-C58</f>
        <v>233512</v>
      </c>
      <c r="F58" s="73">
        <f t="shared" ref="F58:F71" si="5">IF(ISBLANK(E58),"  ",IF(C58&gt;0,E58/C58,IF(E58&gt;0,1,0)))</f>
        <v>1.3951573142755675E-2</v>
      </c>
      <c r="H58" s="190"/>
    </row>
    <row r="59" spans="1:8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  <c r="H59" s="190"/>
    </row>
    <row r="60" spans="1:8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  <c r="H60" s="190"/>
    </row>
    <row r="61" spans="1:8" ht="15" customHeight="1" x14ac:dyDescent="0.25">
      <c r="A61" s="78" t="s">
        <v>57</v>
      </c>
      <c r="B61" s="77">
        <v>2128756</v>
      </c>
      <c r="C61" s="77">
        <v>2128756</v>
      </c>
      <c r="D61" s="77">
        <v>2809652</v>
      </c>
      <c r="E61" s="77">
        <f t="shared" si="4"/>
        <v>680896</v>
      </c>
      <c r="F61" s="73">
        <f t="shared" si="5"/>
        <v>0.31985629165578394</v>
      </c>
      <c r="H61" s="190"/>
    </row>
    <row r="62" spans="1:8" ht="15" customHeight="1" x14ac:dyDescent="0.25">
      <c r="A62" s="78" t="s">
        <v>58</v>
      </c>
      <c r="B62" s="77">
        <v>3061307</v>
      </c>
      <c r="C62" s="77">
        <v>3061307</v>
      </c>
      <c r="D62" s="77">
        <v>4187870</v>
      </c>
      <c r="E62" s="77">
        <f t="shared" si="4"/>
        <v>1126563</v>
      </c>
      <c r="F62" s="73">
        <f t="shared" si="5"/>
        <v>0.368000661155513</v>
      </c>
      <c r="H62" s="190"/>
    </row>
    <row r="63" spans="1:8" ht="15" customHeight="1" x14ac:dyDescent="0.25">
      <c r="A63" s="78" t="s">
        <v>59</v>
      </c>
      <c r="B63" s="77">
        <v>5077181</v>
      </c>
      <c r="C63" s="77">
        <v>5077181</v>
      </c>
      <c r="D63" s="77">
        <v>5996491</v>
      </c>
      <c r="E63" s="77">
        <f t="shared" si="4"/>
        <v>919310</v>
      </c>
      <c r="F63" s="73">
        <f t="shared" si="5"/>
        <v>0.1810670133682451</v>
      </c>
      <c r="H63" s="190"/>
    </row>
    <row r="64" spans="1:8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  <c r="H64" s="190"/>
    </row>
    <row r="65" spans="1:8" ht="15" customHeight="1" x14ac:dyDescent="0.25">
      <c r="A65" s="78" t="s">
        <v>61</v>
      </c>
      <c r="B65" s="77">
        <v>2849169</v>
      </c>
      <c r="C65" s="77">
        <v>2849169</v>
      </c>
      <c r="D65" s="77">
        <v>2511015</v>
      </c>
      <c r="E65" s="77">
        <f t="shared" si="4"/>
        <v>-338154</v>
      </c>
      <c r="F65" s="73">
        <f t="shared" si="5"/>
        <v>-0.11868513240176347</v>
      </c>
      <c r="H65" s="190"/>
    </row>
    <row r="66" spans="1:8" s="127" customFormat="1" ht="15" customHeight="1" x14ac:dyDescent="0.25">
      <c r="A66" s="97" t="s">
        <v>62</v>
      </c>
      <c r="B66" s="83">
        <v>29835687</v>
      </c>
      <c r="C66" s="83">
        <v>29853737</v>
      </c>
      <c r="D66" s="83">
        <v>32475864</v>
      </c>
      <c r="E66" s="83">
        <f t="shared" si="4"/>
        <v>2622127</v>
      </c>
      <c r="F66" s="84">
        <f t="shared" si="5"/>
        <v>8.7832454610288824E-2</v>
      </c>
      <c r="H66" s="190"/>
    </row>
    <row r="67" spans="1:8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  <c r="H67" s="190"/>
    </row>
    <row r="68" spans="1:8" ht="15" customHeight="1" x14ac:dyDescent="0.25">
      <c r="A68" s="78" t="s">
        <v>64</v>
      </c>
      <c r="B68" s="77">
        <v>596319</v>
      </c>
      <c r="C68" s="77">
        <v>596319</v>
      </c>
      <c r="D68" s="77">
        <v>703243</v>
      </c>
      <c r="E68" s="77">
        <f t="shared" si="4"/>
        <v>106924</v>
      </c>
      <c r="F68" s="73">
        <f t="shared" si="5"/>
        <v>0.17930671335308787</v>
      </c>
      <c r="H68" s="190"/>
    </row>
    <row r="69" spans="1:8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  <c r="H69" s="190"/>
    </row>
    <row r="70" spans="1:8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  <c r="H70" s="190"/>
    </row>
    <row r="71" spans="1:8" s="127" customFormat="1" ht="15" customHeight="1" x14ac:dyDescent="0.25">
      <c r="A71" s="98" t="s">
        <v>67</v>
      </c>
      <c r="B71" s="99">
        <v>30432006</v>
      </c>
      <c r="C71" s="99">
        <v>30450056</v>
      </c>
      <c r="D71" s="99">
        <v>33179107</v>
      </c>
      <c r="E71" s="99">
        <f t="shared" si="4"/>
        <v>2729051</v>
      </c>
      <c r="F71" s="84">
        <f t="shared" si="5"/>
        <v>8.962384174268842E-2</v>
      </c>
      <c r="H71" s="190"/>
    </row>
    <row r="72" spans="1:8" ht="15" customHeight="1" x14ac:dyDescent="0.25">
      <c r="A72" s="96"/>
      <c r="B72" s="68"/>
      <c r="C72" s="68"/>
      <c r="D72" s="68"/>
      <c r="E72" s="68"/>
      <c r="F72" s="70"/>
      <c r="H72" s="190"/>
    </row>
    <row r="73" spans="1:8" ht="15" customHeight="1" x14ac:dyDescent="0.25">
      <c r="A73" s="94" t="s">
        <v>68</v>
      </c>
      <c r="B73" s="68"/>
      <c r="C73" s="68"/>
      <c r="D73" s="68"/>
      <c r="E73" s="68"/>
      <c r="F73" s="70"/>
      <c r="H73" s="190"/>
    </row>
    <row r="74" spans="1:8" ht="15" customHeight="1" x14ac:dyDescent="0.25">
      <c r="A74" s="76" t="s">
        <v>69</v>
      </c>
      <c r="B74" s="72">
        <v>14953555</v>
      </c>
      <c r="C74" s="72">
        <v>14971605</v>
      </c>
      <c r="D74" s="72">
        <v>16155957</v>
      </c>
      <c r="E74" s="68">
        <f t="shared" ref="E74:E92" si="6">D74-C74</f>
        <v>1184352</v>
      </c>
      <c r="F74" s="73">
        <f t="shared" ref="F74:F92" si="7">IF(ISBLANK(E74),"  ",IF(C74&gt;0,E74/C74,IF(E74&gt;0,1,0)))</f>
        <v>7.9106548696682821E-2</v>
      </c>
      <c r="H74" s="190"/>
    </row>
    <row r="75" spans="1:8" ht="15" customHeight="1" x14ac:dyDescent="0.25">
      <c r="A75" s="78" t="s">
        <v>70</v>
      </c>
      <c r="B75" s="75">
        <v>99714</v>
      </c>
      <c r="C75" s="75">
        <v>99714</v>
      </c>
      <c r="D75" s="75">
        <v>107000</v>
      </c>
      <c r="E75" s="77">
        <f t="shared" si="6"/>
        <v>7286</v>
      </c>
      <c r="F75" s="73">
        <f t="shared" si="7"/>
        <v>7.3068977275006525E-2</v>
      </c>
      <c r="H75" s="190"/>
    </row>
    <row r="76" spans="1:8" ht="15" customHeight="1" x14ac:dyDescent="0.25">
      <c r="A76" s="78" t="s">
        <v>71</v>
      </c>
      <c r="B76" s="68">
        <v>7210016</v>
      </c>
      <c r="C76" s="68">
        <v>7210016</v>
      </c>
      <c r="D76" s="68">
        <v>7815223</v>
      </c>
      <c r="E76" s="77">
        <f t="shared" si="6"/>
        <v>605207</v>
      </c>
      <c r="F76" s="73">
        <f t="shared" si="7"/>
        <v>8.3939758247415813E-2</v>
      </c>
      <c r="H76" s="190"/>
    </row>
    <row r="77" spans="1:8" s="127" customFormat="1" ht="15" customHeight="1" x14ac:dyDescent="0.25">
      <c r="A77" s="97" t="s">
        <v>72</v>
      </c>
      <c r="B77" s="99">
        <v>22263285</v>
      </c>
      <c r="C77" s="99">
        <v>22281335</v>
      </c>
      <c r="D77" s="99">
        <v>24078180</v>
      </c>
      <c r="E77" s="83">
        <f t="shared" si="6"/>
        <v>1796845</v>
      </c>
      <c r="F77" s="84">
        <f t="shared" si="7"/>
        <v>8.0643507222525043E-2</v>
      </c>
      <c r="H77" s="190"/>
    </row>
    <row r="78" spans="1:8" ht="15" customHeight="1" x14ac:dyDescent="0.25">
      <c r="A78" s="78" t="s">
        <v>73</v>
      </c>
      <c r="B78" s="75">
        <v>264790</v>
      </c>
      <c r="C78" s="75">
        <v>264790</v>
      </c>
      <c r="D78" s="75">
        <v>704216</v>
      </c>
      <c r="E78" s="77">
        <f t="shared" si="6"/>
        <v>439426</v>
      </c>
      <c r="F78" s="73">
        <f t="shared" si="7"/>
        <v>1.6595264171607689</v>
      </c>
      <c r="H78" s="190"/>
    </row>
    <row r="79" spans="1:8" ht="15" customHeight="1" x14ac:dyDescent="0.25">
      <c r="A79" s="78" t="s">
        <v>74</v>
      </c>
      <c r="B79" s="72">
        <v>4371216</v>
      </c>
      <c r="C79" s="72">
        <v>4371216</v>
      </c>
      <c r="D79" s="72">
        <v>5055263</v>
      </c>
      <c r="E79" s="77">
        <f t="shared" si="6"/>
        <v>684047</v>
      </c>
      <c r="F79" s="73">
        <f t="shared" si="7"/>
        <v>0.15648894952800319</v>
      </c>
      <c r="H79" s="190"/>
    </row>
    <row r="80" spans="1:8" ht="15" customHeight="1" x14ac:dyDescent="0.25">
      <c r="A80" s="78" t="s">
        <v>75</v>
      </c>
      <c r="B80" s="68">
        <v>305212</v>
      </c>
      <c r="C80" s="68">
        <v>305212</v>
      </c>
      <c r="D80" s="68">
        <v>437692</v>
      </c>
      <c r="E80" s="77">
        <f t="shared" si="6"/>
        <v>132480</v>
      </c>
      <c r="F80" s="73">
        <f t="shared" si="7"/>
        <v>0.4340589491894159</v>
      </c>
      <c r="H80" s="190"/>
    </row>
    <row r="81" spans="1:8" s="127" customFormat="1" ht="15" customHeight="1" x14ac:dyDescent="0.25">
      <c r="A81" s="81" t="s">
        <v>76</v>
      </c>
      <c r="B81" s="99">
        <v>4941218</v>
      </c>
      <c r="C81" s="99">
        <v>4941218</v>
      </c>
      <c r="D81" s="99">
        <v>6197171</v>
      </c>
      <c r="E81" s="83">
        <f t="shared" si="6"/>
        <v>1255953</v>
      </c>
      <c r="F81" s="84">
        <f t="shared" si="7"/>
        <v>0.25417882797318392</v>
      </c>
      <c r="H81" s="190"/>
    </row>
    <row r="82" spans="1:8" ht="15" customHeight="1" x14ac:dyDescent="0.25">
      <c r="A82" s="78" t="s">
        <v>77</v>
      </c>
      <c r="B82" s="68">
        <v>1179989</v>
      </c>
      <c r="C82" s="68">
        <v>1179989</v>
      </c>
      <c r="D82" s="68">
        <v>1505550</v>
      </c>
      <c r="E82" s="77">
        <f t="shared" si="6"/>
        <v>325561</v>
      </c>
      <c r="F82" s="73">
        <f t="shared" si="7"/>
        <v>0.27590172450760136</v>
      </c>
      <c r="H82" s="190"/>
    </row>
    <row r="83" spans="1:8" ht="15" customHeight="1" x14ac:dyDescent="0.25">
      <c r="A83" s="78" t="s">
        <v>78</v>
      </c>
      <c r="B83" s="77">
        <v>294389</v>
      </c>
      <c r="C83" s="77">
        <v>294389</v>
      </c>
      <c r="D83" s="77">
        <v>336323</v>
      </c>
      <c r="E83" s="77">
        <f t="shared" si="6"/>
        <v>41934</v>
      </c>
      <c r="F83" s="73">
        <f t="shared" si="7"/>
        <v>0.14244418099861067</v>
      </c>
      <c r="H83" s="190"/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  <c r="H84" s="190"/>
    </row>
    <row r="85" spans="1:8" ht="15" customHeight="1" x14ac:dyDescent="0.25">
      <c r="A85" s="78" t="s">
        <v>80</v>
      </c>
      <c r="B85" s="77">
        <v>596319</v>
      </c>
      <c r="C85" s="77">
        <v>596319</v>
      </c>
      <c r="D85" s="77">
        <v>703243</v>
      </c>
      <c r="E85" s="77">
        <f t="shared" si="6"/>
        <v>106924</v>
      </c>
      <c r="F85" s="73">
        <f t="shared" si="7"/>
        <v>0.17930671335308787</v>
      </c>
      <c r="H85" s="190"/>
    </row>
    <row r="86" spans="1:8" s="127" customFormat="1" ht="15" customHeight="1" x14ac:dyDescent="0.25">
      <c r="A86" s="81" t="s">
        <v>81</v>
      </c>
      <c r="B86" s="83">
        <v>2070697</v>
      </c>
      <c r="C86" s="83">
        <v>2070697</v>
      </c>
      <c r="D86" s="83">
        <v>2545116</v>
      </c>
      <c r="E86" s="83">
        <f t="shared" si="6"/>
        <v>474419</v>
      </c>
      <c r="F86" s="84">
        <f t="shared" si="7"/>
        <v>0.22911077767534313</v>
      </c>
      <c r="H86" s="190"/>
    </row>
    <row r="87" spans="1:8" ht="15" customHeight="1" x14ac:dyDescent="0.25">
      <c r="A87" s="78" t="s">
        <v>82</v>
      </c>
      <c r="B87" s="77">
        <v>1151209</v>
      </c>
      <c r="C87" s="77">
        <v>1151209</v>
      </c>
      <c r="D87" s="77">
        <v>338140</v>
      </c>
      <c r="E87" s="77">
        <f t="shared" si="6"/>
        <v>-813069</v>
      </c>
      <c r="F87" s="73">
        <f t="shared" si="7"/>
        <v>-0.7062740127987186</v>
      </c>
      <c r="H87" s="190"/>
    </row>
    <row r="88" spans="1:8" ht="15" customHeight="1" x14ac:dyDescent="0.25">
      <c r="A88" s="78" t="s">
        <v>83</v>
      </c>
      <c r="B88" s="77">
        <v>5597</v>
      </c>
      <c r="C88" s="77">
        <v>5597</v>
      </c>
      <c r="D88" s="77">
        <v>20500</v>
      </c>
      <c r="E88" s="77">
        <f t="shared" si="6"/>
        <v>14903</v>
      </c>
      <c r="F88" s="73">
        <f t="shared" si="7"/>
        <v>2.6626764338038234</v>
      </c>
      <c r="H88" s="190"/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  <c r="H89" s="190"/>
    </row>
    <row r="90" spans="1:8" s="127" customFormat="1" ht="15" customHeight="1" x14ac:dyDescent="0.25">
      <c r="A90" s="100" t="s">
        <v>85</v>
      </c>
      <c r="B90" s="99">
        <v>1156806</v>
      </c>
      <c r="C90" s="99">
        <v>1156806</v>
      </c>
      <c r="D90" s="99">
        <v>358640</v>
      </c>
      <c r="E90" s="99">
        <f t="shared" si="6"/>
        <v>-798166</v>
      </c>
      <c r="F90" s="84">
        <f t="shared" si="7"/>
        <v>-0.6899739455016658</v>
      </c>
      <c r="H90" s="190"/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  <c r="H91" s="190"/>
    </row>
    <row r="92" spans="1:8" s="127" customFormat="1" ht="15" customHeight="1" thickBot="1" x14ac:dyDescent="0.3">
      <c r="A92" s="199" t="s">
        <v>67</v>
      </c>
      <c r="B92" s="200">
        <v>30432006</v>
      </c>
      <c r="C92" s="200">
        <v>30450056</v>
      </c>
      <c r="D92" s="200">
        <v>33179107</v>
      </c>
      <c r="E92" s="200">
        <f t="shared" si="6"/>
        <v>2729051</v>
      </c>
      <c r="F92" s="202">
        <f t="shared" si="7"/>
        <v>8.962384174268842E-2</v>
      </c>
      <c r="H92" s="190"/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10" t="s">
        <v>116</v>
      </c>
      <c r="E1" s="33"/>
      <c r="F1" s="34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7746573</v>
      </c>
      <c r="C8" s="72">
        <v>7746573</v>
      </c>
      <c r="D8" s="72">
        <v>8697261</v>
      </c>
      <c r="E8" s="72">
        <f t="shared" ref="E8:E29" si="0">D8-C8</f>
        <v>950688</v>
      </c>
      <c r="F8" s="73">
        <f t="shared" ref="F8:F29" si="1">IF(ISBLANK(E8),"  ",IF(C8&gt;0,E8/C8,IF(E8&gt;0,1,0)))</f>
        <v>0.12272368697745442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740999</v>
      </c>
      <c r="C10" s="75">
        <v>747985</v>
      </c>
      <c r="D10" s="75">
        <v>791414</v>
      </c>
      <c r="E10" s="75">
        <f t="shared" si="0"/>
        <v>43429</v>
      </c>
      <c r="F10" s="73">
        <f t="shared" si="1"/>
        <v>5.806132475918635E-2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252415</v>
      </c>
      <c r="C12" s="77">
        <v>259401</v>
      </c>
      <c r="D12" s="77">
        <v>273903</v>
      </c>
      <c r="E12" s="75">
        <f t="shared" si="0"/>
        <v>14502</v>
      </c>
      <c r="F12" s="73">
        <f t="shared" si="1"/>
        <v>5.5905721257820902E-2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130811</v>
      </c>
      <c r="C14" s="77">
        <v>130811</v>
      </c>
      <c r="D14" s="77">
        <v>130811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357773</v>
      </c>
      <c r="C15" s="77">
        <v>357773</v>
      </c>
      <c r="D15" s="77">
        <v>386700</v>
      </c>
      <c r="E15" s="75">
        <f t="shared" si="0"/>
        <v>28927</v>
      </c>
      <c r="F15" s="73">
        <f t="shared" si="1"/>
        <v>8.0852943067252145E-2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8487572</v>
      </c>
      <c r="C35" s="83">
        <v>8494558</v>
      </c>
      <c r="D35" s="83">
        <v>9488675</v>
      </c>
      <c r="E35" s="83">
        <f>D35-C35</f>
        <v>994117</v>
      </c>
      <c r="F35" s="84">
        <f>IF(ISBLANK(E35),"  ",IF(C35&gt;0,E35/C35,IF(E35&gt;0,1,0)))</f>
        <v>0.1170298678283202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9064665</v>
      </c>
      <c r="C48" s="88">
        <v>9200000</v>
      </c>
      <c r="D48" s="88">
        <v>9600000</v>
      </c>
      <c r="E48" s="88">
        <f>D48-C48</f>
        <v>400000</v>
      </c>
      <c r="F48" s="84">
        <f>IF(ISBLANK(E48),"  ",IF(C48&gt;0,E48/C48,IF(E48&gt;0,1,0)))</f>
        <v>4.3478260869565216E-2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17552237</v>
      </c>
      <c r="C54" s="88">
        <v>17694558</v>
      </c>
      <c r="D54" s="88">
        <v>19088675</v>
      </c>
      <c r="E54" s="88">
        <f>D54-C54</f>
        <v>1394117</v>
      </c>
      <c r="F54" s="84">
        <f>IF(ISBLANK(E54),"  ",IF(C54&gt;0,E54/C54,IF(E54&gt;0,1,0)))</f>
        <v>7.8787896256012721E-2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7510301</v>
      </c>
      <c r="C58" s="68">
        <v>7652622</v>
      </c>
      <c r="D58" s="68">
        <v>7991089</v>
      </c>
      <c r="E58" s="68">
        <f t="shared" ref="E58:E71" si="4">D58-C58</f>
        <v>338467</v>
      </c>
      <c r="F58" s="73">
        <f t="shared" ref="F58:F71" si="5">IF(ISBLANK(E58),"  ",IF(C58&gt;0,E58/C58,IF(E58&gt;0,1,0)))</f>
        <v>4.4228893051296667E-2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1777585</v>
      </c>
      <c r="C61" s="77">
        <v>1777585</v>
      </c>
      <c r="D61" s="77">
        <v>2141691</v>
      </c>
      <c r="E61" s="77">
        <f t="shared" si="4"/>
        <v>364106</v>
      </c>
      <c r="F61" s="73">
        <f t="shared" si="5"/>
        <v>0.2048318364522653</v>
      </c>
    </row>
    <row r="62" spans="1:6" ht="15" customHeight="1" x14ac:dyDescent="0.25">
      <c r="A62" s="78" t="s">
        <v>58</v>
      </c>
      <c r="B62" s="77">
        <v>1583323</v>
      </c>
      <c r="C62" s="77">
        <v>1583323</v>
      </c>
      <c r="D62" s="77">
        <v>1944024</v>
      </c>
      <c r="E62" s="77">
        <f t="shared" si="4"/>
        <v>360701</v>
      </c>
      <c r="F62" s="73">
        <f t="shared" si="5"/>
        <v>0.2278126446719968</v>
      </c>
    </row>
    <row r="63" spans="1:6" ht="15" customHeight="1" x14ac:dyDescent="0.25">
      <c r="A63" s="78" t="s">
        <v>59</v>
      </c>
      <c r="B63" s="77">
        <v>4154590</v>
      </c>
      <c r="C63" s="77">
        <v>4154590</v>
      </c>
      <c r="D63" s="77">
        <v>4491297</v>
      </c>
      <c r="E63" s="77">
        <f t="shared" si="4"/>
        <v>336707</v>
      </c>
      <c r="F63" s="73">
        <f t="shared" si="5"/>
        <v>8.1044579609540285E-2</v>
      </c>
    </row>
    <row r="64" spans="1:6" ht="15" customHeight="1" x14ac:dyDescent="0.25">
      <c r="A64" s="78" t="s">
        <v>60</v>
      </c>
      <c r="B64" s="77">
        <v>21462</v>
      </c>
      <c r="C64" s="77">
        <v>21462</v>
      </c>
      <c r="D64" s="77">
        <v>37201</v>
      </c>
      <c r="E64" s="77">
        <f t="shared" si="4"/>
        <v>15739</v>
      </c>
      <c r="F64" s="73">
        <f t="shared" si="5"/>
        <v>0.73334265212934491</v>
      </c>
    </row>
    <row r="65" spans="1:6" ht="15" customHeight="1" x14ac:dyDescent="0.25">
      <c r="A65" s="78" t="s">
        <v>61</v>
      </c>
      <c r="B65" s="77">
        <v>2205480</v>
      </c>
      <c r="C65" s="77">
        <v>2205480</v>
      </c>
      <c r="D65" s="77">
        <v>2234436</v>
      </c>
      <c r="E65" s="77">
        <f t="shared" si="4"/>
        <v>28956</v>
      </c>
      <c r="F65" s="73">
        <f t="shared" si="5"/>
        <v>1.3129114750530496E-2</v>
      </c>
    </row>
    <row r="66" spans="1:6" s="127" customFormat="1" ht="15" customHeight="1" x14ac:dyDescent="0.25">
      <c r="A66" s="97" t="s">
        <v>62</v>
      </c>
      <c r="B66" s="83">
        <v>17252741</v>
      </c>
      <c r="C66" s="83">
        <v>17395062</v>
      </c>
      <c r="D66" s="83">
        <v>18839738</v>
      </c>
      <c r="E66" s="83">
        <f t="shared" si="4"/>
        <v>1444676</v>
      </c>
      <c r="F66" s="84">
        <f t="shared" si="5"/>
        <v>8.3050925601759862E-2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299496</v>
      </c>
      <c r="C68" s="77">
        <v>299496</v>
      </c>
      <c r="D68" s="77">
        <v>248937</v>
      </c>
      <c r="E68" s="77">
        <f t="shared" si="4"/>
        <v>-50559</v>
      </c>
      <c r="F68" s="73">
        <f t="shared" si="5"/>
        <v>-0.16881360685952401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17552237</v>
      </c>
      <c r="C71" s="99">
        <v>17694558</v>
      </c>
      <c r="D71" s="99">
        <v>19088675</v>
      </c>
      <c r="E71" s="99">
        <f t="shared" si="4"/>
        <v>1394117</v>
      </c>
      <c r="F71" s="84">
        <f t="shared" si="5"/>
        <v>7.8787896256012721E-2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9570633</v>
      </c>
      <c r="C74" s="72">
        <v>9570633</v>
      </c>
      <c r="D74" s="72">
        <v>10443780</v>
      </c>
      <c r="E74" s="68">
        <f t="shared" ref="E74:E92" si="6">D74-C74</f>
        <v>873147</v>
      </c>
      <c r="F74" s="73">
        <f t="shared" ref="F74:F92" si="7">IF(ISBLANK(E74),"  ",IF(C74&gt;0,E74/C74,IF(E74&gt;0,1,0)))</f>
        <v>9.123189657361222E-2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3877645</v>
      </c>
      <c r="C76" s="68">
        <v>3877645</v>
      </c>
      <c r="D76" s="68">
        <v>4470914</v>
      </c>
      <c r="E76" s="77">
        <f t="shared" si="6"/>
        <v>593269</v>
      </c>
      <c r="F76" s="73">
        <f t="shared" si="7"/>
        <v>0.15299724446152238</v>
      </c>
    </row>
    <row r="77" spans="1:6" s="127" customFormat="1" ht="15" customHeight="1" x14ac:dyDescent="0.25">
      <c r="A77" s="97" t="s">
        <v>72</v>
      </c>
      <c r="B77" s="99">
        <v>13448278</v>
      </c>
      <c r="C77" s="99">
        <v>13448278</v>
      </c>
      <c r="D77" s="99">
        <v>14914694</v>
      </c>
      <c r="E77" s="83">
        <f t="shared" si="6"/>
        <v>1466416</v>
      </c>
      <c r="F77" s="84">
        <f t="shared" si="7"/>
        <v>0.10904117240883926</v>
      </c>
    </row>
    <row r="78" spans="1:6" ht="15" customHeight="1" x14ac:dyDescent="0.25">
      <c r="A78" s="78" t="s">
        <v>73</v>
      </c>
      <c r="B78" s="75">
        <v>152221</v>
      </c>
      <c r="C78" s="75">
        <v>152221</v>
      </c>
      <c r="D78" s="75">
        <v>167862</v>
      </c>
      <c r="E78" s="77">
        <f t="shared" si="6"/>
        <v>15641</v>
      </c>
      <c r="F78" s="73">
        <f t="shared" si="7"/>
        <v>0.10275191990592625</v>
      </c>
    </row>
    <row r="79" spans="1:6" ht="15" customHeight="1" x14ac:dyDescent="0.25">
      <c r="A79" s="78" t="s">
        <v>74</v>
      </c>
      <c r="B79" s="72">
        <v>2055202</v>
      </c>
      <c r="C79" s="72">
        <v>2197523</v>
      </c>
      <c r="D79" s="72">
        <v>2168634</v>
      </c>
      <c r="E79" s="77">
        <f t="shared" si="6"/>
        <v>-28889</v>
      </c>
      <c r="F79" s="73">
        <f t="shared" si="7"/>
        <v>-1.3146165023073706E-2</v>
      </c>
    </row>
    <row r="80" spans="1:6" ht="15" customHeight="1" x14ac:dyDescent="0.25">
      <c r="A80" s="78" t="s">
        <v>75</v>
      </c>
      <c r="B80" s="68">
        <v>453138</v>
      </c>
      <c r="C80" s="68">
        <v>453138</v>
      </c>
      <c r="D80" s="68">
        <v>509129</v>
      </c>
      <c r="E80" s="77">
        <f t="shared" si="6"/>
        <v>55991</v>
      </c>
      <c r="F80" s="73">
        <f t="shared" si="7"/>
        <v>0.12356279985346627</v>
      </c>
    </row>
    <row r="81" spans="1:8" s="127" customFormat="1" ht="15" customHeight="1" x14ac:dyDescent="0.25">
      <c r="A81" s="81" t="s">
        <v>76</v>
      </c>
      <c r="B81" s="99">
        <v>2660561</v>
      </c>
      <c r="C81" s="99">
        <v>2802882</v>
      </c>
      <c r="D81" s="99">
        <v>2845625</v>
      </c>
      <c r="E81" s="83">
        <f t="shared" si="6"/>
        <v>42743</v>
      </c>
      <c r="F81" s="84">
        <f t="shared" si="7"/>
        <v>1.5249660884760758E-2</v>
      </c>
    </row>
    <row r="82" spans="1:8" ht="15" customHeight="1" x14ac:dyDescent="0.25">
      <c r="A82" s="78" t="s">
        <v>77</v>
      </c>
      <c r="B82" s="68">
        <v>133968</v>
      </c>
      <c r="C82" s="68">
        <v>133968</v>
      </c>
      <c r="D82" s="68">
        <v>112667</v>
      </c>
      <c r="E82" s="77">
        <f t="shared" si="6"/>
        <v>-21301</v>
      </c>
      <c r="F82" s="73">
        <f t="shared" si="7"/>
        <v>-0.15900065687328319</v>
      </c>
    </row>
    <row r="83" spans="1:8" ht="15" customHeight="1" x14ac:dyDescent="0.25">
      <c r="A83" s="78" t="s">
        <v>78</v>
      </c>
      <c r="B83" s="77">
        <v>550231</v>
      </c>
      <c r="C83" s="77">
        <v>550231</v>
      </c>
      <c r="D83" s="77">
        <v>628928</v>
      </c>
      <c r="E83" s="77">
        <f t="shared" si="6"/>
        <v>78697</v>
      </c>
      <c r="F83" s="73">
        <f t="shared" si="7"/>
        <v>0.14302538388422317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299496</v>
      </c>
      <c r="C85" s="77">
        <v>299496</v>
      </c>
      <c r="D85" s="77">
        <v>248937</v>
      </c>
      <c r="E85" s="77">
        <f t="shared" si="6"/>
        <v>-50559</v>
      </c>
      <c r="F85" s="73">
        <f t="shared" si="7"/>
        <v>-0.16881360685952401</v>
      </c>
    </row>
    <row r="86" spans="1:8" s="127" customFormat="1" ht="15" customHeight="1" x14ac:dyDescent="0.25">
      <c r="A86" s="81" t="s">
        <v>81</v>
      </c>
      <c r="B86" s="83">
        <v>983695</v>
      </c>
      <c r="C86" s="83">
        <v>983695</v>
      </c>
      <c r="D86" s="83">
        <v>990532</v>
      </c>
      <c r="E86" s="83">
        <f t="shared" si="6"/>
        <v>6837</v>
      </c>
      <c r="F86" s="84">
        <f t="shared" si="7"/>
        <v>6.9503250499392596E-3</v>
      </c>
    </row>
    <row r="87" spans="1:8" ht="15" customHeight="1" x14ac:dyDescent="0.25">
      <c r="A87" s="78" t="s">
        <v>82</v>
      </c>
      <c r="B87" s="77">
        <v>459703</v>
      </c>
      <c r="C87" s="77">
        <v>459703</v>
      </c>
      <c r="D87" s="77">
        <v>337824</v>
      </c>
      <c r="E87" s="77">
        <f t="shared" si="6"/>
        <v>-121879</v>
      </c>
      <c r="F87" s="73">
        <f t="shared" si="7"/>
        <v>-0.26512552669875983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459703</v>
      </c>
      <c r="C90" s="99">
        <v>459703</v>
      </c>
      <c r="D90" s="99">
        <v>337824</v>
      </c>
      <c r="E90" s="99">
        <f t="shared" si="6"/>
        <v>-121879</v>
      </c>
      <c r="F90" s="84">
        <f t="shared" si="7"/>
        <v>-0.26512552669875983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17552237</v>
      </c>
      <c r="C92" s="200">
        <v>17694558</v>
      </c>
      <c r="D92" s="200">
        <v>19088675</v>
      </c>
      <c r="E92" s="200">
        <f t="shared" si="6"/>
        <v>1394117</v>
      </c>
      <c r="F92" s="202">
        <f t="shared" si="7"/>
        <v>7.8787896256012721E-2</v>
      </c>
    </row>
    <row r="93" spans="1:8" ht="15" customHeight="1" thickTop="1" x14ac:dyDescent="0.4">
      <c r="A93" s="4"/>
      <c r="B93" s="5"/>
      <c r="C93" s="14"/>
      <c r="D93" s="14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10" t="s">
        <v>128</v>
      </c>
      <c r="E1" s="33"/>
      <c r="F1" s="34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4232144</v>
      </c>
      <c r="C8" s="72">
        <v>4232144</v>
      </c>
      <c r="D8" s="72">
        <v>3824986</v>
      </c>
      <c r="E8" s="72">
        <f t="shared" ref="E8:E29" si="0">D8-C8</f>
        <v>-407158</v>
      </c>
      <c r="F8" s="73">
        <f t="shared" ref="F8:F29" si="1">IF(ISBLANK(E8),"  ",IF(C8&gt;0,E8/C8,IF(E8&gt;0,1,0)))</f>
        <v>-9.6206083724939412E-2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232139</v>
      </c>
      <c r="C10" s="75">
        <v>238564</v>
      </c>
      <c r="D10" s="75">
        <v>217783</v>
      </c>
      <c r="E10" s="75">
        <f t="shared" si="0"/>
        <v>-20781</v>
      </c>
      <c r="F10" s="73">
        <f t="shared" si="1"/>
        <v>-8.7108700390670854E-2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232139</v>
      </c>
      <c r="C12" s="77">
        <v>238564</v>
      </c>
      <c r="D12" s="77">
        <v>217783</v>
      </c>
      <c r="E12" s="75">
        <f t="shared" si="0"/>
        <v>-20781</v>
      </c>
      <c r="F12" s="73">
        <f t="shared" si="1"/>
        <v>-8.7108700390670854E-2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4464283</v>
      </c>
      <c r="C35" s="83">
        <v>4470708</v>
      </c>
      <c r="D35" s="83">
        <v>4042769</v>
      </c>
      <c r="E35" s="83">
        <f>D35-C35</f>
        <v>-427939</v>
      </c>
      <c r="F35" s="84">
        <f>IF(ISBLANK(E35),"  ",IF(C35&gt;0,E35/C35,IF(E35&gt;0,1,0)))</f>
        <v>-9.5720633063040572E-2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106304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2189168</v>
      </c>
      <c r="C48" s="88">
        <v>2600000</v>
      </c>
      <c r="D48" s="88">
        <v>2730000</v>
      </c>
      <c r="E48" s="88">
        <f>D48-C48</f>
        <v>130000</v>
      </c>
      <c r="F48" s="84">
        <f>IF(ISBLANK(E48),"  ",IF(C48&gt;0,E48/C48,IF(E48&gt;0,1,0)))</f>
        <v>0.05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6759755</v>
      </c>
      <c r="C54" s="88">
        <v>7070708</v>
      </c>
      <c r="D54" s="88">
        <v>6772769</v>
      </c>
      <c r="E54" s="88">
        <f>D54-C54</f>
        <v>-297939</v>
      </c>
      <c r="F54" s="84">
        <f>IF(ISBLANK(E54),"  ",IF(C54&gt;0,E54/C54,IF(E54&gt;0,1,0)))</f>
        <v>-4.2137081604840705E-2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3369140</v>
      </c>
      <c r="C58" s="68">
        <v>3576474</v>
      </c>
      <c r="D58" s="68">
        <v>3455272</v>
      </c>
      <c r="E58" s="68">
        <f t="shared" ref="E58:E71" si="4">D58-C58</f>
        <v>-121202</v>
      </c>
      <c r="F58" s="73">
        <f t="shared" ref="F58:F71" si="5">IF(ISBLANK(E58),"  ",IF(C58&gt;0,E58/C58,IF(E58&gt;0,1,0)))</f>
        <v>-3.3888684777241496E-2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145928</v>
      </c>
      <c r="C61" s="77">
        <v>202259</v>
      </c>
      <c r="D61" s="77">
        <v>232874</v>
      </c>
      <c r="E61" s="77">
        <f t="shared" si="4"/>
        <v>30615</v>
      </c>
      <c r="F61" s="73">
        <f t="shared" si="5"/>
        <v>0.15136532861331264</v>
      </c>
    </row>
    <row r="62" spans="1:6" ht="15" customHeight="1" x14ac:dyDescent="0.25">
      <c r="A62" s="78" t="s">
        <v>58</v>
      </c>
      <c r="B62" s="77">
        <v>698410</v>
      </c>
      <c r="C62" s="77">
        <v>726173</v>
      </c>
      <c r="D62" s="77">
        <v>589057</v>
      </c>
      <c r="E62" s="77">
        <f t="shared" si="4"/>
        <v>-137116</v>
      </c>
      <c r="F62" s="73">
        <f t="shared" si="5"/>
        <v>-0.18882001947194402</v>
      </c>
    </row>
    <row r="63" spans="1:6" ht="15" customHeight="1" x14ac:dyDescent="0.25">
      <c r="A63" s="78" t="s">
        <v>59</v>
      </c>
      <c r="B63" s="77">
        <v>1514887</v>
      </c>
      <c r="C63" s="77">
        <v>1523336</v>
      </c>
      <c r="D63" s="77">
        <v>1586969</v>
      </c>
      <c r="E63" s="77">
        <f t="shared" si="4"/>
        <v>63633</v>
      </c>
      <c r="F63" s="73">
        <f t="shared" si="5"/>
        <v>4.1772136941554586E-2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711694</v>
      </c>
      <c r="C65" s="77">
        <v>717375</v>
      </c>
      <c r="D65" s="77">
        <v>632405</v>
      </c>
      <c r="E65" s="77">
        <f t="shared" si="4"/>
        <v>-84970</v>
      </c>
      <c r="F65" s="73">
        <f t="shared" si="5"/>
        <v>-0.11844572225126329</v>
      </c>
    </row>
    <row r="66" spans="1:6" s="127" customFormat="1" ht="15" customHeight="1" x14ac:dyDescent="0.25">
      <c r="A66" s="97" t="s">
        <v>62</v>
      </c>
      <c r="B66" s="83">
        <v>6440059</v>
      </c>
      <c r="C66" s="83">
        <v>6745617</v>
      </c>
      <c r="D66" s="83">
        <v>6496577</v>
      </c>
      <c r="E66" s="83">
        <f t="shared" si="4"/>
        <v>-249040</v>
      </c>
      <c r="F66" s="84">
        <f t="shared" si="5"/>
        <v>-3.691878741410904E-2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305596</v>
      </c>
      <c r="C68" s="77">
        <v>310991</v>
      </c>
      <c r="D68" s="77">
        <v>276192</v>
      </c>
      <c r="E68" s="77">
        <f t="shared" si="4"/>
        <v>-34799</v>
      </c>
      <c r="F68" s="73">
        <f t="shared" si="5"/>
        <v>-0.11189712885581898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14100</v>
      </c>
      <c r="C70" s="77">
        <v>14100</v>
      </c>
      <c r="D70" s="77">
        <v>0</v>
      </c>
      <c r="E70" s="77">
        <f t="shared" si="4"/>
        <v>-14100</v>
      </c>
      <c r="F70" s="73">
        <f t="shared" si="5"/>
        <v>-1</v>
      </c>
    </row>
    <row r="71" spans="1:6" s="127" customFormat="1" ht="15" customHeight="1" x14ac:dyDescent="0.25">
      <c r="A71" s="98" t="s">
        <v>67</v>
      </c>
      <c r="B71" s="99">
        <v>6759755</v>
      </c>
      <c r="C71" s="99">
        <v>7070708</v>
      </c>
      <c r="D71" s="99">
        <v>6772769</v>
      </c>
      <c r="E71" s="99">
        <f t="shared" si="4"/>
        <v>-297939</v>
      </c>
      <c r="F71" s="84">
        <f t="shared" si="5"/>
        <v>-4.2137081604840705E-2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3591280</v>
      </c>
      <c r="C74" s="72">
        <v>3854229</v>
      </c>
      <c r="D74" s="72">
        <v>3459844</v>
      </c>
      <c r="E74" s="68">
        <f t="shared" ref="E74:E92" si="6">D74-C74</f>
        <v>-394385</v>
      </c>
      <c r="F74" s="73">
        <f t="shared" ref="F74:F92" si="7">IF(ISBLANK(E74),"  ",IF(C74&gt;0,E74/C74,IF(E74&gt;0,1,0)))</f>
        <v>-0.10232526401518954</v>
      </c>
    </row>
    <row r="75" spans="1:6" ht="15" customHeight="1" x14ac:dyDescent="0.25">
      <c r="A75" s="78" t="s">
        <v>70</v>
      </c>
      <c r="B75" s="75">
        <v>0</v>
      </c>
      <c r="C75" s="72">
        <v>0</v>
      </c>
      <c r="D75" s="72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1949439</v>
      </c>
      <c r="C76" s="72">
        <v>1980665</v>
      </c>
      <c r="D76" s="72">
        <v>2029824</v>
      </c>
      <c r="E76" s="77">
        <f t="shared" si="6"/>
        <v>49159</v>
      </c>
      <c r="F76" s="73">
        <f t="shared" si="7"/>
        <v>2.4819441955100937E-2</v>
      </c>
    </row>
    <row r="77" spans="1:6" s="127" customFormat="1" ht="15" customHeight="1" x14ac:dyDescent="0.25">
      <c r="A77" s="97" t="s">
        <v>72</v>
      </c>
      <c r="B77" s="99">
        <v>5540719</v>
      </c>
      <c r="C77" s="99">
        <v>5834894</v>
      </c>
      <c r="D77" s="99">
        <v>5489668</v>
      </c>
      <c r="E77" s="83">
        <f t="shared" si="6"/>
        <v>-345226</v>
      </c>
      <c r="F77" s="84">
        <f t="shared" si="7"/>
        <v>-5.9165770620683081E-2</v>
      </c>
    </row>
    <row r="78" spans="1:6" ht="15" customHeight="1" x14ac:dyDescent="0.25">
      <c r="A78" s="78" t="s">
        <v>73</v>
      </c>
      <c r="B78" s="75">
        <v>14953</v>
      </c>
      <c r="C78" s="75">
        <v>15910</v>
      </c>
      <c r="D78" s="75">
        <v>15207</v>
      </c>
      <c r="E78" s="77">
        <f t="shared" si="6"/>
        <v>-703</v>
      </c>
      <c r="F78" s="73">
        <f t="shared" si="7"/>
        <v>-4.4186046511627906E-2</v>
      </c>
    </row>
    <row r="79" spans="1:6" ht="15" customHeight="1" x14ac:dyDescent="0.25">
      <c r="A79" s="78" t="s">
        <v>74</v>
      </c>
      <c r="B79" s="72">
        <v>648365</v>
      </c>
      <c r="C79" s="72">
        <v>653031</v>
      </c>
      <c r="D79" s="72">
        <v>696656</v>
      </c>
      <c r="E79" s="77">
        <f t="shared" si="6"/>
        <v>43625</v>
      </c>
      <c r="F79" s="73">
        <f t="shared" si="7"/>
        <v>6.6803873016748061E-2</v>
      </c>
    </row>
    <row r="80" spans="1:6" ht="15" customHeight="1" x14ac:dyDescent="0.25">
      <c r="A80" s="78" t="s">
        <v>75</v>
      </c>
      <c r="B80" s="68">
        <v>49613</v>
      </c>
      <c r="C80" s="68">
        <v>50196</v>
      </c>
      <c r="D80" s="68">
        <v>58760</v>
      </c>
      <c r="E80" s="77">
        <f t="shared" si="6"/>
        <v>8564</v>
      </c>
      <c r="F80" s="73">
        <f t="shared" si="7"/>
        <v>0.17061120408000638</v>
      </c>
    </row>
    <row r="81" spans="1:8" s="127" customFormat="1" ht="15" customHeight="1" x14ac:dyDescent="0.25">
      <c r="A81" s="81" t="s">
        <v>76</v>
      </c>
      <c r="B81" s="99">
        <v>712931</v>
      </c>
      <c r="C81" s="99">
        <v>719137</v>
      </c>
      <c r="D81" s="99">
        <v>770623</v>
      </c>
      <c r="E81" s="83">
        <f t="shared" si="6"/>
        <v>51486</v>
      </c>
      <c r="F81" s="84">
        <f t="shared" si="7"/>
        <v>7.1594146873266151E-2</v>
      </c>
    </row>
    <row r="82" spans="1:8" ht="15" customHeight="1" x14ac:dyDescent="0.25">
      <c r="A82" s="78" t="s">
        <v>77</v>
      </c>
      <c r="B82" s="68">
        <v>37432</v>
      </c>
      <c r="C82" s="68">
        <v>41155</v>
      </c>
      <c r="D82" s="68">
        <v>23690</v>
      </c>
      <c r="E82" s="77">
        <f t="shared" si="6"/>
        <v>-17465</v>
      </c>
      <c r="F82" s="73">
        <f t="shared" si="7"/>
        <v>-0.42437127930992591</v>
      </c>
    </row>
    <row r="83" spans="1:8" ht="15" customHeight="1" x14ac:dyDescent="0.25">
      <c r="A83" s="78" t="s">
        <v>78</v>
      </c>
      <c r="B83" s="77">
        <v>320467</v>
      </c>
      <c r="C83" s="77">
        <v>326491</v>
      </c>
      <c r="D83" s="77">
        <v>344788</v>
      </c>
      <c r="E83" s="77">
        <f t="shared" si="6"/>
        <v>18297</v>
      </c>
      <c r="F83" s="73">
        <f t="shared" si="7"/>
        <v>5.6041361017608447E-2</v>
      </c>
    </row>
    <row r="84" spans="1:8" ht="15" customHeight="1" x14ac:dyDescent="0.25">
      <c r="A84" s="78" t="s">
        <v>79</v>
      </c>
      <c r="B84" s="77">
        <v>54753</v>
      </c>
      <c r="C84" s="77">
        <v>55000</v>
      </c>
      <c r="D84" s="77">
        <v>50000</v>
      </c>
      <c r="E84" s="77">
        <f t="shared" si="6"/>
        <v>-5000</v>
      </c>
      <c r="F84" s="73">
        <f t="shared" si="7"/>
        <v>-9.0909090909090912E-2</v>
      </c>
    </row>
    <row r="85" spans="1:8" ht="15" customHeight="1" x14ac:dyDescent="0.25">
      <c r="A85" s="78" t="s">
        <v>80</v>
      </c>
      <c r="B85" s="77">
        <v>93453</v>
      </c>
      <c r="C85" s="77">
        <v>94031</v>
      </c>
      <c r="D85" s="77">
        <v>94000</v>
      </c>
      <c r="E85" s="77">
        <f t="shared" si="6"/>
        <v>-31</v>
      </c>
      <c r="F85" s="73">
        <f t="shared" si="7"/>
        <v>-3.2967851027852519E-4</v>
      </c>
    </row>
    <row r="86" spans="1:8" s="127" customFormat="1" ht="15" customHeight="1" x14ac:dyDescent="0.25">
      <c r="A86" s="81" t="s">
        <v>81</v>
      </c>
      <c r="B86" s="83">
        <v>506105</v>
      </c>
      <c r="C86" s="83">
        <v>516677</v>
      </c>
      <c r="D86" s="83">
        <v>512478</v>
      </c>
      <c r="E86" s="83">
        <f t="shared" si="6"/>
        <v>-4199</v>
      </c>
      <c r="F86" s="84">
        <f t="shared" si="7"/>
        <v>-8.1269342355088387E-3</v>
      </c>
    </row>
    <row r="87" spans="1:8" ht="15" customHeight="1" x14ac:dyDescent="0.25">
      <c r="A87" s="78" t="s">
        <v>82</v>
      </c>
      <c r="B87" s="77">
        <v>0</v>
      </c>
      <c r="C87" s="77">
        <v>0</v>
      </c>
      <c r="D87" s="77">
        <v>0</v>
      </c>
      <c r="E87" s="77">
        <f t="shared" si="6"/>
        <v>0</v>
      </c>
      <c r="F87" s="73">
        <f t="shared" si="7"/>
        <v>0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0</v>
      </c>
      <c r="C90" s="99">
        <v>0</v>
      </c>
      <c r="D90" s="99">
        <v>0</v>
      </c>
      <c r="E90" s="99">
        <f t="shared" si="6"/>
        <v>0</v>
      </c>
      <c r="F90" s="84">
        <f t="shared" si="7"/>
        <v>0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5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6759755</v>
      </c>
      <c r="C92" s="200">
        <v>7070708</v>
      </c>
      <c r="D92" s="201">
        <v>6772769</v>
      </c>
      <c r="E92" s="200">
        <f t="shared" si="6"/>
        <v>-297939</v>
      </c>
      <c r="F92" s="202">
        <f t="shared" si="7"/>
        <v>-4.2137081604840705E-2</v>
      </c>
    </row>
    <row r="93" spans="1:8" ht="15" customHeight="1" thickTop="1" x14ac:dyDescent="0.4">
      <c r="A93" s="4"/>
      <c r="B93" s="14"/>
      <c r="C93" s="14"/>
      <c r="D93" s="14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3" sqref="H13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135</v>
      </c>
      <c r="E1" s="5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194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BOR!B8+ULBoard!B8+SUBoard!B8+LCTCBoard!B8+Online!B8</f>
        <v>25522979.039999999</v>
      </c>
      <c r="C8" s="72">
        <f>BOR!C8+ULBoard!C8+SUBoard!C8+LCTCBoard!C8+Online!C8</f>
        <v>25672772</v>
      </c>
      <c r="D8" s="72">
        <f>BOR!D8+ULBoard!D8+SUBoard!D8+LCTCBoard!D8+Online!D8</f>
        <v>25641986</v>
      </c>
      <c r="E8" s="72">
        <f t="shared" ref="E8:E29" si="0">D8-C8</f>
        <v>-30786</v>
      </c>
      <c r="F8" s="73">
        <f t="shared" ref="F8:F29" si="1">IF(ISBLANK(E8),"  ",IF(C8&gt;0,E8/C8,IF(E8&gt;0,1,0)))</f>
        <v>-1.1991692988976804E-3</v>
      </c>
    </row>
    <row r="9" spans="1:8" ht="15" customHeight="1" x14ac:dyDescent="0.25">
      <c r="A9" s="71" t="s">
        <v>13</v>
      </c>
      <c r="B9" s="72">
        <f>BOR!B9+ULBoard!B9+SUBoard!B9+LCTCBoard!B9+Online!B9</f>
        <v>0</v>
      </c>
      <c r="C9" s="72">
        <f>BOR!C9+ULBoard!C9+SUBoard!C9+LCTCBoard!C9+Online!C9</f>
        <v>0</v>
      </c>
      <c r="D9" s="72">
        <f>BOR!D9+ULBoard!D9+SUBoard!D9+LCTCBoard!D9+Online!D9</f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2">
        <f>BOR!B10+ULBoard!B10+SUBoard!B10+LCTCBoard!B10+Online!B10</f>
        <v>31284800.960000001</v>
      </c>
      <c r="C10" s="72">
        <f>BOR!C10+ULBoard!C10+SUBoard!C10+LCTCBoard!C10+Online!C10</f>
        <v>34635000</v>
      </c>
      <c r="D10" s="72">
        <f>BOR!D10+ULBoard!D10+SUBoard!D10+LCTCBoard!D10+Online!D10</f>
        <v>32472000</v>
      </c>
      <c r="E10" s="72">
        <f t="shared" si="0"/>
        <v>-2163000</v>
      </c>
      <c r="F10" s="73">
        <f t="shared" si="1"/>
        <v>-6.2451277609354698E-2</v>
      </c>
    </row>
    <row r="11" spans="1:8" ht="15" customHeight="1" x14ac:dyDescent="0.25">
      <c r="A11" s="76" t="s">
        <v>15</v>
      </c>
      <c r="B11" s="72">
        <f>BOR!B11+ULBoard!B11+SUBoard!B11+LCTCBoard!B11+Online!B11</f>
        <v>0</v>
      </c>
      <c r="C11" s="72">
        <f>BOR!C11+ULBoard!C11+SUBoard!C11+LCTCBoard!C11+Online!C11</f>
        <v>5000</v>
      </c>
      <c r="D11" s="72">
        <f>BOR!D11+ULBoard!D11+SUBoard!D11+LCTCBoard!D11+Online!D11</f>
        <v>342000</v>
      </c>
      <c r="E11" s="72">
        <f t="shared" si="0"/>
        <v>337000</v>
      </c>
      <c r="F11" s="73">
        <f t="shared" si="1"/>
        <v>67.400000000000006</v>
      </c>
    </row>
    <row r="12" spans="1:8" ht="15" customHeight="1" x14ac:dyDescent="0.25">
      <c r="A12" s="78" t="s">
        <v>16</v>
      </c>
      <c r="B12" s="72">
        <f>BOR!B12+ULBoard!B12+SUBoard!B12+LCTCBoard!B12+Online!B12</f>
        <v>0</v>
      </c>
      <c r="C12" s="72">
        <f>BOR!C12+ULBoard!C12+SUBoard!C12+LCTCBoard!C12+Online!C12</f>
        <v>0</v>
      </c>
      <c r="D12" s="72">
        <f>BOR!D12+ULBoard!D12+SUBoard!D12+LCTCBoard!D12+Online!D12</f>
        <v>0</v>
      </c>
      <c r="E12" s="72">
        <f t="shared" si="0"/>
        <v>0</v>
      </c>
      <c r="F12" s="73">
        <f t="shared" si="1"/>
        <v>0</v>
      </c>
    </row>
    <row r="13" spans="1:8" ht="15" customHeight="1" x14ac:dyDescent="0.25">
      <c r="A13" s="78" t="s">
        <v>17</v>
      </c>
      <c r="B13" s="72">
        <f>BOR!B13+ULBoard!B13+SUBoard!B13+LCTCBoard!B13+Online!B13</f>
        <v>0</v>
      </c>
      <c r="C13" s="72">
        <f>BOR!C13+ULBoard!C13+SUBoard!C13+LCTCBoard!C13+Online!C13</f>
        <v>0</v>
      </c>
      <c r="D13" s="72">
        <f>BOR!D13+ULBoard!D13+SUBoard!D13+LCTCBoard!D13+Online!D13</f>
        <v>0</v>
      </c>
      <c r="E13" s="72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2">
        <f>BOR!B14+ULBoard!B14+SUBoard!B14+LCTCBoard!B14+Online!B14</f>
        <v>0</v>
      </c>
      <c r="C14" s="72">
        <f>BOR!C14+ULBoard!C14+SUBoard!C14+LCTCBoard!C14+Online!C14</f>
        <v>0</v>
      </c>
      <c r="D14" s="72">
        <f>BOR!D14+ULBoard!D14+SUBoard!D14+LCTCBoard!D14+Online!D14</f>
        <v>0</v>
      </c>
      <c r="E14" s="72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2">
        <f>BOR!B15+ULBoard!B15+SUBoard!B15+LCTCBoard!B15+Online!B15</f>
        <v>0</v>
      </c>
      <c r="C15" s="72">
        <f>BOR!C15+ULBoard!C15+SUBoard!C15+LCTCBoard!C15+Online!C15</f>
        <v>0</v>
      </c>
      <c r="D15" s="72">
        <f>BOR!D15+ULBoard!D15+SUBoard!D15+LCTCBoard!D15+Online!D15</f>
        <v>0</v>
      </c>
      <c r="E15" s="72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2">
        <f>BOR!B16+ULBoard!B16+SUBoard!B16+LCTCBoard!B16+Online!B16</f>
        <v>0</v>
      </c>
      <c r="C16" s="72">
        <f>BOR!C16+ULBoard!C16+SUBoard!C16+LCTCBoard!C16+Online!C16</f>
        <v>0</v>
      </c>
      <c r="D16" s="72">
        <f>BOR!D16+ULBoard!D16+SUBoard!D16+LCTCBoard!D16+Online!D16</f>
        <v>0</v>
      </c>
      <c r="E16" s="72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2">
        <f>BOR!B17+ULBoard!B17+SUBoard!B17+LCTCBoard!B17+Online!B17</f>
        <v>0</v>
      </c>
      <c r="C17" s="72">
        <f>BOR!C17+ULBoard!C17+SUBoard!C17+LCTCBoard!C17+Online!C17</f>
        <v>0</v>
      </c>
      <c r="D17" s="72">
        <f>BOR!D17+ULBoard!D17+SUBoard!D17+LCTCBoard!D17+Online!D17</f>
        <v>0</v>
      </c>
      <c r="E17" s="72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2">
        <f>BOR!B18+ULBoard!B18+SUBoard!B18+LCTCBoard!B18+Online!B18</f>
        <v>0</v>
      </c>
      <c r="C18" s="72">
        <f>BOR!C18+ULBoard!C18+SUBoard!C18+LCTCBoard!C18+Online!C18</f>
        <v>0</v>
      </c>
      <c r="D18" s="72">
        <f>BOR!D18+ULBoard!D18+SUBoard!D18+LCTCBoard!D18+Online!D18</f>
        <v>0</v>
      </c>
      <c r="E18" s="72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2">
        <f>BOR!B19+ULBoard!B19+SUBoard!B19+LCTCBoard!B19+Online!B19</f>
        <v>0</v>
      </c>
      <c r="C19" s="72">
        <f>BOR!C19+ULBoard!C19+SUBoard!C19+LCTCBoard!C19+Online!C19</f>
        <v>0</v>
      </c>
      <c r="D19" s="72">
        <f>BOR!D19+ULBoard!D19+SUBoard!D19+LCTCBoard!D19+Online!D19</f>
        <v>0</v>
      </c>
      <c r="E19" s="72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2">
        <f>BOR!B20+ULBoard!B20+SUBoard!B20+LCTCBoard!B20+Online!B20</f>
        <v>0</v>
      </c>
      <c r="C20" s="72">
        <f>BOR!C20+ULBoard!C20+SUBoard!C20+LCTCBoard!C20+Online!C20</f>
        <v>0</v>
      </c>
      <c r="D20" s="72">
        <f>BOR!D20+ULBoard!D20+SUBoard!D20+LCTCBoard!D20+Online!D20</f>
        <v>0</v>
      </c>
      <c r="E20" s="72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2">
        <f>BOR!B21+ULBoard!B21+SUBoard!B21+LCTCBoard!B21+Online!B21</f>
        <v>0</v>
      </c>
      <c r="C21" s="72">
        <f>BOR!C21+ULBoard!C21+SUBoard!C21+LCTCBoard!C21+Online!C21</f>
        <v>0</v>
      </c>
      <c r="D21" s="72">
        <f>BOR!D21+ULBoard!D21+SUBoard!D21+LCTCBoard!D21+Online!D21</f>
        <v>0</v>
      </c>
      <c r="E21" s="72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2">
        <f>BOR!B22+ULBoard!B22+SUBoard!B22+LCTCBoard!B22+Online!B22</f>
        <v>21080178.609999999</v>
      </c>
      <c r="C22" s="72">
        <f>BOR!C22+ULBoard!C22+SUBoard!C22+LCTCBoard!C22+Online!C22</f>
        <v>24230000</v>
      </c>
      <c r="D22" s="72">
        <f>BOR!D22+ULBoard!D22+SUBoard!D22+LCTCBoard!D22+Online!D22</f>
        <v>21730000</v>
      </c>
      <c r="E22" s="72">
        <f t="shared" si="0"/>
        <v>-2500000</v>
      </c>
      <c r="F22" s="73">
        <f t="shared" si="1"/>
        <v>-0.10317787866281469</v>
      </c>
    </row>
    <row r="23" spans="1:6" ht="15" customHeight="1" x14ac:dyDescent="0.25">
      <c r="A23" s="79" t="s">
        <v>27</v>
      </c>
      <c r="B23" s="72">
        <f>BOR!B23+ULBoard!B23+SUBoard!B23+LCTCBoard!B23+Online!B23</f>
        <v>4622.3500000000004</v>
      </c>
      <c r="C23" s="72">
        <f>BOR!C23+ULBoard!C23+SUBoard!C23+LCTCBoard!C23+Online!C23</f>
        <v>200000</v>
      </c>
      <c r="D23" s="72">
        <f>BOR!D23+ULBoard!D23+SUBoard!D23+LCTCBoard!D23+Online!D23</f>
        <v>200000</v>
      </c>
      <c r="E23" s="72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2">
        <f>BOR!B24+ULBoard!B24+SUBoard!B24+LCTCBoard!B24+Online!B24</f>
        <v>10000000</v>
      </c>
      <c r="C24" s="72">
        <f>BOR!C24+ULBoard!C24+SUBoard!C24+LCTCBoard!C24+Online!C24</f>
        <v>10000000</v>
      </c>
      <c r="D24" s="72">
        <f>BOR!D24+ULBoard!D24+SUBoard!D24+LCTCBoard!D24+Online!D24</f>
        <v>10000000</v>
      </c>
      <c r="E24" s="72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2">
        <f>BOR!B25+ULBoard!B25+SUBoard!B25+LCTCBoard!B25+Online!B25</f>
        <v>0</v>
      </c>
      <c r="C25" s="72">
        <f>BOR!C25+ULBoard!C25+SUBoard!C25+LCTCBoard!C25+Online!C25</f>
        <v>0</v>
      </c>
      <c r="D25" s="72">
        <f>BOR!D25+ULBoard!D25+SUBoard!D25+LCTCBoard!D25+Online!D25</f>
        <v>0</v>
      </c>
      <c r="E25" s="72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2">
        <f>BOR!B26+ULBoard!B26+SUBoard!B26+LCTCBoard!B26+Online!B26</f>
        <v>0</v>
      </c>
      <c r="C26" s="72">
        <f>BOR!C26+ULBoard!C26+SUBoard!C26+LCTCBoard!C26+Online!C26</f>
        <v>0</v>
      </c>
      <c r="D26" s="72">
        <f>BOR!D26+ULBoard!D26+SUBoard!D26+LCTCBoard!D26+Online!D26</f>
        <v>0</v>
      </c>
      <c r="E26" s="72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2">
        <f>BOR!B27+ULBoard!B27+SUBoard!B27+LCTCBoard!B27+Online!B27</f>
        <v>0</v>
      </c>
      <c r="C27" s="72">
        <f>BOR!C27+ULBoard!C27+SUBoard!C27+LCTCBoard!C27+Online!C27</f>
        <v>0</v>
      </c>
      <c r="D27" s="72">
        <f>BOR!D27+ULBoard!D27+SUBoard!D27+LCTCBoard!D27+Online!D27</f>
        <v>0</v>
      </c>
      <c r="E27" s="72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2">
        <f>BOR!B28+ULBoard!B28+SUBoard!B28+LCTCBoard!B28+Online!B28</f>
        <v>200000</v>
      </c>
      <c r="C28" s="72">
        <f>BOR!C28+ULBoard!C28+SUBoard!C28+LCTCBoard!C28+Online!C28</f>
        <v>200000</v>
      </c>
      <c r="D28" s="72">
        <f>BOR!D28+ULBoard!D28+SUBoard!D28+LCTCBoard!D28+Online!D28</f>
        <v>200000</v>
      </c>
      <c r="E28" s="72">
        <f t="shared" si="0"/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2">
        <f>BOR!B29+ULBoard!B29+SUBoard!B29+LCTCBoard!B29+Online!B29</f>
        <v>0</v>
      </c>
      <c r="C29" s="72">
        <f>BOR!C29+ULBoard!C29+SUBoard!C29+LCTCBoard!C29+Online!C29</f>
        <v>0</v>
      </c>
      <c r="D29" s="72">
        <f>BOR!D29+ULBoard!D29+SUBoard!D29+LCTCBoard!D29+Online!D29</f>
        <v>0</v>
      </c>
      <c r="E29" s="72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f>BOR!B31+ULBoard!B31+SUBoard!B31+LCTCBoard!B31+Online!B31</f>
        <v>0</v>
      </c>
      <c r="C31" s="72">
        <f>BOR!C31+ULBoard!C31+SUBoard!C31+LCTCBoard!C31+Online!C31</f>
        <v>0</v>
      </c>
      <c r="D31" s="72">
        <f>BOR!D31+ULBoard!D31+SUBoard!D31+LCTCBoard!D31+Online!D31</f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BOR!B33+ULBoard!B33+SUBoard!B33+LCTCBoard!B33+Online!B33</f>
        <v>0</v>
      </c>
      <c r="C33" s="72">
        <f>BOR!C33+ULBoard!C33+SUBoard!C33+LCTCBoard!C33+Online!C33</f>
        <v>0</v>
      </c>
      <c r="D33" s="72">
        <f>BOR!D33+ULBoard!D33+SUBoard!D33+LCTCBoard!D33+Online!D33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5"/>
      <c r="C34" s="75"/>
      <c r="D34" s="75"/>
      <c r="E34" s="75"/>
      <c r="F34" s="73" t="s">
        <v>37</v>
      </c>
    </row>
    <row r="35" spans="1:12" s="127" customFormat="1" ht="15" customHeight="1" x14ac:dyDescent="0.25">
      <c r="A35" s="82" t="s">
        <v>38</v>
      </c>
      <c r="B35" s="90">
        <f>BOR!B35+ULBoard!B35+SUBoard!B35+LCTCBoard!B35+Online!B35</f>
        <v>56807780</v>
      </c>
      <c r="C35" s="90">
        <f>BOR!C35+ULBoard!C35+SUBoard!C35+LCTCBoard!C35+Online!C35</f>
        <v>60307772</v>
      </c>
      <c r="D35" s="90">
        <f>BOR!D35+ULBoard!D35+SUBoard!D35+LCTCBoard!D35+Online!D35</f>
        <v>58113986</v>
      </c>
      <c r="E35" s="90">
        <f>D35-C35</f>
        <v>-2193786</v>
      </c>
      <c r="F35" s="84">
        <f>IF(ISBLANK(E35),"  ",IF(C35&gt;0,E35/C35,IF(E35&gt;0,1,0)))</f>
        <v>-3.6376505502474871E-2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BOR!B37+ULBoard!B37+SUBoard!B37+LCTCBoard!B37+Online!B37</f>
        <v>0</v>
      </c>
      <c r="C37" s="72">
        <f>BOR!C37+ULBoard!C37+SUBoard!C37+LCTCBoard!C37+Online!C37</f>
        <v>0</v>
      </c>
      <c r="D37" s="72">
        <f>BOR!D37+ULBoard!D37+SUBoard!D37+LCTCBoard!D37+Online!D37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BOR!B38+ULBoard!B38+SUBoard!B38+LCTCBoard!B38+Online!B38</f>
        <v>0</v>
      </c>
      <c r="C38" s="72">
        <f>BOR!C38+ULBoard!C38+SUBoard!C38+LCTCBoard!C38+Online!C38</f>
        <v>0</v>
      </c>
      <c r="D38" s="72">
        <f>BOR!D38+ULBoard!D38+SUBoard!D38+LCTCBoard!D38+Online!D38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BOR!B39+ULBoard!B39+SUBoard!B39+LCTCBoard!B39+Online!B39</f>
        <v>0</v>
      </c>
      <c r="C39" s="72">
        <f>BOR!C39+ULBoard!C39+SUBoard!C39+LCTCBoard!C39+Online!C39</f>
        <v>0</v>
      </c>
      <c r="D39" s="72">
        <f>BOR!D39+ULBoard!D39+SUBoard!D39+LCTCBoard!D39+Online!D39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BOR!B40+ULBoard!B40+SUBoard!B40+LCTCBoard!B40+Online!B40</f>
        <v>0</v>
      </c>
      <c r="C40" s="72">
        <f>BOR!C40+ULBoard!C40+SUBoard!C40+LCTCBoard!C40+Online!C40</f>
        <v>0</v>
      </c>
      <c r="D40" s="72">
        <f>BOR!D40+ULBoard!D40+SUBoard!D40+LCTCBoard!D40+Online!D40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BOR!B41+ULBoard!B41+SUBoard!B41+LCTCBoard!B41+Online!B41</f>
        <v>0</v>
      </c>
      <c r="C41" s="72">
        <f>BOR!C41+ULBoard!C41+SUBoard!C41+LCTCBoard!C41+Online!C41</f>
        <v>0</v>
      </c>
      <c r="D41" s="72">
        <f>BOR!D41+ULBoard!D41+SUBoard!D41+LCTCBoard!D41+Online!D41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BOR!B42+ULBoard!B42+SUBoard!B42+LCTCBoard!B42+Online!B42</f>
        <v>0</v>
      </c>
      <c r="C42" s="90">
        <f>BOR!C42+ULBoard!C42+SUBoard!C42+LCTCBoard!C42+Online!C42</f>
        <v>0</v>
      </c>
      <c r="D42" s="90">
        <f>BOR!D42+ULBoard!D42+SUBoard!D42+LCTCBoard!D42+Online!D42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BOR!B44+ULBoard!B44+SUBoard!B44+LCTCBoard!B44+Online!B44</f>
        <v>3382191.13</v>
      </c>
      <c r="C44" s="90">
        <f>BOR!C44+ULBoard!C44+SUBoard!C44+LCTCBoard!C44+Online!C44</f>
        <v>11590000</v>
      </c>
      <c r="D44" s="90">
        <f>BOR!D44+ULBoard!D44+SUBoard!D44+LCTCBoard!D44+Online!D44</f>
        <v>11167888</v>
      </c>
      <c r="E44" s="90">
        <f>D44-C44</f>
        <v>-422112</v>
      </c>
      <c r="F44" s="84">
        <f>IF(ISBLANK(E44),"  ",IF(C44&gt;0,E44/C44,IF(E44&gt;0,1,0)))</f>
        <v>-3.6420362381363244E-2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BOR!B46+ULBoard!B46+SUBoard!B46+LCTCBoard!B46+Online!B46</f>
        <v>0</v>
      </c>
      <c r="C46" s="90">
        <f>BOR!C46+ULBoard!C46+SUBoard!C46+LCTCBoard!C46+Online!C46</f>
        <v>0</v>
      </c>
      <c r="D46" s="90">
        <f>BOR!D46+ULBoard!D46+SUBoard!D46+LCTCBoard!D46+Online!D46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BOR!B48+ULBoard!B48+SUBoard!B48+LCTCBoard!B48+Online!B48</f>
        <v>2938509.1</v>
      </c>
      <c r="C48" s="90">
        <f>BOR!C48+ULBoard!C48+SUBoard!C48+LCTCBoard!C48+Online!C48</f>
        <v>5344299</v>
      </c>
      <c r="D48" s="90">
        <f>BOR!D48+ULBoard!D48+SUBoard!D48+LCTCBoard!D48+Online!D48</f>
        <v>5144299</v>
      </c>
      <c r="E48" s="90">
        <f>D48-C48</f>
        <v>-200000</v>
      </c>
      <c r="F48" s="84">
        <f>IF(ISBLANK(E48),"  ",IF(C48&gt;0,E48/C48,IF(E48&gt;0,1,0)))</f>
        <v>-3.7423055858214517E-2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0">
        <f>BOR!B50+ULBoard!B50+SUBoard!B50+LCTCBoard!B50+Online!B50</f>
        <v>8774568.8100000005</v>
      </c>
      <c r="C50" s="90">
        <f>BOR!C50+ULBoard!C50+SUBoard!C50+LCTCBoard!C50+Online!C50</f>
        <v>12172314</v>
      </c>
      <c r="D50" s="90">
        <f>BOR!D50+ULBoard!D50+SUBoard!D50+LCTCBoard!D50+Online!D50</f>
        <v>12172314</v>
      </c>
      <c r="E50" s="90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90">
        <f>BOR!B52+ULBoard!B52+SUBoard!B52+LCTCBoard!B52+Online!B52</f>
        <v>0</v>
      </c>
      <c r="C52" s="90">
        <f>BOR!C52+ULBoard!C52+SUBoard!C52+LCTCBoard!C52+Online!C52</f>
        <v>0</v>
      </c>
      <c r="D52" s="90">
        <f>BOR!D52+ULBoard!D52+SUBoard!D52+LCTCBoard!D52+Online!D52</f>
        <v>0</v>
      </c>
      <c r="E52" s="90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90">
        <f>B52+B50+B48+B46+B44+-B42+B35</f>
        <v>71903049.039999992</v>
      </c>
      <c r="C54" s="90">
        <f>C52+C50+C48+C46+C44+-C42+C35</f>
        <v>89414385</v>
      </c>
      <c r="D54" s="90">
        <f>D52+D50+D48+D46+D44+-D42+D35</f>
        <v>86598487</v>
      </c>
      <c r="E54" s="90">
        <f>D54-C54</f>
        <v>-2815898</v>
      </c>
      <c r="F54" s="84">
        <f>IF(ISBLANK(E54),"  ",IF(C54&gt;0,E54/C54,IF(E54&gt;0,1,0)))</f>
        <v>-3.1492673130839068E-2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72">
        <f>BOR!B58+ULBoard!B58+SUBoard!B58+LCTCBoard!B58+Online!B58</f>
        <v>0</v>
      </c>
      <c r="C58" s="72">
        <f>BOR!C58+ULBoard!C58+SUBoard!C58+LCTCBoard!C58+Online!C58</f>
        <v>0</v>
      </c>
      <c r="D58" s="72">
        <f>BOR!D58+ULBoard!D58+SUBoard!D58+LCTCBoard!D58+Online!D58</f>
        <v>0</v>
      </c>
      <c r="E58" s="72">
        <f t="shared" ref="E58:E70" si="4">D58-C58</f>
        <v>0</v>
      </c>
      <c r="F58" s="73">
        <f t="shared" ref="F58:F71" si="5">IF(ISBLANK(E58),"  ",IF(C58&gt;0,E58/C58,IF(E58&gt;0,1,0)))</f>
        <v>0</v>
      </c>
    </row>
    <row r="59" spans="1:6" ht="15" customHeight="1" x14ac:dyDescent="0.25">
      <c r="A59" s="78" t="s">
        <v>55</v>
      </c>
      <c r="B59" s="72">
        <f>BOR!B59+ULBoard!B59+SUBoard!B59+LCTCBoard!B59+Online!B59</f>
        <v>0</v>
      </c>
      <c r="C59" s="72">
        <f>BOR!C59+ULBoard!C59+SUBoard!C59+LCTCBoard!C59+Online!C59</f>
        <v>0</v>
      </c>
      <c r="D59" s="72">
        <f>BOR!D59+ULBoard!D59+SUBoard!D59+LCTCBoard!D59+Online!D59</f>
        <v>0</v>
      </c>
      <c r="E59" s="72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2">
        <f>BOR!B60+ULBoard!B60+SUBoard!B60+LCTCBoard!B60+Online!B60</f>
        <v>0</v>
      </c>
      <c r="C60" s="72">
        <f>BOR!C60+ULBoard!C60+SUBoard!C60+LCTCBoard!C60+Online!C60</f>
        <v>0</v>
      </c>
      <c r="D60" s="72">
        <f>BOR!D60+ULBoard!D60+SUBoard!D60+LCTCBoard!D60+Online!D60</f>
        <v>0</v>
      </c>
      <c r="E60" s="72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2">
        <f>BOR!B61+ULBoard!B61+SUBoard!B61+LCTCBoard!B61+Online!B61</f>
        <v>3513460.95</v>
      </c>
      <c r="C61" s="72">
        <f>BOR!C61+ULBoard!C61+SUBoard!C61+LCTCBoard!C61+Online!C61</f>
        <v>3562272.95</v>
      </c>
      <c r="D61" s="72">
        <f>BOR!D61+ULBoard!D61+SUBoard!D61+LCTCBoard!D61+Online!D61</f>
        <v>3556683.64</v>
      </c>
      <c r="E61" s="72">
        <f t="shared" si="4"/>
        <v>-5589.3100000000559</v>
      </c>
      <c r="F61" s="73">
        <f t="shared" si="5"/>
        <v>-1.569029122263092E-3</v>
      </c>
    </row>
    <row r="62" spans="1:6" ht="15" customHeight="1" x14ac:dyDescent="0.25">
      <c r="A62" s="78" t="s">
        <v>58</v>
      </c>
      <c r="B62" s="72">
        <f>BOR!B62+ULBoard!B62+SUBoard!B62+LCTCBoard!B62+Online!B62</f>
        <v>0</v>
      </c>
      <c r="C62" s="72">
        <f>BOR!C62+ULBoard!C62+SUBoard!C62+LCTCBoard!C62+Online!C62</f>
        <v>0</v>
      </c>
      <c r="D62" s="72">
        <f>BOR!D62+ULBoard!D62+SUBoard!D62+LCTCBoard!D62+Online!D62</f>
        <v>0</v>
      </c>
      <c r="E62" s="72">
        <f t="shared" si="4"/>
        <v>0</v>
      </c>
      <c r="F62" s="73">
        <f t="shared" si="5"/>
        <v>0</v>
      </c>
    </row>
    <row r="63" spans="1:6" ht="15" customHeight="1" x14ac:dyDescent="0.25">
      <c r="A63" s="78" t="s">
        <v>59</v>
      </c>
      <c r="B63" s="72">
        <f>BOR!B63+ULBoard!B63+SUBoard!B63+LCTCBoard!B63+Online!B63</f>
        <v>57778773.089999996</v>
      </c>
      <c r="C63" s="72">
        <f>BOR!C63+ULBoard!C63+SUBoard!C63+LCTCBoard!C63+Online!C63</f>
        <v>75283575.769999996</v>
      </c>
      <c r="D63" s="72">
        <f>BOR!D63+ULBoard!D63+SUBoard!D63+LCTCBoard!D63+Online!D63</f>
        <v>72477632.359999999</v>
      </c>
      <c r="E63" s="72">
        <f t="shared" si="4"/>
        <v>-2805943.4099999964</v>
      </c>
      <c r="F63" s="73">
        <f t="shared" si="5"/>
        <v>-3.7271654292464498E-2</v>
      </c>
    </row>
    <row r="64" spans="1:6" ht="15" customHeight="1" x14ac:dyDescent="0.25">
      <c r="A64" s="78" t="s">
        <v>60</v>
      </c>
      <c r="B64" s="72">
        <f>BOR!B64+ULBoard!B64+SUBoard!B64+LCTCBoard!B64+Online!B64</f>
        <v>42278.12</v>
      </c>
      <c r="C64" s="72">
        <f>BOR!C64+ULBoard!C64+SUBoard!C64+LCTCBoard!C64+Online!C64</f>
        <v>0</v>
      </c>
      <c r="D64" s="72">
        <f>BOR!D64+ULBoard!D64+SUBoard!D64+LCTCBoard!D64+Online!D64</f>
        <v>0</v>
      </c>
      <c r="E64" s="72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2">
        <f>BOR!B65+ULBoard!B65+SUBoard!B65+LCTCBoard!B65+Online!B65</f>
        <v>0</v>
      </c>
      <c r="C65" s="72">
        <f>BOR!C65+ULBoard!C65+SUBoard!C65+LCTCBoard!C65+Online!C65</f>
        <v>0</v>
      </c>
      <c r="D65" s="72">
        <f>BOR!D65+ULBoard!D65+SUBoard!D65+LCTCBoard!D65+Online!D65</f>
        <v>0</v>
      </c>
      <c r="E65" s="72">
        <f t="shared" si="4"/>
        <v>0</v>
      </c>
      <c r="F65" s="73">
        <f t="shared" si="5"/>
        <v>0</v>
      </c>
    </row>
    <row r="66" spans="1:6" s="127" customFormat="1" ht="15" customHeight="1" x14ac:dyDescent="0.25">
      <c r="A66" s="97" t="s">
        <v>62</v>
      </c>
      <c r="B66" s="90">
        <f>SUM(B58:B65)</f>
        <v>61334512.159999996</v>
      </c>
      <c r="C66" s="90">
        <f>SUM(C58:C65)</f>
        <v>78845848.719999999</v>
      </c>
      <c r="D66" s="90">
        <f>SUM(D58:D65)</f>
        <v>76034316</v>
      </c>
      <c r="E66" s="90">
        <f t="shared" si="4"/>
        <v>-2811532.7199999988</v>
      </c>
      <c r="F66" s="84">
        <f t="shared" si="5"/>
        <v>-3.5658601760815679E-2</v>
      </c>
    </row>
    <row r="67" spans="1:6" ht="15" customHeight="1" x14ac:dyDescent="0.25">
      <c r="A67" s="78" t="s">
        <v>63</v>
      </c>
      <c r="B67" s="72">
        <f>BOR!B67+ULBoard!B67+SUBoard!B67+LCTCBoard!B67+Online!B67</f>
        <v>0</v>
      </c>
      <c r="C67" s="72">
        <f>BOR!C67+ULBoard!C67+SUBoard!C67+LCTCBoard!C67+Online!C67</f>
        <v>0</v>
      </c>
      <c r="D67" s="72">
        <f>BOR!D67+ULBoard!D67+SUBoard!D67+LCTCBoard!D67+Online!D67</f>
        <v>0</v>
      </c>
      <c r="E67" s="72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2">
        <f>BOR!B68+ULBoard!B68+SUBoard!B68+LCTCBoard!B68+Online!B68</f>
        <v>568536.28</v>
      </c>
      <c r="C68" s="72">
        <f>BOR!C68+ULBoard!C68+SUBoard!C68+LCTCBoard!C68+Online!C68</f>
        <v>568536.28</v>
      </c>
      <c r="D68" s="72">
        <f>BOR!D68+ULBoard!D68+SUBoard!D68+LCTCBoard!D68+Online!D68</f>
        <v>564171</v>
      </c>
      <c r="E68" s="72">
        <f t="shared" si="4"/>
        <v>-4365.2800000000279</v>
      </c>
      <c r="F68" s="73">
        <f t="shared" si="5"/>
        <v>-7.6781027940732785E-3</v>
      </c>
    </row>
    <row r="69" spans="1:6" ht="15" customHeight="1" x14ac:dyDescent="0.25">
      <c r="A69" s="78" t="s">
        <v>65</v>
      </c>
      <c r="B69" s="72">
        <f>BOR!B69+ULBoard!B69+SUBoard!B69+LCTCBoard!B69+Online!B69</f>
        <v>0</v>
      </c>
      <c r="C69" s="72">
        <f>BOR!C69+ULBoard!C69+SUBoard!C69+LCTCBoard!C69+Online!C69</f>
        <v>0</v>
      </c>
      <c r="D69" s="72">
        <f>BOR!D69+ULBoard!D69+SUBoard!D69+LCTCBoard!D69+Online!D69</f>
        <v>0</v>
      </c>
      <c r="E69" s="72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2">
        <f>BOR!B70+ULBoard!B70+SUBoard!B70+LCTCBoard!B70+Online!B70</f>
        <v>10000000</v>
      </c>
      <c r="C70" s="72">
        <f>BOR!C70+ULBoard!C70+SUBoard!C70+LCTCBoard!C70+Online!C70</f>
        <v>10000000</v>
      </c>
      <c r="D70" s="72">
        <f>BOR!D70+ULBoard!D70+SUBoard!D70+LCTCBoard!D70+Online!D70</f>
        <v>10000000</v>
      </c>
      <c r="E70" s="72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0">
        <f>SUM(B66:B70)+1</f>
        <v>71903049.439999998</v>
      </c>
      <c r="C71" s="90">
        <f>SUM(C66:C70)</f>
        <v>89414385</v>
      </c>
      <c r="D71" s="90">
        <f>SUM(D66:D70)</f>
        <v>86598487</v>
      </c>
      <c r="E71" s="90">
        <f>D71-C71</f>
        <v>-2815898</v>
      </c>
      <c r="F71" s="84">
        <f t="shared" si="5"/>
        <v>-3.1492673130839068E-2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f>BOR!B74+ULBoard!B74+SUBoard!B74+LCTCBoard!B74+Online!B74</f>
        <v>11435263.147497633</v>
      </c>
      <c r="C74" s="72">
        <f>BOR!C74+ULBoard!C74+SUBoard!C74+LCTCBoard!C74+Online!C74</f>
        <v>11739510.737497633</v>
      </c>
      <c r="D74" s="72">
        <f>BOR!D74+ULBoard!D74+SUBoard!D74+LCTCBoard!D74+Online!D74</f>
        <v>12121543.362944005</v>
      </c>
      <c r="E74" s="72">
        <f t="shared" ref="E74:E91" si="6">D74-C74</f>
        <v>382032.62544637173</v>
      </c>
      <c r="F74" s="73">
        <f t="shared" ref="F74:F92" si="7">IF(ISBLANK(E74),"  ",IF(C74&gt;0,E74/C74,IF(E74&gt;0,1,0)))</f>
        <v>3.2542465694597157E-2</v>
      </c>
    </row>
    <row r="75" spans="1:6" ht="15" customHeight="1" x14ac:dyDescent="0.25">
      <c r="A75" s="78" t="s">
        <v>70</v>
      </c>
      <c r="B75" s="72">
        <f>BOR!B75+ULBoard!B75+SUBoard!B75+LCTCBoard!B75+Online!B75</f>
        <v>154916.22999999998</v>
      </c>
      <c r="C75" s="72">
        <f>BOR!C75+ULBoard!C75+SUBoard!C75+LCTCBoard!C75+Online!C75</f>
        <v>144504</v>
      </c>
      <c r="D75" s="72">
        <f>BOR!D75+ULBoard!D75+SUBoard!D75+LCTCBoard!D75+Online!D75</f>
        <v>194132</v>
      </c>
      <c r="E75" s="72">
        <f t="shared" si="6"/>
        <v>49628</v>
      </c>
      <c r="F75" s="73">
        <f t="shared" si="7"/>
        <v>0.34343685987931127</v>
      </c>
    </row>
    <row r="76" spans="1:6" ht="15" customHeight="1" x14ac:dyDescent="0.25">
      <c r="A76" s="78" t="s">
        <v>71</v>
      </c>
      <c r="B76" s="72">
        <f>BOR!B76+ULBoard!B76+SUBoard!B76+LCTCBoard!B76+Online!B76</f>
        <v>4734371.6025023684</v>
      </c>
      <c r="C76" s="72">
        <f>BOR!C76+ULBoard!C76+SUBoard!C76+LCTCBoard!C76+Online!C76</f>
        <v>5100098.3425023686</v>
      </c>
      <c r="D76" s="72">
        <f>BOR!D76+ULBoard!D76+SUBoard!D76+LCTCBoard!D76+Online!D76</f>
        <v>5142182.9970559943</v>
      </c>
      <c r="E76" s="72">
        <f t="shared" si="6"/>
        <v>42084.654553625733</v>
      </c>
      <c r="F76" s="73">
        <f t="shared" si="7"/>
        <v>8.251733932835667E-3</v>
      </c>
    </row>
    <row r="77" spans="1:6" s="127" customFormat="1" ht="15" customHeight="1" x14ac:dyDescent="0.25">
      <c r="A77" s="97" t="s">
        <v>72</v>
      </c>
      <c r="B77" s="90">
        <f>SUM(B74:B76)</f>
        <v>16324550.980000002</v>
      </c>
      <c r="C77" s="90">
        <f>SUM(C74:C76)</f>
        <v>16984113.080000002</v>
      </c>
      <c r="D77" s="90">
        <f>SUM(D74:D76)</f>
        <v>17457858.359999999</v>
      </c>
      <c r="E77" s="90">
        <f t="shared" si="6"/>
        <v>473745.27999999747</v>
      </c>
      <c r="F77" s="84">
        <f t="shared" si="7"/>
        <v>2.7893436517321953E-2</v>
      </c>
    </row>
    <row r="78" spans="1:6" ht="15" customHeight="1" x14ac:dyDescent="0.25">
      <c r="A78" s="78" t="s">
        <v>73</v>
      </c>
      <c r="B78" s="72">
        <f>BOR!B78+ULBoard!B78+SUBoard!B78+LCTCBoard!B78+Online!B78</f>
        <v>333872.07</v>
      </c>
      <c r="C78" s="72">
        <f>BOR!C78+ULBoard!C78+SUBoard!C78+LCTCBoard!C78+Online!C78</f>
        <v>368116.36</v>
      </c>
      <c r="D78" s="72">
        <f>BOR!D78+ULBoard!D78+SUBoard!D78+LCTCBoard!D78+Online!D78</f>
        <v>389350</v>
      </c>
      <c r="E78" s="72">
        <f t="shared" si="6"/>
        <v>21233.640000000014</v>
      </c>
      <c r="F78" s="73">
        <f t="shared" si="7"/>
        <v>5.7681869939168191E-2</v>
      </c>
    </row>
    <row r="79" spans="1:6" ht="15" customHeight="1" x14ac:dyDescent="0.25">
      <c r="A79" s="78" t="s">
        <v>74</v>
      </c>
      <c r="B79" s="72">
        <f>BOR!B79+ULBoard!B79+SUBoard!B79+LCTCBoard!B79+Online!B79</f>
        <v>4217457.34</v>
      </c>
      <c r="C79" s="72">
        <f>BOR!C79+ULBoard!C79+SUBoard!C79+LCTCBoard!C79+Online!C79</f>
        <v>4255913.54</v>
      </c>
      <c r="D79" s="72">
        <f>BOR!D79+ULBoard!D79+SUBoard!D79+LCTCBoard!D79+Online!D79</f>
        <v>6638227</v>
      </c>
      <c r="E79" s="72">
        <f t="shared" si="6"/>
        <v>2382313.46</v>
      </c>
      <c r="F79" s="73">
        <f t="shared" si="7"/>
        <v>0.55976547399503795</v>
      </c>
    </row>
    <row r="80" spans="1:6" ht="15" customHeight="1" x14ac:dyDescent="0.25">
      <c r="A80" s="78" t="s">
        <v>75</v>
      </c>
      <c r="B80" s="72">
        <f>BOR!B80+ULBoard!B80+SUBoard!B80+LCTCBoard!B80+Online!B80</f>
        <v>92063.37</v>
      </c>
      <c r="C80" s="72">
        <f>BOR!C80+ULBoard!C80+SUBoard!C80+LCTCBoard!C80+Online!C80</f>
        <v>150118.43</v>
      </c>
      <c r="D80" s="72">
        <f>BOR!D80+ULBoard!D80+SUBoard!D80+LCTCBoard!D80+Online!D80</f>
        <v>212750</v>
      </c>
      <c r="E80" s="72">
        <f t="shared" si="6"/>
        <v>62631.570000000007</v>
      </c>
      <c r="F80" s="73">
        <f t="shared" si="7"/>
        <v>0.41721439532774229</v>
      </c>
    </row>
    <row r="81" spans="1:8" s="127" customFormat="1" ht="15" customHeight="1" x14ac:dyDescent="0.25">
      <c r="A81" s="81" t="s">
        <v>76</v>
      </c>
      <c r="B81" s="90">
        <f>SUM(B78:B80)</f>
        <v>4643392.78</v>
      </c>
      <c r="C81" s="90">
        <f>SUM(C78:C80)</f>
        <v>4774148.33</v>
      </c>
      <c r="D81" s="90">
        <f>SUM(D78:D80)</f>
        <v>7240327</v>
      </c>
      <c r="E81" s="90">
        <f t="shared" si="6"/>
        <v>2466178.67</v>
      </c>
      <c r="F81" s="84">
        <f t="shared" si="7"/>
        <v>0.51656934379330433</v>
      </c>
    </row>
    <row r="82" spans="1:8" ht="15" customHeight="1" x14ac:dyDescent="0.25">
      <c r="A82" s="78" t="s">
        <v>77</v>
      </c>
      <c r="B82" s="72">
        <f>BOR!B82+ULBoard!B82+SUBoard!B82+LCTCBoard!B82+Online!B82</f>
        <v>935076.1</v>
      </c>
      <c r="C82" s="72">
        <f>BOR!C82+ULBoard!C82+SUBoard!C82+LCTCBoard!C82+Online!C82</f>
        <v>1914268</v>
      </c>
      <c r="D82" s="72">
        <f>BOR!D82+ULBoard!D82+SUBoard!D82+LCTCBoard!D82+Online!D82</f>
        <v>1245050</v>
      </c>
      <c r="E82" s="72">
        <f t="shared" si="6"/>
        <v>-669218</v>
      </c>
      <c r="F82" s="73">
        <f t="shared" si="7"/>
        <v>-0.34959472759300159</v>
      </c>
    </row>
    <row r="83" spans="1:8" ht="15" customHeight="1" x14ac:dyDescent="0.25">
      <c r="A83" s="78" t="s">
        <v>78</v>
      </c>
      <c r="B83" s="72">
        <f>BOR!B83+ULBoard!B83+SUBoard!B83+LCTCBoard!B83+Online!B83</f>
        <v>47432016.859999999</v>
      </c>
      <c r="C83" s="72">
        <f>BOR!C83+ULBoard!C83+SUBoard!C83+LCTCBoard!C83+Online!C83</f>
        <v>62515312.310000002</v>
      </c>
      <c r="D83" s="72">
        <f>BOR!D83+ULBoard!D83+SUBoard!D83+LCTCBoard!D83+Online!D83</f>
        <v>58034623.640000001</v>
      </c>
      <c r="E83" s="72">
        <f t="shared" si="6"/>
        <v>-4480688.6700000018</v>
      </c>
      <c r="F83" s="73">
        <f t="shared" si="7"/>
        <v>-7.1673458940446938E-2</v>
      </c>
    </row>
    <row r="84" spans="1:8" ht="15" customHeight="1" x14ac:dyDescent="0.25">
      <c r="A84" s="78" t="s">
        <v>79</v>
      </c>
      <c r="B84" s="72">
        <f>BOR!B84+ULBoard!B84+SUBoard!B84+LCTCBoard!B84+Online!B84</f>
        <v>0</v>
      </c>
      <c r="C84" s="72">
        <f>BOR!C84+ULBoard!C84+SUBoard!C84+LCTCBoard!C84+Online!C84</f>
        <v>0</v>
      </c>
      <c r="D84" s="72">
        <f>BOR!D84+ULBoard!D84+SUBoard!D84+LCTCBoard!D84+Online!D84</f>
        <v>0</v>
      </c>
      <c r="E84" s="72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2">
        <f>BOR!B85+ULBoard!B85+SUBoard!B85+LCTCBoard!B85+Online!B85</f>
        <v>2375776.27</v>
      </c>
      <c r="C85" s="72">
        <f>BOR!C85+ULBoard!C85+SUBoard!C85+LCTCBoard!C85+Online!C85</f>
        <v>2820686.2800000003</v>
      </c>
      <c r="D85" s="72">
        <f>BOR!D85+ULBoard!D85+SUBoard!D85+LCTCBoard!D85+Online!D85</f>
        <v>2401045</v>
      </c>
      <c r="E85" s="72">
        <f t="shared" si="6"/>
        <v>-419641.28000000026</v>
      </c>
      <c r="F85" s="73">
        <f t="shared" si="7"/>
        <v>-0.14877275894715955</v>
      </c>
    </row>
    <row r="86" spans="1:8" s="127" customFormat="1" ht="15" customHeight="1" x14ac:dyDescent="0.25">
      <c r="A86" s="81" t="s">
        <v>81</v>
      </c>
      <c r="B86" s="90">
        <f>SUM(B82:B85)</f>
        <v>50742869.230000004</v>
      </c>
      <c r="C86" s="90">
        <f>SUM(C82:C85)</f>
        <v>67250266.590000004</v>
      </c>
      <c r="D86" s="90">
        <f>SUM(D82:D85)</f>
        <v>61680718.640000001</v>
      </c>
      <c r="E86" s="90">
        <f t="shared" si="6"/>
        <v>-5569547.950000003</v>
      </c>
      <c r="F86" s="84">
        <f t="shared" si="7"/>
        <v>-8.2818228572318922E-2</v>
      </c>
    </row>
    <row r="87" spans="1:8" ht="15" customHeight="1" x14ac:dyDescent="0.25">
      <c r="A87" s="78" t="s">
        <v>82</v>
      </c>
      <c r="B87" s="72">
        <f>BOR!B87+ULBoard!B87+SUBoard!B87+LCTCBoard!B87+Online!B87</f>
        <v>192235.45</v>
      </c>
      <c r="C87" s="72">
        <f>BOR!C87+ULBoard!C87+SUBoard!C87+LCTCBoard!C87+Online!C87</f>
        <v>405857</v>
      </c>
      <c r="D87" s="72">
        <f>BOR!D87+ULBoard!D87+SUBoard!D87+LCTCBoard!D87+Online!D87</f>
        <v>214583</v>
      </c>
      <c r="E87" s="72">
        <f t="shared" si="6"/>
        <v>-191274</v>
      </c>
      <c r="F87" s="73">
        <f t="shared" si="7"/>
        <v>-0.47128422079698024</v>
      </c>
    </row>
    <row r="88" spans="1:8" ht="15" customHeight="1" x14ac:dyDescent="0.25">
      <c r="A88" s="78" t="s">
        <v>83</v>
      </c>
      <c r="B88" s="72">
        <f>BOR!B88+ULBoard!B88+SUBoard!B88+LCTCBoard!B88+Online!B88</f>
        <v>0</v>
      </c>
      <c r="C88" s="72">
        <f>BOR!C88+ULBoard!C88+SUBoard!C88+LCTCBoard!C88+Online!C88</f>
        <v>0</v>
      </c>
      <c r="D88" s="72">
        <f>BOR!D88+ULBoard!D88+SUBoard!D88+LCTCBoard!D88+Online!D88</f>
        <v>0</v>
      </c>
      <c r="E88" s="72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2">
        <f>BOR!B89+ULBoard!B89+SUBoard!B89+LCTCBoard!B89+Online!B89</f>
        <v>0</v>
      </c>
      <c r="C89" s="72">
        <f>BOR!C89+ULBoard!C89+SUBoard!C89+LCTCBoard!C89+Online!C89</f>
        <v>0</v>
      </c>
      <c r="D89" s="72">
        <f>BOR!D89+ULBoard!D89+SUBoard!D89+LCTCBoard!D89+Online!D89</f>
        <v>5000</v>
      </c>
      <c r="E89" s="72">
        <f t="shared" si="6"/>
        <v>5000</v>
      </c>
      <c r="F89" s="73">
        <f t="shared" si="7"/>
        <v>1</v>
      </c>
    </row>
    <row r="90" spans="1:8" s="127" customFormat="1" ht="15" customHeight="1" x14ac:dyDescent="0.25">
      <c r="A90" s="100" t="s">
        <v>85</v>
      </c>
      <c r="B90" s="90">
        <f>SUM(B87:B89)</f>
        <v>192235.45</v>
      </c>
      <c r="C90" s="90">
        <f>SUM(C87:C89)</f>
        <v>405857</v>
      </c>
      <c r="D90" s="90">
        <f>SUM(D87:D89)</f>
        <v>219583</v>
      </c>
      <c r="E90" s="90">
        <f t="shared" si="6"/>
        <v>-186274</v>
      </c>
      <c r="F90" s="84">
        <f t="shared" si="7"/>
        <v>-0.45896461068800093</v>
      </c>
    </row>
    <row r="91" spans="1:8" ht="15" customHeight="1" x14ac:dyDescent="0.25">
      <c r="A91" s="86" t="s">
        <v>86</v>
      </c>
      <c r="B91" s="72">
        <f>BOR!B91+ULBoard!B91+SUBoard!B91+LCTCBoard!B91+Online!B91</f>
        <v>0</v>
      </c>
      <c r="C91" s="72">
        <f>BOR!C91+ULBoard!C91+SUBoard!C91+LCTCBoard!C91+Online!C91</f>
        <v>0</v>
      </c>
      <c r="D91" s="72">
        <f>BOR!D91+ULBoard!D91+SUBoard!D91+LCTCBoard!D91+Online!D91</f>
        <v>0</v>
      </c>
      <c r="E91" s="72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f>B91+B90+B86+B81+B77+1</f>
        <v>71903049.440000013</v>
      </c>
      <c r="C92" s="200">
        <f>C91+C90+C86+C81+C77</f>
        <v>89414385</v>
      </c>
      <c r="D92" s="200">
        <f>D91+D90+D86+D81+D77</f>
        <v>86598487</v>
      </c>
      <c r="E92" s="201">
        <f>D92-C92</f>
        <v>-2815898</v>
      </c>
      <c r="F92" s="202">
        <f t="shared" si="7"/>
        <v>-3.1492673130839068E-2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136</v>
      </c>
      <c r="E1" s="5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194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LSUHSCS!B8+LSUHSCNO!B8+LSUAg!B8+PBRC!B8+SULaw!B8+SUAg!B8</f>
        <v>228430843.93000001</v>
      </c>
      <c r="C8" s="72">
        <f>LSUHSCS!C8+LSUHSCNO!C8+LSUAg!C8+PBRC!C8+SULaw!C8+SUAg!C8</f>
        <v>228430844</v>
      </c>
      <c r="D8" s="72">
        <f>LSUHSCS!D8+LSUHSCNO!D8+LSUAg!D8+PBRC!D8+SULaw!D8+SUAg!D8</f>
        <v>225394622</v>
      </c>
      <c r="E8" s="72">
        <f t="shared" ref="E8:E29" si="0">D8-C8</f>
        <v>-3036222</v>
      </c>
      <c r="F8" s="73">
        <f t="shared" ref="F8:F29" si="1">IF(ISBLANK(E8),"  ",IF(C8&gt;0,E8/C8,IF(E8&gt;0,1,0)))</f>
        <v>-1.3291646376791394E-2</v>
      </c>
    </row>
    <row r="9" spans="1:8" ht="15" customHeight="1" x14ac:dyDescent="0.25">
      <c r="A9" s="71" t="s">
        <v>13</v>
      </c>
      <c r="B9" s="72">
        <f>LSUHSCS!B9+LSUHSCNO!B9+LSUAg!B9+PBRC!B9+SULaw!B9+SUAg!B9</f>
        <v>0</v>
      </c>
      <c r="C9" s="72">
        <f>LSUHSCS!C9+LSUHSCNO!C9+LSUAg!C9+PBRC!C9+SULaw!C9+SUAg!C9</f>
        <v>0</v>
      </c>
      <c r="D9" s="72">
        <f>LSUHSCS!D9+LSUHSCNO!D9+LSUAg!D9+PBRC!D9+SULaw!D9+SUAg!D9</f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2">
        <f>LSUHSCS!B10+LSUHSCNO!B10+LSUAg!B10+PBRC!B10+SULaw!B10+SUAg!B10</f>
        <v>17820683.509999998</v>
      </c>
      <c r="C10" s="72">
        <f>LSUHSCS!C10+LSUHSCNO!C10+LSUAg!C10+PBRC!C10+SULaw!C10+SUAg!C10</f>
        <v>18098460</v>
      </c>
      <c r="D10" s="72">
        <f>LSUHSCS!D10+LSUHSCNO!D10+LSUAg!D10+PBRC!D10+SULaw!D10+SUAg!D10</f>
        <v>17637675</v>
      </c>
      <c r="E10" s="72">
        <f t="shared" si="0"/>
        <v>-460785</v>
      </c>
      <c r="F10" s="73">
        <f t="shared" si="1"/>
        <v>-2.5459901008152076E-2</v>
      </c>
    </row>
    <row r="11" spans="1:8" ht="15" customHeight="1" x14ac:dyDescent="0.25">
      <c r="A11" s="76" t="s">
        <v>15</v>
      </c>
      <c r="B11" s="72">
        <f>LSUHSCS!B11+LSUHSCNO!B11+LSUAg!B11+PBRC!B11+SULaw!B11+SUAg!B11</f>
        <v>0</v>
      </c>
      <c r="C11" s="72">
        <f>LSUHSCS!C11+LSUHSCNO!C11+LSUAg!C11+PBRC!C11+SULaw!C11+SUAg!C11</f>
        <v>0</v>
      </c>
      <c r="D11" s="72">
        <f>LSUHSCS!D11+LSUHSCNO!D11+LSUAg!D11+PBRC!D11+SULaw!D11+SUAg!D11</f>
        <v>0</v>
      </c>
      <c r="E11" s="72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2">
        <f>LSUHSCS!B12+LSUHSCNO!B12+LSUAg!B12+PBRC!B12+SULaw!B12+SUAg!B12</f>
        <v>10052841.509999998</v>
      </c>
      <c r="C12" s="72">
        <f>LSUHSCS!C12+LSUHSCNO!C12+LSUAg!C12+PBRC!C12+SULaw!C12+SUAg!C12</f>
        <v>10330618</v>
      </c>
      <c r="D12" s="72">
        <f>LSUHSCS!D12+LSUHSCNO!D12+LSUAg!D12+PBRC!D12+SULaw!D12+SUAg!D12</f>
        <v>10042559</v>
      </c>
      <c r="E12" s="72">
        <f t="shared" si="0"/>
        <v>-288059</v>
      </c>
      <c r="F12" s="73">
        <f t="shared" si="1"/>
        <v>-2.7884004616180756E-2</v>
      </c>
    </row>
    <row r="13" spans="1:8" ht="15" customHeight="1" x14ac:dyDescent="0.25">
      <c r="A13" s="78" t="s">
        <v>17</v>
      </c>
      <c r="B13" s="72">
        <f>LSUHSCS!B13+LSUHSCNO!B13+LSUAg!B13+PBRC!B13+SULaw!B13+SUAg!B13</f>
        <v>7017842</v>
      </c>
      <c r="C13" s="72">
        <f>LSUHSCS!C13+LSUHSCNO!C13+LSUAg!C13+PBRC!C13+SULaw!C13+SUAg!C13</f>
        <v>7017842</v>
      </c>
      <c r="D13" s="72">
        <f>LSUHSCS!D13+LSUHSCNO!D13+LSUAg!D13+PBRC!D13+SULaw!D13+SUAg!D13</f>
        <v>6845116</v>
      </c>
      <c r="E13" s="72">
        <f t="shared" si="0"/>
        <v>-172726</v>
      </c>
      <c r="F13" s="73">
        <f t="shared" si="1"/>
        <v>-2.4612409341789113E-2</v>
      </c>
    </row>
    <row r="14" spans="1:8" ht="15" customHeight="1" x14ac:dyDescent="0.25">
      <c r="A14" s="78" t="s">
        <v>18</v>
      </c>
      <c r="B14" s="72">
        <f>LSUHSCS!B14+LSUHSCNO!B14+LSUAg!B14+PBRC!B14+SULaw!B14+SUAg!B14</f>
        <v>0</v>
      </c>
      <c r="C14" s="72">
        <f>LSUHSCS!C14+LSUHSCNO!C14+LSUAg!C14+PBRC!C14+SULaw!C14+SUAg!C14</f>
        <v>0</v>
      </c>
      <c r="D14" s="72">
        <f>LSUHSCS!D14+LSUHSCNO!D14+LSUAg!D14+PBRC!D14+SULaw!D14+SUAg!D14</f>
        <v>0</v>
      </c>
      <c r="E14" s="72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2">
        <f>LSUHSCS!B15+LSUHSCNO!B15+LSUAg!B15+PBRC!B15+SULaw!B15+SUAg!B15</f>
        <v>0</v>
      </c>
      <c r="C15" s="72">
        <f>LSUHSCS!C15+LSUHSCNO!C15+LSUAg!C15+PBRC!C15+SULaw!C15+SUAg!C15</f>
        <v>0</v>
      </c>
      <c r="D15" s="72">
        <f>LSUHSCS!D15+LSUHSCNO!D15+LSUAg!D15+PBRC!D15+SULaw!D15+SUAg!D15</f>
        <v>0</v>
      </c>
      <c r="E15" s="72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2">
        <f>LSUHSCS!B16+LSUHSCNO!B16+LSUAg!B16+PBRC!B16+SULaw!B16+SUAg!B16</f>
        <v>0</v>
      </c>
      <c r="C16" s="72">
        <f>LSUHSCS!C16+LSUHSCNO!C16+LSUAg!C16+PBRC!C16+SULaw!C16+SUAg!C16</f>
        <v>0</v>
      </c>
      <c r="D16" s="72">
        <f>LSUHSCS!D16+LSUHSCNO!D16+LSUAg!D16+PBRC!D16+SULaw!D16+SUAg!D16</f>
        <v>0</v>
      </c>
      <c r="E16" s="72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2">
        <f>LSUHSCS!B17+LSUHSCNO!B17+LSUAg!B17+PBRC!B17+SULaw!B17+SUAg!B17</f>
        <v>750000</v>
      </c>
      <c r="C17" s="72">
        <f>LSUHSCS!C17+LSUHSCNO!C17+LSUAg!C17+PBRC!C17+SULaw!C17+SUAg!C17</f>
        <v>750000</v>
      </c>
      <c r="D17" s="72">
        <f>LSUHSCS!D17+LSUHSCNO!D17+LSUAg!D17+PBRC!D17+SULaw!D17+SUAg!D17</f>
        <v>750000</v>
      </c>
      <c r="E17" s="72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2">
        <f>LSUHSCS!B18+LSUHSCNO!B18+LSUAg!B18+PBRC!B18+SULaw!B18+SUAg!B18</f>
        <v>0</v>
      </c>
      <c r="C18" s="72">
        <f>LSUHSCS!C18+LSUHSCNO!C18+LSUAg!C18+PBRC!C18+SULaw!C18+SUAg!C18</f>
        <v>0</v>
      </c>
      <c r="D18" s="72">
        <f>LSUHSCS!D18+LSUHSCNO!D18+LSUAg!D18+PBRC!D18+SULaw!D18+SUAg!D18</f>
        <v>0</v>
      </c>
      <c r="E18" s="72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2">
        <f>LSUHSCS!B19+LSUHSCNO!B19+LSUAg!B19+PBRC!B19+SULaw!B19+SUAg!B19</f>
        <v>0</v>
      </c>
      <c r="C19" s="72">
        <f>LSUHSCS!C19+LSUHSCNO!C19+LSUAg!C19+PBRC!C19+SULaw!C19+SUAg!C19</f>
        <v>0</v>
      </c>
      <c r="D19" s="72">
        <f>LSUHSCS!D19+LSUHSCNO!D19+LSUAg!D19+PBRC!D19+SULaw!D19+SUAg!D19</f>
        <v>0</v>
      </c>
      <c r="E19" s="72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2">
        <f>LSUHSCS!B20+LSUHSCNO!B20+LSUAg!B20+PBRC!B20+SULaw!B20+SUAg!B20</f>
        <v>0</v>
      </c>
      <c r="C20" s="72">
        <f>LSUHSCS!C20+LSUHSCNO!C20+LSUAg!C20+PBRC!C20+SULaw!C20+SUAg!C20</f>
        <v>0</v>
      </c>
      <c r="D20" s="72">
        <f>LSUHSCS!D20+LSUHSCNO!D20+LSUAg!D20+PBRC!D20+SULaw!D20+SUAg!D20</f>
        <v>0</v>
      </c>
      <c r="E20" s="72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2">
        <f>LSUHSCS!B21+LSUHSCNO!B21+LSUAg!B21+PBRC!B21+SULaw!B21+SUAg!B21</f>
        <v>0</v>
      </c>
      <c r="C21" s="72">
        <f>LSUHSCS!C21+LSUHSCNO!C21+LSUAg!C21+PBRC!C21+SULaw!C21+SUAg!C21</f>
        <v>0</v>
      </c>
      <c r="D21" s="72">
        <f>LSUHSCS!D21+LSUHSCNO!D21+LSUAg!D21+PBRC!D21+SULaw!D21+SUAg!D21</f>
        <v>0</v>
      </c>
      <c r="E21" s="72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2">
        <f>LSUHSCS!B22+LSUHSCNO!B22+LSUAg!B22+PBRC!B22+SULaw!B22+SUAg!B22</f>
        <v>0</v>
      </c>
      <c r="C22" s="72">
        <f>LSUHSCS!C22+LSUHSCNO!C22+LSUAg!C22+PBRC!C22+SULaw!C22+SUAg!C22</f>
        <v>0</v>
      </c>
      <c r="D22" s="72">
        <f>LSUHSCS!D22+LSUHSCNO!D22+LSUAg!D22+PBRC!D22+SULaw!D22+SUAg!D22</f>
        <v>0</v>
      </c>
      <c r="E22" s="72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2">
        <f>LSUHSCS!B23+LSUHSCNO!B23+LSUAg!B23+PBRC!B23+SULaw!B23+SUAg!B23</f>
        <v>0</v>
      </c>
      <c r="C23" s="72">
        <f>LSUHSCS!C23+LSUHSCNO!C23+LSUAg!C23+PBRC!C23+SULaw!C23+SUAg!C23</f>
        <v>0</v>
      </c>
      <c r="D23" s="72">
        <f>LSUHSCS!D23+LSUHSCNO!D23+LSUAg!D23+PBRC!D23+SULaw!D23+SUAg!D23</f>
        <v>0</v>
      </c>
      <c r="E23" s="72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2">
        <f>LSUHSCS!B24+LSUHSCNO!B24+LSUAg!B24+PBRC!B24+SULaw!B24+SUAg!B24</f>
        <v>0</v>
      </c>
      <c r="C24" s="72">
        <f>LSUHSCS!C24+LSUHSCNO!C24+LSUAg!C24+PBRC!C24+SULaw!C24+SUAg!C24</f>
        <v>0</v>
      </c>
      <c r="D24" s="72">
        <f>LSUHSCS!D24+LSUHSCNO!D24+LSUAg!D24+PBRC!D24+SULaw!D24+SUAg!D24</f>
        <v>0</v>
      </c>
      <c r="E24" s="72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2">
        <f>LSUHSCS!B25+LSUHSCNO!B25+LSUAg!B25+PBRC!B25+SULaw!B25+SUAg!B25</f>
        <v>0</v>
      </c>
      <c r="C25" s="72">
        <f>LSUHSCS!C25+LSUHSCNO!C25+LSUAg!C25+PBRC!C25+SULaw!C25+SUAg!C25</f>
        <v>0</v>
      </c>
      <c r="D25" s="72">
        <f>LSUHSCS!D25+LSUHSCNO!D25+LSUAg!D25+PBRC!D25+SULaw!D25+SUAg!D25</f>
        <v>0</v>
      </c>
      <c r="E25" s="72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2">
        <f>LSUHSCS!B26+LSUHSCNO!B26+LSUAg!B26+PBRC!B26+SULaw!B26+SUAg!B26</f>
        <v>0</v>
      </c>
      <c r="C26" s="72">
        <f>LSUHSCS!C26+LSUHSCNO!C26+LSUAg!C26+PBRC!C26+SULaw!C26+SUAg!C26</f>
        <v>0</v>
      </c>
      <c r="D26" s="72">
        <f>LSUHSCS!D26+LSUHSCNO!D26+LSUAg!D26+PBRC!D26+SULaw!D26+SUAg!D26</f>
        <v>0</v>
      </c>
      <c r="E26" s="72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2">
        <f>LSUHSCS!B27+LSUHSCNO!B27+LSUAg!B27+PBRC!B27+SULaw!B27+SUAg!B27</f>
        <v>0</v>
      </c>
      <c r="C27" s="72">
        <f>LSUHSCS!C27+LSUHSCNO!C27+LSUAg!C27+PBRC!C27+SULaw!C27+SUAg!C27</f>
        <v>0</v>
      </c>
      <c r="D27" s="72">
        <f>LSUHSCS!D27+LSUHSCNO!D27+LSUAg!D27+PBRC!D27+SULaw!D27+SUAg!D27</f>
        <v>0</v>
      </c>
      <c r="E27" s="72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2">
        <f>LSUHSCS!B28+LSUHSCNO!B28+LSUAg!B28+PBRC!B28+SULaw!B28+SUAg!B28</f>
        <v>0</v>
      </c>
      <c r="C28" s="72">
        <f>LSUHSCS!C28+LSUHSCNO!C28+LSUAg!C28+PBRC!C28+SULaw!C28+SUAg!C28</f>
        <v>0</v>
      </c>
      <c r="D28" s="72">
        <f>LSUHSCS!D28+LSUHSCNO!D28+LSUAg!D28+PBRC!D28+SULaw!D28+SUAg!D28</f>
        <v>0</v>
      </c>
      <c r="E28" s="72">
        <f t="shared" si="0"/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2">
        <f>LSUHSCS!B29+LSUHSCNO!B29+LSUAg!B29+PBRC!B29+SULaw!B29+SUAg!B29</f>
        <v>0</v>
      </c>
      <c r="C29" s="72">
        <f>LSUHSCS!C29+LSUHSCNO!C29+LSUAg!C29+PBRC!C29+SULaw!C29+SUAg!C29</f>
        <v>0</v>
      </c>
      <c r="D29" s="72">
        <f>LSUHSCS!D29+LSUHSCNO!D29+LSUAg!D29+PBRC!D29+SULaw!D29+SUAg!D29</f>
        <v>0</v>
      </c>
      <c r="E29" s="72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f>LSUHSCS!B31+LSUHSCNO!B31+LSUAg!B31+PBRC!B31+SULaw!B31+SUAg!B31</f>
        <v>0</v>
      </c>
      <c r="C31" s="72">
        <f>LSUHSCS!C31+LSUHSCNO!C31+LSUAg!C31+PBRC!C31+SULaw!C31+SUAg!C31</f>
        <v>0</v>
      </c>
      <c r="D31" s="72">
        <f>LSUHSCS!D31+LSUHSCNO!D31+LSUAg!D31+PBRC!D31+SULaw!D31+SUAg!D31</f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LSUHSCS!B33+LSUHSCNO!B33+LSUAg!B33+PBRC!B33+SULaw!B33+SUAg!B33</f>
        <v>0</v>
      </c>
      <c r="C33" s="72">
        <f>LSUHSCS!C33+LSUHSCNO!C33+LSUAg!C33+PBRC!C33+SULaw!C33+SUAg!C33</f>
        <v>0</v>
      </c>
      <c r="D33" s="72">
        <f>LSUHSCS!D33+LSUHSCNO!D33+LSUAg!D33+PBRC!D33+SULaw!D33+SUAg!D33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125"/>
      <c r="C34" s="125"/>
      <c r="D34" s="125"/>
      <c r="E34" s="75"/>
      <c r="F34" s="73" t="s">
        <v>37</v>
      </c>
    </row>
    <row r="35" spans="1:12" s="127" customFormat="1" ht="15" customHeight="1" x14ac:dyDescent="0.25">
      <c r="A35" s="82" t="s">
        <v>38</v>
      </c>
      <c r="B35" s="126">
        <f>B33+B31+B10+B9+B8</f>
        <v>246251527.44</v>
      </c>
      <c r="C35" s="126">
        <f>C33+C31+C10+C9+C8</f>
        <v>246529304</v>
      </c>
      <c r="D35" s="126">
        <f>D33+D31+D10+D9+D8</f>
        <v>243032297</v>
      </c>
      <c r="E35" s="90">
        <f>D35-C35</f>
        <v>-3497007</v>
      </c>
      <c r="F35" s="84">
        <f>IF(ISBLANK(E35),"  ",IF(C35&gt;0,E35/C35,IF(E35&gt;0,1,0)))</f>
        <v>-1.4184954661617023E-2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LSUHSCS!B37+LSUHSCNO!B37+LSUAg!B37+PBRC!B37+SULaw!B37+SUAg!B37</f>
        <v>0</v>
      </c>
      <c r="C37" s="72">
        <f>LSUHSCS!C37+LSUHSCNO!C37+LSUAg!C37+PBRC!C37+SULaw!C37+SUAg!C37</f>
        <v>0</v>
      </c>
      <c r="D37" s="72">
        <f>LSUHSCS!D37+LSUHSCNO!D37+LSUAg!D37+PBRC!D37+SULaw!D37+SUAg!D37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LSUHSCS!B38+LSUHSCNO!B38+LSUAg!B38+PBRC!B38+SULaw!B38+SUAg!B38</f>
        <v>0</v>
      </c>
      <c r="C38" s="72">
        <f>LSUHSCS!C38+LSUHSCNO!C38+LSUAg!C38+PBRC!C38+SULaw!C38+SUAg!C38</f>
        <v>0</v>
      </c>
      <c r="D38" s="72">
        <f>LSUHSCS!D38+LSUHSCNO!D38+LSUAg!D38+PBRC!D38+SULaw!D38+SUAg!D38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LSUHSCS!B39+LSUHSCNO!B39+LSUAg!B39+PBRC!B39+SULaw!B39+SUAg!B39</f>
        <v>0</v>
      </c>
      <c r="C39" s="72">
        <f>LSUHSCS!C39+LSUHSCNO!C39+LSUAg!C39+PBRC!C39+SULaw!C39+SUAg!C39</f>
        <v>0</v>
      </c>
      <c r="D39" s="72">
        <f>LSUHSCS!D39+LSUHSCNO!D39+LSUAg!D39+PBRC!D39+SULaw!D39+SUAg!D39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LSUHSCS!B40+LSUHSCNO!B40+LSUAg!B40+PBRC!B40+SULaw!B40+SUAg!B40</f>
        <v>0</v>
      </c>
      <c r="C40" s="72">
        <f>LSUHSCS!C40+LSUHSCNO!C40+LSUAg!C40+PBRC!C40+SULaw!C40+SUAg!C40</f>
        <v>0</v>
      </c>
      <c r="D40" s="72">
        <f>LSUHSCS!D40+LSUHSCNO!D40+LSUAg!D40+PBRC!D40+SULaw!D40+SUAg!D40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LSUHSCS!B41+LSUHSCNO!B41+LSUAg!B41+PBRC!B41+SULaw!B41+SUAg!B41</f>
        <v>0</v>
      </c>
      <c r="C41" s="72">
        <f>LSUHSCS!C41+LSUHSCNO!C41+LSUAg!C41+PBRC!C41+SULaw!C41+SUAg!C41</f>
        <v>0</v>
      </c>
      <c r="D41" s="72">
        <f>LSUHSCS!D41+LSUHSCNO!D41+LSUAg!D41+PBRC!D41+SULaw!D41+SUAg!D41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LSUHSCS!B42+LSUHSCNO!B42+LSUAg!B42+PBRC!B42+SULaw!B42+SUAg!B42</f>
        <v>0</v>
      </c>
      <c r="C42" s="90">
        <f>LSUHSCS!C42+LSUHSCNO!C42+LSUAg!C42+PBRC!C42+SULaw!C42+SUAg!C42</f>
        <v>0</v>
      </c>
      <c r="D42" s="90">
        <f>LSUHSCS!D42+LSUHSCNO!D42+LSUAg!D42+PBRC!D42+SULaw!D42+SUAg!D42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LSUHSCS!B44+LSUHSCNO!B44+LSUAg!B44+PBRC!B44+SULaw!B44+SUAg!B44</f>
        <v>0</v>
      </c>
      <c r="C44" s="90">
        <f>LSUHSCS!C44+LSUHSCNO!C44+LSUAg!C44+PBRC!C44+SULaw!C44+SUAg!C44</f>
        <v>0</v>
      </c>
      <c r="D44" s="90">
        <f>LSUHSCS!D44+LSUHSCNO!D44+LSUAg!D44+PBRC!D44+SULaw!D44+SUAg!D44</f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LSUHSCS!B46+LSUHSCNO!B46+LSUAg!B46+PBRC!B46+SULaw!B46+SUAg!B46</f>
        <v>0</v>
      </c>
      <c r="C46" s="90">
        <f>LSUHSCS!C46+LSUHSCNO!C46+LSUAg!C46+PBRC!C46+SULaw!C46+SUAg!C46</f>
        <v>0</v>
      </c>
      <c r="D46" s="90">
        <f>LSUHSCS!D46+LSUHSCNO!D46+LSUAg!D46+PBRC!D46+SULaw!D46+SUAg!D46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LSUHSCS!B48+LSUHSCNO!B48+LSUAg!B48+PBRC!B48+SULaw!B48+SUAg!B48</f>
        <v>95808594.579999998</v>
      </c>
      <c r="C48" s="90">
        <f>LSUHSCS!C48+LSUHSCNO!C48+LSUAg!C48+PBRC!C48+SULaw!C48+SUAg!C48</f>
        <v>98199706</v>
      </c>
      <c r="D48" s="90">
        <f>LSUHSCS!D48+LSUHSCNO!D48+LSUAg!D48+PBRC!D48+SULaw!D48+SUAg!D48</f>
        <v>100055906</v>
      </c>
      <c r="E48" s="90">
        <f>D48-C48</f>
        <v>1856200</v>
      </c>
      <c r="F48" s="84">
        <f>IF(ISBLANK(E48),"  ",IF(C48&gt;0,E48/C48,IF(E48&gt;0,1,0)))</f>
        <v>1.8902296917263684E-2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0">
        <f>LSUHSCS!B50+LSUHSCNO!B50+LSUAg!B50+PBRC!B50+SULaw!B50+SUAg!B50</f>
        <v>15673284.460000001</v>
      </c>
      <c r="C50" s="90">
        <f>LSUHSCS!C50+LSUHSCNO!C50+LSUAg!C50+PBRC!C50+SULaw!C50+SUAg!C50</f>
        <v>16672484</v>
      </c>
      <c r="D50" s="90">
        <f>LSUHSCS!D50+LSUHSCNO!D50+LSUAg!D50+PBRC!D50+SULaw!D50+SUAg!D50</f>
        <v>16672484</v>
      </c>
      <c r="E50" s="90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90">
        <f>LSUHSCS!B52+LSUHSCNO!B52+LSUAg!B52+PBRC!B52+SULaw!B52+SUAg!B52</f>
        <v>0</v>
      </c>
      <c r="C52" s="90">
        <f>LSUHSCS!C52+LSUHSCNO!C52+LSUAg!C52+PBRC!C52+SULaw!C52+SUAg!C52</f>
        <v>0</v>
      </c>
      <c r="D52" s="90">
        <f>LSUHSCS!D52+LSUHSCNO!D52+LSUAg!D52+PBRC!D52+SULaw!D52+SUAg!D52</f>
        <v>0</v>
      </c>
      <c r="E52" s="90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90">
        <f>B52+B50+B48+B46+B44+-B42+B35</f>
        <v>357733406.48000002</v>
      </c>
      <c r="C54" s="90">
        <f>C52+C50+C48+C46+C44+-C42+C35</f>
        <v>361401494</v>
      </c>
      <c r="D54" s="90">
        <f>D52+D50+D48+D46+D44+-D42+D35</f>
        <v>359760687</v>
      </c>
      <c r="E54" s="90">
        <f>D54-C54</f>
        <v>-1640807</v>
      </c>
      <c r="F54" s="84">
        <f>IF(ISBLANK(E54),"  ",IF(C54&gt;0,E54/C54,IF(E54&gt;0,1,0)))</f>
        <v>-4.540122349355866E-3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72">
        <f>LSUHSCS!B58+LSUHSCNO!B58+LSUAg!B58+PBRC!B58+SULaw!B58+SUAg!B58</f>
        <v>85620624.020000011</v>
      </c>
      <c r="C58" s="72">
        <f>LSUHSCS!C58+LSUHSCNO!C58+LSUAg!C58+PBRC!C58+SULaw!C58+SUAg!C58</f>
        <v>87344473</v>
      </c>
      <c r="D58" s="72">
        <f>LSUHSCS!D58+LSUHSCNO!D58+LSUAg!D58+PBRC!D58+SULaw!D58+SUAg!D58</f>
        <v>83495470.549999997</v>
      </c>
      <c r="E58" s="72">
        <f t="shared" ref="E58:E70" si="4">D58-C58</f>
        <v>-3849002.450000003</v>
      </c>
      <c r="F58" s="73">
        <f t="shared" ref="F58:F71" si="5">IF(ISBLANK(E58),"  ",IF(C58&gt;0,E58/C58,IF(E58&gt;0,1,0)))</f>
        <v>-4.4066926249586545E-2</v>
      </c>
    </row>
    <row r="59" spans="1:6" ht="15" customHeight="1" x14ac:dyDescent="0.25">
      <c r="A59" s="78" t="s">
        <v>55</v>
      </c>
      <c r="B59" s="72">
        <f>LSUHSCS!B59+LSUHSCNO!B59+LSUAg!B59+PBRC!B59+SULaw!B59+SUAg!B59</f>
        <v>69766462.079999998</v>
      </c>
      <c r="C59" s="72">
        <f>LSUHSCS!C59+LSUHSCNO!C59+LSUAg!C59+PBRC!C59+SULaw!C59+SUAg!C59</f>
        <v>74085004.034337357</v>
      </c>
      <c r="D59" s="72">
        <f>LSUHSCS!D59+LSUHSCNO!D59+LSUAg!D59+PBRC!D59+SULaw!D59+SUAg!D59</f>
        <v>70532537.570024461</v>
      </c>
      <c r="E59" s="72">
        <f t="shared" si="4"/>
        <v>-3552466.4643128961</v>
      </c>
      <c r="F59" s="73">
        <f t="shared" si="5"/>
        <v>-4.7951221851407037E-2</v>
      </c>
    </row>
    <row r="60" spans="1:6" ht="15" customHeight="1" x14ac:dyDescent="0.25">
      <c r="A60" s="78" t="s">
        <v>56</v>
      </c>
      <c r="B60" s="72">
        <f>LSUHSCS!B60+LSUHSCNO!B60+LSUAg!B60+PBRC!B60+SULaw!B60+SUAg!B60</f>
        <v>34655545.929999992</v>
      </c>
      <c r="C60" s="72">
        <f>LSUHSCS!C60+LSUHSCNO!C60+LSUAg!C60+PBRC!C60+SULaw!C60+SUAg!C60</f>
        <v>38860776.889481649</v>
      </c>
      <c r="D60" s="72">
        <f>LSUHSCS!D60+LSUHSCNO!D60+LSUAg!D60+PBRC!D60+SULaw!D60+SUAg!D60</f>
        <v>39795019.4651796</v>
      </c>
      <c r="E60" s="72">
        <f t="shared" si="4"/>
        <v>934242.57569795102</v>
      </c>
      <c r="F60" s="73">
        <f t="shared" si="5"/>
        <v>2.404075910152018E-2</v>
      </c>
    </row>
    <row r="61" spans="1:6" ht="15" customHeight="1" x14ac:dyDescent="0.25">
      <c r="A61" s="78" t="s">
        <v>57</v>
      </c>
      <c r="B61" s="72">
        <f>LSUHSCS!B61+LSUHSCNO!B61+LSUAg!B61+PBRC!B61+SULaw!B61+SUAg!B61</f>
        <v>33392208.260000002</v>
      </c>
      <c r="C61" s="72">
        <f>LSUHSCS!C61+LSUHSCNO!C61+LSUAg!C61+PBRC!C61+SULaw!C61+SUAg!C61</f>
        <v>33571653.429363817</v>
      </c>
      <c r="D61" s="72">
        <f>LSUHSCS!D61+LSUHSCNO!D61+LSUAg!D61+PBRC!D61+SULaw!D61+SUAg!D61</f>
        <v>32119641.543437533</v>
      </c>
      <c r="E61" s="72">
        <f t="shared" si="4"/>
        <v>-1452011.8859262839</v>
      </c>
      <c r="F61" s="73">
        <f t="shared" si="5"/>
        <v>-4.3251128187099232E-2</v>
      </c>
    </row>
    <row r="62" spans="1:6" ht="15" customHeight="1" x14ac:dyDescent="0.25">
      <c r="A62" s="78" t="s">
        <v>58</v>
      </c>
      <c r="B62" s="72">
        <f>LSUHSCS!B62+LSUHSCNO!B62+LSUAg!B62+PBRC!B62+SULaw!B62+SUAg!B62</f>
        <v>6275794.8100000005</v>
      </c>
      <c r="C62" s="72">
        <f>LSUHSCS!C62+LSUHSCNO!C62+LSUAg!C62+PBRC!C62+SULaw!C62+SUAg!C62</f>
        <v>6213207</v>
      </c>
      <c r="D62" s="72">
        <f>LSUHSCS!D62+LSUHSCNO!D62+LSUAg!D62+PBRC!D62+SULaw!D62+SUAg!D62</f>
        <v>7305732.7300000004</v>
      </c>
      <c r="E62" s="72">
        <f t="shared" si="4"/>
        <v>1092525.7300000004</v>
      </c>
      <c r="F62" s="73">
        <f t="shared" si="5"/>
        <v>0.17583926143133496</v>
      </c>
    </row>
    <row r="63" spans="1:6" ht="15" customHeight="1" x14ac:dyDescent="0.25">
      <c r="A63" s="78" t="s">
        <v>59</v>
      </c>
      <c r="B63" s="72">
        <f>LSUHSCS!B63+LSUHSCNO!B63+LSUAg!B63+PBRC!B63+SULaw!B63+SUAg!B63</f>
        <v>66622433.130000003</v>
      </c>
      <c r="C63" s="72">
        <f>LSUHSCS!C63+LSUHSCNO!C63+LSUAg!C63+PBRC!C63+SULaw!C63+SUAg!C63</f>
        <v>65748525.14984116</v>
      </c>
      <c r="D63" s="72">
        <f>LSUHSCS!D63+LSUHSCNO!D63+LSUAg!D63+PBRC!D63+SULaw!D63+SUAg!D63</f>
        <v>69922041.377022028</v>
      </c>
      <c r="E63" s="72">
        <f t="shared" si="4"/>
        <v>4173516.2271808684</v>
      </c>
      <c r="F63" s="73">
        <f t="shared" si="5"/>
        <v>6.3476955835426077E-2</v>
      </c>
    </row>
    <row r="64" spans="1:6" ht="15" customHeight="1" x14ac:dyDescent="0.25">
      <c r="A64" s="78" t="s">
        <v>60</v>
      </c>
      <c r="B64" s="72">
        <f>LSUHSCS!B64+LSUHSCNO!B64+LSUAg!B64+PBRC!B64+SULaw!B64+SUAg!B64</f>
        <v>6667807.0600000005</v>
      </c>
      <c r="C64" s="72">
        <f>LSUHSCS!C64+LSUHSCNO!C64+LSUAg!C64+PBRC!C64+SULaw!C64+SUAg!C64</f>
        <v>6825879</v>
      </c>
      <c r="D64" s="72">
        <f>LSUHSCS!D64+LSUHSCNO!D64+LSUAg!D64+PBRC!D64+SULaw!D64+SUAg!D64</f>
        <v>7532286</v>
      </c>
      <c r="E64" s="72">
        <f t="shared" si="4"/>
        <v>706407</v>
      </c>
      <c r="F64" s="73">
        <f t="shared" si="5"/>
        <v>0.10348952860137134</v>
      </c>
    </row>
    <row r="65" spans="1:6" ht="15" customHeight="1" x14ac:dyDescent="0.25">
      <c r="A65" s="78" t="s">
        <v>61</v>
      </c>
      <c r="B65" s="72">
        <f>LSUHSCS!B65+LSUHSCNO!B65+LSUAg!B65+PBRC!B65+SULaw!B65+SUAg!B65</f>
        <v>48365110.120000005</v>
      </c>
      <c r="C65" s="72">
        <f>LSUHSCS!C65+LSUHSCNO!C65+LSUAg!C65+PBRC!C65+SULaw!C65+SUAg!C65</f>
        <v>43185693.496976018</v>
      </c>
      <c r="D65" s="72">
        <f>LSUHSCS!D65+LSUHSCNO!D65+LSUAg!D65+PBRC!D65+SULaw!D65+SUAg!D65</f>
        <v>43784689.534336373</v>
      </c>
      <c r="E65" s="72">
        <f t="shared" si="4"/>
        <v>598996.03736035526</v>
      </c>
      <c r="F65" s="73">
        <f t="shared" si="5"/>
        <v>1.3870242407993253E-2</v>
      </c>
    </row>
    <row r="66" spans="1:6" s="127" customFormat="1" ht="15" customHeight="1" x14ac:dyDescent="0.25">
      <c r="A66" s="97" t="s">
        <v>62</v>
      </c>
      <c r="B66" s="90">
        <f>SUM(B58:B65)</f>
        <v>351365985.41000003</v>
      </c>
      <c r="C66" s="90">
        <f>SUM(C58:C65)</f>
        <v>355835212</v>
      </c>
      <c r="D66" s="90">
        <f>SUM(D58:D65)</f>
        <v>354487418.76999998</v>
      </c>
      <c r="E66" s="90">
        <f t="shared" si="4"/>
        <v>-1347793.2300000191</v>
      </c>
      <c r="F66" s="84">
        <f t="shared" si="5"/>
        <v>-3.7876893138951606E-3</v>
      </c>
    </row>
    <row r="67" spans="1:6" ht="15" customHeight="1" x14ac:dyDescent="0.25">
      <c r="A67" s="78" t="s">
        <v>63</v>
      </c>
      <c r="B67" s="72">
        <f>LSUHSCS!B67+LSUHSCNO!B67+LSUAg!B67+PBRC!B67+SULaw!B67+SUAg!B67</f>
        <v>5689935.2199999997</v>
      </c>
      <c r="C67" s="72">
        <f>LSUHSCS!C67+LSUHSCNO!C67+LSUAg!C67+PBRC!C67+SULaw!C67+SUAg!C67</f>
        <v>5017515</v>
      </c>
      <c r="D67" s="72">
        <f>LSUHSCS!D67+LSUHSCNO!D67+LSUAg!D67+PBRC!D67+SULaw!D67+SUAg!D67</f>
        <v>4691853</v>
      </c>
      <c r="E67" s="72">
        <f t="shared" si="4"/>
        <v>-325662</v>
      </c>
      <c r="F67" s="73">
        <f t="shared" si="5"/>
        <v>-6.4905037653101183E-2</v>
      </c>
    </row>
    <row r="68" spans="1:6" ht="15" customHeight="1" x14ac:dyDescent="0.25">
      <c r="A68" s="78" t="s">
        <v>64</v>
      </c>
      <c r="B68" s="72">
        <f>LSUHSCS!B68+LSUHSCNO!B68+LSUAg!B68+PBRC!B68+SULaw!B68+SUAg!B68</f>
        <v>677485.61</v>
      </c>
      <c r="C68" s="72">
        <f>LSUHSCS!C68+LSUHSCNO!C68+LSUAg!C68+PBRC!C68+SULaw!C68+SUAg!C68</f>
        <v>548767</v>
      </c>
      <c r="D68" s="72">
        <f>LSUHSCS!D68+LSUHSCNO!D68+LSUAg!D68+PBRC!D68+SULaw!D68+SUAg!D68</f>
        <v>581416</v>
      </c>
      <c r="E68" s="72">
        <f t="shared" si="4"/>
        <v>32649</v>
      </c>
      <c r="F68" s="73">
        <f t="shared" si="5"/>
        <v>5.9495195593029467E-2</v>
      </c>
    </row>
    <row r="69" spans="1:6" ht="15" customHeight="1" x14ac:dyDescent="0.25">
      <c r="A69" s="78" t="s">
        <v>65</v>
      </c>
      <c r="B69" s="72">
        <f>LSUHSCS!B69+LSUHSCNO!B69+LSUAg!B69+PBRC!B69+SULaw!B69+SUAg!B69</f>
        <v>0</v>
      </c>
      <c r="C69" s="72">
        <f>LSUHSCS!C69+LSUHSCNO!C69+LSUAg!C69+PBRC!C69+SULaw!C69+SUAg!C69</f>
        <v>0</v>
      </c>
      <c r="D69" s="72">
        <f>LSUHSCS!D69+LSUHSCNO!D69+LSUAg!D69+PBRC!D69+SULaw!D69+SUAg!D69</f>
        <v>0</v>
      </c>
      <c r="E69" s="72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2">
        <f>LSUHSCS!B70+LSUHSCNO!B70+LSUAg!B70+PBRC!B70+SULaw!B70+SUAg!B70</f>
        <v>0</v>
      </c>
      <c r="C70" s="72">
        <f>LSUHSCS!C70+LSUHSCNO!C70+LSUAg!C70+PBRC!C70+SULaw!C70+SUAg!C70</f>
        <v>0</v>
      </c>
      <c r="D70" s="72">
        <f>LSUHSCS!D70+LSUHSCNO!D70+LSUAg!D70+PBRC!D70+SULaw!D70+SUAg!D70</f>
        <v>0</v>
      </c>
      <c r="E70" s="72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0">
        <f>SUM(B66:B70)</f>
        <v>357733406.24000007</v>
      </c>
      <c r="C71" s="90">
        <f>SUM(C66:C70)</f>
        <v>361401494</v>
      </c>
      <c r="D71" s="90">
        <f>SUM(D66:D70)</f>
        <v>359760687.76999998</v>
      </c>
      <c r="E71" s="90">
        <f>D71-C71</f>
        <v>-1640806.2300000191</v>
      </c>
      <c r="F71" s="84">
        <f t="shared" si="5"/>
        <v>-4.5401202187615166E-3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f>LSUHSCS!B74+LSUHSCNO!B74+LSUAg!B74+PBRC!B74+SULaw!B74+SUAg!B74</f>
        <v>163437490.66999999</v>
      </c>
      <c r="C74" s="72">
        <f>LSUHSCS!C74+LSUHSCNO!C74+LSUAg!C74+PBRC!C74+SULaw!C74+SUAg!C74</f>
        <v>163077844</v>
      </c>
      <c r="D74" s="72">
        <f>LSUHSCS!D74+LSUHSCNO!D74+LSUAg!D74+PBRC!D74+SULaw!D74+SUAg!D74</f>
        <v>159221306.13</v>
      </c>
      <c r="E74" s="72">
        <f t="shared" ref="E74:E91" si="6">D74-C74</f>
        <v>-3856537.8700000048</v>
      </c>
      <c r="F74" s="73">
        <f t="shared" ref="F74:F92" si="7">IF(ISBLANK(E74),"  ",IF(C74&gt;0,E74/C74,IF(E74&gt;0,1,0)))</f>
        <v>-2.3648447731501803E-2</v>
      </c>
    </row>
    <row r="75" spans="1:6" ht="15" customHeight="1" x14ac:dyDescent="0.25">
      <c r="A75" s="78" t="s">
        <v>70</v>
      </c>
      <c r="B75" s="72">
        <f>LSUHSCS!B75+LSUHSCNO!B75+LSUAg!B75+PBRC!B75+SULaw!B75+SUAg!B75</f>
        <v>6081440.3000000007</v>
      </c>
      <c r="C75" s="72">
        <f>LSUHSCS!C75+LSUHSCNO!C75+LSUAg!C75+PBRC!C75+SULaw!C75+SUAg!C75</f>
        <v>3585016</v>
      </c>
      <c r="D75" s="72">
        <f>LSUHSCS!D75+LSUHSCNO!D75+LSUAg!D75+PBRC!D75+SULaw!D75+SUAg!D75</f>
        <v>4882135</v>
      </c>
      <c r="E75" s="72">
        <f t="shared" si="6"/>
        <v>1297119</v>
      </c>
      <c r="F75" s="73">
        <f t="shared" si="7"/>
        <v>0.36181679523884969</v>
      </c>
    </row>
    <row r="76" spans="1:6" ht="15" customHeight="1" x14ac:dyDescent="0.25">
      <c r="A76" s="78" t="s">
        <v>71</v>
      </c>
      <c r="B76" s="72">
        <f>LSUHSCS!B76+LSUHSCNO!B76+LSUAg!B76+PBRC!B76+SULaw!B76+SUAg!B76</f>
        <v>83399695.950000003</v>
      </c>
      <c r="C76" s="72">
        <f>LSUHSCS!C76+LSUHSCNO!C76+LSUAg!C76+PBRC!C76+SULaw!C76+SUAg!C76</f>
        <v>86063050</v>
      </c>
      <c r="D76" s="72">
        <f>LSUHSCS!D76+LSUHSCNO!D76+LSUAg!D76+PBRC!D76+SULaw!D76+SUAg!D76</f>
        <v>88587139.640000001</v>
      </c>
      <c r="E76" s="72">
        <f t="shared" si="6"/>
        <v>2524089.6400000006</v>
      </c>
      <c r="F76" s="73">
        <f t="shared" si="7"/>
        <v>2.9328377741667307E-2</v>
      </c>
    </row>
    <row r="77" spans="1:6" s="127" customFormat="1" ht="15" customHeight="1" x14ac:dyDescent="0.25">
      <c r="A77" s="97" t="s">
        <v>72</v>
      </c>
      <c r="B77" s="90">
        <f>SUM(B74:B76)</f>
        <v>252918626.92000002</v>
      </c>
      <c r="C77" s="90">
        <f>SUM(C74:C76)</f>
        <v>252725910</v>
      </c>
      <c r="D77" s="90">
        <f>SUM(D74:D76)</f>
        <v>252690580.76999998</v>
      </c>
      <c r="E77" s="90">
        <f t="shared" si="6"/>
        <v>-35329.230000019073</v>
      </c>
      <c r="F77" s="84">
        <f t="shared" si="7"/>
        <v>-1.397926710404132E-4</v>
      </c>
    </row>
    <row r="78" spans="1:6" ht="15" customHeight="1" x14ac:dyDescent="0.25">
      <c r="A78" s="78" t="s">
        <v>73</v>
      </c>
      <c r="B78" s="72">
        <f>LSUHSCS!B78+LSUHSCNO!B78+LSUAg!B78+PBRC!B78+SULaw!B78+SUAg!B78</f>
        <v>2225293.39</v>
      </c>
      <c r="C78" s="72">
        <f>LSUHSCS!C78+LSUHSCNO!C78+LSUAg!C78+PBRC!C78+SULaw!C78+SUAg!C78</f>
        <v>3025467</v>
      </c>
      <c r="D78" s="72">
        <f>LSUHSCS!D78+LSUHSCNO!D78+LSUAg!D78+PBRC!D78+SULaw!D78+SUAg!D78</f>
        <v>2252148</v>
      </c>
      <c r="E78" s="72">
        <f t="shared" si="6"/>
        <v>-773319</v>
      </c>
      <c r="F78" s="73">
        <f t="shared" si="7"/>
        <v>-0.25560318456621739</v>
      </c>
    </row>
    <row r="79" spans="1:6" ht="15" customHeight="1" x14ac:dyDescent="0.25">
      <c r="A79" s="78" t="s">
        <v>74</v>
      </c>
      <c r="B79" s="72">
        <f>LSUHSCS!B79+LSUHSCNO!B79+LSUAg!B79+PBRC!B79+SULaw!B79+SUAg!B79</f>
        <v>50713899.439999998</v>
      </c>
      <c r="C79" s="72">
        <f>LSUHSCS!C79+LSUHSCNO!C79+LSUAg!C79+PBRC!C79+SULaw!C79+SUAg!C79</f>
        <v>55452929</v>
      </c>
      <c r="D79" s="72">
        <f>LSUHSCS!D79+LSUHSCNO!D79+LSUAg!D79+PBRC!D79+SULaw!D79+SUAg!D79</f>
        <v>55419311</v>
      </c>
      <c r="E79" s="72">
        <f t="shared" si="6"/>
        <v>-33618</v>
      </c>
      <c r="F79" s="73">
        <f t="shared" si="7"/>
        <v>-6.0624390102099026E-4</v>
      </c>
    </row>
    <row r="80" spans="1:6" ht="15" customHeight="1" x14ac:dyDescent="0.25">
      <c r="A80" s="78" t="s">
        <v>75</v>
      </c>
      <c r="B80" s="72">
        <f>LSUHSCS!B80+LSUHSCNO!B80+LSUAg!B80+PBRC!B80+SULaw!B80+SUAg!B80</f>
        <v>11325517.160000002</v>
      </c>
      <c r="C80" s="72">
        <f>LSUHSCS!C80+LSUHSCNO!C80+LSUAg!C80+PBRC!C80+SULaw!C80+SUAg!C80</f>
        <v>13622417</v>
      </c>
      <c r="D80" s="72">
        <f>LSUHSCS!D80+LSUHSCNO!D80+LSUAg!D80+PBRC!D80+SULaw!D80+SUAg!D80</f>
        <v>12801283</v>
      </c>
      <c r="E80" s="72">
        <f t="shared" si="6"/>
        <v>-821134</v>
      </c>
      <c r="F80" s="73">
        <f t="shared" si="7"/>
        <v>-6.027814300501886E-2</v>
      </c>
    </row>
    <row r="81" spans="1:8" s="127" customFormat="1" ht="15" customHeight="1" x14ac:dyDescent="0.25">
      <c r="A81" s="81" t="s">
        <v>76</v>
      </c>
      <c r="B81" s="90">
        <f>SUM(B78:B80)</f>
        <v>64264709.990000002</v>
      </c>
      <c r="C81" s="90">
        <f>SUM(C78:C80)</f>
        <v>72100813</v>
      </c>
      <c r="D81" s="90">
        <f>SUM(D78:D80)</f>
        <v>70472742</v>
      </c>
      <c r="E81" s="90">
        <f t="shared" si="6"/>
        <v>-1628071</v>
      </c>
      <c r="F81" s="84">
        <f t="shared" si="7"/>
        <v>-2.2580480472529484E-2</v>
      </c>
    </row>
    <row r="82" spans="1:8" ht="15" customHeight="1" x14ac:dyDescent="0.25">
      <c r="A82" s="78" t="s">
        <v>77</v>
      </c>
      <c r="B82" s="72">
        <f>LSUHSCS!B82+LSUHSCNO!B82+LSUAg!B82+PBRC!B82+SULaw!B82+SUAg!B82</f>
        <v>5737446.9100000001</v>
      </c>
      <c r="C82" s="72">
        <f>LSUHSCS!C82+LSUHSCNO!C82+LSUAg!C82+PBRC!C82+SULaw!C82+SUAg!C82</f>
        <v>5788772</v>
      </c>
      <c r="D82" s="72">
        <f>LSUHSCS!D82+LSUHSCNO!D82+LSUAg!D82+PBRC!D82+SULaw!D82+SUAg!D82</f>
        <v>5741619</v>
      </c>
      <c r="E82" s="72">
        <f t="shared" si="6"/>
        <v>-47153</v>
      </c>
      <c r="F82" s="73">
        <f t="shared" si="7"/>
        <v>-8.145596337185158E-3</v>
      </c>
    </row>
    <row r="83" spans="1:8" ht="15" customHeight="1" x14ac:dyDescent="0.25">
      <c r="A83" s="78" t="s">
        <v>78</v>
      </c>
      <c r="B83" s="72">
        <f>LSUHSCS!B83+LSUHSCNO!B83+LSUAg!B83+PBRC!B83+SULaw!B83+SUAg!B83</f>
        <v>9340991.8800000008</v>
      </c>
      <c r="C83" s="72">
        <f>LSUHSCS!C83+LSUHSCNO!C83+LSUAg!C83+PBRC!C83+SULaw!C83+SUAg!C83</f>
        <v>9815419</v>
      </c>
      <c r="D83" s="72">
        <f>LSUHSCS!D83+LSUHSCNO!D83+LSUAg!D83+PBRC!D83+SULaw!D83+SUAg!D83</f>
        <v>9840136</v>
      </c>
      <c r="E83" s="72">
        <f t="shared" si="6"/>
        <v>24717</v>
      </c>
      <c r="F83" s="73">
        <f t="shared" si="7"/>
        <v>2.5181808336455121E-3</v>
      </c>
    </row>
    <row r="84" spans="1:8" ht="15" customHeight="1" x14ac:dyDescent="0.25">
      <c r="A84" s="78" t="s">
        <v>79</v>
      </c>
      <c r="B84" s="72">
        <f>LSUHSCS!B84+LSUHSCNO!B84+LSUAg!B84+PBRC!B84+SULaw!B84+SUAg!B84</f>
        <v>410637.72</v>
      </c>
      <c r="C84" s="72">
        <f>LSUHSCS!C84+LSUHSCNO!C84+LSUAg!C84+PBRC!C84+SULaw!C84+SUAg!C84</f>
        <v>262514</v>
      </c>
      <c r="D84" s="72">
        <f>LSUHSCS!D84+LSUHSCNO!D84+LSUAg!D84+PBRC!D84+SULaw!D84+SUAg!D84</f>
        <v>263539</v>
      </c>
      <c r="E84" s="72">
        <f t="shared" si="6"/>
        <v>1025</v>
      </c>
      <c r="F84" s="73">
        <f t="shared" si="7"/>
        <v>3.9045536618999366E-3</v>
      </c>
    </row>
    <row r="85" spans="1:8" ht="15" customHeight="1" x14ac:dyDescent="0.25">
      <c r="A85" s="78" t="s">
        <v>80</v>
      </c>
      <c r="B85" s="72">
        <f>LSUHSCS!B85+LSUHSCNO!B85+LSUAg!B85+PBRC!B85+SULaw!B85+SUAg!B85</f>
        <v>19385409.32</v>
      </c>
      <c r="C85" s="72">
        <f>LSUHSCS!C85+LSUHSCNO!C85+LSUAg!C85+PBRC!C85+SULaw!C85+SUAg!C85</f>
        <v>18211296</v>
      </c>
      <c r="D85" s="72">
        <f>LSUHSCS!D85+LSUHSCNO!D85+LSUAg!D85+PBRC!D85+SULaw!D85+SUAg!D85</f>
        <v>18467573</v>
      </c>
      <c r="E85" s="72">
        <f t="shared" si="6"/>
        <v>256277</v>
      </c>
      <c r="F85" s="73">
        <f t="shared" si="7"/>
        <v>1.407241966744157E-2</v>
      </c>
    </row>
    <row r="86" spans="1:8" s="127" customFormat="1" ht="15" customHeight="1" x14ac:dyDescent="0.25">
      <c r="A86" s="81" t="s">
        <v>81</v>
      </c>
      <c r="B86" s="90">
        <f>SUM(B82:B85)</f>
        <v>34874485.829999998</v>
      </c>
      <c r="C86" s="90">
        <f>SUM(C82:C85)</f>
        <v>34078001</v>
      </c>
      <c r="D86" s="90">
        <f>SUM(D82:D85)</f>
        <v>34312867</v>
      </c>
      <c r="E86" s="90">
        <f t="shared" si="6"/>
        <v>234866</v>
      </c>
      <c r="F86" s="84">
        <f t="shared" si="7"/>
        <v>6.8920122398024464E-3</v>
      </c>
    </row>
    <row r="87" spans="1:8" ht="15" customHeight="1" x14ac:dyDescent="0.25">
      <c r="A87" s="78" t="s">
        <v>82</v>
      </c>
      <c r="B87" s="72">
        <f>LSUHSCS!B87+LSUHSCNO!B87+LSUAg!B87+PBRC!B87+SULaw!B87+SUAg!B87</f>
        <v>2004510.1199999999</v>
      </c>
      <c r="C87" s="72">
        <f>LSUHSCS!C87+LSUHSCNO!C87+LSUAg!C87+PBRC!C87+SULaw!C87+SUAg!C87</f>
        <v>2058453</v>
      </c>
      <c r="D87" s="72">
        <f>LSUHSCS!D87+LSUHSCNO!D87+LSUAg!D87+PBRC!D87+SULaw!D87+SUAg!D87</f>
        <v>1961181</v>
      </c>
      <c r="E87" s="72">
        <f t="shared" si="6"/>
        <v>-97272</v>
      </c>
      <c r="F87" s="73">
        <f t="shared" si="7"/>
        <v>-4.7254904532675751E-2</v>
      </c>
    </row>
    <row r="88" spans="1:8" ht="15" customHeight="1" x14ac:dyDescent="0.25">
      <c r="A88" s="78" t="s">
        <v>83</v>
      </c>
      <c r="B88" s="72">
        <f>LSUHSCS!B88+LSUHSCNO!B88+LSUAg!B88+PBRC!B88+SULaw!B88+SUAg!B88</f>
        <v>237428.84000000003</v>
      </c>
      <c r="C88" s="72">
        <f>LSUHSCS!C88+LSUHSCNO!C88+LSUAg!C88+PBRC!C88+SULaw!C88+SUAg!C88</f>
        <v>373317</v>
      </c>
      <c r="D88" s="72">
        <f>LSUHSCS!D88+LSUHSCNO!D88+LSUAg!D88+PBRC!D88+SULaw!D88+SUAg!D88</f>
        <v>323317</v>
      </c>
      <c r="E88" s="72">
        <f t="shared" si="6"/>
        <v>-50000</v>
      </c>
      <c r="F88" s="73">
        <f t="shared" si="7"/>
        <v>-0.1339344310599303</v>
      </c>
    </row>
    <row r="89" spans="1:8" ht="15" customHeight="1" x14ac:dyDescent="0.25">
      <c r="A89" s="86" t="s">
        <v>84</v>
      </c>
      <c r="B89" s="72">
        <f>LSUHSCS!B89+LSUHSCNO!B89+LSUAg!B89+PBRC!B89+SULaw!B89+SUAg!B89</f>
        <v>3433644.54</v>
      </c>
      <c r="C89" s="72">
        <f>LSUHSCS!C89+LSUHSCNO!C89+LSUAg!C89+PBRC!C89+SULaw!C89+SUAg!C89</f>
        <v>65000</v>
      </c>
      <c r="D89" s="72">
        <f>LSUHSCS!D89+LSUHSCNO!D89+LSUAg!D89+PBRC!D89+SULaw!D89+SUAg!D89</f>
        <v>0</v>
      </c>
      <c r="E89" s="72">
        <f t="shared" si="6"/>
        <v>-65000</v>
      </c>
      <c r="F89" s="73">
        <f t="shared" si="7"/>
        <v>-1</v>
      </c>
    </row>
    <row r="90" spans="1:8" s="127" customFormat="1" ht="15" customHeight="1" x14ac:dyDescent="0.25">
      <c r="A90" s="100" t="s">
        <v>85</v>
      </c>
      <c r="B90" s="90">
        <f>SUM(B87:B89)</f>
        <v>5675583.5</v>
      </c>
      <c r="C90" s="90">
        <f>SUM(C87:C89)</f>
        <v>2496770</v>
      </c>
      <c r="D90" s="90">
        <f>SUM(D87:D89)</f>
        <v>2284498</v>
      </c>
      <c r="E90" s="90">
        <f t="shared" si="6"/>
        <v>-212272</v>
      </c>
      <c r="F90" s="84">
        <f t="shared" si="7"/>
        <v>-8.5018644088161899E-2</v>
      </c>
    </row>
    <row r="91" spans="1:8" ht="15" customHeight="1" x14ac:dyDescent="0.25">
      <c r="A91" s="86" t="s">
        <v>86</v>
      </c>
      <c r="B91" s="72">
        <f>LSUHSCS!B91+LSUHSCNO!B91+LSUAg!B91+PBRC!B91+SULaw!B91+SUAg!B91</f>
        <v>0</v>
      </c>
      <c r="C91" s="72">
        <f>LSUHSCS!C91+LSUHSCNO!C91+LSUAg!C91+PBRC!C91+SULaw!C91+SUAg!C91</f>
        <v>0</v>
      </c>
      <c r="D91" s="72">
        <f>LSUHSCS!D91+LSUHSCNO!D91+LSUAg!D91+PBRC!D91+SULaw!D91+SUAg!D91</f>
        <v>0</v>
      </c>
      <c r="E91" s="72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f>B91+B90+B86+B81+B77</f>
        <v>357733406.24000001</v>
      </c>
      <c r="C92" s="200">
        <f>C91+C90+C86+C81+C77</f>
        <v>361401494</v>
      </c>
      <c r="D92" s="200">
        <f>D91+D90+D86+D81+D77</f>
        <v>359760687.76999998</v>
      </c>
      <c r="E92" s="201">
        <f>D92-C92</f>
        <v>-1640806.2300000191</v>
      </c>
      <c r="F92" s="202">
        <f t="shared" si="7"/>
        <v>-4.5401202187615166E-3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8" sqref="I18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137</v>
      </c>
      <c r="E1" s="5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194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BOR!B8+LUMCON!B8+LOSFA!B8</f>
        <v>284225520.04000002</v>
      </c>
      <c r="C8" s="72">
        <f>BOR!C8+LUMCON!C8+LOSFA!C8</f>
        <v>284373300</v>
      </c>
      <c r="D8" s="72">
        <f>BOR!D8+LUMCON!D8+LOSFA!D8</f>
        <v>287080397</v>
      </c>
      <c r="E8" s="72">
        <f t="shared" ref="E8:E29" si="0">D8-C8</f>
        <v>2707097</v>
      </c>
      <c r="F8" s="73">
        <f t="shared" ref="F8:F29" si="1">IF(ISBLANK(E8),"  ",IF(C8&gt;0,E8/C8,IF(E8&gt;0,1,0)))</f>
        <v>9.5195188859150976E-3</v>
      </c>
    </row>
    <row r="9" spans="1:8" ht="15" customHeight="1" x14ac:dyDescent="0.25">
      <c r="A9" s="71" t="s">
        <v>13</v>
      </c>
      <c r="B9" s="72">
        <f>BOR!B9+LUMCON!B9+LOSFA!B9</f>
        <v>0</v>
      </c>
      <c r="C9" s="72">
        <f>BOR!C9+LUMCON!C9+LOSFA!C9</f>
        <v>0</v>
      </c>
      <c r="D9" s="72">
        <f>BOR!D9+LUMCON!D9+LOSFA!D9</f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2">
        <f>BOR!B10+LUMCON!B10+LOSFA!B10</f>
        <v>79230456.439999998</v>
      </c>
      <c r="C10" s="72">
        <f>BOR!C10+LUMCON!C10+LOSFA!C10</f>
        <v>82632978</v>
      </c>
      <c r="D10" s="72">
        <f>BOR!D10+LUMCON!D10+LOSFA!D10</f>
        <v>80490675</v>
      </c>
      <c r="E10" s="72">
        <f t="shared" si="0"/>
        <v>-2142303</v>
      </c>
      <c r="F10" s="73">
        <f t="shared" si="1"/>
        <v>-2.5925520922167419E-2</v>
      </c>
    </row>
    <row r="11" spans="1:8" ht="15" customHeight="1" x14ac:dyDescent="0.25">
      <c r="A11" s="76" t="s">
        <v>15</v>
      </c>
      <c r="B11" s="72">
        <f>BOR!B11+LUMCON!B11+LOSFA!B11</f>
        <v>0</v>
      </c>
      <c r="C11" s="72">
        <f>BOR!C11+LUMCON!C11+LOSFA!C11</f>
        <v>5000</v>
      </c>
      <c r="D11" s="72">
        <f>BOR!D11+LUMCON!D11+LOSFA!D11</f>
        <v>342000</v>
      </c>
      <c r="E11" s="72">
        <f t="shared" si="0"/>
        <v>337000</v>
      </c>
      <c r="F11" s="73">
        <f t="shared" si="1"/>
        <v>67.400000000000006</v>
      </c>
    </row>
    <row r="12" spans="1:8" ht="15" customHeight="1" x14ac:dyDescent="0.25">
      <c r="A12" s="78" t="s">
        <v>16</v>
      </c>
      <c r="B12" s="72">
        <f>BOR!B12+LUMCON!B12+LOSFA!B12</f>
        <v>38668.480000000003</v>
      </c>
      <c r="C12" s="72">
        <f>BOR!C12+LUMCON!C12+LOSFA!C12</f>
        <v>39744</v>
      </c>
      <c r="D12" s="72">
        <f>BOR!D12+LUMCON!D12+LOSFA!D12</f>
        <v>38636</v>
      </c>
      <c r="E12" s="72">
        <f t="shared" si="0"/>
        <v>-1108</v>
      </c>
      <c r="F12" s="73">
        <f t="shared" si="1"/>
        <v>-2.787842190016103E-2</v>
      </c>
    </row>
    <row r="13" spans="1:8" ht="15" customHeight="1" x14ac:dyDescent="0.25">
      <c r="A13" s="78" t="s">
        <v>17</v>
      </c>
      <c r="B13" s="72">
        <f>BOR!B13+LUMCON!B13+LOSFA!B13</f>
        <v>0</v>
      </c>
      <c r="C13" s="72">
        <f>BOR!C13+LUMCON!C13+LOSFA!C13</f>
        <v>0</v>
      </c>
      <c r="D13" s="72">
        <f>BOR!D13+LUMCON!D13+LOSFA!D13</f>
        <v>0</v>
      </c>
      <c r="E13" s="72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2">
        <f>BOR!B14+LUMCON!B14+LOSFA!B14</f>
        <v>0</v>
      </c>
      <c r="C14" s="72">
        <f>BOR!C14+LUMCON!C14+LOSFA!C14</f>
        <v>0</v>
      </c>
      <c r="D14" s="72">
        <f>BOR!D14+LUMCON!D14+LOSFA!D14</f>
        <v>0</v>
      </c>
      <c r="E14" s="72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2">
        <f>BOR!B15+LUMCON!B15+LOSFA!B15</f>
        <v>0</v>
      </c>
      <c r="C15" s="72">
        <f>BOR!C15+LUMCON!C15+LOSFA!C15</f>
        <v>0</v>
      </c>
      <c r="D15" s="72">
        <f>BOR!D15+LUMCON!D15+LOSFA!D15</f>
        <v>0</v>
      </c>
      <c r="E15" s="72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2">
        <f>BOR!B16+LUMCON!B16+LOSFA!B16</f>
        <v>0</v>
      </c>
      <c r="C16" s="72">
        <f>BOR!C16+LUMCON!C16+LOSFA!C16</f>
        <v>0</v>
      </c>
      <c r="D16" s="72">
        <f>BOR!D16+LUMCON!D16+LOSFA!D16</f>
        <v>0</v>
      </c>
      <c r="E16" s="72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2">
        <f>BOR!B17+LUMCON!B17+LOSFA!B17</f>
        <v>0</v>
      </c>
      <c r="C17" s="72">
        <f>BOR!C17+LUMCON!C17+LOSFA!C17</f>
        <v>0</v>
      </c>
      <c r="D17" s="72">
        <f>BOR!D17+LUMCON!D17+LOSFA!D17</f>
        <v>0</v>
      </c>
      <c r="E17" s="72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2">
        <f>BOR!B18+LUMCON!B18+LOSFA!B18</f>
        <v>0</v>
      </c>
      <c r="C18" s="72">
        <f>BOR!C18+LUMCON!C18+LOSFA!C18</f>
        <v>0</v>
      </c>
      <c r="D18" s="72">
        <f>BOR!D18+LUMCON!D18+LOSFA!D18</f>
        <v>0</v>
      </c>
      <c r="E18" s="72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2">
        <f>BOR!B19+LUMCON!B19+LOSFA!B19</f>
        <v>0</v>
      </c>
      <c r="C19" s="72">
        <f>BOR!C19+LUMCON!C19+LOSFA!C19</f>
        <v>0</v>
      </c>
      <c r="D19" s="72">
        <f>BOR!D19+LUMCON!D19+LOSFA!D19</f>
        <v>0</v>
      </c>
      <c r="E19" s="72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2">
        <f>BOR!B20+LUMCON!B20+LOSFA!B20</f>
        <v>0</v>
      </c>
      <c r="C20" s="72">
        <f>BOR!C20+LUMCON!C20+LOSFA!C20</f>
        <v>0</v>
      </c>
      <c r="D20" s="72">
        <f>BOR!D20+LUMCON!D20+LOSFA!D20</f>
        <v>0</v>
      </c>
      <c r="E20" s="72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2">
        <f>BOR!B21+LUMCON!B21+LOSFA!B21</f>
        <v>0</v>
      </c>
      <c r="C21" s="72">
        <f>BOR!C21+LUMCON!C21+LOSFA!C21</f>
        <v>0</v>
      </c>
      <c r="D21" s="72">
        <f>BOR!D21+LUMCON!D21+LOSFA!D21</f>
        <v>0</v>
      </c>
      <c r="E21" s="72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2">
        <f>BOR!B22+LUMCON!B22+LOSFA!B22</f>
        <v>21080178.609999999</v>
      </c>
      <c r="C22" s="72">
        <f>BOR!C22+LUMCON!C22+LOSFA!C22</f>
        <v>24230000</v>
      </c>
      <c r="D22" s="72">
        <f>BOR!D22+LUMCON!D22+LOSFA!D22</f>
        <v>21730000</v>
      </c>
      <c r="E22" s="72">
        <f t="shared" si="0"/>
        <v>-2500000</v>
      </c>
      <c r="F22" s="73">
        <f t="shared" si="1"/>
        <v>-0.10317787866281469</v>
      </c>
    </row>
    <row r="23" spans="1:6" ht="15" customHeight="1" x14ac:dyDescent="0.25">
      <c r="A23" s="79" t="s">
        <v>27</v>
      </c>
      <c r="B23" s="72">
        <f>BOR!B23+LUMCON!B23+LOSFA!B23</f>
        <v>4622.3500000000004</v>
      </c>
      <c r="C23" s="72">
        <f>BOR!C23+LUMCON!C23+LOSFA!C23</f>
        <v>200000</v>
      </c>
      <c r="D23" s="72">
        <f>BOR!D23+LUMCON!D23+LOSFA!D23</f>
        <v>200000</v>
      </c>
      <c r="E23" s="72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2">
        <f>BOR!B24+LUMCON!B24+LOSFA!B24</f>
        <v>0</v>
      </c>
      <c r="C24" s="72">
        <f>BOR!C24+LUMCON!C24+LOSFA!C24</f>
        <v>0</v>
      </c>
      <c r="D24" s="72">
        <f>BOR!D24+LUMCON!D24+LOSFA!D24</f>
        <v>0</v>
      </c>
      <c r="E24" s="72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2">
        <f>BOR!B25+LUMCON!B25+LOSFA!B25</f>
        <v>51500</v>
      </c>
      <c r="C25" s="72">
        <f>BOR!C25+LUMCON!C25+LOSFA!C25</f>
        <v>60000</v>
      </c>
      <c r="D25" s="72">
        <f>BOR!D25+LUMCON!D25+LOSFA!D25</f>
        <v>60000</v>
      </c>
      <c r="E25" s="72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2">
        <f>BOR!B26+LUMCON!B26+LOSFA!B26</f>
        <v>0</v>
      </c>
      <c r="C26" s="72">
        <f>BOR!C26+LUMCON!C26+LOSFA!C26</f>
        <v>0</v>
      </c>
      <c r="D26" s="72">
        <f>BOR!D26+LUMCON!D26+LOSFA!D26</f>
        <v>0</v>
      </c>
      <c r="E26" s="72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2">
        <f>BOR!B27+LUMCON!B27+LOSFA!B27</f>
        <v>57855487</v>
      </c>
      <c r="C27" s="72">
        <f>BOR!C27+LUMCON!C27+LOSFA!C27</f>
        <v>57898234</v>
      </c>
      <c r="D27" s="72">
        <f>BOR!D27+LUMCON!D27+LOSFA!D27</f>
        <v>57920039</v>
      </c>
      <c r="E27" s="72">
        <f t="shared" si="0"/>
        <v>21805</v>
      </c>
      <c r="F27" s="73">
        <f t="shared" si="1"/>
        <v>3.7660906893982295E-4</v>
      </c>
    </row>
    <row r="28" spans="1:6" ht="15" customHeight="1" x14ac:dyDescent="0.25">
      <c r="A28" s="79" t="s">
        <v>87</v>
      </c>
      <c r="B28" s="72">
        <f>BOR!B28+LUMCON!B28+LOSFA!B28</f>
        <v>200000</v>
      </c>
      <c r="C28" s="72">
        <f>BOR!C28+LUMCON!C28+LOSFA!C28</f>
        <v>200000</v>
      </c>
      <c r="D28" s="72">
        <f>BOR!D28+LUMCON!D28+LOSFA!D28</f>
        <v>200000</v>
      </c>
      <c r="E28" s="72">
        <f t="shared" si="0"/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2">
        <f>BOR!B29+LUMCON!B29+LOSFA!B29</f>
        <v>0</v>
      </c>
      <c r="C29" s="72">
        <f>BOR!C29+LUMCON!C29+LOSFA!C29</f>
        <v>0</v>
      </c>
      <c r="D29" s="72">
        <f>BOR!D29+LUMCON!D29+LOSFA!D29</f>
        <v>0</v>
      </c>
      <c r="E29" s="72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f>BOR!B31+LUMCON!B31+LOSFA!B31</f>
        <v>0</v>
      </c>
      <c r="C31" s="72">
        <f>BOR!C31+LUMCON!C31+LOSFA!C31</f>
        <v>0</v>
      </c>
      <c r="D31" s="72">
        <f>BOR!D31+LUMCON!D31+LOSFA!D31</f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BOR!B33+LUMCON!B33+LOSFA!B33</f>
        <v>0</v>
      </c>
      <c r="C33" s="72">
        <f>BOR!C33+LUMCON!C33+LOSFA!C33</f>
        <v>0</v>
      </c>
      <c r="D33" s="72">
        <f>BOR!D33+LUMCON!D33+LOSFA!D33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125"/>
      <c r="C34" s="125"/>
      <c r="D34" s="125"/>
      <c r="E34" s="75"/>
      <c r="F34" s="73" t="s">
        <v>37</v>
      </c>
    </row>
    <row r="35" spans="1:12" s="127" customFormat="1" ht="15" customHeight="1" x14ac:dyDescent="0.25">
      <c r="A35" s="82" t="s">
        <v>38</v>
      </c>
      <c r="B35" s="126">
        <f>B33+B31+B10+B9+B8</f>
        <v>363455976.48000002</v>
      </c>
      <c r="C35" s="126">
        <f>C33+C31+C10+C9+C8</f>
        <v>367006278</v>
      </c>
      <c r="D35" s="126">
        <f>D33+D31+D10+D9+D8</f>
        <v>367571072</v>
      </c>
      <c r="E35" s="90">
        <f>D35-C35</f>
        <v>564794</v>
      </c>
      <c r="F35" s="84">
        <f>IF(ISBLANK(E35),"  ",IF(C35&gt;0,E35/C35,IF(E35&gt;0,1,0)))</f>
        <v>1.5389219036738113E-3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BOR!B37+LUMCON!B37+LOSFA!B37</f>
        <v>0</v>
      </c>
      <c r="C37" s="72">
        <f>BOR!C37+LUMCON!C37+LOSFA!C37</f>
        <v>0</v>
      </c>
      <c r="D37" s="72">
        <f>BOR!D37+LUMCON!D37+LOSFA!D37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BOR!B38+LUMCON!B38+LOSFA!B38</f>
        <v>0</v>
      </c>
      <c r="C38" s="72">
        <f>BOR!C38+LUMCON!C38+LOSFA!C38</f>
        <v>0</v>
      </c>
      <c r="D38" s="72">
        <f>BOR!D38+LUMCON!D38+LOSFA!D38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BOR!B39+LUMCON!B39+LOSFA!B39</f>
        <v>0</v>
      </c>
      <c r="C39" s="72">
        <f>BOR!C39+LUMCON!C39+LOSFA!C39</f>
        <v>0</v>
      </c>
      <c r="D39" s="72">
        <f>BOR!D39+LUMCON!D39+LOSFA!D39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BOR!B40+LUMCON!B40+LOSFA!B40</f>
        <v>0</v>
      </c>
      <c r="C40" s="72">
        <f>BOR!C40+LUMCON!C40+LOSFA!C40</f>
        <v>0</v>
      </c>
      <c r="D40" s="72">
        <f>BOR!D40+LUMCON!D40+LOSFA!D40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BOR!B41+LUMCON!B41+LOSFA!B41</f>
        <v>0</v>
      </c>
      <c r="C41" s="72">
        <f>BOR!C41+LUMCON!C41+LOSFA!C41</f>
        <v>0</v>
      </c>
      <c r="D41" s="72">
        <f>BOR!D41+LUMCON!D41+LOSFA!D41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BOR!B42+LUMCON!B42+LOSFA!B42</f>
        <v>0</v>
      </c>
      <c r="C42" s="90">
        <f>BOR!C42+LUMCON!C42+LOSFA!C42</f>
        <v>0</v>
      </c>
      <c r="D42" s="90">
        <f>BOR!D42+LUMCON!D42+LOSFA!D42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BOR!B44+LUMCON!B44+LOSFA!B44</f>
        <v>3828936.8</v>
      </c>
      <c r="C44" s="90">
        <f>BOR!C44+LUMCON!C44+LOSFA!C44</f>
        <v>12635998</v>
      </c>
      <c r="D44" s="90">
        <f>BOR!D44+LUMCON!D44+LOSFA!D44</f>
        <v>12213886</v>
      </c>
      <c r="E44" s="90">
        <f>D44-C44</f>
        <v>-422112</v>
      </c>
      <c r="F44" s="84">
        <f>IF(ISBLANK(E44),"  ",IF(C44&gt;0,E44/C44,IF(E44&gt;0,1,0)))</f>
        <v>-3.3405513359530445E-2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BOR!B46+LUMCON!B46+LOSFA!B46</f>
        <v>0</v>
      </c>
      <c r="C46" s="90">
        <f>BOR!C46+LUMCON!C46+LOSFA!C46</f>
        <v>0</v>
      </c>
      <c r="D46" s="90">
        <f>BOR!D46+LUMCON!D46+LOSFA!D46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BOR!B48+LUMCON!B48+LOSFA!B48</f>
        <v>9248444.0999999996</v>
      </c>
      <c r="C48" s="90">
        <f>BOR!C48+LUMCON!C48+LOSFA!C48</f>
        <v>11423049</v>
      </c>
      <c r="D48" s="90">
        <f>BOR!D48+LUMCON!D48+LOSFA!D48</f>
        <v>11851749</v>
      </c>
      <c r="E48" s="90">
        <f>D48-C48</f>
        <v>428700</v>
      </c>
      <c r="F48" s="84">
        <f>IF(ISBLANK(E48),"  ",IF(C48&gt;0,E48/C48,IF(E48&gt;0,1,0)))</f>
        <v>3.7529384667788782E-2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0">
        <f>BOR!B50+LUMCON!B50+LOSFA!B50</f>
        <v>37077780.82</v>
      </c>
      <c r="C50" s="90">
        <f>BOR!C50+LUMCON!C50+LOSFA!C50</f>
        <v>63231013</v>
      </c>
      <c r="D50" s="90">
        <f>BOR!D50+LUMCON!D50+LOSFA!D50</f>
        <v>63432813</v>
      </c>
      <c r="E50" s="90">
        <f>D50-C50</f>
        <v>201800</v>
      </c>
      <c r="F50" s="84">
        <f>IF(ISBLANK(E50),"  ",IF(C50&gt;0,E50/C50,IF(E50&gt;0,1,0)))</f>
        <v>3.1914718810530521E-3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90">
        <f>BOR!B52+LUMCON!B52+LOSFA!B52</f>
        <v>0</v>
      </c>
      <c r="C52" s="90">
        <f>BOR!C52+LUMCON!C52+LOSFA!C52</f>
        <v>0</v>
      </c>
      <c r="D52" s="90">
        <f>BOR!D52+LUMCON!D52+LOSFA!D52</f>
        <v>0</v>
      </c>
      <c r="E52" s="90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90">
        <f>B52+B50+B48+B46+B44+-B42+B35</f>
        <v>413611138.20000005</v>
      </c>
      <c r="C54" s="90">
        <f>C52+C50+C48+C46+C44+-C42+C35</f>
        <v>454296338</v>
      </c>
      <c r="D54" s="90">
        <f>D52+D50+D48+D46+D44+-D42+D35</f>
        <v>455069520</v>
      </c>
      <c r="E54" s="90">
        <f>D54-C54</f>
        <v>773182</v>
      </c>
      <c r="F54" s="84">
        <f>IF(ISBLANK(E54),"  ",IF(C54&gt;0,E54/C54,IF(E54&gt;0,1,0)))</f>
        <v>1.7019331553581663E-3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72">
        <f>BOR!B58+LUMCON!B58+LOSFA!B58</f>
        <v>252903</v>
      </c>
      <c r="C58" s="72">
        <f>BOR!C58+LUMCON!C58+LOSFA!C58</f>
        <v>118813</v>
      </c>
      <c r="D58" s="72">
        <f>BOR!D58+LUMCON!D58+LOSFA!D58</f>
        <v>226797</v>
      </c>
      <c r="E58" s="72">
        <f t="shared" ref="E58:E70" si="4">D58-C58</f>
        <v>107984</v>
      </c>
      <c r="F58" s="73">
        <f t="shared" ref="F58:F71" si="5">IF(ISBLANK(E58),"  ",IF(C58&gt;0,E58/C58,IF(E58&gt;0,1,0)))</f>
        <v>0.90885677493203609</v>
      </c>
    </row>
    <row r="59" spans="1:6" ht="15" customHeight="1" x14ac:dyDescent="0.25">
      <c r="A59" s="78" t="s">
        <v>55</v>
      </c>
      <c r="B59" s="72">
        <f>BOR!B59+LUMCON!B59+LOSFA!B59</f>
        <v>7031245</v>
      </c>
      <c r="C59" s="72">
        <f>BOR!C59+LUMCON!C59+LOSFA!C59</f>
        <v>8754814</v>
      </c>
      <c r="D59" s="72">
        <f>BOR!D59+LUMCON!D59+LOSFA!D59</f>
        <v>8777082</v>
      </c>
      <c r="E59" s="72">
        <f t="shared" si="4"/>
        <v>22268</v>
      </c>
      <c r="F59" s="73">
        <f t="shared" si="5"/>
        <v>2.5435149164790938E-3</v>
      </c>
    </row>
    <row r="60" spans="1:6" ht="15" customHeight="1" x14ac:dyDescent="0.25">
      <c r="A60" s="78" t="s">
        <v>56</v>
      </c>
      <c r="B60" s="72">
        <f>BOR!B60+LUMCON!B60+LOSFA!B60</f>
        <v>614545</v>
      </c>
      <c r="C60" s="72">
        <f>BOR!C60+LUMCON!C60+LOSFA!C60</f>
        <v>854183</v>
      </c>
      <c r="D60" s="72">
        <f>BOR!D60+LUMCON!D60+LOSFA!D60</f>
        <v>854183</v>
      </c>
      <c r="E60" s="72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2">
        <f>BOR!B61+LUMCON!B61+LOSFA!B61</f>
        <v>131797</v>
      </c>
      <c r="C61" s="72">
        <f>BOR!C61+LUMCON!C61+LOSFA!C61</f>
        <v>135992</v>
      </c>
      <c r="D61" s="72">
        <f>BOR!D61+LUMCON!D61+LOSFA!D61</f>
        <v>137719</v>
      </c>
      <c r="E61" s="72">
        <f t="shared" si="4"/>
        <v>1727</v>
      </c>
      <c r="F61" s="73">
        <f t="shared" si="5"/>
        <v>1.2699276428025178E-2</v>
      </c>
    </row>
    <row r="62" spans="1:6" ht="15" customHeight="1" x14ac:dyDescent="0.25">
      <c r="A62" s="78" t="s">
        <v>58</v>
      </c>
      <c r="B62" s="72">
        <f>BOR!B62+LUMCON!B62+LOSFA!B62</f>
        <v>11742482</v>
      </c>
      <c r="C62" s="72">
        <f>BOR!C62+LUMCON!C62+LOSFA!C62</f>
        <v>16469467</v>
      </c>
      <c r="D62" s="72">
        <f>BOR!D62+LUMCON!D62+LOSFA!D62</f>
        <v>14782351</v>
      </c>
      <c r="E62" s="72">
        <f t="shared" si="4"/>
        <v>-1687116</v>
      </c>
      <c r="F62" s="73">
        <f t="shared" si="5"/>
        <v>-0.10243901639318383</v>
      </c>
    </row>
    <row r="63" spans="1:6" ht="15" customHeight="1" x14ac:dyDescent="0.25">
      <c r="A63" s="78" t="s">
        <v>59</v>
      </c>
      <c r="B63" s="72">
        <f>BOR!B63+LUMCON!B63+LOSFA!B63</f>
        <v>48052439.039999999</v>
      </c>
      <c r="C63" s="72">
        <f>BOR!C63+LUMCON!C63+LOSFA!C63</f>
        <v>65322049</v>
      </c>
      <c r="D63" s="72">
        <f>BOR!D63+LUMCON!D63+LOSFA!D63</f>
        <v>62637005</v>
      </c>
      <c r="E63" s="72">
        <f t="shared" si="4"/>
        <v>-2685044</v>
      </c>
      <c r="F63" s="73">
        <f t="shared" si="5"/>
        <v>-4.1104711825558318E-2</v>
      </c>
    </row>
    <row r="64" spans="1:6" ht="15" customHeight="1" x14ac:dyDescent="0.25">
      <c r="A64" s="78" t="s">
        <v>60</v>
      </c>
      <c r="B64" s="72">
        <f>BOR!B64+LUMCON!B64+LOSFA!B64</f>
        <v>322244209</v>
      </c>
      <c r="C64" s="72">
        <f>BOR!C64+LUMCON!C64+LOSFA!C64</f>
        <v>320454575</v>
      </c>
      <c r="D64" s="72">
        <f>BOR!D64+LUMCON!D64+LOSFA!D64</f>
        <v>325667630</v>
      </c>
      <c r="E64" s="72">
        <f t="shared" si="4"/>
        <v>5213055</v>
      </c>
      <c r="F64" s="73">
        <f t="shared" si="5"/>
        <v>1.626768786184438E-2</v>
      </c>
    </row>
    <row r="65" spans="1:6" ht="15" customHeight="1" x14ac:dyDescent="0.25">
      <c r="A65" s="78" t="s">
        <v>61</v>
      </c>
      <c r="B65" s="72">
        <f>BOR!B65+LUMCON!B65+LOSFA!B65</f>
        <v>967839</v>
      </c>
      <c r="C65" s="72">
        <f>BOR!C65+LUMCON!C65+LOSFA!C65</f>
        <v>941857</v>
      </c>
      <c r="D65" s="72">
        <f>BOR!D65+LUMCON!D65+LOSFA!D65</f>
        <v>677916</v>
      </c>
      <c r="E65" s="72">
        <f t="shared" si="4"/>
        <v>-263941</v>
      </c>
      <c r="F65" s="73">
        <f t="shared" si="5"/>
        <v>-0.28023468530785461</v>
      </c>
    </row>
    <row r="66" spans="1:6" s="127" customFormat="1" ht="15" customHeight="1" x14ac:dyDescent="0.25">
      <c r="A66" s="97" t="s">
        <v>62</v>
      </c>
      <c r="B66" s="90">
        <f>SUM(B58:B65)</f>
        <v>391037459.03999996</v>
      </c>
      <c r="C66" s="90">
        <f>SUM(C58:C65)</f>
        <v>413051750</v>
      </c>
      <c r="D66" s="90">
        <f>SUM(D58:D65)</f>
        <v>413760683</v>
      </c>
      <c r="E66" s="90">
        <f t="shared" si="4"/>
        <v>708933</v>
      </c>
      <c r="F66" s="84">
        <f t="shared" si="5"/>
        <v>1.7163297335019158E-3</v>
      </c>
    </row>
    <row r="67" spans="1:6" ht="15" customHeight="1" x14ac:dyDescent="0.25">
      <c r="A67" s="78" t="s">
        <v>63</v>
      </c>
      <c r="B67" s="72">
        <f>BOR!B67+LUMCON!B67+LOSFA!B67</f>
        <v>0</v>
      </c>
      <c r="C67" s="72">
        <f>BOR!C67+LUMCON!C67+LOSFA!C67</f>
        <v>0</v>
      </c>
      <c r="D67" s="72">
        <f>BOR!D67+LUMCON!D67+LOSFA!D67</f>
        <v>0</v>
      </c>
      <c r="E67" s="72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2">
        <f>BOR!B68+LUMCON!B68+LOSFA!B68</f>
        <v>0</v>
      </c>
      <c r="C68" s="72">
        <f>BOR!C68+LUMCON!C68+LOSFA!C68</f>
        <v>0</v>
      </c>
      <c r="D68" s="72">
        <f>BOR!D68+LUMCON!D68+LOSFA!D68</f>
        <v>0</v>
      </c>
      <c r="E68" s="72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2">
        <f>BOR!B69+LUMCON!B69+LOSFA!B69</f>
        <v>0</v>
      </c>
      <c r="C69" s="72">
        <f>BOR!C69+LUMCON!C69+LOSFA!C69</f>
        <v>0</v>
      </c>
      <c r="D69" s="72">
        <f>BOR!D69+LUMCON!D69+LOSFA!D69</f>
        <v>0</v>
      </c>
      <c r="E69" s="72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2">
        <f>BOR!B70+LUMCON!B70+LOSFA!B70</f>
        <v>22573683</v>
      </c>
      <c r="C70" s="72">
        <f>BOR!C70+LUMCON!C70+LOSFA!C70</f>
        <v>41244588</v>
      </c>
      <c r="D70" s="72">
        <f>BOR!D70+LUMCON!D70+LOSFA!D70</f>
        <v>41308837</v>
      </c>
      <c r="E70" s="72">
        <f t="shared" si="4"/>
        <v>64249</v>
      </c>
      <c r="F70" s="73">
        <f t="shared" si="5"/>
        <v>1.5577558927246406E-3</v>
      </c>
    </row>
    <row r="71" spans="1:6" s="127" customFormat="1" ht="15" customHeight="1" x14ac:dyDescent="0.25">
      <c r="A71" s="98" t="s">
        <v>67</v>
      </c>
      <c r="B71" s="90">
        <f>SUM(B66:B70)</f>
        <v>413611142.03999996</v>
      </c>
      <c r="C71" s="90">
        <f>SUM(C66:C70)</f>
        <v>454296338</v>
      </c>
      <c r="D71" s="90">
        <f>SUM(D66:D70)</f>
        <v>455069520</v>
      </c>
      <c r="E71" s="90">
        <f>D71-C71</f>
        <v>773182</v>
      </c>
      <c r="F71" s="84">
        <f t="shared" si="5"/>
        <v>1.7019331553581663E-3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f>BOR!B74+LUMCON!B74+LOSFA!B74</f>
        <v>12273228.690000001</v>
      </c>
      <c r="C74" s="72">
        <f>BOR!C74+LUMCON!C74+LOSFA!C74</f>
        <v>13226513</v>
      </c>
      <c r="D74" s="72">
        <f>BOR!D74+LUMCON!D74+LOSFA!D74</f>
        <v>14964743</v>
      </c>
      <c r="E74" s="72">
        <f t="shared" ref="E74:E91" si="6">D74-C74</f>
        <v>1738230</v>
      </c>
      <c r="F74" s="73">
        <f t="shared" ref="F74:F92" si="7">IF(ISBLANK(E74),"  ",IF(C74&gt;0,E74/C74,IF(E74&gt;0,1,0)))</f>
        <v>0.13142012562192318</v>
      </c>
    </row>
    <row r="75" spans="1:6" ht="15" customHeight="1" x14ac:dyDescent="0.25">
      <c r="A75" s="78" t="s">
        <v>70</v>
      </c>
      <c r="B75" s="72">
        <f>BOR!B75+LUMCON!B75+LOSFA!B75</f>
        <v>198316.87</v>
      </c>
      <c r="C75" s="72">
        <f>BOR!C75+LUMCON!C75+LOSFA!C75</f>
        <v>332643</v>
      </c>
      <c r="D75" s="72">
        <f>BOR!D75+LUMCON!D75+LOSFA!D75</f>
        <v>245597</v>
      </c>
      <c r="E75" s="72">
        <f t="shared" si="6"/>
        <v>-87046</v>
      </c>
      <c r="F75" s="73">
        <f t="shared" si="7"/>
        <v>-0.26167993915398791</v>
      </c>
    </row>
    <row r="76" spans="1:6" ht="15" customHeight="1" x14ac:dyDescent="0.25">
      <c r="A76" s="78" t="s">
        <v>71</v>
      </c>
      <c r="B76" s="72">
        <f>BOR!B76+LUMCON!B76+LOSFA!B76</f>
        <v>5630287.96</v>
      </c>
      <c r="C76" s="72">
        <f>BOR!C76+LUMCON!C76+LOSFA!C76</f>
        <v>6491386</v>
      </c>
      <c r="D76" s="72">
        <f>BOR!D76+LUMCON!D76+LOSFA!D76</f>
        <v>6914201</v>
      </c>
      <c r="E76" s="72">
        <f t="shared" si="6"/>
        <v>422815</v>
      </c>
      <c r="F76" s="73">
        <f t="shared" si="7"/>
        <v>6.5134780153267735E-2</v>
      </c>
    </row>
    <row r="77" spans="1:6" s="127" customFormat="1" ht="15" customHeight="1" x14ac:dyDescent="0.25">
      <c r="A77" s="97" t="s">
        <v>72</v>
      </c>
      <c r="B77" s="90">
        <f>SUM(B74:B76)</f>
        <v>18101833.52</v>
      </c>
      <c r="C77" s="90">
        <f>SUM(C74:C76)</f>
        <v>20050542</v>
      </c>
      <c r="D77" s="90">
        <f>SUM(D74:D76)</f>
        <v>22124541</v>
      </c>
      <c r="E77" s="90">
        <f t="shared" si="6"/>
        <v>2073999</v>
      </c>
      <c r="F77" s="84">
        <f t="shared" si="7"/>
        <v>0.10343855043918514</v>
      </c>
    </row>
    <row r="78" spans="1:6" ht="15" customHeight="1" x14ac:dyDescent="0.25">
      <c r="A78" s="78" t="s">
        <v>73</v>
      </c>
      <c r="B78" s="72">
        <f>BOR!B78+LUMCON!B78+LOSFA!B78</f>
        <v>417900.57</v>
      </c>
      <c r="C78" s="72">
        <f>BOR!C78+LUMCON!C78+LOSFA!C78</f>
        <v>437995</v>
      </c>
      <c r="D78" s="72">
        <f>BOR!D78+LUMCON!D78+LOSFA!D78</f>
        <v>470389</v>
      </c>
      <c r="E78" s="72">
        <f t="shared" si="6"/>
        <v>32394</v>
      </c>
      <c r="F78" s="73">
        <f t="shared" si="7"/>
        <v>7.395974839895432E-2</v>
      </c>
    </row>
    <row r="79" spans="1:6" ht="15" customHeight="1" x14ac:dyDescent="0.25">
      <c r="A79" s="78" t="s">
        <v>74</v>
      </c>
      <c r="B79" s="72">
        <f>BOR!B79+LUMCON!B79+LOSFA!B79</f>
        <v>3412876.6</v>
      </c>
      <c r="C79" s="72">
        <f>BOR!C79+LUMCON!C79+LOSFA!C79</f>
        <v>4109968</v>
      </c>
      <c r="D79" s="72">
        <f>BOR!D79+LUMCON!D79+LOSFA!D79</f>
        <v>6456051</v>
      </c>
      <c r="E79" s="72">
        <f t="shared" si="6"/>
        <v>2346083</v>
      </c>
      <c r="F79" s="73">
        <f t="shared" si="7"/>
        <v>0.57082755875471536</v>
      </c>
    </row>
    <row r="80" spans="1:6" ht="15" customHeight="1" x14ac:dyDescent="0.25">
      <c r="A80" s="78" t="s">
        <v>75</v>
      </c>
      <c r="B80" s="72">
        <f>BOR!B80+LUMCON!B80+LOSFA!B80</f>
        <v>164289</v>
      </c>
      <c r="C80" s="72">
        <f>BOR!C80+LUMCON!C80+LOSFA!C80</f>
        <v>234658</v>
      </c>
      <c r="D80" s="72">
        <f>BOR!D80+LUMCON!D80+LOSFA!D80</f>
        <v>324408</v>
      </c>
      <c r="E80" s="72">
        <f t="shared" si="6"/>
        <v>89750</v>
      </c>
      <c r="F80" s="73">
        <f t="shared" si="7"/>
        <v>0.38247151173196736</v>
      </c>
    </row>
    <row r="81" spans="1:8" s="127" customFormat="1" ht="15" customHeight="1" x14ac:dyDescent="0.25">
      <c r="A81" s="81" t="s">
        <v>76</v>
      </c>
      <c r="B81" s="90">
        <f>SUM(B78:B80)</f>
        <v>3995066.17</v>
      </c>
      <c r="C81" s="90">
        <f>SUM(C78:C80)</f>
        <v>4782621</v>
      </c>
      <c r="D81" s="90">
        <f>SUM(D78:D80)</f>
        <v>7250848</v>
      </c>
      <c r="E81" s="90">
        <f t="shared" si="6"/>
        <v>2468227</v>
      </c>
      <c r="F81" s="84">
        <f t="shared" si="7"/>
        <v>0.51608249953320573</v>
      </c>
    </row>
    <row r="82" spans="1:8" ht="15" customHeight="1" x14ac:dyDescent="0.25">
      <c r="A82" s="78" t="s">
        <v>77</v>
      </c>
      <c r="B82" s="72">
        <f>BOR!B82+LUMCON!B82+LOSFA!B82</f>
        <v>4841801.4800000004</v>
      </c>
      <c r="C82" s="72">
        <f>BOR!C82+LUMCON!C82+LOSFA!C82</f>
        <v>6611358</v>
      </c>
      <c r="D82" s="72">
        <f>BOR!D82+LUMCON!D82+LOSFA!D82</f>
        <v>6007791</v>
      </c>
      <c r="E82" s="72">
        <f t="shared" si="6"/>
        <v>-603567</v>
      </c>
      <c r="F82" s="73">
        <f t="shared" si="7"/>
        <v>-9.1292439465537945E-2</v>
      </c>
    </row>
    <row r="83" spans="1:8" ht="15" customHeight="1" x14ac:dyDescent="0.25">
      <c r="A83" s="78" t="s">
        <v>78</v>
      </c>
      <c r="B83" s="72">
        <f>BOR!B83+LUMCON!B83+LOSFA!B83</f>
        <v>383396930.43000001</v>
      </c>
      <c r="C83" s="72">
        <f>BOR!C83+LUMCON!C83+LOSFA!C83</f>
        <v>418652204</v>
      </c>
      <c r="D83" s="72">
        <f>BOR!D83+LUMCON!D83+LOSFA!D83</f>
        <v>416157705</v>
      </c>
      <c r="E83" s="72">
        <f t="shared" si="6"/>
        <v>-2494499</v>
      </c>
      <c r="F83" s="73">
        <f t="shared" si="7"/>
        <v>-5.9584040790096977E-3</v>
      </c>
    </row>
    <row r="84" spans="1:8" ht="15" customHeight="1" x14ac:dyDescent="0.25">
      <c r="A84" s="78" t="s">
        <v>79</v>
      </c>
      <c r="B84" s="72">
        <f>BOR!B84+LUMCON!B84+LOSFA!B84</f>
        <v>0</v>
      </c>
      <c r="C84" s="72">
        <f>BOR!C84+LUMCON!C84+LOSFA!C84</f>
        <v>0</v>
      </c>
      <c r="D84" s="72">
        <f>BOR!D84+LUMCON!D84+LOSFA!D84</f>
        <v>0</v>
      </c>
      <c r="E84" s="72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2">
        <f>BOR!B85+LUMCON!B85+LOSFA!B85</f>
        <v>3058059.54</v>
      </c>
      <c r="C85" s="72">
        <f>BOR!C85+LUMCON!C85+LOSFA!C85</f>
        <v>3832556</v>
      </c>
      <c r="D85" s="72">
        <f>BOR!D85+LUMCON!D85+LOSFA!D85</f>
        <v>3288852</v>
      </c>
      <c r="E85" s="72">
        <f t="shared" si="6"/>
        <v>-543704</v>
      </c>
      <c r="F85" s="73">
        <f t="shared" si="7"/>
        <v>-0.14186459375936059</v>
      </c>
    </row>
    <row r="86" spans="1:8" s="127" customFormat="1" ht="15" customHeight="1" x14ac:dyDescent="0.25">
      <c r="A86" s="81" t="s">
        <v>81</v>
      </c>
      <c r="B86" s="90">
        <f>SUM(B82:B85)</f>
        <v>391296791.45000005</v>
      </c>
      <c r="C86" s="90">
        <f>SUM(C82:C85)</f>
        <v>429096118</v>
      </c>
      <c r="D86" s="90">
        <f>SUM(D82:D85)</f>
        <v>425454348</v>
      </c>
      <c r="E86" s="90">
        <f t="shared" si="6"/>
        <v>-3641770</v>
      </c>
      <c r="F86" s="84">
        <f t="shared" si="7"/>
        <v>-8.487072819428303E-3</v>
      </c>
    </row>
    <row r="87" spans="1:8" ht="15" customHeight="1" x14ac:dyDescent="0.25">
      <c r="A87" s="78" t="s">
        <v>82</v>
      </c>
      <c r="B87" s="72">
        <f>BOR!B87+LUMCON!B87+LOSFA!B87</f>
        <v>181054.9</v>
      </c>
      <c r="C87" s="72">
        <f>BOR!C87+LUMCON!C87+LOSFA!C87</f>
        <v>337057</v>
      </c>
      <c r="D87" s="72">
        <f>BOR!D87+LUMCON!D87+LOSFA!D87</f>
        <v>209783</v>
      </c>
      <c r="E87" s="72">
        <f t="shared" si="6"/>
        <v>-127274</v>
      </c>
      <c r="F87" s="73">
        <f t="shared" si="7"/>
        <v>-0.37760378808332123</v>
      </c>
    </row>
    <row r="88" spans="1:8" ht="15" customHeight="1" x14ac:dyDescent="0.25">
      <c r="A88" s="78" t="s">
        <v>83</v>
      </c>
      <c r="B88" s="72">
        <f>BOR!B88+LUMCON!B88+LOSFA!B88</f>
        <v>36396</v>
      </c>
      <c r="C88" s="72">
        <f>BOR!C88+LUMCON!C88+LOSFA!C88</f>
        <v>30000</v>
      </c>
      <c r="D88" s="72">
        <f>BOR!D88+LUMCON!D88+LOSFA!D88</f>
        <v>30000</v>
      </c>
      <c r="E88" s="72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2">
        <f>BOR!B89+LUMCON!B89+LOSFA!B89</f>
        <v>0</v>
      </c>
      <c r="C89" s="72">
        <f>BOR!C89+LUMCON!C89+LOSFA!C89</f>
        <v>0</v>
      </c>
      <c r="D89" s="72">
        <f>BOR!D89+LUMCON!D89+LOSFA!D89</f>
        <v>0</v>
      </c>
      <c r="E89" s="72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0">
        <f>SUM(B87:B89)</f>
        <v>217450.9</v>
      </c>
      <c r="C90" s="90">
        <f>SUM(C87:C89)</f>
        <v>367057</v>
      </c>
      <c r="D90" s="90">
        <f>SUM(D87:D89)</f>
        <v>239783</v>
      </c>
      <c r="E90" s="90">
        <f t="shared" si="6"/>
        <v>-127274</v>
      </c>
      <c r="F90" s="84">
        <f t="shared" si="7"/>
        <v>-0.34674178669797878</v>
      </c>
    </row>
    <row r="91" spans="1:8" ht="15" customHeight="1" x14ac:dyDescent="0.25">
      <c r="A91" s="86" t="s">
        <v>86</v>
      </c>
      <c r="B91" s="72">
        <f>BOR!B91+LUMCON!B91+LOSFA!B91</f>
        <v>0</v>
      </c>
      <c r="C91" s="72">
        <f>BOR!C91+LUMCON!C91+LOSFA!C91</f>
        <v>0</v>
      </c>
      <c r="D91" s="72">
        <f>BOR!D91+LUMCON!D91+LOSFA!D91</f>
        <v>0</v>
      </c>
      <c r="E91" s="72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f>B91+B90+B86+B81+B77</f>
        <v>413611142.04000002</v>
      </c>
      <c r="C92" s="200">
        <f>C91+C90+C86+C81+C77</f>
        <v>454296338</v>
      </c>
      <c r="D92" s="200">
        <f>D91+D90+D86+D81+D77</f>
        <v>455069520</v>
      </c>
      <c r="E92" s="201">
        <f>D92-C92</f>
        <v>773182</v>
      </c>
      <c r="F92" s="202">
        <f t="shared" si="7"/>
        <v>1.7019331553581663E-3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L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20" sqref="I20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0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194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140</v>
      </c>
      <c r="C5" s="65" t="s">
        <v>197</v>
      </c>
      <c r="D5" s="65" t="s">
        <v>141</v>
      </c>
      <c r="E5" s="65" t="s">
        <v>140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13152999.039999999</v>
      </c>
      <c r="C8" s="72">
        <v>13302792</v>
      </c>
      <c r="D8" s="72">
        <v>13072006</v>
      </c>
      <c r="E8" s="72">
        <f t="shared" ref="E8:E29" si="0">D8-C8</f>
        <v>-230786</v>
      </c>
      <c r="F8" s="73">
        <f t="shared" ref="F8:F29" si="1">IF(ISBLANK(E8),"  ",IF(C8&gt;0,E8/C8,IF(E8&gt;0,1,0)))</f>
        <v>-1.7348688906809937E-2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21284800.960000001</v>
      </c>
      <c r="C10" s="75">
        <v>24635000</v>
      </c>
      <c r="D10" s="75">
        <v>22472000</v>
      </c>
      <c r="E10" s="75">
        <f t="shared" si="0"/>
        <v>-2163000</v>
      </c>
      <c r="F10" s="73">
        <f t="shared" si="1"/>
        <v>-8.7801907854678299E-2</v>
      </c>
    </row>
    <row r="11" spans="1:8" ht="15" customHeight="1" x14ac:dyDescent="0.25">
      <c r="A11" s="76" t="s">
        <v>15</v>
      </c>
      <c r="B11" s="77">
        <v>0</v>
      </c>
      <c r="C11" s="77">
        <v>5000</v>
      </c>
      <c r="D11" s="77">
        <v>342000</v>
      </c>
      <c r="E11" s="75">
        <f t="shared" si="0"/>
        <v>337000</v>
      </c>
      <c r="F11" s="73">
        <f t="shared" si="1"/>
        <v>67.400000000000006</v>
      </c>
    </row>
    <row r="12" spans="1:8" ht="15" customHeight="1" x14ac:dyDescent="0.25">
      <c r="A12" s="78" t="s">
        <v>16</v>
      </c>
      <c r="B12" s="77">
        <v>0</v>
      </c>
      <c r="C12" s="77">
        <v>0</v>
      </c>
      <c r="D12" s="77">
        <v>0</v>
      </c>
      <c r="E12" s="75">
        <f t="shared" si="0"/>
        <v>0</v>
      </c>
      <c r="F12" s="73">
        <f t="shared" si="1"/>
        <v>0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21080178.609999999</v>
      </c>
      <c r="C22" s="77">
        <v>24230000</v>
      </c>
      <c r="D22" s="77">
        <v>21730000</v>
      </c>
      <c r="E22" s="75">
        <f t="shared" si="0"/>
        <v>-2500000</v>
      </c>
      <c r="F22" s="73">
        <f t="shared" si="1"/>
        <v>-0.10317787866281469</v>
      </c>
    </row>
    <row r="23" spans="1:6" ht="15" customHeight="1" x14ac:dyDescent="0.25">
      <c r="A23" s="79" t="s">
        <v>27</v>
      </c>
      <c r="B23" s="77">
        <v>4622.3500000000004</v>
      </c>
      <c r="C23" s="77">
        <v>200000</v>
      </c>
      <c r="D23" s="77">
        <v>200000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200000</v>
      </c>
      <c r="C28" s="77">
        <v>200000</v>
      </c>
      <c r="D28" s="77">
        <v>200000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34437800</v>
      </c>
      <c r="C35" s="83">
        <v>37937792</v>
      </c>
      <c r="D35" s="83">
        <v>35544006</v>
      </c>
      <c r="E35" s="83">
        <f>D35-C35</f>
        <v>-2393786</v>
      </c>
      <c r="F35" s="84">
        <f>IF(ISBLANK(E35),"  ",IF(C35&gt;0,E35/C35,IF(E35&gt;0,1,0)))</f>
        <v>-6.3097662615684114E-2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3382191.13</v>
      </c>
      <c r="C44" s="90">
        <v>11590000</v>
      </c>
      <c r="D44" s="90">
        <v>11167888</v>
      </c>
      <c r="E44" s="90">
        <f>D44-C44</f>
        <v>-422112</v>
      </c>
      <c r="F44" s="84">
        <f>IF(ISBLANK(E44),"  ",IF(C44&gt;0,E44/C44,IF(E44&gt;0,1,0)))</f>
        <v>-3.6420362381363244E-2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648444.1</v>
      </c>
      <c r="C48" s="88">
        <v>2730299</v>
      </c>
      <c r="D48" s="88">
        <v>2730299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8774568.8100000005</v>
      </c>
      <c r="C50" s="92">
        <v>12172314</v>
      </c>
      <c r="D50" s="92">
        <v>12172314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47243004.039999999</v>
      </c>
      <c r="C54" s="88">
        <v>64430405</v>
      </c>
      <c r="D54" s="88">
        <v>61614507</v>
      </c>
      <c r="E54" s="88">
        <f>D54-C54</f>
        <v>-2815898</v>
      </c>
      <c r="F54" s="84">
        <f>IF(ISBLANK(E54),"  ",IF(C54&gt;0,E54/C54,IF(E54&gt;0,1,0)))</f>
        <v>-4.3704490139399248E-2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0</v>
      </c>
      <c r="C58" s="68">
        <v>0</v>
      </c>
      <c r="D58" s="68">
        <v>0</v>
      </c>
      <c r="E58" s="68">
        <f t="shared" ref="E58:E71" si="4">D58-C58</f>
        <v>0</v>
      </c>
      <c r="F58" s="73">
        <f t="shared" ref="F58:F71" si="5">IF(ISBLANK(E58),"  ",IF(C58&gt;0,E58/C58,IF(E58&gt;0,1,0)))</f>
        <v>0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0</v>
      </c>
      <c r="C61" s="77">
        <v>0</v>
      </c>
      <c r="D61" s="77">
        <v>0</v>
      </c>
      <c r="E61" s="77">
        <f t="shared" si="4"/>
        <v>0</v>
      </c>
      <c r="F61" s="73">
        <f t="shared" si="5"/>
        <v>0</v>
      </c>
    </row>
    <row r="62" spans="1:6" ht="15" customHeight="1" x14ac:dyDescent="0.25">
      <c r="A62" s="78" t="s">
        <v>58</v>
      </c>
      <c r="B62" s="77">
        <v>0</v>
      </c>
      <c r="C62" s="77">
        <v>0</v>
      </c>
      <c r="D62" s="77">
        <v>0</v>
      </c>
      <c r="E62" s="77">
        <f t="shared" si="4"/>
        <v>0</v>
      </c>
      <c r="F62" s="73">
        <f t="shared" si="5"/>
        <v>0</v>
      </c>
    </row>
    <row r="63" spans="1:6" ht="15" customHeight="1" x14ac:dyDescent="0.25">
      <c r="A63" s="78" t="s">
        <v>59</v>
      </c>
      <c r="B63" s="77">
        <v>47243004.039999999</v>
      </c>
      <c r="C63" s="77">
        <v>64430405</v>
      </c>
      <c r="D63" s="77">
        <v>61614507</v>
      </c>
      <c r="E63" s="77">
        <f t="shared" si="4"/>
        <v>-2815898</v>
      </c>
      <c r="F63" s="73">
        <f t="shared" si="5"/>
        <v>-4.3704490139399248E-2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0</v>
      </c>
      <c r="C65" s="77">
        <v>0</v>
      </c>
      <c r="D65" s="77">
        <v>0</v>
      </c>
      <c r="E65" s="77">
        <f t="shared" si="4"/>
        <v>0</v>
      </c>
      <c r="F65" s="73">
        <f t="shared" si="5"/>
        <v>0</v>
      </c>
    </row>
    <row r="66" spans="1:6" s="127" customFormat="1" ht="15" customHeight="1" x14ac:dyDescent="0.25">
      <c r="A66" s="97" t="s">
        <v>62</v>
      </c>
      <c r="B66" s="83">
        <v>47243004.039999999</v>
      </c>
      <c r="C66" s="83">
        <v>64430405</v>
      </c>
      <c r="D66" s="83">
        <v>61614507</v>
      </c>
      <c r="E66" s="83">
        <f t="shared" si="4"/>
        <v>-2815898</v>
      </c>
      <c r="F66" s="84">
        <f t="shared" si="5"/>
        <v>-4.3704490139399248E-2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47243004.039999999</v>
      </c>
      <c r="C71" s="99">
        <v>64430405</v>
      </c>
      <c r="D71" s="99">
        <v>61614507</v>
      </c>
      <c r="E71" s="99">
        <f t="shared" si="4"/>
        <v>-2815898</v>
      </c>
      <c r="F71" s="84">
        <f t="shared" si="5"/>
        <v>-4.3704490139399248E-2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5098405.6900000004</v>
      </c>
      <c r="C74" s="72">
        <v>5529561</v>
      </c>
      <c r="D74" s="72">
        <v>5722179</v>
      </c>
      <c r="E74" s="68">
        <f t="shared" ref="E74:E92" si="6">D74-C74</f>
        <v>192618</v>
      </c>
      <c r="F74" s="73">
        <f t="shared" ref="F74:F92" si="7">IF(ISBLANK(E74),"  ",IF(C74&gt;0,E74/C74,IF(E74&gt;0,1,0)))</f>
        <v>3.4834230059131277E-2</v>
      </c>
    </row>
    <row r="75" spans="1:6" ht="15" customHeight="1" x14ac:dyDescent="0.25">
      <c r="A75" s="78" t="s">
        <v>70</v>
      </c>
      <c r="B75" s="75">
        <v>76359.87</v>
      </c>
      <c r="C75" s="75">
        <v>83447</v>
      </c>
      <c r="D75" s="75">
        <v>104832</v>
      </c>
      <c r="E75" s="77">
        <f t="shared" si="6"/>
        <v>21385</v>
      </c>
      <c r="F75" s="73">
        <f t="shared" si="7"/>
        <v>0.25627044711014174</v>
      </c>
    </row>
    <row r="76" spans="1:6" ht="15" customHeight="1" x14ac:dyDescent="0.25">
      <c r="A76" s="78" t="s">
        <v>71</v>
      </c>
      <c r="B76" s="68">
        <v>2185076.96</v>
      </c>
      <c r="C76" s="68">
        <v>2492681</v>
      </c>
      <c r="D76" s="68">
        <v>2436683</v>
      </c>
      <c r="E76" s="77">
        <f t="shared" si="6"/>
        <v>-55998</v>
      </c>
      <c r="F76" s="73">
        <f t="shared" si="7"/>
        <v>-2.2464968441609657E-2</v>
      </c>
    </row>
    <row r="77" spans="1:6" s="127" customFormat="1" ht="15" customHeight="1" x14ac:dyDescent="0.25">
      <c r="A77" s="97" t="s">
        <v>72</v>
      </c>
      <c r="B77" s="99">
        <v>7359842.5200000005</v>
      </c>
      <c r="C77" s="99">
        <v>8105689</v>
      </c>
      <c r="D77" s="99">
        <v>8263694</v>
      </c>
      <c r="E77" s="83">
        <f t="shared" si="6"/>
        <v>158005</v>
      </c>
      <c r="F77" s="84">
        <f t="shared" si="7"/>
        <v>1.9493099229442434E-2</v>
      </c>
    </row>
    <row r="78" spans="1:6" ht="15" customHeight="1" x14ac:dyDescent="0.25">
      <c r="A78" s="78" t="s">
        <v>73</v>
      </c>
      <c r="B78" s="75">
        <v>153920.57</v>
      </c>
      <c r="C78" s="75">
        <v>155839</v>
      </c>
      <c r="D78" s="75">
        <v>186050</v>
      </c>
      <c r="E78" s="77">
        <f t="shared" si="6"/>
        <v>30211</v>
      </c>
      <c r="F78" s="73">
        <f t="shared" si="7"/>
        <v>0.19386033021259119</v>
      </c>
    </row>
    <row r="79" spans="1:6" ht="15" customHeight="1" x14ac:dyDescent="0.25">
      <c r="A79" s="78" t="s">
        <v>74</v>
      </c>
      <c r="B79" s="72">
        <v>2915800.6</v>
      </c>
      <c r="C79" s="72">
        <v>3281662</v>
      </c>
      <c r="D79" s="72">
        <v>5675250</v>
      </c>
      <c r="E79" s="77">
        <f t="shared" si="6"/>
        <v>2393588</v>
      </c>
      <c r="F79" s="73">
        <f t="shared" si="7"/>
        <v>0.72938285539461412</v>
      </c>
    </row>
    <row r="80" spans="1:6" ht="15" customHeight="1" x14ac:dyDescent="0.25">
      <c r="A80" s="78" t="s">
        <v>75</v>
      </c>
      <c r="B80" s="68">
        <v>36916</v>
      </c>
      <c r="C80" s="68">
        <v>48014</v>
      </c>
      <c r="D80" s="68">
        <v>128550</v>
      </c>
      <c r="E80" s="77">
        <f t="shared" si="6"/>
        <v>80536</v>
      </c>
      <c r="F80" s="73">
        <f t="shared" si="7"/>
        <v>1.6773441079685092</v>
      </c>
    </row>
    <row r="81" spans="1:8" s="127" customFormat="1" ht="15" customHeight="1" x14ac:dyDescent="0.25">
      <c r="A81" s="81" t="s">
        <v>76</v>
      </c>
      <c r="B81" s="99">
        <v>3106637.17</v>
      </c>
      <c r="C81" s="99">
        <v>3485515</v>
      </c>
      <c r="D81" s="99">
        <v>5989850</v>
      </c>
      <c r="E81" s="83">
        <f t="shared" si="6"/>
        <v>2504335</v>
      </c>
      <c r="F81" s="84">
        <f t="shared" si="7"/>
        <v>0.71849784034783959</v>
      </c>
    </row>
    <row r="82" spans="1:8" ht="15" customHeight="1" x14ac:dyDescent="0.25">
      <c r="A82" s="78" t="s">
        <v>77</v>
      </c>
      <c r="B82" s="68">
        <v>755542.48</v>
      </c>
      <c r="C82" s="68">
        <v>1450166</v>
      </c>
      <c r="D82" s="68">
        <v>917950</v>
      </c>
      <c r="E82" s="77">
        <f t="shared" si="6"/>
        <v>-532216</v>
      </c>
      <c r="F82" s="73">
        <f t="shared" si="7"/>
        <v>-0.36700350166808487</v>
      </c>
    </row>
    <row r="83" spans="1:8" ht="15" customHeight="1" x14ac:dyDescent="0.25">
      <c r="A83" s="78" t="s">
        <v>78</v>
      </c>
      <c r="B83" s="77">
        <v>34528869.43</v>
      </c>
      <c r="C83" s="77">
        <v>49347484</v>
      </c>
      <c r="D83" s="77">
        <v>44892556</v>
      </c>
      <c r="E83" s="77">
        <f t="shared" si="6"/>
        <v>-4454928</v>
      </c>
      <c r="F83" s="73">
        <f t="shared" si="7"/>
        <v>-9.027669982121074E-2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1325784.54</v>
      </c>
      <c r="C85" s="77">
        <v>1770694</v>
      </c>
      <c r="D85" s="77">
        <v>1401874</v>
      </c>
      <c r="E85" s="77">
        <f t="shared" si="6"/>
        <v>-368820</v>
      </c>
      <c r="F85" s="73">
        <f t="shared" si="7"/>
        <v>-0.20829121237209816</v>
      </c>
    </row>
    <row r="86" spans="1:8" s="127" customFormat="1" ht="15" customHeight="1" x14ac:dyDescent="0.25">
      <c r="A86" s="81" t="s">
        <v>81</v>
      </c>
      <c r="B86" s="83">
        <v>36610196.449999996</v>
      </c>
      <c r="C86" s="83">
        <v>52568344</v>
      </c>
      <c r="D86" s="83">
        <v>47212380</v>
      </c>
      <c r="E86" s="83">
        <f t="shared" si="6"/>
        <v>-5355964</v>
      </c>
      <c r="F86" s="84">
        <f t="shared" si="7"/>
        <v>-0.10188572803434706</v>
      </c>
    </row>
    <row r="87" spans="1:8" ht="15" customHeight="1" x14ac:dyDescent="0.25">
      <c r="A87" s="78" t="s">
        <v>82</v>
      </c>
      <c r="B87" s="77">
        <v>166327.9</v>
      </c>
      <c r="C87" s="77">
        <v>270857</v>
      </c>
      <c r="D87" s="77">
        <v>148583</v>
      </c>
      <c r="E87" s="77">
        <f t="shared" si="6"/>
        <v>-122274</v>
      </c>
      <c r="F87" s="73">
        <f t="shared" si="7"/>
        <v>-0.45143378240178395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166327.9</v>
      </c>
      <c r="C90" s="99">
        <v>270857</v>
      </c>
      <c r="D90" s="99">
        <v>148583</v>
      </c>
      <c r="E90" s="99">
        <f t="shared" si="6"/>
        <v>-122274</v>
      </c>
      <c r="F90" s="84">
        <f t="shared" si="7"/>
        <v>-0.45143378240178395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47243004.039999999</v>
      </c>
      <c r="C92" s="200">
        <v>64430405</v>
      </c>
      <c r="D92" s="200">
        <v>61614507</v>
      </c>
      <c r="E92" s="200">
        <f t="shared" si="6"/>
        <v>-2815898</v>
      </c>
      <c r="F92" s="202">
        <f t="shared" si="7"/>
        <v>-4.3704490139399248E-2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199</v>
      </c>
    </row>
    <row r="95" spans="1:8" x14ac:dyDescent="0.25">
      <c r="A95" s="11" t="s">
        <v>198</v>
      </c>
    </row>
  </sheetData>
  <hyperlinks>
    <hyperlink ref="H2" location="Home!A1" tooltip="Home" display="Home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52</vt:i4>
      </vt:variant>
    </vt:vector>
  </HeadingPairs>
  <TitlesOfParts>
    <vt:vector size="105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ULSummary</vt:lpstr>
      <vt:lpstr>ULBoard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LSUHSCS</vt:lpstr>
      <vt:lpstr>LSUHSCNO</vt:lpstr>
      <vt:lpstr>LSUAg</vt:lpstr>
      <vt:lpstr>PBRC</vt:lpstr>
      <vt:lpstr>SU Summary</vt:lpstr>
      <vt:lpstr>SUBoard</vt:lpstr>
      <vt:lpstr>SUBR</vt:lpstr>
      <vt:lpstr>SUNO</vt:lpstr>
      <vt:lpstr>SUSLA</vt:lpstr>
      <vt:lpstr>SULaw</vt:lpstr>
      <vt:lpstr>SUAg</vt:lpstr>
      <vt:lpstr>LCTCS Summary</vt:lpstr>
      <vt:lpstr>LCTCBoard</vt:lpstr>
      <vt:lpstr>Online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LTC</vt:lpstr>
      <vt:lpstr>'2&amp;4Year'!Print_Area</vt:lpstr>
      <vt:lpstr>'2Year'!Print_Area</vt:lpstr>
      <vt:lpstr>'4Year'!Print_Area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LATech!Print_Area</vt:lpstr>
      <vt:lpstr>LCTCBoard!Print_Area</vt:lpstr>
      <vt:lpstr>'LCTCS Summary'!Print_Area</vt:lpstr>
      <vt:lpstr>LDCC!Print_Area</vt:lpstr>
      <vt:lpstr>LOSFA!Print_Area</vt:lpstr>
      <vt:lpstr>LSU!Print_Area</vt:lpstr>
      <vt:lpstr>'LSU Summary'!Print_Area</vt:lpstr>
      <vt:lpstr>LSUA!Print_Area</vt:lpstr>
      <vt:lpstr>LSUAg!Print_Area</vt:lpstr>
      <vt:lpstr>LSUE!Print_Area</vt:lpstr>
      <vt:lpstr>LSUHSCNO!Print_Area</vt:lpstr>
      <vt:lpstr>LSUHSCS!Print_Area</vt:lpstr>
      <vt:lpstr>LSUS!Print_Area</vt:lpstr>
      <vt:lpstr>LTC!Print_Area</vt:lpstr>
      <vt:lpstr>LUMCON!Print_Area</vt:lpstr>
      <vt:lpstr>McNeese!Print_Area</vt:lpstr>
      <vt:lpstr>Nicholls!Print_Area</vt:lpstr>
      <vt:lpstr>Northshore!Print_Area</vt:lpstr>
      <vt:lpstr>Nunez!Print_Area</vt:lpstr>
      <vt:lpstr>NwSU!Print_Area</vt:lpstr>
      <vt:lpstr>Online!Print_Area</vt:lpstr>
      <vt:lpstr>PBRC!Print_Area</vt:lpstr>
      <vt:lpstr>RPCC!Print_Area</vt:lpstr>
      <vt:lpstr>SLCC!Print_Area</vt:lpstr>
      <vt:lpstr>SLU!Print_Area</vt:lpstr>
      <vt:lpstr>Sowela!Print_Area</vt:lpstr>
      <vt:lpstr>Specialized!Print_Area</vt:lpstr>
      <vt:lpstr>'SU Summary'!Print_Area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ULBoard!Print_Area</vt:lpstr>
      <vt:lpstr>ULL!Print_Area</vt:lpstr>
      <vt:lpstr>ULM!Print_Area</vt:lpstr>
      <vt:lpstr>ULSummary!Print_Area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Dawn Melancon</cp:lastModifiedBy>
  <cp:lastPrinted>2018-09-24T14:52:47Z</cp:lastPrinted>
  <dcterms:created xsi:type="dcterms:W3CDTF">2013-09-10T14:36:10Z</dcterms:created>
  <dcterms:modified xsi:type="dcterms:W3CDTF">2018-10-05T15:21:01Z</dcterms:modified>
</cp:coreProperties>
</file>