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Budget_Analyst\Budget 2020\BOR1_BOR2_BOR3_BOR5_Summary\"/>
    </mc:Choice>
  </mc:AlternateContent>
  <xr:revisionPtr revIDLastSave="0" documentId="13_ncr:1_{49F3376C-B877-497D-BD4A-96333AE89FB9}" xr6:coauthVersionLast="41" xr6:coauthVersionMax="41" xr10:uidLastSave="{00000000-0000-0000-0000-000000000000}"/>
  <bookViews>
    <workbookView xWindow="28680" yWindow="-120" windowWidth="29040" windowHeight="15840" xr2:uid="{00000000-000D-0000-FFFF-FFFF00000000}"/>
  </bookViews>
  <sheets>
    <sheet name="Home" sheetId="63" r:id="rId1"/>
    <sheet name="HESummary" sheetId="52" r:id="rId2"/>
    <sheet name="2Year" sheetId="55" r:id="rId3"/>
    <sheet name="4Year" sheetId="54" r:id="rId4"/>
    <sheet name="2&amp;4Year" sheetId="53" r:id="rId5"/>
    <sheet name="Boards" sheetId="59" r:id="rId6"/>
    <sheet name="Specialized" sheetId="60" r:id="rId7"/>
    <sheet name="BORSummary" sheetId="61" r:id="rId8"/>
    <sheet name="BOR" sheetId="37" r:id="rId9"/>
    <sheet name="LUMCON" sheetId="36" r:id="rId10"/>
    <sheet name="LOSFA" sheetId="35" r:id="rId11"/>
    <sheet name="ULSummary" sheetId="33" r:id="rId12"/>
    <sheet name="ULBoard" sheetId="32" r:id="rId13"/>
    <sheet name="Grambling" sheetId="31" r:id="rId14"/>
    <sheet name="LATech" sheetId="30" r:id="rId15"/>
    <sheet name="McNeese" sheetId="29" r:id="rId16"/>
    <sheet name="Nicholls" sheetId="28" r:id="rId17"/>
    <sheet name="NwSU" sheetId="27" r:id="rId18"/>
    <sheet name="SLU" sheetId="26" r:id="rId19"/>
    <sheet name="ULL" sheetId="25" r:id="rId20"/>
    <sheet name="ULM" sheetId="24" r:id="rId21"/>
    <sheet name="UNO" sheetId="34" r:id="rId22"/>
    <sheet name="LSU Summary" sheetId="11" r:id="rId23"/>
    <sheet name="LSU" sheetId="22" r:id="rId24"/>
    <sheet name="LSUA" sheetId="21" r:id="rId25"/>
    <sheet name="LSUS" sheetId="20" r:id="rId26"/>
    <sheet name="LSUE" sheetId="19" r:id="rId27"/>
    <sheet name="LSUHSCS" sheetId="17" r:id="rId28"/>
    <sheet name="LSUHSCNO" sheetId="16" r:id="rId29"/>
    <sheet name="LSUAg" sheetId="15" r:id="rId30"/>
    <sheet name="PBRC" sheetId="14" r:id="rId31"/>
    <sheet name="SU Summary" sheetId="8" r:id="rId32"/>
    <sheet name="SUBoard" sheetId="1" r:id="rId33"/>
    <sheet name="SUBR" sheetId="2" r:id="rId34"/>
    <sheet name="SUNO" sheetId="3" r:id="rId35"/>
    <sheet name="SUSLA" sheetId="4" r:id="rId36"/>
    <sheet name="SULaw" sheetId="5" r:id="rId37"/>
    <sheet name="SUAg" sheetId="6" r:id="rId38"/>
    <sheet name="LCTCS Summary" sheetId="7" r:id="rId39"/>
    <sheet name="LCTCBoard" sheetId="38" r:id="rId40"/>
    <sheet name="Online" sheetId="39" r:id="rId41"/>
    <sheet name="BRCC" sheetId="40" r:id="rId42"/>
    <sheet name="BPCC" sheetId="41" r:id="rId43"/>
    <sheet name="Delgado" sheetId="43" r:id="rId44"/>
    <sheet name="CentLATCC" sheetId="42" r:id="rId45"/>
    <sheet name="Fletcher" sheetId="44" r:id="rId46"/>
    <sheet name="LDCC" sheetId="45" r:id="rId47"/>
    <sheet name="Northshore" sheetId="47" r:id="rId48"/>
    <sheet name="Nunez" sheetId="48" r:id="rId49"/>
    <sheet name="RPCC" sheetId="49" r:id="rId50"/>
    <sheet name="SLCC" sheetId="50" r:id="rId51"/>
    <sheet name="Sowela" sheetId="51" r:id="rId52"/>
    <sheet name="NwLTCC" sheetId="46" r:id="rId53"/>
  </sheets>
  <externalReferences>
    <externalReference r:id="rId54"/>
  </externalReferences>
  <definedNames>
    <definedName name="_xlnm.Print_Area" localSheetId="4">'2&amp;4Year'!$A$1:$F$95</definedName>
    <definedName name="_xlnm.Print_Area" localSheetId="2">'2Year'!$A$1:$F$95</definedName>
    <definedName name="_xlnm.Print_Area" localSheetId="3">'4Year'!$A$1:$F$95</definedName>
    <definedName name="_xlnm.Print_Area" localSheetId="5">Boards!$A$1:$F$95</definedName>
    <definedName name="_xlnm.Print_Area" localSheetId="8">BOR!$A$1:$F$95</definedName>
    <definedName name="_xlnm.Print_Area" localSheetId="7">BORSummary!$A$1:$F$95</definedName>
    <definedName name="_xlnm.Print_Area" localSheetId="42">BPCC!$A$1:$F$95</definedName>
    <definedName name="_xlnm.Print_Area" localSheetId="41">BRCC!$A$1:$F$95</definedName>
    <definedName name="_xlnm.Print_Area" localSheetId="44">CentLATCC!$A$1:$F$95</definedName>
    <definedName name="_xlnm.Print_Area" localSheetId="43">Delgado!$A$1:$F$95</definedName>
    <definedName name="_xlnm.Print_Area" localSheetId="45">Fletcher!$A$1:$F$95</definedName>
    <definedName name="_xlnm.Print_Area" localSheetId="13">Grambling!$A$1:$F$95</definedName>
    <definedName name="_xlnm.Print_Area" localSheetId="1">HESummary!$A$1:$F$95</definedName>
    <definedName name="_xlnm.Print_Area" localSheetId="14">LATech!$A$1:$F$95</definedName>
    <definedName name="_xlnm.Print_Area" localSheetId="39">LCTCBoard!$A$1:$F$95</definedName>
    <definedName name="_xlnm.Print_Area" localSheetId="38">'LCTCS Summary'!$A$1:$F$95</definedName>
    <definedName name="_xlnm.Print_Area" localSheetId="46">LDCC!$A$1:$F$95</definedName>
    <definedName name="_xlnm.Print_Area" localSheetId="10">LOSFA!$A$1:$F$95</definedName>
    <definedName name="_xlnm.Print_Area" localSheetId="23">LSU!$A$1:$F$95</definedName>
    <definedName name="_xlnm.Print_Area" localSheetId="22">'LSU Summary'!$A$1:$F$95</definedName>
    <definedName name="_xlnm.Print_Area" localSheetId="24">LSUA!$A$1:$F$95</definedName>
    <definedName name="_xlnm.Print_Area" localSheetId="29">LSUAg!$A$1:$F$95</definedName>
    <definedName name="_xlnm.Print_Area" localSheetId="26">LSUE!$A$1:$F$95</definedName>
    <definedName name="_xlnm.Print_Area" localSheetId="28">LSUHSCNO!$A$1:$F$95</definedName>
    <definedName name="_xlnm.Print_Area" localSheetId="27">LSUHSCS!$A$1:$F$95</definedName>
    <definedName name="_xlnm.Print_Area" localSheetId="25">LSUS!$A$1:$F$95</definedName>
    <definedName name="_xlnm.Print_Area" localSheetId="9">LUMCON!$A$1:$F$95</definedName>
    <definedName name="_xlnm.Print_Area" localSheetId="15">McNeese!$A$1:$F$95</definedName>
    <definedName name="_xlnm.Print_Area" localSheetId="16">Nicholls!$A$1:$F$95</definedName>
    <definedName name="_xlnm.Print_Area" localSheetId="47">Northshore!$A$1:$F$95</definedName>
    <definedName name="_xlnm.Print_Area" localSheetId="48">Nunez!$A$1:$F$95</definedName>
    <definedName name="_xlnm.Print_Area" localSheetId="52">NwLTCC!$A$1:$F$95</definedName>
    <definedName name="_xlnm.Print_Area" localSheetId="17">NwSU!$A$1:$F$95</definedName>
    <definedName name="_xlnm.Print_Area" localSheetId="40">Online!$A$1:$F$95</definedName>
    <definedName name="_xlnm.Print_Area" localSheetId="30">PBRC!$A$1:$F$95</definedName>
    <definedName name="_xlnm.Print_Area" localSheetId="49">RPCC!$A$1:$F$95</definedName>
    <definedName name="_xlnm.Print_Area" localSheetId="50">SLCC!$A$1:$F$95</definedName>
    <definedName name="_xlnm.Print_Area" localSheetId="18">SLU!$A$1:$F$95</definedName>
    <definedName name="_xlnm.Print_Area" localSheetId="51">Sowela!$A$1:$F$95</definedName>
    <definedName name="_xlnm.Print_Area" localSheetId="6">Specialized!$A$1:$F$95</definedName>
    <definedName name="_xlnm.Print_Area" localSheetId="31">'SU Summary'!$A$1:$F$95</definedName>
    <definedName name="_xlnm.Print_Area" localSheetId="37">SUAg!$A$1:$F$95</definedName>
    <definedName name="_xlnm.Print_Area" localSheetId="32">SUBoard!$A$1:$F$95</definedName>
    <definedName name="_xlnm.Print_Area" localSheetId="33">SUBR!$A$1:$F$95</definedName>
    <definedName name="_xlnm.Print_Area" localSheetId="36">SULaw!$A$1:$F$95</definedName>
    <definedName name="_xlnm.Print_Area" localSheetId="34">SUNO!$A$1:$F$95</definedName>
    <definedName name="_xlnm.Print_Area" localSheetId="35">SUSLA!$A$1:$F$95</definedName>
    <definedName name="_xlnm.Print_Area" localSheetId="12">ULBoard!$A$1:$F$95</definedName>
    <definedName name="_xlnm.Print_Area" localSheetId="19">ULL!$A$1:$F$95</definedName>
    <definedName name="_xlnm.Print_Area" localSheetId="20">ULM!$A$1:$F$95</definedName>
    <definedName name="_xlnm.Print_Area" localSheetId="11">ULSummary!$A$1:$F$95</definedName>
    <definedName name="_xlnm.Print_Area" localSheetId="21">UNO!$A$1:$F$95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2" i="52" l="1"/>
  <c r="C52" i="52"/>
  <c r="B52" i="52"/>
  <c r="B38" i="52"/>
  <c r="C38" i="52"/>
  <c r="D38" i="52"/>
  <c r="B39" i="52"/>
  <c r="C39" i="52"/>
  <c r="D39" i="52"/>
  <c r="B40" i="52"/>
  <c r="C40" i="52"/>
  <c r="D40" i="52"/>
  <c r="B41" i="52"/>
  <c r="C41" i="52"/>
  <c r="D41" i="52"/>
  <c r="D37" i="52"/>
  <c r="C37" i="52"/>
  <c r="B37" i="52"/>
  <c r="D92" i="33" l="1"/>
  <c r="K69" i="54" l="1"/>
  <c r="L59" i="54" s="1"/>
  <c r="N68" i="55"/>
  <c r="O59" i="55" s="1"/>
  <c r="L58" i="54" l="1"/>
  <c r="L66" i="54"/>
  <c r="L65" i="54"/>
  <c r="O62" i="55"/>
  <c r="L62" i="54"/>
  <c r="O66" i="55"/>
  <c r="L61" i="54"/>
  <c r="L68" i="54"/>
  <c r="L64" i="54"/>
  <c r="L60" i="54"/>
  <c r="L67" i="54"/>
  <c r="L63" i="54"/>
  <c r="O58" i="55"/>
  <c r="O60" i="55"/>
  <c r="O65" i="55"/>
  <c r="O61" i="55"/>
  <c r="O64" i="55"/>
  <c r="O67" i="55"/>
  <c r="O63" i="55"/>
  <c r="E92" i="27" l="1"/>
  <c r="F92" i="27" s="1"/>
  <c r="E91" i="27"/>
  <c r="F91" i="27" s="1"/>
  <c r="E90" i="27"/>
  <c r="F90" i="27" s="1"/>
  <c r="E89" i="27"/>
  <c r="F89" i="27" s="1"/>
  <c r="E88" i="27"/>
  <c r="F88" i="27" s="1"/>
  <c r="E87" i="27"/>
  <c r="F87" i="27" s="1"/>
  <c r="E86" i="27"/>
  <c r="F86" i="27" s="1"/>
  <c r="E85" i="27"/>
  <c r="F85" i="27" s="1"/>
  <c r="E84" i="27"/>
  <c r="F84" i="27" s="1"/>
  <c r="E83" i="27"/>
  <c r="F83" i="27" s="1"/>
  <c r="E82" i="27"/>
  <c r="F82" i="27" s="1"/>
  <c r="E81" i="27"/>
  <c r="F81" i="27" s="1"/>
  <c r="E80" i="27"/>
  <c r="F80" i="27" s="1"/>
  <c r="E79" i="27"/>
  <c r="F79" i="27" s="1"/>
  <c r="E78" i="27"/>
  <c r="F78" i="27" s="1"/>
  <c r="E77" i="27"/>
  <c r="F77" i="27" s="1"/>
  <c r="E76" i="27"/>
  <c r="F76" i="27" s="1"/>
  <c r="E75" i="27"/>
  <c r="F75" i="27" s="1"/>
  <c r="E74" i="27"/>
  <c r="F74" i="27" s="1"/>
  <c r="E71" i="27"/>
  <c r="F71" i="27" s="1"/>
  <c r="E70" i="27"/>
  <c r="F70" i="27" s="1"/>
  <c r="E69" i="27"/>
  <c r="F69" i="27" s="1"/>
  <c r="E68" i="27"/>
  <c r="F68" i="27" s="1"/>
  <c r="E67" i="27"/>
  <c r="F67" i="27" s="1"/>
  <c r="E66" i="27"/>
  <c r="F66" i="27" s="1"/>
  <c r="E65" i="27"/>
  <c r="F65" i="27" s="1"/>
  <c r="E64" i="27"/>
  <c r="F64" i="27" s="1"/>
  <c r="E63" i="27"/>
  <c r="F63" i="27" s="1"/>
  <c r="E62" i="27"/>
  <c r="F62" i="27" s="1"/>
  <c r="E61" i="27"/>
  <c r="F61" i="27" s="1"/>
  <c r="E60" i="27"/>
  <c r="F60" i="27" s="1"/>
  <c r="E59" i="27"/>
  <c r="F59" i="27" s="1"/>
  <c r="E58" i="27"/>
  <c r="F58" i="27" s="1"/>
  <c r="E54" i="27"/>
  <c r="F54" i="27" s="1"/>
  <c r="E52" i="27"/>
  <c r="F52" i="27" s="1"/>
  <c r="E50" i="27"/>
  <c r="F50" i="27" s="1"/>
  <c r="E48" i="27"/>
  <c r="F48" i="27" s="1"/>
  <c r="E46" i="27"/>
  <c r="F46" i="27" s="1"/>
  <c r="E44" i="27"/>
  <c r="F44" i="27" s="1"/>
  <c r="E42" i="27"/>
  <c r="F42" i="27" s="1"/>
  <c r="E41" i="27"/>
  <c r="F41" i="27" s="1"/>
  <c r="E40" i="27"/>
  <c r="F40" i="27" s="1"/>
  <c r="E39" i="27"/>
  <c r="F39" i="27" s="1"/>
  <c r="E38" i="27"/>
  <c r="F38" i="27" s="1"/>
  <c r="E37" i="27"/>
  <c r="F37" i="27" s="1"/>
  <c r="E35" i="27"/>
  <c r="F35" i="27" s="1"/>
  <c r="F34" i="27"/>
  <c r="F33" i="27"/>
  <c r="E33" i="27"/>
  <c r="E31" i="27"/>
  <c r="F31" i="27" s="1"/>
  <c r="E29" i="27"/>
  <c r="F29" i="27" s="1"/>
  <c r="E28" i="27"/>
  <c r="F28" i="27" s="1"/>
  <c r="E27" i="27"/>
  <c r="F27" i="27" s="1"/>
  <c r="E26" i="27"/>
  <c r="F26" i="27" s="1"/>
  <c r="E25" i="27"/>
  <c r="F25" i="27" s="1"/>
  <c r="E24" i="27"/>
  <c r="F24" i="27" s="1"/>
  <c r="E23" i="27"/>
  <c r="F23" i="27" s="1"/>
  <c r="E22" i="27"/>
  <c r="F22" i="27" s="1"/>
  <c r="E21" i="27"/>
  <c r="F21" i="27" s="1"/>
  <c r="E20" i="27"/>
  <c r="F20" i="27" s="1"/>
  <c r="E19" i="27"/>
  <c r="F19" i="27" s="1"/>
  <c r="E18" i="27"/>
  <c r="F18" i="27" s="1"/>
  <c r="E17" i="27"/>
  <c r="F17" i="27" s="1"/>
  <c r="E16" i="27"/>
  <c r="F16" i="27" s="1"/>
  <c r="E15" i="27"/>
  <c r="F15" i="27" s="1"/>
  <c r="E14" i="27"/>
  <c r="F14" i="27" s="1"/>
  <c r="E13" i="27"/>
  <c r="F13" i="27" s="1"/>
  <c r="E12" i="27"/>
  <c r="F12" i="27" s="1"/>
  <c r="E11" i="27"/>
  <c r="F11" i="27" s="1"/>
  <c r="E10" i="27"/>
  <c r="F10" i="27" s="1"/>
  <c r="E9" i="27"/>
  <c r="F9" i="27" s="1"/>
  <c r="E8" i="27"/>
  <c r="F8" i="27" s="1"/>
  <c r="E92" i="28"/>
  <c r="F92" i="28" s="1"/>
  <c r="E91" i="28"/>
  <c r="F91" i="28" s="1"/>
  <c r="E90" i="28"/>
  <c r="F90" i="28" s="1"/>
  <c r="E89" i="28"/>
  <c r="F89" i="28" s="1"/>
  <c r="E88" i="28"/>
  <c r="F88" i="28" s="1"/>
  <c r="E87" i="28"/>
  <c r="F87" i="28" s="1"/>
  <c r="E86" i="28"/>
  <c r="F86" i="28" s="1"/>
  <c r="E85" i="28"/>
  <c r="F85" i="28" s="1"/>
  <c r="E84" i="28"/>
  <c r="F84" i="28" s="1"/>
  <c r="E83" i="28"/>
  <c r="F83" i="28" s="1"/>
  <c r="E82" i="28"/>
  <c r="F82" i="28" s="1"/>
  <c r="E81" i="28"/>
  <c r="F81" i="28" s="1"/>
  <c r="E80" i="28"/>
  <c r="F80" i="28" s="1"/>
  <c r="E79" i="28"/>
  <c r="F79" i="28" s="1"/>
  <c r="E78" i="28"/>
  <c r="F78" i="28" s="1"/>
  <c r="E77" i="28"/>
  <c r="F77" i="28" s="1"/>
  <c r="E76" i="28"/>
  <c r="F76" i="28" s="1"/>
  <c r="E75" i="28"/>
  <c r="F75" i="28" s="1"/>
  <c r="E74" i="28"/>
  <c r="F74" i="28" s="1"/>
  <c r="E71" i="28"/>
  <c r="F71" i="28" s="1"/>
  <c r="E70" i="28"/>
  <c r="F70" i="28" s="1"/>
  <c r="E69" i="28"/>
  <c r="F69" i="28" s="1"/>
  <c r="E68" i="28"/>
  <c r="F68" i="28" s="1"/>
  <c r="E67" i="28"/>
  <c r="F67" i="28" s="1"/>
  <c r="E66" i="28"/>
  <c r="F66" i="28" s="1"/>
  <c r="E65" i="28"/>
  <c r="F65" i="28" s="1"/>
  <c r="E64" i="28"/>
  <c r="F64" i="28" s="1"/>
  <c r="E63" i="28"/>
  <c r="F63" i="28" s="1"/>
  <c r="E62" i="28"/>
  <c r="F62" i="28" s="1"/>
  <c r="E61" i="28"/>
  <c r="F61" i="28" s="1"/>
  <c r="E60" i="28"/>
  <c r="F60" i="28" s="1"/>
  <c r="E59" i="28"/>
  <c r="F59" i="28" s="1"/>
  <c r="E58" i="28"/>
  <c r="F58" i="28" s="1"/>
  <c r="E54" i="28"/>
  <c r="F54" i="28" s="1"/>
  <c r="E52" i="28"/>
  <c r="F52" i="28" s="1"/>
  <c r="E50" i="28"/>
  <c r="F50" i="28" s="1"/>
  <c r="E48" i="28"/>
  <c r="F48" i="28" s="1"/>
  <c r="E46" i="28"/>
  <c r="F46" i="28" s="1"/>
  <c r="E44" i="28"/>
  <c r="F44" i="28" s="1"/>
  <c r="E42" i="28"/>
  <c r="F42" i="28" s="1"/>
  <c r="E41" i="28"/>
  <c r="F41" i="28" s="1"/>
  <c r="E40" i="28"/>
  <c r="F40" i="28" s="1"/>
  <c r="E39" i="28"/>
  <c r="F39" i="28" s="1"/>
  <c r="E38" i="28"/>
  <c r="F38" i="28" s="1"/>
  <c r="E37" i="28"/>
  <c r="F37" i="28" s="1"/>
  <c r="E35" i="28"/>
  <c r="F35" i="28" s="1"/>
  <c r="F34" i="28"/>
  <c r="E33" i="28"/>
  <c r="F33" i="28" s="1"/>
  <c r="E31" i="28"/>
  <c r="F31" i="28" s="1"/>
  <c r="E29" i="28"/>
  <c r="F29" i="28" s="1"/>
  <c r="E28" i="28"/>
  <c r="F28" i="28" s="1"/>
  <c r="E27" i="28"/>
  <c r="F27" i="28" s="1"/>
  <c r="E26" i="28"/>
  <c r="F26" i="28" s="1"/>
  <c r="E25" i="28"/>
  <c r="F25" i="28" s="1"/>
  <c r="E24" i="28"/>
  <c r="F24" i="28" s="1"/>
  <c r="E23" i="28"/>
  <c r="F23" i="28" s="1"/>
  <c r="E22" i="28"/>
  <c r="F22" i="28" s="1"/>
  <c r="E21" i="28"/>
  <c r="F21" i="28" s="1"/>
  <c r="E20" i="28"/>
  <c r="F20" i="28" s="1"/>
  <c r="E19" i="28"/>
  <c r="F19" i="28" s="1"/>
  <c r="E18" i="28"/>
  <c r="F18" i="28" s="1"/>
  <c r="E17" i="28"/>
  <c r="F17" i="28" s="1"/>
  <c r="E16" i="28"/>
  <c r="F16" i="28" s="1"/>
  <c r="E15" i="28"/>
  <c r="F15" i="28" s="1"/>
  <c r="E14" i="28"/>
  <c r="F14" i="28" s="1"/>
  <c r="E13" i="28"/>
  <c r="F13" i="28" s="1"/>
  <c r="E12" i="28"/>
  <c r="F12" i="28" s="1"/>
  <c r="E11" i="28"/>
  <c r="F11" i="28" s="1"/>
  <c r="E10" i="28"/>
  <c r="F10" i="28" s="1"/>
  <c r="E9" i="28"/>
  <c r="F9" i="28" s="1"/>
  <c r="E8" i="28"/>
  <c r="F8" i="28" s="1"/>
  <c r="E92" i="14" l="1"/>
  <c r="F92" i="14" s="1"/>
  <c r="E91" i="14"/>
  <c r="F91" i="14" s="1"/>
  <c r="E90" i="14"/>
  <c r="F90" i="14" s="1"/>
  <c r="E89" i="14"/>
  <c r="F89" i="14" s="1"/>
  <c r="E88" i="14"/>
  <c r="F88" i="14" s="1"/>
  <c r="E87" i="14"/>
  <c r="F87" i="14" s="1"/>
  <c r="E86" i="14"/>
  <c r="F86" i="14" s="1"/>
  <c r="E85" i="14"/>
  <c r="F85" i="14" s="1"/>
  <c r="E84" i="14"/>
  <c r="F84" i="14" s="1"/>
  <c r="E83" i="14"/>
  <c r="F83" i="14" s="1"/>
  <c r="E82" i="14"/>
  <c r="F82" i="14" s="1"/>
  <c r="E81" i="14"/>
  <c r="F81" i="14" s="1"/>
  <c r="E80" i="14"/>
  <c r="F80" i="14" s="1"/>
  <c r="E79" i="14"/>
  <c r="F79" i="14" s="1"/>
  <c r="E78" i="14"/>
  <c r="F78" i="14" s="1"/>
  <c r="E77" i="14"/>
  <c r="F77" i="14" s="1"/>
  <c r="E76" i="14"/>
  <c r="F76" i="14" s="1"/>
  <c r="E75" i="14"/>
  <c r="F75" i="14" s="1"/>
  <c r="E74" i="14"/>
  <c r="F74" i="14" s="1"/>
  <c r="E71" i="14"/>
  <c r="F71" i="14" s="1"/>
  <c r="E70" i="14"/>
  <c r="F70" i="14" s="1"/>
  <c r="E69" i="14"/>
  <c r="F69" i="14" s="1"/>
  <c r="E68" i="14"/>
  <c r="F68" i="14" s="1"/>
  <c r="E67" i="14"/>
  <c r="F67" i="14" s="1"/>
  <c r="E66" i="14"/>
  <c r="F66" i="14" s="1"/>
  <c r="E65" i="14"/>
  <c r="F65" i="14" s="1"/>
  <c r="E64" i="14"/>
  <c r="F64" i="14" s="1"/>
  <c r="E63" i="14"/>
  <c r="F63" i="14" s="1"/>
  <c r="E62" i="14"/>
  <c r="F62" i="14" s="1"/>
  <c r="E61" i="14"/>
  <c r="F61" i="14" s="1"/>
  <c r="E60" i="14"/>
  <c r="F60" i="14" s="1"/>
  <c r="E59" i="14"/>
  <c r="F59" i="14" s="1"/>
  <c r="E58" i="14"/>
  <c r="F58" i="14" s="1"/>
  <c r="E54" i="14"/>
  <c r="F54" i="14" s="1"/>
  <c r="E52" i="14"/>
  <c r="F52" i="14" s="1"/>
  <c r="E50" i="14"/>
  <c r="F50" i="14" s="1"/>
  <c r="E48" i="14"/>
  <c r="F48" i="14" s="1"/>
  <c r="E46" i="14"/>
  <c r="F46" i="14" s="1"/>
  <c r="E44" i="14"/>
  <c r="F44" i="14" s="1"/>
  <c r="E42" i="14"/>
  <c r="F42" i="14" s="1"/>
  <c r="E41" i="14"/>
  <c r="F41" i="14" s="1"/>
  <c r="E40" i="14"/>
  <c r="F40" i="14" s="1"/>
  <c r="E39" i="14"/>
  <c r="F39" i="14" s="1"/>
  <c r="E38" i="14"/>
  <c r="F38" i="14" s="1"/>
  <c r="E37" i="14"/>
  <c r="F37" i="14" s="1"/>
  <c r="E35" i="14"/>
  <c r="F35" i="14" s="1"/>
  <c r="F34" i="14"/>
  <c r="E33" i="14"/>
  <c r="F33" i="14" s="1"/>
  <c r="E31" i="14"/>
  <c r="F31" i="14" s="1"/>
  <c r="E29" i="14"/>
  <c r="F29" i="14" s="1"/>
  <c r="E28" i="14"/>
  <c r="F28" i="14" s="1"/>
  <c r="E27" i="14"/>
  <c r="F27" i="14" s="1"/>
  <c r="E26" i="14"/>
  <c r="F26" i="14" s="1"/>
  <c r="E25" i="14"/>
  <c r="F25" i="14" s="1"/>
  <c r="E24" i="14"/>
  <c r="F24" i="14" s="1"/>
  <c r="E23" i="14"/>
  <c r="F23" i="14" s="1"/>
  <c r="E22" i="14"/>
  <c r="F22" i="14" s="1"/>
  <c r="E21" i="14"/>
  <c r="F21" i="14" s="1"/>
  <c r="E20" i="14"/>
  <c r="F20" i="14" s="1"/>
  <c r="E19" i="14"/>
  <c r="F19" i="14" s="1"/>
  <c r="E18" i="14"/>
  <c r="F18" i="14" s="1"/>
  <c r="E17" i="14"/>
  <c r="F17" i="14" s="1"/>
  <c r="E16" i="14"/>
  <c r="F16" i="14" s="1"/>
  <c r="E15" i="14"/>
  <c r="F15" i="14" s="1"/>
  <c r="E14" i="14"/>
  <c r="F14" i="14" s="1"/>
  <c r="E13" i="14"/>
  <c r="F13" i="14" s="1"/>
  <c r="E12" i="14"/>
  <c r="F12" i="14" s="1"/>
  <c r="E11" i="14"/>
  <c r="F11" i="14" s="1"/>
  <c r="E10" i="14"/>
  <c r="F10" i="14" s="1"/>
  <c r="E9" i="14"/>
  <c r="F9" i="14" s="1"/>
  <c r="E8" i="14"/>
  <c r="F8" i="14" s="1"/>
  <c r="E92" i="15"/>
  <c r="F92" i="15" s="1"/>
  <c r="E91" i="15"/>
  <c r="F91" i="15" s="1"/>
  <c r="E90" i="15"/>
  <c r="F90" i="15" s="1"/>
  <c r="E89" i="15"/>
  <c r="F89" i="15" s="1"/>
  <c r="E88" i="15"/>
  <c r="F88" i="15" s="1"/>
  <c r="E87" i="15"/>
  <c r="F87" i="15" s="1"/>
  <c r="E86" i="15"/>
  <c r="F86" i="15" s="1"/>
  <c r="E85" i="15"/>
  <c r="F85" i="15" s="1"/>
  <c r="E84" i="15"/>
  <c r="F84" i="15" s="1"/>
  <c r="E83" i="15"/>
  <c r="F83" i="15" s="1"/>
  <c r="E82" i="15"/>
  <c r="F82" i="15" s="1"/>
  <c r="E81" i="15"/>
  <c r="F81" i="15" s="1"/>
  <c r="E80" i="15"/>
  <c r="F80" i="15" s="1"/>
  <c r="E79" i="15"/>
  <c r="F79" i="15" s="1"/>
  <c r="E78" i="15"/>
  <c r="F78" i="15" s="1"/>
  <c r="E77" i="15"/>
  <c r="F77" i="15" s="1"/>
  <c r="E76" i="15"/>
  <c r="F76" i="15" s="1"/>
  <c r="E75" i="15"/>
  <c r="F75" i="15" s="1"/>
  <c r="E74" i="15"/>
  <c r="F74" i="15" s="1"/>
  <c r="E71" i="15"/>
  <c r="F71" i="15" s="1"/>
  <c r="E70" i="15"/>
  <c r="F70" i="15" s="1"/>
  <c r="E69" i="15"/>
  <c r="F69" i="15" s="1"/>
  <c r="E68" i="15"/>
  <c r="F68" i="15" s="1"/>
  <c r="E67" i="15"/>
  <c r="F67" i="15" s="1"/>
  <c r="E66" i="15"/>
  <c r="F66" i="15" s="1"/>
  <c r="E65" i="15"/>
  <c r="F65" i="15" s="1"/>
  <c r="E64" i="15"/>
  <c r="F64" i="15" s="1"/>
  <c r="E63" i="15"/>
  <c r="F63" i="15" s="1"/>
  <c r="E62" i="15"/>
  <c r="F62" i="15" s="1"/>
  <c r="E61" i="15"/>
  <c r="F61" i="15" s="1"/>
  <c r="E60" i="15"/>
  <c r="F60" i="15" s="1"/>
  <c r="E59" i="15"/>
  <c r="F59" i="15" s="1"/>
  <c r="E58" i="15"/>
  <c r="F58" i="15" s="1"/>
  <c r="E54" i="15"/>
  <c r="F54" i="15" s="1"/>
  <c r="E52" i="15"/>
  <c r="F52" i="15" s="1"/>
  <c r="E50" i="15"/>
  <c r="F50" i="15" s="1"/>
  <c r="E48" i="15"/>
  <c r="F48" i="15" s="1"/>
  <c r="E46" i="15"/>
  <c r="F46" i="15" s="1"/>
  <c r="E44" i="15"/>
  <c r="F44" i="15" s="1"/>
  <c r="E42" i="15"/>
  <c r="F42" i="15" s="1"/>
  <c r="E41" i="15"/>
  <c r="F41" i="15" s="1"/>
  <c r="E40" i="15"/>
  <c r="F40" i="15" s="1"/>
  <c r="E39" i="15"/>
  <c r="F39" i="15" s="1"/>
  <c r="E38" i="15"/>
  <c r="F38" i="15" s="1"/>
  <c r="E37" i="15"/>
  <c r="F37" i="15" s="1"/>
  <c r="E35" i="15"/>
  <c r="F35" i="15" s="1"/>
  <c r="F34" i="15"/>
  <c r="E33" i="15"/>
  <c r="F33" i="15" s="1"/>
  <c r="E31" i="15"/>
  <c r="F31" i="15" s="1"/>
  <c r="E29" i="15"/>
  <c r="F29" i="15" s="1"/>
  <c r="E28" i="15"/>
  <c r="F28" i="15" s="1"/>
  <c r="E27" i="15"/>
  <c r="F27" i="15" s="1"/>
  <c r="E26" i="15"/>
  <c r="F26" i="15" s="1"/>
  <c r="E25" i="15"/>
  <c r="F25" i="15" s="1"/>
  <c r="E24" i="15"/>
  <c r="F24" i="15" s="1"/>
  <c r="E23" i="15"/>
  <c r="F23" i="15" s="1"/>
  <c r="E22" i="15"/>
  <c r="F22" i="15" s="1"/>
  <c r="E21" i="15"/>
  <c r="F21" i="15" s="1"/>
  <c r="E20" i="15"/>
  <c r="F20" i="15" s="1"/>
  <c r="E19" i="15"/>
  <c r="F19" i="15" s="1"/>
  <c r="E18" i="15"/>
  <c r="F18" i="15" s="1"/>
  <c r="E17" i="15"/>
  <c r="F17" i="15" s="1"/>
  <c r="E16" i="15"/>
  <c r="F16" i="15" s="1"/>
  <c r="E15" i="15"/>
  <c r="F15" i="15" s="1"/>
  <c r="E14" i="15"/>
  <c r="F14" i="15" s="1"/>
  <c r="E13" i="15"/>
  <c r="F13" i="15" s="1"/>
  <c r="E12" i="15"/>
  <c r="F12" i="15" s="1"/>
  <c r="E11" i="15"/>
  <c r="F11" i="15" s="1"/>
  <c r="E10" i="15"/>
  <c r="F10" i="15" s="1"/>
  <c r="E9" i="15"/>
  <c r="F9" i="15" s="1"/>
  <c r="E8" i="15"/>
  <c r="F8" i="15" s="1"/>
  <c r="E92" i="16"/>
  <c r="F92" i="16" s="1"/>
  <c r="E91" i="16"/>
  <c r="F91" i="16" s="1"/>
  <c r="E90" i="16"/>
  <c r="F90" i="16" s="1"/>
  <c r="E89" i="16"/>
  <c r="F89" i="16" s="1"/>
  <c r="E88" i="16"/>
  <c r="F88" i="16" s="1"/>
  <c r="E87" i="16"/>
  <c r="F87" i="16" s="1"/>
  <c r="E86" i="16"/>
  <c r="F86" i="16" s="1"/>
  <c r="E85" i="16"/>
  <c r="F85" i="16" s="1"/>
  <c r="E84" i="16"/>
  <c r="F84" i="16" s="1"/>
  <c r="E83" i="16"/>
  <c r="F83" i="16" s="1"/>
  <c r="E82" i="16"/>
  <c r="F82" i="16" s="1"/>
  <c r="E81" i="16"/>
  <c r="F81" i="16" s="1"/>
  <c r="E80" i="16"/>
  <c r="F80" i="16" s="1"/>
  <c r="E79" i="16"/>
  <c r="F79" i="16" s="1"/>
  <c r="E78" i="16"/>
  <c r="F78" i="16" s="1"/>
  <c r="E77" i="16"/>
  <c r="F77" i="16" s="1"/>
  <c r="E76" i="16"/>
  <c r="F76" i="16" s="1"/>
  <c r="E75" i="16"/>
  <c r="F75" i="16" s="1"/>
  <c r="E74" i="16"/>
  <c r="F74" i="16" s="1"/>
  <c r="E71" i="16"/>
  <c r="F71" i="16" s="1"/>
  <c r="E70" i="16"/>
  <c r="F70" i="16" s="1"/>
  <c r="E69" i="16"/>
  <c r="F69" i="16" s="1"/>
  <c r="E68" i="16"/>
  <c r="F68" i="16" s="1"/>
  <c r="E67" i="16"/>
  <c r="F67" i="16" s="1"/>
  <c r="E66" i="16"/>
  <c r="F66" i="16" s="1"/>
  <c r="E65" i="16"/>
  <c r="F65" i="16" s="1"/>
  <c r="E64" i="16"/>
  <c r="F64" i="16" s="1"/>
  <c r="E63" i="16"/>
  <c r="F63" i="16" s="1"/>
  <c r="E62" i="16"/>
  <c r="F62" i="16" s="1"/>
  <c r="E61" i="16"/>
  <c r="F61" i="16" s="1"/>
  <c r="E60" i="16"/>
  <c r="F60" i="16" s="1"/>
  <c r="E59" i="16"/>
  <c r="F59" i="16" s="1"/>
  <c r="E58" i="16"/>
  <c r="F58" i="16" s="1"/>
  <c r="E54" i="16"/>
  <c r="F54" i="16" s="1"/>
  <c r="E52" i="16"/>
  <c r="F52" i="16" s="1"/>
  <c r="E50" i="16"/>
  <c r="F50" i="16" s="1"/>
  <c r="E48" i="16"/>
  <c r="F48" i="16" s="1"/>
  <c r="E46" i="16"/>
  <c r="F46" i="16" s="1"/>
  <c r="E44" i="16"/>
  <c r="F44" i="16" s="1"/>
  <c r="E42" i="16"/>
  <c r="F42" i="16" s="1"/>
  <c r="E41" i="16"/>
  <c r="F41" i="16" s="1"/>
  <c r="E40" i="16"/>
  <c r="F40" i="16" s="1"/>
  <c r="E39" i="16"/>
  <c r="F39" i="16" s="1"/>
  <c r="E38" i="16"/>
  <c r="F38" i="16" s="1"/>
  <c r="E37" i="16"/>
  <c r="F37" i="16" s="1"/>
  <c r="E35" i="16"/>
  <c r="F35" i="16" s="1"/>
  <c r="F34" i="16"/>
  <c r="E33" i="16"/>
  <c r="F33" i="16" s="1"/>
  <c r="E31" i="16"/>
  <c r="F31" i="16" s="1"/>
  <c r="E29" i="16"/>
  <c r="F29" i="16" s="1"/>
  <c r="E28" i="16"/>
  <c r="F28" i="16" s="1"/>
  <c r="E27" i="16"/>
  <c r="F27" i="16" s="1"/>
  <c r="E26" i="16"/>
  <c r="F26" i="16" s="1"/>
  <c r="E25" i="16"/>
  <c r="F25" i="16" s="1"/>
  <c r="E24" i="16"/>
  <c r="F24" i="16" s="1"/>
  <c r="E23" i="16"/>
  <c r="F23" i="16" s="1"/>
  <c r="E22" i="16"/>
  <c r="F22" i="16" s="1"/>
  <c r="E21" i="16"/>
  <c r="F21" i="16" s="1"/>
  <c r="E20" i="16"/>
  <c r="F20" i="16" s="1"/>
  <c r="E19" i="16"/>
  <c r="F19" i="16" s="1"/>
  <c r="E18" i="16"/>
  <c r="F18" i="16" s="1"/>
  <c r="E17" i="16"/>
  <c r="F17" i="16" s="1"/>
  <c r="E16" i="16"/>
  <c r="F16" i="16" s="1"/>
  <c r="E15" i="16"/>
  <c r="F15" i="16" s="1"/>
  <c r="E14" i="16"/>
  <c r="F14" i="16" s="1"/>
  <c r="E13" i="16"/>
  <c r="F13" i="16" s="1"/>
  <c r="E12" i="16"/>
  <c r="F12" i="16" s="1"/>
  <c r="E11" i="16"/>
  <c r="F11" i="16" s="1"/>
  <c r="E10" i="16"/>
  <c r="F10" i="16" s="1"/>
  <c r="E9" i="16"/>
  <c r="F9" i="16" s="1"/>
  <c r="E8" i="16"/>
  <c r="F8" i="16" s="1"/>
  <c r="E92" i="17"/>
  <c r="F92" i="17" s="1"/>
  <c r="E91" i="17"/>
  <c r="F91" i="17" s="1"/>
  <c r="E90" i="17"/>
  <c r="F90" i="17" s="1"/>
  <c r="E89" i="17"/>
  <c r="F89" i="17" s="1"/>
  <c r="E88" i="17"/>
  <c r="F88" i="17" s="1"/>
  <c r="E87" i="17"/>
  <c r="F87" i="17" s="1"/>
  <c r="E86" i="17"/>
  <c r="F86" i="17" s="1"/>
  <c r="E85" i="17"/>
  <c r="F85" i="17" s="1"/>
  <c r="E84" i="17"/>
  <c r="F84" i="17" s="1"/>
  <c r="E83" i="17"/>
  <c r="F83" i="17" s="1"/>
  <c r="E82" i="17"/>
  <c r="F82" i="17" s="1"/>
  <c r="E81" i="17"/>
  <c r="F81" i="17" s="1"/>
  <c r="E80" i="17"/>
  <c r="F80" i="17" s="1"/>
  <c r="E79" i="17"/>
  <c r="F79" i="17" s="1"/>
  <c r="E78" i="17"/>
  <c r="F78" i="17" s="1"/>
  <c r="E77" i="17"/>
  <c r="F77" i="17" s="1"/>
  <c r="E76" i="17"/>
  <c r="F76" i="17" s="1"/>
  <c r="E75" i="17"/>
  <c r="F75" i="17" s="1"/>
  <c r="F74" i="17"/>
  <c r="E74" i="17"/>
  <c r="E71" i="17"/>
  <c r="F71" i="17" s="1"/>
  <c r="E70" i="17"/>
  <c r="F70" i="17" s="1"/>
  <c r="E69" i="17"/>
  <c r="F69" i="17" s="1"/>
  <c r="E68" i="17"/>
  <c r="F68" i="17" s="1"/>
  <c r="E67" i="17"/>
  <c r="F67" i="17" s="1"/>
  <c r="E66" i="17"/>
  <c r="F66" i="17" s="1"/>
  <c r="E65" i="17"/>
  <c r="F65" i="17" s="1"/>
  <c r="E64" i="17"/>
  <c r="F64" i="17" s="1"/>
  <c r="E63" i="17"/>
  <c r="F63" i="17" s="1"/>
  <c r="E62" i="17"/>
  <c r="F62" i="17" s="1"/>
  <c r="E61" i="17"/>
  <c r="F61" i="17" s="1"/>
  <c r="E60" i="17"/>
  <c r="F60" i="17" s="1"/>
  <c r="E59" i="17"/>
  <c r="F59" i="17" s="1"/>
  <c r="E58" i="17"/>
  <c r="F58" i="17" s="1"/>
  <c r="E54" i="17"/>
  <c r="F54" i="17" s="1"/>
  <c r="E52" i="17"/>
  <c r="F52" i="17" s="1"/>
  <c r="E50" i="17"/>
  <c r="F50" i="17" s="1"/>
  <c r="E48" i="17"/>
  <c r="F48" i="17" s="1"/>
  <c r="E46" i="17"/>
  <c r="F46" i="17" s="1"/>
  <c r="E44" i="17"/>
  <c r="F44" i="17" s="1"/>
  <c r="E42" i="17"/>
  <c r="F42" i="17" s="1"/>
  <c r="E41" i="17"/>
  <c r="F41" i="17" s="1"/>
  <c r="E40" i="17"/>
  <c r="F40" i="17" s="1"/>
  <c r="E39" i="17"/>
  <c r="F39" i="17" s="1"/>
  <c r="E38" i="17"/>
  <c r="F38" i="17" s="1"/>
  <c r="E37" i="17"/>
  <c r="F37" i="17" s="1"/>
  <c r="E35" i="17"/>
  <c r="F35" i="17" s="1"/>
  <c r="F34" i="17"/>
  <c r="E33" i="17"/>
  <c r="F33" i="17" s="1"/>
  <c r="E31" i="17"/>
  <c r="F31" i="17" s="1"/>
  <c r="E29" i="17"/>
  <c r="F29" i="17" s="1"/>
  <c r="E28" i="17"/>
  <c r="F28" i="17" s="1"/>
  <c r="E27" i="17"/>
  <c r="F27" i="17" s="1"/>
  <c r="E26" i="17"/>
  <c r="F26" i="17" s="1"/>
  <c r="E25" i="17"/>
  <c r="F25" i="17" s="1"/>
  <c r="E24" i="17"/>
  <c r="F24" i="17" s="1"/>
  <c r="E23" i="17"/>
  <c r="F23" i="17" s="1"/>
  <c r="E22" i="17"/>
  <c r="F22" i="17" s="1"/>
  <c r="E21" i="17"/>
  <c r="F21" i="17" s="1"/>
  <c r="E20" i="17"/>
  <c r="F20" i="17" s="1"/>
  <c r="E19" i="17"/>
  <c r="F19" i="17" s="1"/>
  <c r="E18" i="17"/>
  <c r="F18" i="17" s="1"/>
  <c r="E17" i="17"/>
  <c r="F17" i="17" s="1"/>
  <c r="E16" i="17"/>
  <c r="F16" i="17" s="1"/>
  <c r="E15" i="17"/>
  <c r="F15" i="17" s="1"/>
  <c r="E14" i="17"/>
  <c r="F14" i="17" s="1"/>
  <c r="E13" i="17"/>
  <c r="F13" i="17" s="1"/>
  <c r="E12" i="17"/>
  <c r="F12" i="17" s="1"/>
  <c r="E11" i="17"/>
  <c r="F11" i="17" s="1"/>
  <c r="E10" i="17"/>
  <c r="F10" i="17" s="1"/>
  <c r="E9" i="17"/>
  <c r="F9" i="17" s="1"/>
  <c r="E8" i="17"/>
  <c r="F8" i="17" s="1"/>
  <c r="E92" i="19"/>
  <c r="F92" i="19" s="1"/>
  <c r="E91" i="19"/>
  <c r="F91" i="19" s="1"/>
  <c r="E90" i="19"/>
  <c r="F90" i="19" s="1"/>
  <c r="E89" i="19"/>
  <c r="F89" i="19" s="1"/>
  <c r="E88" i="19"/>
  <c r="F88" i="19" s="1"/>
  <c r="E87" i="19"/>
  <c r="F87" i="19" s="1"/>
  <c r="E86" i="19"/>
  <c r="F86" i="19" s="1"/>
  <c r="E85" i="19"/>
  <c r="F85" i="19" s="1"/>
  <c r="E84" i="19"/>
  <c r="F84" i="19" s="1"/>
  <c r="E83" i="19"/>
  <c r="F83" i="19" s="1"/>
  <c r="E82" i="19"/>
  <c r="F82" i="19" s="1"/>
  <c r="E81" i="19"/>
  <c r="F81" i="19" s="1"/>
  <c r="E80" i="19"/>
  <c r="F80" i="19" s="1"/>
  <c r="E79" i="19"/>
  <c r="F79" i="19" s="1"/>
  <c r="E78" i="19"/>
  <c r="F78" i="19" s="1"/>
  <c r="E77" i="19"/>
  <c r="F77" i="19" s="1"/>
  <c r="E76" i="19"/>
  <c r="F76" i="19" s="1"/>
  <c r="E75" i="19"/>
  <c r="F75" i="19" s="1"/>
  <c r="E74" i="19"/>
  <c r="F74" i="19" s="1"/>
  <c r="E71" i="19"/>
  <c r="F71" i="19" s="1"/>
  <c r="E70" i="19"/>
  <c r="F70" i="19" s="1"/>
  <c r="E69" i="19"/>
  <c r="F69" i="19" s="1"/>
  <c r="E68" i="19"/>
  <c r="F68" i="19" s="1"/>
  <c r="E67" i="19"/>
  <c r="F67" i="19" s="1"/>
  <c r="E66" i="19"/>
  <c r="F66" i="19" s="1"/>
  <c r="E65" i="19"/>
  <c r="F65" i="19" s="1"/>
  <c r="E64" i="19"/>
  <c r="F64" i="19" s="1"/>
  <c r="E63" i="19"/>
  <c r="F63" i="19" s="1"/>
  <c r="E62" i="19"/>
  <c r="F62" i="19" s="1"/>
  <c r="E61" i="19"/>
  <c r="F61" i="19" s="1"/>
  <c r="E60" i="19"/>
  <c r="F60" i="19" s="1"/>
  <c r="E59" i="19"/>
  <c r="F59" i="19" s="1"/>
  <c r="E58" i="19"/>
  <c r="F58" i="19" s="1"/>
  <c r="E54" i="19"/>
  <c r="F54" i="19" s="1"/>
  <c r="E52" i="19"/>
  <c r="F52" i="19" s="1"/>
  <c r="E50" i="19"/>
  <c r="F50" i="19" s="1"/>
  <c r="E48" i="19"/>
  <c r="F48" i="19" s="1"/>
  <c r="E46" i="19"/>
  <c r="F46" i="19" s="1"/>
  <c r="E44" i="19"/>
  <c r="F44" i="19" s="1"/>
  <c r="E42" i="19"/>
  <c r="F42" i="19" s="1"/>
  <c r="E41" i="19"/>
  <c r="F41" i="19" s="1"/>
  <c r="E40" i="19"/>
  <c r="F40" i="19" s="1"/>
  <c r="E39" i="19"/>
  <c r="F39" i="19" s="1"/>
  <c r="E38" i="19"/>
  <c r="F38" i="19" s="1"/>
  <c r="E37" i="19"/>
  <c r="F37" i="19" s="1"/>
  <c r="E35" i="19"/>
  <c r="F35" i="19" s="1"/>
  <c r="F34" i="19"/>
  <c r="E33" i="19"/>
  <c r="F33" i="19" s="1"/>
  <c r="E31" i="19"/>
  <c r="F31" i="19" s="1"/>
  <c r="E29" i="19"/>
  <c r="F29" i="19" s="1"/>
  <c r="E28" i="19"/>
  <c r="F28" i="19" s="1"/>
  <c r="E27" i="19"/>
  <c r="F27" i="19" s="1"/>
  <c r="E26" i="19"/>
  <c r="F26" i="19" s="1"/>
  <c r="E25" i="19"/>
  <c r="F25" i="19" s="1"/>
  <c r="E24" i="19"/>
  <c r="F24" i="19" s="1"/>
  <c r="E23" i="19"/>
  <c r="F23" i="19" s="1"/>
  <c r="E22" i="19"/>
  <c r="F22" i="19" s="1"/>
  <c r="E21" i="19"/>
  <c r="F21" i="19" s="1"/>
  <c r="E20" i="19"/>
  <c r="F20" i="19" s="1"/>
  <c r="E19" i="19"/>
  <c r="F19" i="19" s="1"/>
  <c r="E18" i="19"/>
  <c r="F18" i="19" s="1"/>
  <c r="E17" i="19"/>
  <c r="F17" i="19" s="1"/>
  <c r="E16" i="19"/>
  <c r="F16" i="19" s="1"/>
  <c r="E15" i="19"/>
  <c r="F15" i="19" s="1"/>
  <c r="E14" i="19"/>
  <c r="F14" i="19" s="1"/>
  <c r="E13" i="19"/>
  <c r="F13" i="19" s="1"/>
  <c r="E12" i="19"/>
  <c r="F12" i="19" s="1"/>
  <c r="E11" i="19"/>
  <c r="F11" i="19" s="1"/>
  <c r="E10" i="19"/>
  <c r="F10" i="19" s="1"/>
  <c r="E9" i="19"/>
  <c r="F9" i="19" s="1"/>
  <c r="E8" i="19"/>
  <c r="F8" i="19" s="1"/>
  <c r="E92" i="20"/>
  <c r="F92" i="20" s="1"/>
  <c r="E91" i="20"/>
  <c r="F91" i="20" s="1"/>
  <c r="E90" i="20"/>
  <c r="F90" i="20" s="1"/>
  <c r="E89" i="20"/>
  <c r="F89" i="20" s="1"/>
  <c r="E88" i="20"/>
  <c r="F88" i="20" s="1"/>
  <c r="E87" i="20"/>
  <c r="F87" i="20" s="1"/>
  <c r="E86" i="20"/>
  <c r="F86" i="20" s="1"/>
  <c r="E85" i="20"/>
  <c r="F85" i="20" s="1"/>
  <c r="E84" i="20"/>
  <c r="F84" i="20" s="1"/>
  <c r="E83" i="20"/>
  <c r="F83" i="20" s="1"/>
  <c r="E82" i="20"/>
  <c r="F82" i="20" s="1"/>
  <c r="E81" i="20"/>
  <c r="F81" i="20" s="1"/>
  <c r="E80" i="20"/>
  <c r="F80" i="20" s="1"/>
  <c r="E79" i="20"/>
  <c r="F79" i="20" s="1"/>
  <c r="E78" i="20"/>
  <c r="F78" i="20" s="1"/>
  <c r="E77" i="20"/>
  <c r="F77" i="20" s="1"/>
  <c r="E76" i="20"/>
  <c r="F76" i="20" s="1"/>
  <c r="E75" i="20"/>
  <c r="F75" i="20" s="1"/>
  <c r="E74" i="20"/>
  <c r="F74" i="20" s="1"/>
  <c r="E71" i="20"/>
  <c r="F71" i="20" s="1"/>
  <c r="E70" i="20"/>
  <c r="F70" i="20" s="1"/>
  <c r="E69" i="20"/>
  <c r="F69" i="20" s="1"/>
  <c r="E68" i="20"/>
  <c r="F68" i="20" s="1"/>
  <c r="E67" i="20"/>
  <c r="F67" i="20" s="1"/>
  <c r="E66" i="20"/>
  <c r="F66" i="20" s="1"/>
  <c r="E65" i="20"/>
  <c r="F65" i="20" s="1"/>
  <c r="E64" i="20"/>
  <c r="F64" i="20" s="1"/>
  <c r="E63" i="20"/>
  <c r="F63" i="20" s="1"/>
  <c r="E62" i="20"/>
  <c r="F62" i="20" s="1"/>
  <c r="E61" i="20"/>
  <c r="F61" i="20" s="1"/>
  <c r="E60" i="20"/>
  <c r="F60" i="20" s="1"/>
  <c r="E59" i="20"/>
  <c r="F59" i="20" s="1"/>
  <c r="E58" i="20"/>
  <c r="F58" i="20" s="1"/>
  <c r="E54" i="20"/>
  <c r="F54" i="20" s="1"/>
  <c r="E52" i="20"/>
  <c r="F52" i="20" s="1"/>
  <c r="E50" i="20"/>
  <c r="F50" i="20" s="1"/>
  <c r="E48" i="20"/>
  <c r="F48" i="20" s="1"/>
  <c r="E46" i="20"/>
  <c r="F46" i="20" s="1"/>
  <c r="E44" i="20"/>
  <c r="F44" i="20" s="1"/>
  <c r="E42" i="20"/>
  <c r="F42" i="20" s="1"/>
  <c r="E41" i="20"/>
  <c r="F41" i="20" s="1"/>
  <c r="E40" i="20"/>
  <c r="F40" i="20" s="1"/>
  <c r="E39" i="20"/>
  <c r="F39" i="20" s="1"/>
  <c r="E38" i="20"/>
  <c r="F38" i="20" s="1"/>
  <c r="E37" i="20"/>
  <c r="F37" i="20" s="1"/>
  <c r="E35" i="20"/>
  <c r="F35" i="20" s="1"/>
  <c r="F34" i="20"/>
  <c r="E33" i="20"/>
  <c r="F33" i="20" s="1"/>
  <c r="E31" i="20"/>
  <c r="F31" i="20" s="1"/>
  <c r="E29" i="20"/>
  <c r="F29" i="20" s="1"/>
  <c r="E28" i="20"/>
  <c r="F28" i="20" s="1"/>
  <c r="E27" i="20"/>
  <c r="F27" i="20" s="1"/>
  <c r="E26" i="20"/>
  <c r="F26" i="20" s="1"/>
  <c r="E25" i="20"/>
  <c r="F25" i="20" s="1"/>
  <c r="E24" i="20"/>
  <c r="F24" i="20" s="1"/>
  <c r="E23" i="20"/>
  <c r="F23" i="20" s="1"/>
  <c r="E22" i="20"/>
  <c r="F22" i="20" s="1"/>
  <c r="E21" i="20"/>
  <c r="F21" i="20" s="1"/>
  <c r="E20" i="20"/>
  <c r="F20" i="20" s="1"/>
  <c r="E19" i="20"/>
  <c r="F19" i="20" s="1"/>
  <c r="E18" i="20"/>
  <c r="F18" i="20" s="1"/>
  <c r="E17" i="20"/>
  <c r="F17" i="20" s="1"/>
  <c r="E16" i="20"/>
  <c r="F16" i="20" s="1"/>
  <c r="E15" i="20"/>
  <c r="F15" i="20" s="1"/>
  <c r="E14" i="20"/>
  <c r="F14" i="20" s="1"/>
  <c r="E13" i="20"/>
  <c r="F13" i="20" s="1"/>
  <c r="E12" i="20"/>
  <c r="F12" i="20" s="1"/>
  <c r="E11" i="20"/>
  <c r="F11" i="20" s="1"/>
  <c r="E10" i="20"/>
  <c r="F10" i="20" s="1"/>
  <c r="E9" i="20"/>
  <c r="F9" i="20" s="1"/>
  <c r="E8" i="20"/>
  <c r="F8" i="20" s="1"/>
  <c r="E92" i="21"/>
  <c r="F92" i="21" s="1"/>
  <c r="E91" i="21"/>
  <c r="F91" i="21" s="1"/>
  <c r="E90" i="21"/>
  <c r="F90" i="21" s="1"/>
  <c r="E89" i="21"/>
  <c r="F89" i="21" s="1"/>
  <c r="E88" i="21"/>
  <c r="F88" i="21" s="1"/>
  <c r="E87" i="21"/>
  <c r="F87" i="21" s="1"/>
  <c r="E86" i="21"/>
  <c r="F86" i="21" s="1"/>
  <c r="E85" i="21"/>
  <c r="F85" i="21" s="1"/>
  <c r="E84" i="21"/>
  <c r="F84" i="21" s="1"/>
  <c r="E83" i="21"/>
  <c r="F83" i="21" s="1"/>
  <c r="E82" i="21"/>
  <c r="F82" i="21" s="1"/>
  <c r="E81" i="21"/>
  <c r="F81" i="21" s="1"/>
  <c r="E80" i="21"/>
  <c r="F80" i="21" s="1"/>
  <c r="E79" i="21"/>
  <c r="F79" i="21" s="1"/>
  <c r="E78" i="21"/>
  <c r="F78" i="21" s="1"/>
  <c r="E77" i="21"/>
  <c r="F77" i="21" s="1"/>
  <c r="E76" i="21"/>
  <c r="F76" i="21" s="1"/>
  <c r="E75" i="21"/>
  <c r="F75" i="21" s="1"/>
  <c r="E74" i="21"/>
  <c r="F74" i="21" s="1"/>
  <c r="E71" i="21"/>
  <c r="F71" i="21" s="1"/>
  <c r="E70" i="21"/>
  <c r="F70" i="21" s="1"/>
  <c r="E69" i="21"/>
  <c r="F69" i="21" s="1"/>
  <c r="E68" i="21"/>
  <c r="F68" i="21" s="1"/>
  <c r="E67" i="21"/>
  <c r="F67" i="21" s="1"/>
  <c r="E66" i="21"/>
  <c r="F66" i="21" s="1"/>
  <c r="E65" i="21"/>
  <c r="F65" i="21" s="1"/>
  <c r="E64" i="21"/>
  <c r="F64" i="21" s="1"/>
  <c r="E63" i="21"/>
  <c r="F63" i="21" s="1"/>
  <c r="E62" i="21"/>
  <c r="F62" i="21" s="1"/>
  <c r="E61" i="21"/>
  <c r="F61" i="21" s="1"/>
  <c r="E60" i="21"/>
  <c r="F60" i="21" s="1"/>
  <c r="E59" i="21"/>
  <c r="F59" i="21" s="1"/>
  <c r="E58" i="21"/>
  <c r="F58" i="21" s="1"/>
  <c r="E54" i="21"/>
  <c r="F54" i="21" s="1"/>
  <c r="E52" i="21"/>
  <c r="F52" i="21" s="1"/>
  <c r="E50" i="21"/>
  <c r="F50" i="21" s="1"/>
  <c r="E48" i="21"/>
  <c r="F48" i="21" s="1"/>
  <c r="E46" i="21"/>
  <c r="F46" i="21" s="1"/>
  <c r="E44" i="21"/>
  <c r="F44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5" i="21"/>
  <c r="F35" i="21" s="1"/>
  <c r="F34" i="21"/>
  <c r="E33" i="21"/>
  <c r="F33" i="21" s="1"/>
  <c r="E31" i="21"/>
  <c r="F31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92" i="22"/>
  <c r="F92" i="22" s="1"/>
  <c r="E91" i="22"/>
  <c r="F91" i="22" s="1"/>
  <c r="E90" i="22"/>
  <c r="F90" i="22" s="1"/>
  <c r="E89" i="22"/>
  <c r="F89" i="22" s="1"/>
  <c r="E88" i="22"/>
  <c r="F88" i="22" s="1"/>
  <c r="E87" i="22"/>
  <c r="F87" i="22" s="1"/>
  <c r="E86" i="22"/>
  <c r="F86" i="22" s="1"/>
  <c r="E85" i="22"/>
  <c r="F85" i="22" s="1"/>
  <c r="E84" i="22"/>
  <c r="F84" i="22" s="1"/>
  <c r="E83" i="22"/>
  <c r="F83" i="22" s="1"/>
  <c r="E82" i="22"/>
  <c r="F82" i="22" s="1"/>
  <c r="E81" i="22"/>
  <c r="F81" i="22" s="1"/>
  <c r="E80" i="22"/>
  <c r="F80" i="22" s="1"/>
  <c r="E79" i="22"/>
  <c r="F79" i="22" s="1"/>
  <c r="E78" i="22"/>
  <c r="F78" i="22" s="1"/>
  <c r="E77" i="22"/>
  <c r="F77" i="22" s="1"/>
  <c r="E76" i="22"/>
  <c r="F76" i="22" s="1"/>
  <c r="E75" i="22"/>
  <c r="F75" i="22" s="1"/>
  <c r="E74" i="22"/>
  <c r="F74" i="22" s="1"/>
  <c r="E71" i="22"/>
  <c r="F71" i="22" s="1"/>
  <c r="E70" i="22"/>
  <c r="F70" i="22" s="1"/>
  <c r="E69" i="22"/>
  <c r="F69" i="22" s="1"/>
  <c r="E68" i="22"/>
  <c r="F68" i="22" s="1"/>
  <c r="E67" i="22"/>
  <c r="F67" i="22" s="1"/>
  <c r="E66" i="22"/>
  <c r="F66" i="22" s="1"/>
  <c r="E65" i="22"/>
  <c r="F65" i="22" s="1"/>
  <c r="E64" i="22"/>
  <c r="F64" i="22" s="1"/>
  <c r="E63" i="22"/>
  <c r="F63" i="22" s="1"/>
  <c r="E62" i="22"/>
  <c r="F62" i="22" s="1"/>
  <c r="E61" i="22"/>
  <c r="F61" i="22" s="1"/>
  <c r="E60" i="22"/>
  <c r="F60" i="22" s="1"/>
  <c r="E59" i="22"/>
  <c r="F59" i="22" s="1"/>
  <c r="E58" i="22"/>
  <c r="F58" i="22" s="1"/>
  <c r="E54" i="22"/>
  <c r="F54" i="22" s="1"/>
  <c r="E52" i="22"/>
  <c r="F52" i="22" s="1"/>
  <c r="E50" i="22"/>
  <c r="F50" i="22" s="1"/>
  <c r="E48" i="22"/>
  <c r="F48" i="22" s="1"/>
  <c r="E46" i="22"/>
  <c r="F46" i="22" s="1"/>
  <c r="E44" i="22"/>
  <c r="F44" i="22" s="1"/>
  <c r="E42" i="22"/>
  <c r="F42" i="22" s="1"/>
  <c r="E41" i="22"/>
  <c r="F41" i="22" s="1"/>
  <c r="E40" i="22"/>
  <c r="F40" i="22" s="1"/>
  <c r="E39" i="22"/>
  <c r="F39" i="22" s="1"/>
  <c r="E38" i="22"/>
  <c r="F38" i="22" s="1"/>
  <c r="E37" i="22"/>
  <c r="F37" i="22" s="1"/>
  <c r="E35" i="22"/>
  <c r="F35" i="22" s="1"/>
  <c r="F34" i="22"/>
  <c r="E33" i="22"/>
  <c r="F33" i="22" s="1"/>
  <c r="E31" i="22"/>
  <c r="F31" i="22" s="1"/>
  <c r="E29" i="22"/>
  <c r="F29" i="22" s="1"/>
  <c r="E28" i="22"/>
  <c r="F28" i="22" s="1"/>
  <c r="E27" i="22"/>
  <c r="F27" i="22" s="1"/>
  <c r="E26" i="22"/>
  <c r="F26" i="22" s="1"/>
  <c r="E25" i="22"/>
  <c r="F25" i="22" s="1"/>
  <c r="E24" i="22"/>
  <c r="F24" i="22" s="1"/>
  <c r="E23" i="22"/>
  <c r="F23" i="22" s="1"/>
  <c r="E22" i="22"/>
  <c r="F22" i="22" s="1"/>
  <c r="E21" i="22"/>
  <c r="F21" i="22" s="1"/>
  <c r="E20" i="22"/>
  <c r="F20" i="22" s="1"/>
  <c r="E19" i="22"/>
  <c r="F19" i="22" s="1"/>
  <c r="E18" i="22"/>
  <c r="F18" i="22" s="1"/>
  <c r="E17" i="22"/>
  <c r="F17" i="22" s="1"/>
  <c r="E16" i="22"/>
  <c r="F16" i="22" s="1"/>
  <c r="E15" i="22"/>
  <c r="F15" i="22" s="1"/>
  <c r="E14" i="22"/>
  <c r="F14" i="22" s="1"/>
  <c r="E13" i="22"/>
  <c r="F13" i="22" s="1"/>
  <c r="E12" i="22"/>
  <c r="F12" i="22" s="1"/>
  <c r="E11" i="22"/>
  <c r="F11" i="22" s="1"/>
  <c r="E10" i="22"/>
  <c r="F10" i="22" s="1"/>
  <c r="E9" i="22"/>
  <c r="F9" i="22" s="1"/>
  <c r="E8" i="22"/>
  <c r="F8" i="22" s="1"/>
  <c r="E92" i="3" l="1"/>
  <c r="F92" i="3" s="1"/>
  <c r="E91" i="3"/>
  <c r="F91" i="3" s="1"/>
  <c r="E90" i="3"/>
  <c r="F90" i="3" s="1"/>
  <c r="E89" i="3"/>
  <c r="F89" i="3" s="1"/>
  <c r="E88" i="3"/>
  <c r="F88" i="3" s="1"/>
  <c r="E87" i="3"/>
  <c r="F87" i="3" s="1"/>
  <c r="E86" i="3"/>
  <c r="F86" i="3" s="1"/>
  <c r="E85" i="3"/>
  <c r="F85" i="3" s="1"/>
  <c r="E84" i="3"/>
  <c r="F84" i="3" s="1"/>
  <c r="E83" i="3"/>
  <c r="F83" i="3" s="1"/>
  <c r="E82" i="3"/>
  <c r="F82" i="3" s="1"/>
  <c r="E81" i="3"/>
  <c r="F81" i="3" s="1"/>
  <c r="E80" i="3"/>
  <c r="F80" i="3" s="1"/>
  <c r="E79" i="3"/>
  <c r="F79" i="3" s="1"/>
  <c r="E78" i="3"/>
  <c r="F78" i="3" s="1"/>
  <c r="E77" i="3"/>
  <c r="F77" i="3" s="1"/>
  <c r="E76" i="3"/>
  <c r="F76" i="3" s="1"/>
  <c r="E75" i="3"/>
  <c r="F75" i="3" s="1"/>
  <c r="E74" i="3"/>
  <c r="F74" i="3" s="1"/>
  <c r="E71" i="3"/>
  <c r="F71" i="3" s="1"/>
  <c r="E70" i="3"/>
  <c r="F70" i="3" s="1"/>
  <c r="E69" i="3"/>
  <c r="F69" i="3" s="1"/>
  <c r="E68" i="3"/>
  <c r="F68" i="3" s="1"/>
  <c r="E67" i="3"/>
  <c r="F67" i="3" s="1"/>
  <c r="E66" i="3"/>
  <c r="F66" i="3" s="1"/>
  <c r="E65" i="3"/>
  <c r="F65" i="3" s="1"/>
  <c r="E64" i="3"/>
  <c r="F64" i="3" s="1"/>
  <c r="E63" i="3"/>
  <c r="F63" i="3" s="1"/>
  <c r="E62" i="3"/>
  <c r="F62" i="3" s="1"/>
  <c r="E61" i="3"/>
  <c r="F61" i="3" s="1"/>
  <c r="E60" i="3"/>
  <c r="F60" i="3" s="1"/>
  <c r="E59" i="3"/>
  <c r="F59" i="3" s="1"/>
  <c r="E58" i="3"/>
  <c r="F58" i="3" s="1"/>
  <c r="E54" i="3"/>
  <c r="F54" i="3" s="1"/>
  <c r="E52" i="3"/>
  <c r="F52" i="3" s="1"/>
  <c r="E50" i="3"/>
  <c r="F50" i="3" s="1"/>
  <c r="E48" i="3"/>
  <c r="F48" i="3" s="1"/>
  <c r="E46" i="3"/>
  <c r="F46" i="3" s="1"/>
  <c r="E44" i="3"/>
  <c r="F44" i="3" s="1"/>
  <c r="E42" i="3"/>
  <c r="F42" i="3" s="1"/>
  <c r="E41" i="3"/>
  <c r="F41" i="3" s="1"/>
  <c r="E40" i="3"/>
  <c r="F40" i="3" s="1"/>
  <c r="E39" i="3"/>
  <c r="F39" i="3" s="1"/>
  <c r="E38" i="3"/>
  <c r="F38" i="3" s="1"/>
  <c r="E37" i="3"/>
  <c r="F37" i="3" s="1"/>
  <c r="E35" i="3"/>
  <c r="F35" i="3" s="1"/>
  <c r="F34" i="3"/>
  <c r="E33" i="3"/>
  <c r="F33" i="3" s="1"/>
  <c r="E31" i="3"/>
  <c r="F31" i="3" s="1"/>
  <c r="E29" i="3"/>
  <c r="F29" i="3" s="1"/>
  <c r="E28" i="3"/>
  <c r="F28" i="3" s="1"/>
  <c r="E27" i="3"/>
  <c r="F27" i="3" s="1"/>
  <c r="E26" i="3"/>
  <c r="F26" i="3" s="1"/>
  <c r="E25" i="3"/>
  <c r="F25" i="3" s="1"/>
  <c r="E24" i="3"/>
  <c r="F24" i="3" s="1"/>
  <c r="E23" i="3"/>
  <c r="F23" i="3" s="1"/>
  <c r="E22" i="3"/>
  <c r="F22" i="3" s="1"/>
  <c r="E21" i="3"/>
  <c r="F21" i="3" s="1"/>
  <c r="E20" i="3"/>
  <c r="F20" i="3" s="1"/>
  <c r="E19" i="3"/>
  <c r="F19" i="3" s="1"/>
  <c r="E18" i="3"/>
  <c r="F18" i="3" s="1"/>
  <c r="E17" i="3"/>
  <c r="F17" i="3" s="1"/>
  <c r="E16" i="3"/>
  <c r="F16" i="3" s="1"/>
  <c r="E15" i="3"/>
  <c r="F15" i="3" s="1"/>
  <c r="E14" i="3"/>
  <c r="F14" i="3" s="1"/>
  <c r="E13" i="3"/>
  <c r="F13" i="3" s="1"/>
  <c r="E12" i="3"/>
  <c r="F12" i="3" s="1"/>
  <c r="E11" i="3"/>
  <c r="F11" i="3" s="1"/>
  <c r="E10" i="3"/>
  <c r="F10" i="3" s="1"/>
  <c r="E9" i="3"/>
  <c r="F9" i="3" s="1"/>
  <c r="E8" i="3"/>
  <c r="F8" i="3" s="1"/>
  <c r="E91" i="6" l="1"/>
  <c r="F91" i="6" s="1"/>
  <c r="E89" i="6"/>
  <c r="F89" i="6" s="1"/>
  <c r="E88" i="6"/>
  <c r="F88" i="6" s="1"/>
  <c r="E83" i="6"/>
  <c r="F83" i="6" s="1"/>
  <c r="E82" i="6"/>
  <c r="F82" i="6" s="1"/>
  <c r="E80" i="6"/>
  <c r="F80" i="6" s="1"/>
  <c r="E78" i="6"/>
  <c r="F78" i="6" s="1"/>
  <c r="E74" i="6"/>
  <c r="F74" i="6" s="1"/>
  <c r="E69" i="6"/>
  <c r="F69" i="6" s="1"/>
  <c r="E68" i="6"/>
  <c r="F68" i="6" s="1"/>
  <c r="E65" i="6"/>
  <c r="F65" i="6" s="1"/>
  <c r="E64" i="6"/>
  <c r="F64" i="6" s="1"/>
  <c r="E61" i="6"/>
  <c r="F61" i="6" s="1"/>
  <c r="E60" i="6"/>
  <c r="F60" i="6" s="1"/>
  <c r="E59" i="6"/>
  <c r="F59" i="6" s="1"/>
  <c r="E52" i="6"/>
  <c r="F52" i="6" s="1"/>
  <c r="E46" i="6"/>
  <c r="F46" i="6" s="1"/>
  <c r="E44" i="6"/>
  <c r="F44" i="6" s="1"/>
  <c r="E41" i="6"/>
  <c r="F41" i="6" s="1"/>
  <c r="E40" i="6"/>
  <c r="F40" i="6" s="1"/>
  <c r="E39" i="6"/>
  <c r="F39" i="6" s="1"/>
  <c r="F34" i="6"/>
  <c r="E33" i="6"/>
  <c r="F33" i="6" s="1"/>
  <c r="E28" i="6"/>
  <c r="F28" i="6" s="1"/>
  <c r="E26" i="6"/>
  <c r="F26" i="6" s="1"/>
  <c r="E25" i="6"/>
  <c r="F25" i="6" s="1"/>
  <c r="E24" i="6"/>
  <c r="F24" i="6" s="1"/>
  <c r="E23" i="6"/>
  <c r="F23" i="6" s="1"/>
  <c r="E20" i="6"/>
  <c r="F20" i="6" s="1"/>
  <c r="E18" i="6"/>
  <c r="F18" i="6" s="1"/>
  <c r="E17" i="6"/>
  <c r="F17" i="6" s="1"/>
  <c r="E16" i="6"/>
  <c r="F16" i="6" s="1"/>
  <c r="E15" i="6"/>
  <c r="F15" i="6" s="1"/>
  <c r="E12" i="6"/>
  <c r="F12" i="6" s="1"/>
  <c r="E8" i="6"/>
  <c r="F8" i="6" s="1"/>
  <c r="E22" i="6" l="1"/>
  <c r="F22" i="6" s="1"/>
  <c r="E31" i="6"/>
  <c r="F31" i="6" s="1"/>
  <c r="E50" i="6"/>
  <c r="F50" i="6" s="1"/>
  <c r="E58" i="6"/>
  <c r="F58" i="6" s="1"/>
  <c r="E62" i="6"/>
  <c r="F62" i="6" s="1"/>
  <c r="E85" i="6"/>
  <c r="F85" i="6" s="1"/>
  <c r="E9" i="6"/>
  <c r="F9" i="6" s="1"/>
  <c r="E14" i="6"/>
  <c r="F14" i="6" s="1"/>
  <c r="E11" i="6"/>
  <c r="F11" i="6" s="1"/>
  <c r="E13" i="6"/>
  <c r="F13" i="6" s="1"/>
  <c r="E19" i="6"/>
  <c r="F19" i="6" s="1"/>
  <c r="E21" i="6"/>
  <c r="F21" i="6" s="1"/>
  <c r="E27" i="6"/>
  <c r="F27" i="6" s="1"/>
  <c r="E29" i="6"/>
  <c r="F29" i="6" s="1"/>
  <c r="E84" i="6"/>
  <c r="F84" i="6" s="1"/>
  <c r="E10" i="6"/>
  <c r="F10" i="6" s="1"/>
  <c r="E81" i="6"/>
  <c r="F81" i="6" s="1"/>
  <c r="E38" i="6"/>
  <c r="F38" i="6" s="1"/>
  <c r="E48" i="6"/>
  <c r="F48" i="6" s="1"/>
  <c r="E67" i="6"/>
  <c r="F67" i="6" s="1"/>
  <c r="E77" i="6"/>
  <c r="F77" i="6" s="1"/>
  <c r="E76" i="6"/>
  <c r="F76" i="6" s="1"/>
  <c r="E79" i="6"/>
  <c r="F79" i="6" s="1"/>
  <c r="E42" i="6"/>
  <c r="F42" i="6" s="1"/>
  <c r="E37" i="6"/>
  <c r="F37" i="6" s="1"/>
  <c r="E63" i="6"/>
  <c r="F63" i="6" s="1"/>
  <c r="E66" i="6"/>
  <c r="F66" i="6" s="1"/>
  <c r="E70" i="6"/>
  <c r="F70" i="6" s="1"/>
  <c r="E75" i="6"/>
  <c r="F75" i="6" s="1"/>
  <c r="E87" i="6"/>
  <c r="F87" i="6" s="1"/>
  <c r="E86" i="6" l="1"/>
  <c r="F86" i="6" s="1"/>
  <c r="E54" i="6"/>
  <c r="F54" i="6" s="1"/>
  <c r="E35" i="6"/>
  <c r="F35" i="6" s="1"/>
  <c r="E92" i="6"/>
  <c r="F92" i="6" s="1"/>
  <c r="E90" i="6"/>
  <c r="F90" i="6" s="1"/>
  <c r="E71" i="6"/>
  <c r="F71" i="6" s="1"/>
  <c r="E91" i="5" l="1"/>
  <c r="F91" i="5" s="1"/>
  <c r="E85" i="5"/>
  <c r="F85" i="5" s="1"/>
  <c r="E84" i="5"/>
  <c r="F84" i="5" s="1"/>
  <c r="E82" i="5"/>
  <c r="F82" i="5" s="1"/>
  <c r="E80" i="5"/>
  <c r="F80" i="5" s="1"/>
  <c r="E79" i="5"/>
  <c r="F79" i="5" s="1"/>
  <c r="E78" i="5"/>
  <c r="F78" i="5" s="1"/>
  <c r="E75" i="5"/>
  <c r="F75" i="5" s="1"/>
  <c r="E77" i="5"/>
  <c r="F77" i="5" s="1"/>
  <c r="E70" i="5"/>
  <c r="F70" i="5" s="1"/>
  <c r="E68" i="5"/>
  <c r="F68" i="5" s="1"/>
  <c r="E67" i="5"/>
  <c r="F67" i="5" s="1"/>
  <c r="E65" i="5"/>
  <c r="F65" i="5" s="1"/>
  <c r="E64" i="5"/>
  <c r="F64" i="5" s="1"/>
  <c r="E63" i="5"/>
  <c r="F63" i="5" s="1"/>
  <c r="E60" i="5"/>
  <c r="F60" i="5" s="1"/>
  <c r="E59" i="5"/>
  <c r="F59" i="5" s="1"/>
  <c r="E58" i="5"/>
  <c r="F58" i="5" s="1"/>
  <c r="E52" i="5"/>
  <c r="F52" i="5" s="1"/>
  <c r="E50" i="5"/>
  <c r="F50" i="5" s="1"/>
  <c r="E46" i="5"/>
  <c r="F46" i="5" s="1"/>
  <c r="E44" i="5"/>
  <c r="F44" i="5" s="1"/>
  <c r="E40" i="5"/>
  <c r="F40" i="5" s="1"/>
  <c r="E39" i="5"/>
  <c r="F39" i="5" s="1"/>
  <c r="E38" i="5"/>
  <c r="F38" i="5" s="1"/>
  <c r="F34" i="5"/>
  <c r="E33" i="5"/>
  <c r="F33" i="5" s="1"/>
  <c r="E29" i="5"/>
  <c r="F29" i="5" s="1"/>
  <c r="E28" i="5"/>
  <c r="F28" i="5" s="1"/>
  <c r="E27" i="5"/>
  <c r="F27" i="5" s="1"/>
  <c r="E24" i="5"/>
  <c r="F24" i="5" s="1"/>
  <c r="E23" i="5"/>
  <c r="F23" i="5" s="1"/>
  <c r="E22" i="5"/>
  <c r="F22" i="5" s="1"/>
  <c r="E21" i="5"/>
  <c r="F21" i="5" s="1"/>
  <c r="E20" i="5"/>
  <c r="F20" i="5" s="1"/>
  <c r="E19" i="5"/>
  <c r="F19" i="5" s="1"/>
  <c r="E16" i="5"/>
  <c r="F16" i="5" s="1"/>
  <c r="E15" i="5"/>
  <c r="F15" i="5" s="1"/>
  <c r="E14" i="5"/>
  <c r="F14" i="5" s="1"/>
  <c r="E13" i="5"/>
  <c r="F13" i="5" s="1"/>
  <c r="E12" i="5"/>
  <c r="F12" i="5" s="1"/>
  <c r="E11" i="5"/>
  <c r="F11" i="5" s="1"/>
  <c r="E8" i="5"/>
  <c r="F8" i="5" s="1"/>
  <c r="E18" i="5" l="1"/>
  <c r="F18" i="5" s="1"/>
  <c r="E25" i="5"/>
  <c r="F25" i="5" s="1"/>
  <c r="E61" i="5"/>
  <c r="F61" i="5" s="1"/>
  <c r="E74" i="5"/>
  <c r="F74" i="5" s="1"/>
  <c r="E89" i="5"/>
  <c r="F89" i="5" s="1"/>
  <c r="E41" i="5"/>
  <c r="F41" i="5" s="1"/>
  <c r="E76" i="5"/>
  <c r="F76" i="5" s="1"/>
  <c r="E86" i="5"/>
  <c r="F86" i="5" s="1"/>
  <c r="E83" i="5"/>
  <c r="F83" i="5" s="1"/>
  <c r="E9" i="5"/>
  <c r="F9" i="5" s="1"/>
  <c r="E17" i="5"/>
  <c r="F17" i="5" s="1"/>
  <c r="E26" i="5"/>
  <c r="F26" i="5" s="1"/>
  <c r="E37" i="5"/>
  <c r="F37" i="5" s="1"/>
  <c r="E62" i="5"/>
  <c r="F62" i="5" s="1"/>
  <c r="E10" i="5"/>
  <c r="F10" i="5" s="1"/>
  <c r="E35" i="5"/>
  <c r="F35" i="5" s="1"/>
  <c r="E81" i="5"/>
  <c r="F81" i="5" s="1"/>
  <c r="E90" i="5"/>
  <c r="F90" i="5" s="1"/>
  <c r="E69" i="5"/>
  <c r="F69" i="5" s="1"/>
  <c r="E87" i="5"/>
  <c r="F87" i="5" s="1"/>
  <c r="E31" i="5"/>
  <c r="F31" i="5" s="1"/>
  <c r="E48" i="5"/>
  <c r="F48" i="5" s="1"/>
  <c r="E88" i="5"/>
  <c r="F88" i="5" s="1"/>
  <c r="E92" i="5" l="1"/>
  <c r="F92" i="5" s="1"/>
  <c r="E66" i="5"/>
  <c r="F66" i="5" s="1"/>
  <c r="E71" i="5"/>
  <c r="F71" i="5" s="1"/>
  <c r="E54" i="5"/>
  <c r="F54" i="5" s="1"/>
  <c r="E42" i="5"/>
  <c r="F42" i="5" s="1"/>
  <c r="E91" i="4" l="1"/>
  <c r="F91" i="4" s="1"/>
  <c r="E89" i="4"/>
  <c r="F89" i="4" s="1"/>
  <c r="E80" i="4"/>
  <c r="F80" i="4" s="1"/>
  <c r="E76" i="4"/>
  <c r="F76" i="4" s="1"/>
  <c r="E74" i="4"/>
  <c r="F74" i="4" s="1"/>
  <c r="E68" i="4"/>
  <c r="F68" i="4" s="1"/>
  <c r="E65" i="4"/>
  <c r="F65" i="4" s="1"/>
  <c r="E64" i="4"/>
  <c r="F64" i="4" s="1"/>
  <c r="E63" i="4"/>
  <c r="F63" i="4" s="1"/>
  <c r="E62" i="4"/>
  <c r="F62" i="4" s="1"/>
  <c r="E60" i="4"/>
  <c r="F60" i="4" s="1"/>
  <c r="E59" i="4"/>
  <c r="F59" i="4" s="1"/>
  <c r="E52" i="4"/>
  <c r="F52" i="4" s="1"/>
  <c r="E44" i="4"/>
  <c r="F44" i="4" s="1"/>
  <c r="E39" i="4"/>
  <c r="F39" i="4" s="1"/>
  <c r="F34" i="4"/>
  <c r="E33" i="4"/>
  <c r="F33" i="4" s="1"/>
  <c r="E28" i="4"/>
  <c r="F28" i="4" s="1"/>
  <c r="E25" i="4"/>
  <c r="F25" i="4" s="1"/>
  <c r="E24" i="4"/>
  <c r="F24" i="4" s="1"/>
  <c r="E22" i="4"/>
  <c r="F22" i="4" s="1"/>
  <c r="E21" i="4"/>
  <c r="F21" i="4" s="1"/>
  <c r="E20" i="4"/>
  <c r="F20" i="4" s="1"/>
  <c r="E19" i="4"/>
  <c r="F19" i="4" s="1"/>
  <c r="E18" i="4"/>
  <c r="F18" i="4" s="1"/>
  <c r="E16" i="4"/>
  <c r="F16" i="4" s="1"/>
  <c r="E15" i="4"/>
  <c r="F15" i="4" s="1"/>
  <c r="E12" i="4"/>
  <c r="F12" i="4" s="1"/>
  <c r="E8" i="4"/>
  <c r="F8" i="4" s="1"/>
  <c r="E13" i="4" l="1"/>
  <c r="F13" i="4" s="1"/>
  <c r="E23" i="4"/>
  <c r="F23" i="4" s="1"/>
  <c r="E29" i="4"/>
  <c r="F29" i="4" s="1"/>
  <c r="E40" i="4"/>
  <c r="F40" i="4" s="1"/>
  <c r="E50" i="4"/>
  <c r="F50" i="4" s="1"/>
  <c r="E83" i="4"/>
  <c r="F83" i="4" s="1"/>
  <c r="E9" i="4"/>
  <c r="F9" i="4" s="1"/>
  <c r="E11" i="4"/>
  <c r="F11" i="4" s="1"/>
  <c r="E17" i="4"/>
  <c r="F17" i="4" s="1"/>
  <c r="E26" i="4"/>
  <c r="F26" i="4" s="1"/>
  <c r="E27" i="4"/>
  <c r="F27" i="4" s="1"/>
  <c r="E37" i="4"/>
  <c r="F37" i="4" s="1"/>
  <c r="E38" i="4"/>
  <c r="F38" i="4" s="1"/>
  <c r="E61" i="4"/>
  <c r="F61" i="4" s="1"/>
  <c r="E67" i="4"/>
  <c r="F67" i="4" s="1"/>
  <c r="E82" i="4"/>
  <c r="F82" i="4" s="1"/>
  <c r="E14" i="4"/>
  <c r="F14" i="4" s="1"/>
  <c r="E41" i="4"/>
  <c r="F41" i="4" s="1"/>
  <c r="E58" i="4"/>
  <c r="F58" i="4" s="1"/>
  <c r="E70" i="4"/>
  <c r="F70" i="4" s="1"/>
  <c r="E78" i="4"/>
  <c r="F78" i="4" s="1"/>
  <c r="E84" i="4"/>
  <c r="F84" i="4" s="1"/>
  <c r="E85" i="4"/>
  <c r="F85" i="4" s="1"/>
  <c r="E86" i="4"/>
  <c r="F86" i="4" s="1"/>
  <c r="E81" i="4"/>
  <c r="F81" i="4" s="1"/>
  <c r="E90" i="4"/>
  <c r="F90" i="4" s="1"/>
  <c r="E46" i="4"/>
  <c r="F46" i="4" s="1"/>
  <c r="E69" i="4"/>
  <c r="F69" i="4" s="1"/>
  <c r="E75" i="4"/>
  <c r="F75" i="4" s="1"/>
  <c r="E79" i="4"/>
  <c r="F79" i="4" s="1"/>
  <c r="E87" i="4"/>
  <c r="F87" i="4" s="1"/>
  <c r="E31" i="4"/>
  <c r="F31" i="4" s="1"/>
  <c r="E42" i="4"/>
  <c r="F42" i="4" s="1"/>
  <c r="E48" i="4"/>
  <c r="F48" i="4" s="1"/>
  <c r="E88" i="4"/>
  <c r="F88" i="4" s="1"/>
  <c r="E92" i="4" l="1"/>
  <c r="F92" i="4" s="1"/>
  <c r="E77" i="4"/>
  <c r="F77" i="4" s="1"/>
  <c r="E71" i="4"/>
  <c r="F71" i="4" s="1"/>
  <c r="E66" i="4"/>
  <c r="F66" i="4" s="1"/>
  <c r="E10" i="4"/>
  <c r="F10" i="4" s="1"/>
  <c r="E35" i="4" l="1"/>
  <c r="F35" i="4" s="1"/>
  <c r="E54" i="4"/>
  <c r="F54" i="4" s="1"/>
  <c r="E91" i="2" l="1"/>
  <c r="F91" i="2" s="1"/>
  <c r="E89" i="2"/>
  <c r="F89" i="2" s="1"/>
  <c r="E88" i="2"/>
  <c r="F88" i="2" s="1"/>
  <c r="E85" i="2"/>
  <c r="F85" i="2" s="1"/>
  <c r="E82" i="2"/>
  <c r="F82" i="2" s="1"/>
  <c r="E80" i="2"/>
  <c r="F80" i="2" s="1"/>
  <c r="E76" i="2"/>
  <c r="F76" i="2" s="1"/>
  <c r="E74" i="2"/>
  <c r="F74" i="2" s="1"/>
  <c r="E68" i="2"/>
  <c r="F68" i="2" s="1"/>
  <c r="E67" i="2"/>
  <c r="F67" i="2" s="1"/>
  <c r="E64" i="2"/>
  <c r="F64" i="2" s="1"/>
  <c r="E63" i="2"/>
  <c r="F63" i="2" s="1"/>
  <c r="E62" i="2"/>
  <c r="F62" i="2" s="1"/>
  <c r="E60" i="2"/>
  <c r="F60" i="2" s="1"/>
  <c r="E59" i="2"/>
  <c r="F59" i="2" s="1"/>
  <c r="E58" i="2"/>
  <c r="F58" i="2" s="1"/>
  <c r="E52" i="2"/>
  <c r="F52" i="2" s="1"/>
  <c r="E50" i="2"/>
  <c r="F50" i="2" s="1"/>
  <c r="E44" i="2"/>
  <c r="F44" i="2" s="1"/>
  <c r="E39" i="2"/>
  <c r="F39" i="2" s="1"/>
  <c r="E37" i="2"/>
  <c r="F37" i="2" s="1"/>
  <c r="F34" i="2"/>
  <c r="E33" i="2"/>
  <c r="F33" i="2" s="1"/>
  <c r="E31" i="2"/>
  <c r="F31" i="2" s="1"/>
  <c r="E28" i="2"/>
  <c r="F28" i="2" s="1"/>
  <c r="E27" i="2"/>
  <c r="F27" i="2" s="1"/>
  <c r="E24" i="2"/>
  <c r="F24" i="2" s="1"/>
  <c r="E23" i="2"/>
  <c r="F23" i="2" s="1"/>
  <c r="E21" i="2"/>
  <c r="F21" i="2" s="1"/>
  <c r="E20" i="2"/>
  <c r="F20" i="2" s="1"/>
  <c r="E16" i="2"/>
  <c r="F16" i="2" s="1"/>
  <c r="E15" i="2"/>
  <c r="F15" i="2" s="1"/>
  <c r="E13" i="2"/>
  <c r="F13" i="2" s="1"/>
  <c r="E12" i="2"/>
  <c r="F12" i="2" s="1"/>
  <c r="E11" i="2"/>
  <c r="F11" i="2" s="1"/>
  <c r="E8" i="2"/>
  <c r="F8" i="2" s="1"/>
  <c r="E18" i="2" l="1"/>
  <c r="F18" i="2" s="1"/>
  <c r="E26" i="2"/>
  <c r="F26" i="2" s="1"/>
  <c r="E40" i="2"/>
  <c r="F40" i="2" s="1"/>
  <c r="E65" i="2"/>
  <c r="F65" i="2" s="1"/>
  <c r="E83" i="2"/>
  <c r="F83" i="2" s="1"/>
  <c r="E9" i="2"/>
  <c r="F9" i="2" s="1"/>
  <c r="E14" i="2"/>
  <c r="F14" i="2" s="1"/>
  <c r="E17" i="2"/>
  <c r="F17" i="2" s="1"/>
  <c r="E22" i="2"/>
  <c r="F22" i="2" s="1"/>
  <c r="E25" i="2"/>
  <c r="F25" i="2" s="1"/>
  <c r="E61" i="2"/>
  <c r="F61" i="2" s="1"/>
  <c r="E79" i="2"/>
  <c r="F79" i="2" s="1"/>
  <c r="E29" i="2"/>
  <c r="F29" i="2" s="1"/>
  <c r="E38" i="2"/>
  <c r="F38" i="2" s="1"/>
  <c r="E86" i="2"/>
  <c r="F86" i="2" s="1"/>
  <c r="E19" i="2"/>
  <c r="F19" i="2" s="1"/>
  <c r="E41" i="2"/>
  <c r="F41" i="2" s="1"/>
  <c r="E70" i="2"/>
  <c r="F70" i="2" s="1"/>
  <c r="E75" i="2"/>
  <c r="F75" i="2" s="1"/>
  <c r="E78" i="2"/>
  <c r="F78" i="2" s="1"/>
  <c r="E84" i="2"/>
  <c r="F84" i="2" s="1"/>
  <c r="E66" i="2"/>
  <c r="F66" i="2" s="1"/>
  <c r="E81" i="2"/>
  <c r="F81" i="2" s="1"/>
  <c r="E90" i="2"/>
  <c r="F90" i="2" s="1"/>
  <c r="E42" i="2"/>
  <c r="F42" i="2" s="1"/>
  <c r="E46" i="2"/>
  <c r="F46" i="2" s="1"/>
  <c r="E69" i="2"/>
  <c r="F69" i="2" s="1"/>
  <c r="E87" i="2"/>
  <c r="F87" i="2" s="1"/>
  <c r="E48" i="2"/>
  <c r="F48" i="2" s="1"/>
  <c r="E71" i="2" l="1"/>
  <c r="F71" i="2" s="1"/>
  <c r="E77" i="2"/>
  <c r="F77" i="2" s="1"/>
  <c r="E10" i="2"/>
  <c r="F10" i="2" s="1"/>
  <c r="E92" i="2"/>
  <c r="F92" i="2" s="1"/>
  <c r="E35" i="2" l="1"/>
  <c r="F35" i="2" s="1"/>
  <c r="E54" i="2"/>
  <c r="F54" i="2" s="1"/>
  <c r="E91" i="1" l="1"/>
  <c r="F91" i="1" s="1"/>
  <c r="E89" i="1"/>
  <c r="F89" i="1" s="1"/>
  <c r="E85" i="1"/>
  <c r="F85" i="1" s="1"/>
  <c r="E82" i="1"/>
  <c r="F82" i="1" s="1"/>
  <c r="E80" i="1"/>
  <c r="F80" i="1" s="1"/>
  <c r="E79" i="1"/>
  <c r="F79" i="1" s="1"/>
  <c r="E81" i="1"/>
  <c r="F81" i="1" s="1"/>
  <c r="E76" i="1"/>
  <c r="F76" i="1" s="1"/>
  <c r="E70" i="1"/>
  <c r="F70" i="1" s="1"/>
  <c r="E69" i="1"/>
  <c r="F69" i="1" s="1"/>
  <c r="E68" i="1"/>
  <c r="F68" i="1" s="1"/>
  <c r="E67" i="1"/>
  <c r="F67" i="1" s="1"/>
  <c r="E65" i="1"/>
  <c r="F65" i="1" s="1"/>
  <c r="E64" i="1"/>
  <c r="F64" i="1" s="1"/>
  <c r="E63" i="1"/>
  <c r="F63" i="1" s="1"/>
  <c r="E62" i="1"/>
  <c r="F62" i="1" s="1"/>
  <c r="E61" i="1"/>
  <c r="F61" i="1" s="1"/>
  <c r="E60" i="1"/>
  <c r="F60" i="1" s="1"/>
  <c r="E58" i="1"/>
  <c r="F58" i="1" s="1"/>
  <c r="E50" i="1"/>
  <c r="F50" i="1" s="1"/>
  <c r="E48" i="1"/>
  <c r="F48" i="1" s="1"/>
  <c r="E41" i="1"/>
  <c r="F41" i="1" s="1"/>
  <c r="E40" i="1"/>
  <c r="F40" i="1" s="1"/>
  <c r="E39" i="1"/>
  <c r="F39" i="1" s="1"/>
  <c r="E37" i="1"/>
  <c r="F37" i="1" s="1"/>
  <c r="F34" i="1"/>
  <c r="E29" i="1"/>
  <c r="F29" i="1" s="1"/>
  <c r="E27" i="1"/>
  <c r="F27" i="1" s="1"/>
  <c r="E25" i="1"/>
  <c r="F25" i="1" s="1"/>
  <c r="E24" i="1"/>
  <c r="F24" i="1" s="1"/>
  <c r="E23" i="1"/>
  <c r="F23" i="1" s="1"/>
  <c r="E22" i="1"/>
  <c r="F22" i="1" s="1"/>
  <c r="E20" i="1"/>
  <c r="F20" i="1" s="1"/>
  <c r="E19" i="1"/>
  <c r="F19" i="1" s="1"/>
  <c r="E17" i="1"/>
  <c r="F17" i="1" s="1"/>
  <c r="E16" i="1"/>
  <c r="F16" i="1" s="1"/>
  <c r="E14" i="1"/>
  <c r="F14" i="1" s="1"/>
  <c r="E12" i="1"/>
  <c r="F12" i="1" s="1"/>
  <c r="E11" i="1"/>
  <c r="F11" i="1" s="1"/>
  <c r="E8" i="1"/>
  <c r="F8" i="1" s="1"/>
  <c r="E10" i="1" l="1"/>
  <c r="F10" i="1" s="1"/>
  <c r="E15" i="1"/>
  <c r="F15" i="1" s="1"/>
  <c r="E21" i="1"/>
  <c r="F21" i="1" s="1"/>
  <c r="E26" i="1"/>
  <c r="F26" i="1" s="1"/>
  <c r="E33" i="1"/>
  <c r="F33" i="1" s="1"/>
  <c r="E38" i="1"/>
  <c r="F38" i="1" s="1"/>
  <c r="E46" i="1"/>
  <c r="F46" i="1" s="1"/>
  <c r="E75" i="1"/>
  <c r="F75" i="1" s="1"/>
  <c r="E78" i="1"/>
  <c r="F78" i="1" s="1"/>
  <c r="E88" i="1"/>
  <c r="F88" i="1" s="1"/>
  <c r="E28" i="1"/>
  <c r="F28" i="1" s="1"/>
  <c r="E31" i="1"/>
  <c r="F31" i="1" s="1"/>
  <c r="E44" i="1"/>
  <c r="F44" i="1" s="1"/>
  <c r="E52" i="1"/>
  <c r="F52" i="1" s="1"/>
  <c r="E59" i="1"/>
  <c r="F59" i="1" s="1"/>
  <c r="E74" i="1"/>
  <c r="F74" i="1" s="1"/>
  <c r="E84" i="1"/>
  <c r="F84" i="1" s="1"/>
  <c r="E9" i="1"/>
  <c r="F9" i="1" s="1"/>
  <c r="E13" i="1"/>
  <c r="F13" i="1" s="1"/>
  <c r="E18" i="1"/>
  <c r="F18" i="1" s="1"/>
  <c r="E86" i="1"/>
  <c r="F86" i="1" s="1"/>
  <c r="E83" i="1"/>
  <c r="F83" i="1" s="1"/>
  <c r="E77" i="1"/>
  <c r="F77" i="1" s="1"/>
  <c r="E66" i="1"/>
  <c r="F66" i="1" s="1"/>
  <c r="E90" i="1"/>
  <c r="F90" i="1" s="1"/>
  <c r="E35" i="1"/>
  <c r="F35" i="1" s="1"/>
  <c r="E54" i="1"/>
  <c r="F54" i="1" s="1"/>
  <c r="E87" i="1"/>
  <c r="F87" i="1" s="1"/>
  <c r="E42" i="1"/>
  <c r="F42" i="1" s="1"/>
  <c r="E71" i="1" l="1"/>
  <c r="F71" i="1" s="1"/>
  <c r="E92" i="1"/>
  <c r="F92" i="1" s="1"/>
  <c r="E91" i="51" l="1"/>
  <c r="F91" i="51" s="1"/>
  <c r="E89" i="51"/>
  <c r="F89" i="51" s="1"/>
  <c r="E88" i="51"/>
  <c r="F88" i="51" s="1"/>
  <c r="F85" i="51"/>
  <c r="E85" i="51"/>
  <c r="E84" i="51"/>
  <c r="F84" i="51" s="1"/>
  <c r="E83" i="51"/>
  <c r="F83" i="51" s="1"/>
  <c r="E82" i="51"/>
  <c r="F82" i="51" s="1"/>
  <c r="E86" i="51"/>
  <c r="F86" i="51" s="1"/>
  <c r="E80" i="51"/>
  <c r="F80" i="51" s="1"/>
  <c r="E79" i="51"/>
  <c r="F79" i="51" s="1"/>
  <c r="E78" i="51"/>
  <c r="F78" i="51" s="1"/>
  <c r="E81" i="51"/>
  <c r="F81" i="51" s="1"/>
  <c r="E76" i="51"/>
  <c r="F76" i="51" s="1"/>
  <c r="E75" i="51"/>
  <c r="F75" i="51" s="1"/>
  <c r="E74" i="51"/>
  <c r="F74" i="51" s="1"/>
  <c r="E69" i="51"/>
  <c r="F69" i="51" s="1"/>
  <c r="E68" i="51"/>
  <c r="F68" i="51" s="1"/>
  <c r="E67" i="51"/>
  <c r="F67" i="51" s="1"/>
  <c r="E65" i="51"/>
  <c r="F65" i="51" s="1"/>
  <c r="E64" i="51"/>
  <c r="F64" i="51" s="1"/>
  <c r="E63" i="51"/>
  <c r="F63" i="51" s="1"/>
  <c r="E62" i="51"/>
  <c r="F62" i="51" s="1"/>
  <c r="E61" i="51"/>
  <c r="F61" i="51" s="1"/>
  <c r="E60" i="51"/>
  <c r="F60" i="51" s="1"/>
  <c r="E59" i="51"/>
  <c r="F59" i="51" s="1"/>
  <c r="E58" i="51"/>
  <c r="F58" i="51" s="1"/>
  <c r="E52" i="51"/>
  <c r="F52" i="51" s="1"/>
  <c r="E50" i="51"/>
  <c r="F50" i="51" s="1"/>
  <c r="E48" i="51"/>
  <c r="F48" i="51" s="1"/>
  <c r="E46" i="51"/>
  <c r="F46" i="51" s="1"/>
  <c r="E44" i="51"/>
  <c r="F44" i="51" s="1"/>
  <c r="E41" i="51"/>
  <c r="F41" i="51" s="1"/>
  <c r="E40" i="51"/>
  <c r="F40" i="51" s="1"/>
  <c r="E39" i="51"/>
  <c r="F39" i="51" s="1"/>
  <c r="E38" i="51"/>
  <c r="F38" i="51" s="1"/>
  <c r="E42" i="51"/>
  <c r="F42" i="51" s="1"/>
  <c r="F34" i="51"/>
  <c r="E33" i="51"/>
  <c r="F33" i="51" s="1"/>
  <c r="E31" i="51"/>
  <c r="F31" i="51" s="1"/>
  <c r="E29" i="51"/>
  <c r="F29" i="51" s="1"/>
  <c r="E28" i="51"/>
  <c r="F28" i="51" s="1"/>
  <c r="E27" i="51"/>
  <c r="F27" i="51" s="1"/>
  <c r="E26" i="51"/>
  <c r="F26" i="51" s="1"/>
  <c r="E25" i="51"/>
  <c r="F25" i="51" s="1"/>
  <c r="E24" i="51"/>
  <c r="F24" i="51" s="1"/>
  <c r="E23" i="51"/>
  <c r="F23" i="51" s="1"/>
  <c r="E22" i="51"/>
  <c r="F22" i="51" s="1"/>
  <c r="E21" i="51"/>
  <c r="F21" i="51" s="1"/>
  <c r="E20" i="51"/>
  <c r="F20" i="51" s="1"/>
  <c r="E19" i="51"/>
  <c r="F19" i="51" s="1"/>
  <c r="E18" i="51"/>
  <c r="F18" i="51" s="1"/>
  <c r="E17" i="51"/>
  <c r="F17" i="51" s="1"/>
  <c r="E16" i="51"/>
  <c r="F16" i="51" s="1"/>
  <c r="E15" i="51"/>
  <c r="F15" i="51" s="1"/>
  <c r="E14" i="51"/>
  <c r="F14" i="51" s="1"/>
  <c r="E13" i="51"/>
  <c r="F13" i="51" s="1"/>
  <c r="E12" i="51"/>
  <c r="F12" i="51" s="1"/>
  <c r="E11" i="51"/>
  <c r="F11" i="51" s="1"/>
  <c r="E9" i="51"/>
  <c r="F9" i="51" s="1"/>
  <c r="E8" i="51"/>
  <c r="F8" i="51" s="1"/>
  <c r="E91" i="50"/>
  <c r="F91" i="50" s="1"/>
  <c r="E89" i="50"/>
  <c r="F89" i="50" s="1"/>
  <c r="E88" i="50"/>
  <c r="F88" i="50" s="1"/>
  <c r="E85" i="50"/>
  <c r="F85" i="50" s="1"/>
  <c r="E84" i="50"/>
  <c r="F84" i="50" s="1"/>
  <c r="E83" i="50"/>
  <c r="F83" i="50" s="1"/>
  <c r="E82" i="50"/>
  <c r="F82" i="50" s="1"/>
  <c r="E80" i="50"/>
  <c r="F80" i="50" s="1"/>
  <c r="E79" i="50"/>
  <c r="F79" i="50" s="1"/>
  <c r="E78" i="50"/>
  <c r="F78" i="50" s="1"/>
  <c r="E76" i="50"/>
  <c r="F76" i="50" s="1"/>
  <c r="E75" i="50"/>
  <c r="F75" i="50" s="1"/>
  <c r="E74" i="50"/>
  <c r="F74" i="50" s="1"/>
  <c r="E77" i="50"/>
  <c r="F77" i="50" s="1"/>
  <c r="E70" i="50"/>
  <c r="F70" i="50" s="1"/>
  <c r="E68" i="50"/>
  <c r="F68" i="50" s="1"/>
  <c r="E67" i="50"/>
  <c r="F67" i="50" s="1"/>
  <c r="E65" i="50"/>
  <c r="F65" i="50" s="1"/>
  <c r="E64" i="50"/>
  <c r="F64" i="50" s="1"/>
  <c r="E63" i="50"/>
  <c r="F63" i="50" s="1"/>
  <c r="E62" i="50"/>
  <c r="F62" i="50" s="1"/>
  <c r="E61" i="50"/>
  <c r="F61" i="50" s="1"/>
  <c r="E60" i="50"/>
  <c r="F60" i="50" s="1"/>
  <c r="E59" i="50"/>
  <c r="F59" i="50" s="1"/>
  <c r="E58" i="50"/>
  <c r="F58" i="50" s="1"/>
  <c r="E52" i="50"/>
  <c r="F52" i="50" s="1"/>
  <c r="E50" i="50"/>
  <c r="F50" i="50" s="1"/>
  <c r="E44" i="50"/>
  <c r="F44" i="50" s="1"/>
  <c r="E41" i="50"/>
  <c r="F41" i="50" s="1"/>
  <c r="E40" i="50"/>
  <c r="F40" i="50" s="1"/>
  <c r="E39" i="50"/>
  <c r="F39" i="50" s="1"/>
  <c r="E38" i="50"/>
  <c r="F38" i="50" s="1"/>
  <c r="E37" i="50"/>
  <c r="F37" i="50" s="1"/>
  <c r="F34" i="50"/>
  <c r="E33" i="50"/>
  <c r="F33" i="50" s="1"/>
  <c r="E29" i="50"/>
  <c r="F29" i="50" s="1"/>
  <c r="E28" i="50"/>
  <c r="F28" i="50" s="1"/>
  <c r="E27" i="50"/>
  <c r="F27" i="50" s="1"/>
  <c r="E26" i="50"/>
  <c r="F26" i="50" s="1"/>
  <c r="E25" i="50"/>
  <c r="F25" i="50" s="1"/>
  <c r="E24" i="50"/>
  <c r="F24" i="50" s="1"/>
  <c r="E23" i="50"/>
  <c r="F23" i="50" s="1"/>
  <c r="E22" i="50"/>
  <c r="F22" i="50" s="1"/>
  <c r="E21" i="50"/>
  <c r="F21" i="50" s="1"/>
  <c r="E20" i="50"/>
  <c r="F20" i="50" s="1"/>
  <c r="E19" i="50"/>
  <c r="F19" i="50" s="1"/>
  <c r="E18" i="50"/>
  <c r="F18" i="50" s="1"/>
  <c r="E17" i="50"/>
  <c r="F17" i="50" s="1"/>
  <c r="E16" i="50"/>
  <c r="F16" i="50" s="1"/>
  <c r="E15" i="50"/>
  <c r="F15" i="50" s="1"/>
  <c r="E14" i="50"/>
  <c r="F14" i="50" s="1"/>
  <c r="E13" i="50"/>
  <c r="F13" i="50" s="1"/>
  <c r="E12" i="50"/>
  <c r="F12" i="50" s="1"/>
  <c r="E11" i="50"/>
  <c r="F11" i="50" s="1"/>
  <c r="E9" i="50"/>
  <c r="F9" i="50" s="1"/>
  <c r="E8" i="50"/>
  <c r="F8" i="50" s="1"/>
  <c r="E91" i="49"/>
  <c r="F91" i="49" s="1"/>
  <c r="E89" i="49"/>
  <c r="F89" i="49" s="1"/>
  <c r="E88" i="49"/>
  <c r="F88" i="49" s="1"/>
  <c r="E85" i="49"/>
  <c r="F85" i="49" s="1"/>
  <c r="E84" i="49"/>
  <c r="F84" i="49" s="1"/>
  <c r="E83" i="49"/>
  <c r="F83" i="49" s="1"/>
  <c r="E82" i="49"/>
  <c r="F82" i="49" s="1"/>
  <c r="E80" i="49"/>
  <c r="F80" i="49" s="1"/>
  <c r="E79" i="49"/>
  <c r="F79" i="49" s="1"/>
  <c r="E78" i="49"/>
  <c r="F78" i="49" s="1"/>
  <c r="E76" i="49"/>
  <c r="F76" i="49" s="1"/>
  <c r="E75" i="49"/>
  <c r="F75" i="49" s="1"/>
  <c r="E74" i="49"/>
  <c r="F74" i="49" s="1"/>
  <c r="E77" i="49"/>
  <c r="F77" i="49" s="1"/>
  <c r="E70" i="49"/>
  <c r="F70" i="49" s="1"/>
  <c r="E68" i="49"/>
  <c r="F68" i="49" s="1"/>
  <c r="E67" i="49"/>
  <c r="F67" i="49" s="1"/>
  <c r="E65" i="49"/>
  <c r="F65" i="49" s="1"/>
  <c r="E64" i="49"/>
  <c r="F64" i="49" s="1"/>
  <c r="E63" i="49"/>
  <c r="F63" i="49" s="1"/>
  <c r="E62" i="49"/>
  <c r="F62" i="49" s="1"/>
  <c r="E61" i="49"/>
  <c r="F61" i="49" s="1"/>
  <c r="E60" i="49"/>
  <c r="F60" i="49" s="1"/>
  <c r="E59" i="49"/>
  <c r="F59" i="49" s="1"/>
  <c r="E58" i="49"/>
  <c r="F58" i="49" s="1"/>
  <c r="E52" i="49"/>
  <c r="F52" i="49" s="1"/>
  <c r="E50" i="49"/>
  <c r="F50" i="49" s="1"/>
  <c r="E48" i="49"/>
  <c r="F48" i="49" s="1"/>
  <c r="E44" i="49"/>
  <c r="F44" i="49" s="1"/>
  <c r="E41" i="49"/>
  <c r="F41" i="49" s="1"/>
  <c r="E40" i="49"/>
  <c r="F40" i="49" s="1"/>
  <c r="E39" i="49"/>
  <c r="F39" i="49" s="1"/>
  <c r="E38" i="49"/>
  <c r="F38" i="49" s="1"/>
  <c r="E42" i="49"/>
  <c r="F42" i="49" s="1"/>
  <c r="F34" i="49"/>
  <c r="E33" i="49"/>
  <c r="F33" i="49" s="1"/>
  <c r="E31" i="49"/>
  <c r="F31" i="49" s="1"/>
  <c r="E29" i="49"/>
  <c r="F29" i="49" s="1"/>
  <c r="E28" i="49"/>
  <c r="F28" i="49" s="1"/>
  <c r="E27" i="49"/>
  <c r="F27" i="49" s="1"/>
  <c r="E26" i="49"/>
  <c r="F26" i="49" s="1"/>
  <c r="E25" i="49"/>
  <c r="F25" i="49" s="1"/>
  <c r="E24" i="49"/>
  <c r="F24" i="49" s="1"/>
  <c r="E23" i="49"/>
  <c r="F23" i="49" s="1"/>
  <c r="E22" i="49"/>
  <c r="F22" i="49" s="1"/>
  <c r="E21" i="49"/>
  <c r="F21" i="49" s="1"/>
  <c r="E20" i="49"/>
  <c r="F20" i="49" s="1"/>
  <c r="E19" i="49"/>
  <c r="F19" i="49" s="1"/>
  <c r="E18" i="49"/>
  <c r="F18" i="49" s="1"/>
  <c r="E17" i="49"/>
  <c r="F17" i="49" s="1"/>
  <c r="E16" i="49"/>
  <c r="F16" i="49" s="1"/>
  <c r="E15" i="49"/>
  <c r="F15" i="49" s="1"/>
  <c r="E14" i="49"/>
  <c r="F14" i="49" s="1"/>
  <c r="E13" i="49"/>
  <c r="F13" i="49" s="1"/>
  <c r="E12" i="49"/>
  <c r="F12" i="49" s="1"/>
  <c r="E11" i="49"/>
  <c r="F11" i="49" s="1"/>
  <c r="E9" i="49"/>
  <c r="F9" i="49" s="1"/>
  <c r="E8" i="49"/>
  <c r="F8" i="49" s="1"/>
  <c r="E91" i="46"/>
  <c r="F91" i="46" s="1"/>
  <c r="E89" i="46"/>
  <c r="F89" i="46" s="1"/>
  <c r="E88" i="46"/>
  <c r="F88" i="46" s="1"/>
  <c r="E85" i="46"/>
  <c r="F85" i="46" s="1"/>
  <c r="E84" i="46"/>
  <c r="F84" i="46" s="1"/>
  <c r="E83" i="46"/>
  <c r="F83" i="46" s="1"/>
  <c r="E82" i="46"/>
  <c r="F82" i="46" s="1"/>
  <c r="E80" i="46"/>
  <c r="F80" i="46" s="1"/>
  <c r="E79" i="46"/>
  <c r="F79" i="46" s="1"/>
  <c r="E78" i="46"/>
  <c r="F78" i="46" s="1"/>
  <c r="E76" i="46"/>
  <c r="F76" i="46" s="1"/>
  <c r="E75" i="46"/>
  <c r="F75" i="46" s="1"/>
  <c r="E74" i="46"/>
  <c r="F74" i="46" s="1"/>
  <c r="E70" i="46"/>
  <c r="F70" i="46" s="1"/>
  <c r="E68" i="46"/>
  <c r="F68" i="46" s="1"/>
  <c r="E67" i="46"/>
  <c r="F67" i="46" s="1"/>
  <c r="E65" i="46"/>
  <c r="F65" i="46" s="1"/>
  <c r="E64" i="46"/>
  <c r="F64" i="46" s="1"/>
  <c r="E63" i="46"/>
  <c r="F63" i="46" s="1"/>
  <c r="E62" i="46"/>
  <c r="F62" i="46" s="1"/>
  <c r="E61" i="46"/>
  <c r="F61" i="46" s="1"/>
  <c r="E60" i="46"/>
  <c r="F60" i="46" s="1"/>
  <c r="E59" i="46"/>
  <c r="F59" i="46" s="1"/>
  <c r="E58" i="46"/>
  <c r="F58" i="46" s="1"/>
  <c r="E52" i="46"/>
  <c r="F52" i="46" s="1"/>
  <c r="E50" i="46"/>
  <c r="F50" i="46" s="1"/>
  <c r="E44" i="46"/>
  <c r="F44" i="46" s="1"/>
  <c r="E41" i="46"/>
  <c r="F41" i="46" s="1"/>
  <c r="E40" i="46"/>
  <c r="F40" i="46" s="1"/>
  <c r="E39" i="46"/>
  <c r="F39" i="46" s="1"/>
  <c r="E38" i="46"/>
  <c r="F38" i="46" s="1"/>
  <c r="F34" i="46"/>
  <c r="E31" i="46"/>
  <c r="F31" i="46" s="1"/>
  <c r="E29" i="46"/>
  <c r="F29" i="46" s="1"/>
  <c r="E28" i="46"/>
  <c r="F28" i="46" s="1"/>
  <c r="E27" i="46"/>
  <c r="F27" i="46" s="1"/>
  <c r="E26" i="46"/>
  <c r="F26" i="46" s="1"/>
  <c r="E25" i="46"/>
  <c r="F25" i="46" s="1"/>
  <c r="E24" i="46"/>
  <c r="F24" i="46" s="1"/>
  <c r="E23" i="46"/>
  <c r="F23" i="46" s="1"/>
  <c r="E22" i="46"/>
  <c r="F22" i="46" s="1"/>
  <c r="E21" i="46"/>
  <c r="F21" i="46" s="1"/>
  <c r="E20" i="46"/>
  <c r="F20" i="46" s="1"/>
  <c r="E19" i="46"/>
  <c r="F19" i="46" s="1"/>
  <c r="E18" i="46"/>
  <c r="F18" i="46" s="1"/>
  <c r="E17" i="46"/>
  <c r="F17" i="46" s="1"/>
  <c r="E16" i="46"/>
  <c r="F16" i="46" s="1"/>
  <c r="E15" i="46"/>
  <c r="F15" i="46" s="1"/>
  <c r="E14" i="46"/>
  <c r="F14" i="46" s="1"/>
  <c r="E13" i="46"/>
  <c r="F13" i="46" s="1"/>
  <c r="E12" i="46"/>
  <c r="F12" i="46" s="1"/>
  <c r="E11" i="46"/>
  <c r="F11" i="46" s="1"/>
  <c r="E9" i="46"/>
  <c r="F9" i="46" s="1"/>
  <c r="E8" i="46"/>
  <c r="F8" i="46" s="1"/>
  <c r="E91" i="47"/>
  <c r="F91" i="47" s="1"/>
  <c r="E89" i="47"/>
  <c r="F89" i="47" s="1"/>
  <c r="E88" i="47"/>
  <c r="F88" i="47" s="1"/>
  <c r="E85" i="47"/>
  <c r="F85" i="47" s="1"/>
  <c r="E84" i="47"/>
  <c r="F84" i="47" s="1"/>
  <c r="E83" i="47"/>
  <c r="F83" i="47" s="1"/>
  <c r="E82" i="47"/>
  <c r="F82" i="47" s="1"/>
  <c r="E80" i="47"/>
  <c r="F80" i="47" s="1"/>
  <c r="E79" i="47"/>
  <c r="F79" i="47" s="1"/>
  <c r="E78" i="47"/>
  <c r="F78" i="47" s="1"/>
  <c r="E76" i="47"/>
  <c r="F76" i="47" s="1"/>
  <c r="E75" i="47"/>
  <c r="F75" i="47" s="1"/>
  <c r="E74" i="47"/>
  <c r="F74" i="47" s="1"/>
  <c r="E77" i="47"/>
  <c r="F77" i="47" s="1"/>
  <c r="E70" i="47"/>
  <c r="F70" i="47" s="1"/>
  <c r="E68" i="47"/>
  <c r="F68" i="47" s="1"/>
  <c r="E67" i="47"/>
  <c r="F67" i="47" s="1"/>
  <c r="E65" i="47"/>
  <c r="F65" i="47" s="1"/>
  <c r="E64" i="47"/>
  <c r="F64" i="47" s="1"/>
  <c r="E63" i="47"/>
  <c r="F63" i="47" s="1"/>
  <c r="E62" i="47"/>
  <c r="F62" i="47" s="1"/>
  <c r="E61" i="47"/>
  <c r="F61" i="47" s="1"/>
  <c r="E60" i="47"/>
  <c r="F60" i="47" s="1"/>
  <c r="E59" i="47"/>
  <c r="F59" i="47" s="1"/>
  <c r="E58" i="47"/>
  <c r="F58" i="47" s="1"/>
  <c r="E52" i="47"/>
  <c r="F52" i="47" s="1"/>
  <c r="E50" i="47"/>
  <c r="F50" i="47" s="1"/>
  <c r="E48" i="47"/>
  <c r="F48" i="47" s="1"/>
  <c r="E46" i="47"/>
  <c r="F46" i="47" s="1"/>
  <c r="E44" i="47"/>
  <c r="F44" i="47" s="1"/>
  <c r="E41" i="47"/>
  <c r="F41" i="47" s="1"/>
  <c r="E40" i="47"/>
  <c r="F40" i="47" s="1"/>
  <c r="E39" i="47"/>
  <c r="F39" i="47" s="1"/>
  <c r="E38" i="47"/>
  <c r="F38" i="47" s="1"/>
  <c r="E42" i="47"/>
  <c r="F42" i="47" s="1"/>
  <c r="F34" i="47"/>
  <c r="E33" i="47"/>
  <c r="F33" i="47" s="1"/>
  <c r="E31" i="47"/>
  <c r="F31" i="47" s="1"/>
  <c r="E29" i="47"/>
  <c r="F29" i="47" s="1"/>
  <c r="E28" i="47"/>
  <c r="F28" i="47" s="1"/>
  <c r="E27" i="47"/>
  <c r="F27" i="47" s="1"/>
  <c r="E26" i="47"/>
  <c r="F26" i="47" s="1"/>
  <c r="E25" i="47"/>
  <c r="F25" i="47" s="1"/>
  <c r="E24" i="47"/>
  <c r="F24" i="47" s="1"/>
  <c r="E23" i="47"/>
  <c r="F23" i="47" s="1"/>
  <c r="E22" i="47"/>
  <c r="F22" i="47" s="1"/>
  <c r="E21" i="47"/>
  <c r="F21" i="47" s="1"/>
  <c r="E20" i="47"/>
  <c r="F20" i="47" s="1"/>
  <c r="E19" i="47"/>
  <c r="F19" i="47" s="1"/>
  <c r="E18" i="47"/>
  <c r="F18" i="47" s="1"/>
  <c r="E17" i="47"/>
  <c r="F17" i="47" s="1"/>
  <c r="E16" i="47"/>
  <c r="F16" i="47" s="1"/>
  <c r="E15" i="47"/>
  <c r="F15" i="47" s="1"/>
  <c r="E14" i="47"/>
  <c r="F14" i="47" s="1"/>
  <c r="E13" i="47"/>
  <c r="F13" i="47" s="1"/>
  <c r="E12" i="47"/>
  <c r="F12" i="47" s="1"/>
  <c r="E11" i="47"/>
  <c r="F11" i="47" s="1"/>
  <c r="E9" i="47"/>
  <c r="F9" i="47" s="1"/>
  <c r="E8" i="47"/>
  <c r="F8" i="47" s="1"/>
  <c r="E91" i="48"/>
  <c r="F91" i="48" s="1"/>
  <c r="E89" i="48"/>
  <c r="F89" i="48" s="1"/>
  <c r="E88" i="48"/>
  <c r="F88" i="48" s="1"/>
  <c r="E85" i="48"/>
  <c r="F85" i="48" s="1"/>
  <c r="E84" i="48"/>
  <c r="F84" i="48" s="1"/>
  <c r="E83" i="48"/>
  <c r="F83" i="48" s="1"/>
  <c r="E82" i="48"/>
  <c r="F82" i="48" s="1"/>
  <c r="E80" i="48"/>
  <c r="F80" i="48" s="1"/>
  <c r="E79" i="48"/>
  <c r="F79" i="48" s="1"/>
  <c r="E78" i="48"/>
  <c r="F78" i="48" s="1"/>
  <c r="E81" i="48"/>
  <c r="F81" i="48" s="1"/>
  <c r="E76" i="48"/>
  <c r="F76" i="48" s="1"/>
  <c r="E75" i="48"/>
  <c r="F75" i="48" s="1"/>
  <c r="E74" i="48"/>
  <c r="F74" i="48" s="1"/>
  <c r="E69" i="48"/>
  <c r="F69" i="48" s="1"/>
  <c r="E68" i="48"/>
  <c r="F68" i="48" s="1"/>
  <c r="E67" i="48"/>
  <c r="F67" i="48" s="1"/>
  <c r="E65" i="48"/>
  <c r="F65" i="48" s="1"/>
  <c r="E64" i="48"/>
  <c r="F64" i="48" s="1"/>
  <c r="E63" i="48"/>
  <c r="F63" i="48" s="1"/>
  <c r="E62" i="48"/>
  <c r="F62" i="48" s="1"/>
  <c r="E61" i="48"/>
  <c r="F61" i="48" s="1"/>
  <c r="E60" i="48"/>
  <c r="F60" i="48" s="1"/>
  <c r="E59" i="48"/>
  <c r="F59" i="48" s="1"/>
  <c r="E58" i="48"/>
  <c r="F58" i="48" s="1"/>
  <c r="E52" i="48"/>
  <c r="F52" i="48" s="1"/>
  <c r="E50" i="48"/>
  <c r="F50" i="48" s="1"/>
  <c r="E48" i="48"/>
  <c r="F48" i="48" s="1"/>
  <c r="E46" i="48"/>
  <c r="F46" i="48" s="1"/>
  <c r="E44" i="48"/>
  <c r="F44" i="48" s="1"/>
  <c r="E41" i="48"/>
  <c r="F41" i="48" s="1"/>
  <c r="E40" i="48"/>
  <c r="F40" i="48" s="1"/>
  <c r="E39" i="48"/>
  <c r="F39" i="48" s="1"/>
  <c r="E38" i="48"/>
  <c r="F38" i="48" s="1"/>
  <c r="F34" i="48"/>
  <c r="E31" i="48"/>
  <c r="F31" i="48" s="1"/>
  <c r="E29" i="48"/>
  <c r="F29" i="48" s="1"/>
  <c r="E28" i="48"/>
  <c r="F28" i="48" s="1"/>
  <c r="E27" i="48"/>
  <c r="F27" i="48" s="1"/>
  <c r="E26" i="48"/>
  <c r="F26" i="48" s="1"/>
  <c r="E25" i="48"/>
  <c r="F25" i="48" s="1"/>
  <c r="E24" i="48"/>
  <c r="F24" i="48" s="1"/>
  <c r="E23" i="48"/>
  <c r="F23" i="48" s="1"/>
  <c r="E22" i="48"/>
  <c r="F22" i="48" s="1"/>
  <c r="E21" i="48"/>
  <c r="F21" i="48" s="1"/>
  <c r="E20" i="48"/>
  <c r="F20" i="48" s="1"/>
  <c r="E19" i="48"/>
  <c r="F19" i="48" s="1"/>
  <c r="E18" i="48"/>
  <c r="F18" i="48" s="1"/>
  <c r="E17" i="48"/>
  <c r="F17" i="48" s="1"/>
  <c r="E16" i="48"/>
  <c r="F16" i="48" s="1"/>
  <c r="E15" i="48"/>
  <c r="F15" i="48" s="1"/>
  <c r="E14" i="48"/>
  <c r="F14" i="48" s="1"/>
  <c r="E13" i="48"/>
  <c r="F13" i="48" s="1"/>
  <c r="E12" i="48"/>
  <c r="F12" i="48" s="1"/>
  <c r="E11" i="48"/>
  <c r="F11" i="48" s="1"/>
  <c r="E9" i="48"/>
  <c r="F9" i="48" s="1"/>
  <c r="E8" i="48"/>
  <c r="F8" i="48" s="1"/>
  <c r="E91" i="45"/>
  <c r="F91" i="45" s="1"/>
  <c r="E89" i="45"/>
  <c r="F89" i="45" s="1"/>
  <c r="E88" i="45"/>
  <c r="F88" i="45" s="1"/>
  <c r="E85" i="45"/>
  <c r="F85" i="45" s="1"/>
  <c r="E84" i="45"/>
  <c r="F84" i="45" s="1"/>
  <c r="E83" i="45"/>
  <c r="F83" i="45" s="1"/>
  <c r="E82" i="45"/>
  <c r="F82" i="45" s="1"/>
  <c r="E80" i="45"/>
  <c r="F80" i="45" s="1"/>
  <c r="E79" i="45"/>
  <c r="F79" i="45" s="1"/>
  <c r="E78" i="45"/>
  <c r="F78" i="45" s="1"/>
  <c r="E76" i="45"/>
  <c r="F76" i="45" s="1"/>
  <c r="E75" i="45"/>
  <c r="F75" i="45" s="1"/>
  <c r="E74" i="45"/>
  <c r="F74" i="45" s="1"/>
  <c r="E69" i="45"/>
  <c r="F69" i="45" s="1"/>
  <c r="E68" i="45"/>
  <c r="F68" i="45" s="1"/>
  <c r="E67" i="45"/>
  <c r="F67" i="45" s="1"/>
  <c r="E65" i="45"/>
  <c r="F65" i="45" s="1"/>
  <c r="E64" i="45"/>
  <c r="F64" i="45" s="1"/>
  <c r="E63" i="45"/>
  <c r="F63" i="45" s="1"/>
  <c r="E62" i="45"/>
  <c r="F62" i="45" s="1"/>
  <c r="E61" i="45"/>
  <c r="F61" i="45" s="1"/>
  <c r="E60" i="45"/>
  <c r="F60" i="45" s="1"/>
  <c r="E59" i="45"/>
  <c r="F59" i="45" s="1"/>
  <c r="E66" i="45"/>
  <c r="F66" i="45" s="1"/>
  <c r="E52" i="45"/>
  <c r="F52" i="45" s="1"/>
  <c r="E50" i="45"/>
  <c r="F50" i="45" s="1"/>
  <c r="E48" i="45"/>
  <c r="F48" i="45" s="1"/>
  <c r="E46" i="45"/>
  <c r="F46" i="45" s="1"/>
  <c r="E44" i="45"/>
  <c r="F44" i="45" s="1"/>
  <c r="E41" i="45"/>
  <c r="F41" i="45" s="1"/>
  <c r="E40" i="45"/>
  <c r="F40" i="45" s="1"/>
  <c r="E39" i="45"/>
  <c r="F39" i="45" s="1"/>
  <c r="E38" i="45"/>
  <c r="F38" i="45" s="1"/>
  <c r="F34" i="45"/>
  <c r="E33" i="45"/>
  <c r="F33" i="45" s="1"/>
  <c r="E31" i="45"/>
  <c r="F31" i="45" s="1"/>
  <c r="E29" i="45"/>
  <c r="F29" i="45" s="1"/>
  <c r="E28" i="45"/>
  <c r="F28" i="45" s="1"/>
  <c r="E27" i="45"/>
  <c r="F27" i="45" s="1"/>
  <c r="E26" i="45"/>
  <c r="F26" i="45" s="1"/>
  <c r="E25" i="45"/>
  <c r="F25" i="45" s="1"/>
  <c r="E24" i="45"/>
  <c r="F24" i="45" s="1"/>
  <c r="E23" i="45"/>
  <c r="F23" i="45" s="1"/>
  <c r="E22" i="45"/>
  <c r="F22" i="45" s="1"/>
  <c r="E21" i="45"/>
  <c r="F21" i="45" s="1"/>
  <c r="E20" i="45"/>
  <c r="F20" i="45" s="1"/>
  <c r="E19" i="45"/>
  <c r="F19" i="45" s="1"/>
  <c r="E18" i="45"/>
  <c r="F18" i="45" s="1"/>
  <c r="E17" i="45"/>
  <c r="F17" i="45" s="1"/>
  <c r="E16" i="45"/>
  <c r="F16" i="45" s="1"/>
  <c r="E15" i="45"/>
  <c r="F15" i="45" s="1"/>
  <c r="E14" i="45"/>
  <c r="F14" i="45" s="1"/>
  <c r="E13" i="45"/>
  <c r="F13" i="45" s="1"/>
  <c r="E12" i="45"/>
  <c r="F12" i="45" s="1"/>
  <c r="E11" i="45"/>
  <c r="F11" i="45" s="1"/>
  <c r="E9" i="45"/>
  <c r="F9" i="45" s="1"/>
  <c r="E8" i="45"/>
  <c r="F8" i="45" s="1"/>
  <c r="E77" i="51" l="1"/>
  <c r="F77" i="51" s="1"/>
  <c r="E90" i="51"/>
  <c r="F90" i="51" s="1"/>
  <c r="E10" i="51"/>
  <c r="F10" i="51" s="1"/>
  <c r="E35" i="51"/>
  <c r="F35" i="51" s="1"/>
  <c r="E54" i="51"/>
  <c r="F54" i="51" s="1"/>
  <c r="E66" i="51"/>
  <c r="F66" i="51" s="1"/>
  <c r="E87" i="51"/>
  <c r="F87" i="51" s="1"/>
  <c r="E37" i="51"/>
  <c r="F37" i="51" s="1"/>
  <c r="E70" i="51"/>
  <c r="F70" i="51" s="1"/>
  <c r="E86" i="50"/>
  <c r="F86" i="50" s="1"/>
  <c r="E10" i="50"/>
  <c r="F10" i="50" s="1"/>
  <c r="E35" i="50"/>
  <c r="F35" i="50" s="1"/>
  <c r="E90" i="50"/>
  <c r="F90" i="50" s="1"/>
  <c r="E66" i="50"/>
  <c r="F66" i="50" s="1"/>
  <c r="E81" i="50"/>
  <c r="F81" i="50" s="1"/>
  <c r="E42" i="50"/>
  <c r="F42" i="50" s="1"/>
  <c r="E46" i="50"/>
  <c r="F46" i="50" s="1"/>
  <c r="E69" i="50"/>
  <c r="F69" i="50" s="1"/>
  <c r="E87" i="50"/>
  <c r="F87" i="50" s="1"/>
  <c r="E71" i="50"/>
  <c r="F71" i="50" s="1"/>
  <c r="E31" i="50"/>
  <c r="F31" i="50" s="1"/>
  <c r="E48" i="50"/>
  <c r="F48" i="50" s="1"/>
  <c r="E86" i="49"/>
  <c r="F86" i="49" s="1"/>
  <c r="E81" i="49"/>
  <c r="F81" i="49" s="1"/>
  <c r="E90" i="49"/>
  <c r="F90" i="49" s="1"/>
  <c r="E46" i="49"/>
  <c r="F46" i="49" s="1"/>
  <c r="E69" i="49"/>
  <c r="F69" i="49" s="1"/>
  <c r="E87" i="49"/>
  <c r="F87" i="49" s="1"/>
  <c r="E37" i="49"/>
  <c r="F37" i="49" s="1"/>
  <c r="E86" i="46"/>
  <c r="F86" i="46" s="1"/>
  <c r="E81" i="46"/>
  <c r="F81" i="46" s="1"/>
  <c r="E90" i="46"/>
  <c r="F90" i="46" s="1"/>
  <c r="E66" i="46"/>
  <c r="F66" i="46" s="1"/>
  <c r="E42" i="46"/>
  <c r="F42" i="46" s="1"/>
  <c r="E77" i="46"/>
  <c r="F77" i="46" s="1"/>
  <c r="E46" i="46"/>
  <c r="F46" i="46" s="1"/>
  <c r="E69" i="46"/>
  <c r="F69" i="46" s="1"/>
  <c r="E87" i="46"/>
  <c r="F87" i="46" s="1"/>
  <c r="E37" i="46"/>
  <c r="F37" i="46" s="1"/>
  <c r="E48" i="46"/>
  <c r="F48" i="46" s="1"/>
  <c r="E33" i="46"/>
  <c r="F33" i="46" s="1"/>
  <c r="E86" i="47"/>
  <c r="F86" i="47" s="1"/>
  <c r="E81" i="47"/>
  <c r="F81" i="47" s="1"/>
  <c r="E90" i="47"/>
  <c r="F90" i="47" s="1"/>
  <c r="E66" i="47"/>
  <c r="F66" i="47" s="1"/>
  <c r="E69" i="47"/>
  <c r="F69" i="47" s="1"/>
  <c r="E87" i="47"/>
  <c r="F87" i="47" s="1"/>
  <c r="E37" i="47"/>
  <c r="F37" i="47" s="1"/>
  <c r="E77" i="48"/>
  <c r="F77" i="48" s="1"/>
  <c r="E71" i="48"/>
  <c r="F71" i="48" s="1"/>
  <c r="E90" i="48"/>
  <c r="F90" i="48" s="1"/>
  <c r="E42" i="48"/>
  <c r="F42" i="48" s="1"/>
  <c r="E86" i="48"/>
  <c r="F86" i="48" s="1"/>
  <c r="E66" i="48"/>
  <c r="F66" i="48" s="1"/>
  <c r="E87" i="48"/>
  <c r="F87" i="48" s="1"/>
  <c r="E37" i="48"/>
  <c r="F37" i="48" s="1"/>
  <c r="E70" i="48"/>
  <c r="F70" i="48" s="1"/>
  <c r="E33" i="48"/>
  <c r="F33" i="48" s="1"/>
  <c r="E86" i="45"/>
  <c r="F86" i="45" s="1"/>
  <c r="E71" i="45"/>
  <c r="F71" i="45" s="1"/>
  <c r="E81" i="45"/>
  <c r="F81" i="45" s="1"/>
  <c r="E90" i="45"/>
  <c r="F90" i="45" s="1"/>
  <c r="E92" i="45"/>
  <c r="F92" i="45" s="1"/>
  <c r="E42" i="45"/>
  <c r="F42" i="45" s="1"/>
  <c r="E77" i="45"/>
  <c r="F77" i="45" s="1"/>
  <c r="E87" i="45"/>
  <c r="F87" i="45" s="1"/>
  <c r="E37" i="45"/>
  <c r="F37" i="45" s="1"/>
  <c r="E58" i="45"/>
  <c r="F58" i="45" s="1"/>
  <c r="E70" i="45"/>
  <c r="F70" i="45" s="1"/>
  <c r="E91" i="39"/>
  <c r="F91" i="39" s="1"/>
  <c r="E89" i="39"/>
  <c r="F89" i="39" s="1"/>
  <c r="E88" i="39"/>
  <c r="F88" i="39" s="1"/>
  <c r="E85" i="39"/>
  <c r="F85" i="39" s="1"/>
  <c r="E84" i="39"/>
  <c r="F84" i="39" s="1"/>
  <c r="E83" i="39"/>
  <c r="F83" i="39" s="1"/>
  <c r="E82" i="39"/>
  <c r="F82" i="39" s="1"/>
  <c r="E80" i="39"/>
  <c r="F80" i="39" s="1"/>
  <c r="E79" i="39"/>
  <c r="F79" i="39" s="1"/>
  <c r="E78" i="39"/>
  <c r="F78" i="39" s="1"/>
  <c r="E81" i="39"/>
  <c r="F81" i="39" s="1"/>
  <c r="E76" i="39"/>
  <c r="F76" i="39" s="1"/>
  <c r="E75" i="39"/>
  <c r="F75" i="39" s="1"/>
  <c r="E74" i="39"/>
  <c r="F74" i="39" s="1"/>
  <c r="E69" i="39"/>
  <c r="F69" i="39" s="1"/>
  <c r="E68" i="39"/>
  <c r="F68" i="39" s="1"/>
  <c r="E67" i="39"/>
  <c r="F67" i="39" s="1"/>
  <c r="E65" i="39"/>
  <c r="F65" i="39" s="1"/>
  <c r="E64" i="39"/>
  <c r="F64" i="39" s="1"/>
  <c r="E63" i="39"/>
  <c r="F63" i="39" s="1"/>
  <c r="E62" i="39"/>
  <c r="F62" i="39" s="1"/>
  <c r="E61" i="39"/>
  <c r="F61" i="39" s="1"/>
  <c r="E60" i="39"/>
  <c r="F60" i="39" s="1"/>
  <c r="E59" i="39"/>
  <c r="F59" i="39" s="1"/>
  <c r="E58" i="39"/>
  <c r="F58" i="39" s="1"/>
  <c r="E52" i="39"/>
  <c r="F52" i="39" s="1"/>
  <c r="E50" i="39"/>
  <c r="F50" i="39" s="1"/>
  <c r="E48" i="39"/>
  <c r="F48" i="39" s="1"/>
  <c r="E46" i="39"/>
  <c r="F46" i="39" s="1"/>
  <c r="E44" i="39"/>
  <c r="F44" i="39" s="1"/>
  <c r="E41" i="39"/>
  <c r="F41" i="39" s="1"/>
  <c r="E40" i="39"/>
  <c r="F40" i="39" s="1"/>
  <c r="E39" i="39"/>
  <c r="F39" i="39" s="1"/>
  <c r="E38" i="39"/>
  <c r="F38" i="39" s="1"/>
  <c r="F34" i="39"/>
  <c r="E33" i="39"/>
  <c r="F33" i="39" s="1"/>
  <c r="E31" i="39"/>
  <c r="F31" i="39" s="1"/>
  <c r="E29" i="39"/>
  <c r="F29" i="39" s="1"/>
  <c r="E28" i="39"/>
  <c r="F28" i="39" s="1"/>
  <c r="E27" i="39"/>
  <c r="F27" i="39" s="1"/>
  <c r="E26" i="39"/>
  <c r="F26" i="39" s="1"/>
  <c r="E25" i="39"/>
  <c r="F25" i="39" s="1"/>
  <c r="E24" i="39"/>
  <c r="F24" i="39" s="1"/>
  <c r="E23" i="39"/>
  <c r="F23" i="39" s="1"/>
  <c r="E22" i="39"/>
  <c r="F22" i="39" s="1"/>
  <c r="E21" i="39"/>
  <c r="F21" i="39" s="1"/>
  <c r="E20" i="39"/>
  <c r="F20" i="39" s="1"/>
  <c r="E19" i="39"/>
  <c r="F19" i="39" s="1"/>
  <c r="E18" i="39"/>
  <c r="F18" i="39" s="1"/>
  <c r="E17" i="39"/>
  <c r="F17" i="39" s="1"/>
  <c r="E16" i="39"/>
  <c r="F16" i="39" s="1"/>
  <c r="E15" i="39"/>
  <c r="F15" i="39" s="1"/>
  <c r="E14" i="39"/>
  <c r="F14" i="39" s="1"/>
  <c r="E13" i="39"/>
  <c r="F13" i="39" s="1"/>
  <c r="E12" i="39"/>
  <c r="F12" i="39" s="1"/>
  <c r="E11" i="39"/>
  <c r="F11" i="39" s="1"/>
  <c r="E9" i="39"/>
  <c r="F9" i="39" s="1"/>
  <c r="E8" i="39"/>
  <c r="F8" i="39" s="1"/>
  <c r="E91" i="44"/>
  <c r="F91" i="44" s="1"/>
  <c r="E89" i="44"/>
  <c r="F89" i="44" s="1"/>
  <c r="E88" i="44"/>
  <c r="F88" i="44" s="1"/>
  <c r="E85" i="44"/>
  <c r="F85" i="44" s="1"/>
  <c r="E84" i="44"/>
  <c r="F84" i="44" s="1"/>
  <c r="E83" i="44"/>
  <c r="F83" i="44" s="1"/>
  <c r="E82" i="44"/>
  <c r="F82" i="44" s="1"/>
  <c r="E80" i="44"/>
  <c r="F80" i="44" s="1"/>
  <c r="E79" i="44"/>
  <c r="F79" i="44" s="1"/>
  <c r="E78" i="44"/>
  <c r="F78" i="44" s="1"/>
  <c r="E76" i="44"/>
  <c r="F76" i="44" s="1"/>
  <c r="E75" i="44"/>
  <c r="F75" i="44" s="1"/>
  <c r="E74" i="44"/>
  <c r="F74" i="44" s="1"/>
  <c r="E70" i="44"/>
  <c r="F70" i="44" s="1"/>
  <c r="E68" i="44"/>
  <c r="F68" i="44" s="1"/>
  <c r="E67" i="44"/>
  <c r="F67" i="44" s="1"/>
  <c r="E65" i="44"/>
  <c r="F65" i="44" s="1"/>
  <c r="E64" i="44"/>
  <c r="F64" i="44" s="1"/>
  <c r="E63" i="44"/>
  <c r="F63" i="44" s="1"/>
  <c r="E62" i="44"/>
  <c r="F62" i="44" s="1"/>
  <c r="E61" i="44"/>
  <c r="F61" i="44" s="1"/>
  <c r="E60" i="44"/>
  <c r="F60" i="44" s="1"/>
  <c r="E59" i="44"/>
  <c r="F59" i="44" s="1"/>
  <c r="E58" i="44"/>
  <c r="F58" i="44" s="1"/>
  <c r="E52" i="44"/>
  <c r="F52" i="44" s="1"/>
  <c r="E50" i="44"/>
  <c r="F50" i="44" s="1"/>
  <c r="E48" i="44"/>
  <c r="F48" i="44" s="1"/>
  <c r="E44" i="44"/>
  <c r="F44" i="44" s="1"/>
  <c r="E41" i="44"/>
  <c r="F41" i="44" s="1"/>
  <c r="E40" i="44"/>
  <c r="F40" i="44" s="1"/>
  <c r="E39" i="44"/>
  <c r="F39" i="44" s="1"/>
  <c r="E38" i="44"/>
  <c r="F38" i="44" s="1"/>
  <c r="F34" i="44"/>
  <c r="E33" i="44"/>
  <c r="F33" i="44" s="1"/>
  <c r="E31" i="44"/>
  <c r="F31" i="44" s="1"/>
  <c r="E29" i="44"/>
  <c r="F29" i="44" s="1"/>
  <c r="E28" i="44"/>
  <c r="F28" i="44" s="1"/>
  <c r="E27" i="44"/>
  <c r="F27" i="44" s="1"/>
  <c r="E26" i="44"/>
  <c r="F26" i="44" s="1"/>
  <c r="E25" i="44"/>
  <c r="F25" i="44" s="1"/>
  <c r="E24" i="44"/>
  <c r="F24" i="44" s="1"/>
  <c r="E23" i="44"/>
  <c r="F23" i="44" s="1"/>
  <c r="E22" i="44"/>
  <c r="F22" i="44" s="1"/>
  <c r="E21" i="44"/>
  <c r="F21" i="44" s="1"/>
  <c r="E20" i="44"/>
  <c r="F20" i="44" s="1"/>
  <c r="E19" i="44"/>
  <c r="F19" i="44" s="1"/>
  <c r="E18" i="44"/>
  <c r="F18" i="44" s="1"/>
  <c r="E17" i="44"/>
  <c r="F17" i="44" s="1"/>
  <c r="E16" i="44"/>
  <c r="F16" i="44" s="1"/>
  <c r="E15" i="44"/>
  <c r="F15" i="44" s="1"/>
  <c r="E14" i="44"/>
  <c r="F14" i="44" s="1"/>
  <c r="E13" i="44"/>
  <c r="F13" i="44" s="1"/>
  <c r="E12" i="44"/>
  <c r="F12" i="44" s="1"/>
  <c r="E11" i="44"/>
  <c r="F11" i="44" s="1"/>
  <c r="E9" i="44"/>
  <c r="F9" i="44" s="1"/>
  <c r="E8" i="44"/>
  <c r="F8" i="44" s="1"/>
  <c r="E91" i="43"/>
  <c r="F91" i="43" s="1"/>
  <c r="E89" i="43"/>
  <c r="F89" i="43" s="1"/>
  <c r="E88" i="43"/>
  <c r="F88" i="43" s="1"/>
  <c r="E85" i="43"/>
  <c r="F85" i="43" s="1"/>
  <c r="E84" i="43"/>
  <c r="F84" i="43" s="1"/>
  <c r="E83" i="43"/>
  <c r="F83" i="43" s="1"/>
  <c r="E82" i="43"/>
  <c r="F82" i="43" s="1"/>
  <c r="E80" i="43"/>
  <c r="F80" i="43" s="1"/>
  <c r="E79" i="43"/>
  <c r="F79" i="43" s="1"/>
  <c r="E78" i="43"/>
  <c r="F78" i="43" s="1"/>
  <c r="E76" i="43"/>
  <c r="F76" i="43" s="1"/>
  <c r="E75" i="43"/>
  <c r="F75" i="43" s="1"/>
  <c r="E74" i="43"/>
  <c r="F74" i="43" s="1"/>
  <c r="E69" i="43"/>
  <c r="F69" i="43" s="1"/>
  <c r="E68" i="43"/>
  <c r="F68" i="43" s="1"/>
  <c r="E67" i="43"/>
  <c r="F67" i="43" s="1"/>
  <c r="E65" i="43"/>
  <c r="F65" i="43" s="1"/>
  <c r="E64" i="43"/>
  <c r="F64" i="43" s="1"/>
  <c r="E63" i="43"/>
  <c r="F63" i="43" s="1"/>
  <c r="E62" i="43"/>
  <c r="F62" i="43" s="1"/>
  <c r="E61" i="43"/>
  <c r="F61" i="43" s="1"/>
  <c r="E60" i="43"/>
  <c r="F60" i="43" s="1"/>
  <c r="E59" i="43"/>
  <c r="F59" i="43" s="1"/>
  <c r="E58" i="43"/>
  <c r="F58" i="43" s="1"/>
  <c r="E52" i="43"/>
  <c r="F52" i="43" s="1"/>
  <c r="E50" i="43"/>
  <c r="F50" i="43" s="1"/>
  <c r="E48" i="43"/>
  <c r="F48" i="43" s="1"/>
  <c r="E46" i="43"/>
  <c r="F46" i="43" s="1"/>
  <c r="E44" i="43"/>
  <c r="F44" i="43" s="1"/>
  <c r="E41" i="43"/>
  <c r="F41" i="43" s="1"/>
  <c r="E40" i="43"/>
  <c r="F40" i="43" s="1"/>
  <c r="E39" i="43"/>
  <c r="F39" i="43" s="1"/>
  <c r="E38" i="43"/>
  <c r="F38" i="43" s="1"/>
  <c r="F34" i="43"/>
  <c r="E33" i="43"/>
  <c r="F33" i="43" s="1"/>
  <c r="E31" i="43"/>
  <c r="F31" i="43" s="1"/>
  <c r="E29" i="43"/>
  <c r="F29" i="43" s="1"/>
  <c r="E28" i="43"/>
  <c r="F28" i="43" s="1"/>
  <c r="E27" i="43"/>
  <c r="F27" i="43" s="1"/>
  <c r="E26" i="43"/>
  <c r="F26" i="43" s="1"/>
  <c r="E25" i="43"/>
  <c r="F25" i="43" s="1"/>
  <c r="E24" i="43"/>
  <c r="F24" i="43" s="1"/>
  <c r="E23" i="43"/>
  <c r="F23" i="43" s="1"/>
  <c r="E22" i="43"/>
  <c r="F22" i="43" s="1"/>
  <c r="E21" i="43"/>
  <c r="F21" i="43" s="1"/>
  <c r="E20" i="43"/>
  <c r="F20" i="43" s="1"/>
  <c r="E19" i="43"/>
  <c r="F19" i="43" s="1"/>
  <c r="E18" i="43"/>
  <c r="F18" i="43" s="1"/>
  <c r="E17" i="43"/>
  <c r="F17" i="43" s="1"/>
  <c r="E16" i="43"/>
  <c r="F16" i="43" s="1"/>
  <c r="E15" i="43"/>
  <c r="F15" i="43" s="1"/>
  <c r="E14" i="43"/>
  <c r="F14" i="43" s="1"/>
  <c r="E13" i="43"/>
  <c r="F13" i="43" s="1"/>
  <c r="E12" i="43"/>
  <c r="F12" i="43" s="1"/>
  <c r="E11" i="43"/>
  <c r="F11" i="43" s="1"/>
  <c r="E9" i="43"/>
  <c r="F9" i="43" s="1"/>
  <c r="E8" i="43"/>
  <c r="F8" i="43" s="1"/>
  <c r="E91" i="42"/>
  <c r="F91" i="42" s="1"/>
  <c r="E89" i="42"/>
  <c r="F89" i="42" s="1"/>
  <c r="E88" i="42"/>
  <c r="F88" i="42" s="1"/>
  <c r="E85" i="42"/>
  <c r="F85" i="42" s="1"/>
  <c r="E84" i="42"/>
  <c r="F84" i="42" s="1"/>
  <c r="E83" i="42"/>
  <c r="F83" i="42" s="1"/>
  <c r="E82" i="42"/>
  <c r="F82" i="42" s="1"/>
  <c r="E80" i="42"/>
  <c r="F80" i="42" s="1"/>
  <c r="E79" i="42"/>
  <c r="F79" i="42" s="1"/>
  <c r="E78" i="42"/>
  <c r="F78" i="42" s="1"/>
  <c r="E76" i="42"/>
  <c r="F76" i="42" s="1"/>
  <c r="E75" i="42"/>
  <c r="F75" i="42" s="1"/>
  <c r="E74" i="42"/>
  <c r="F74" i="42" s="1"/>
  <c r="E77" i="42"/>
  <c r="F77" i="42" s="1"/>
  <c r="E69" i="42"/>
  <c r="F69" i="42" s="1"/>
  <c r="E68" i="42"/>
  <c r="F68" i="42" s="1"/>
  <c r="E67" i="42"/>
  <c r="F67" i="42" s="1"/>
  <c r="E65" i="42"/>
  <c r="F65" i="42" s="1"/>
  <c r="E64" i="42"/>
  <c r="F64" i="42" s="1"/>
  <c r="E63" i="42"/>
  <c r="F63" i="42" s="1"/>
  <c r="E62" i="42"/>
  <c r="F62" i="42" s="1"/>
  <c r="E61" i="42"/>
  <c r="F61" i="42" s="1"/>
  <c r="E60" i="42"/>
  <c r="F60" i="42" s="1"/>
  <c r="E59" i="42"/>
  <c r="F59" i="42" s="1"/>
  <c r="E58" i="42"/>
  <c r="F58" i="42" s="1"/>
  <c r="E52" i="42"/>
  <c r="F52" i="42" s="1"/>
  <c r="E50" i="42"/>
  <c r="F50" i="42" s="1"/>
  <c r="E48" i="42"/>
  <c r="F48" i="42" s="1"/>
  <c r="E44" i="42"/>
  <c r="F44" i="42" s="1"/>
  <c r="E41" i="42"/>
  <c r="F41" i="42" s="1"/>
  <c r="E40" i="42"/>
  <c r="F40" i="42" s="1"/>
  <c r="E39" i="42"/>
  <c r="F39" i="42" s="1"/>
  <c r="E38" i="42"/>
  <c r="F38" i="42" s="1"/>
  <c r="F34" i="42"/>
  <c r="E33" i="42"/>
  <c r="F33" i="42" s="1"/>
  <c r="E31" i="42"/>
  <c r="F31" i="42" s="1"/>
  <c r="E29" i="42"/>
  <c r="F29" i="42" s="1"/>
  <c r="E28" i="42"/>
  <c r="F28" i="42" s="1"/>
  <c r="E27" i="42"/>
  <c r="F27" i="42" s="1"/>
  <c r="E26" i="42"/>
  <c r="F26" i="42" s="1"/>
  <c r="E25" i="42"/>
  <c r="F25" i="42" s="1"/>
  <c r="E24" i="42"/>
  <c r="F24" i="42" s="1"/>
  <c r="E23" i="42"/>
  <c r="F23" i="42" s="1"/>
  <c r="E22" i="42"/>
  <c r="F22" i="42" s="1"/>
  <c r="E21" i="42"/>
  <c r="F21" i="42" s="1"/>
  <c r="E20" i="42"/>
  <c r="F20" i="42" s="1"/>
  <c r="E19" i="42"/>
  <c r="F19" i="42" s="1"/>
  <c r="E18" i="42"/>
  <c r="F18" i="42" s="1"/>
  <c r="E17" i="42"/>
  <c r="F17" i="42" s="1"/>
  <c r="E16" i="42"/>
  <c r="F16" i="42" s="1"/>
  <c r="E15" i="42"/>
  <c r="F15" i="42" s="1"/>
  <c r="E14" i="42"/>
  <c r="F14" i="42" s="1"/>
  <c r="E13" i="42"/>
  <c r="F13" i="42" s="1"/>
  <c r="E12" i="42"/>
  <c r="F12" i="42" s="1"/>
  <c r="E11" i="42"/>
  <c r="F11" i="42" s="1"/>
  <c r="E9" i="42"/>
  <c r="F9" i="42" s="1"/>
  <c r="E8" i="42"/>
  <c r="F8" i="42" s="1"/>
  <c r="E91" i="38"/>
  <c r="F91" i="38" s="1"/>
  <c r="E89" i="38"/>
  <c r="F89" i="38" s="1"/>
  <c r="E88" i="38"/>
  <c r="F88" i="38" s="1"/>
  <c r="E85" i="38"/>
  <c r="F85" i="38" s="1"/>
  <c r="E84" i="38"/>
  <c r="F84" i="38" s="1"/>
  <c r="E83" i="38"/>
  <c r="F83" i="38" s="1"/>
  <c r="E82" i="38"/>
  <c r="F82" i="38" s="1"/>
  <c r="E86" i="38"/>
  <c r="F86" i="38" s="1"/>
  <c r="E80" i="38"/>
  <c r="F80" i="38" s="1"/>
  <c r="E79" i="38"/>
  <c r="F79" i="38" s="1"/>
  <c r="E78" i="38"/>
  <c r="F78" i="38" s="1"/>
  <c r="E81" i="38"/>
  <c r="F81" i="38" s="1"/>
  <c r="E76" i="38"/>
  <c r="F76" i="38" s="1"/>
  <c r="E75" i="38"/>
  <c r="F75" i="38" s="1"/>
  <c r="E74" i="38"/>
  <c r="F74" i="38" s="1"/>
  <c r="E69" i="38"/>
  <c r="F69" i="38" s="1"/>
  <c r="E68" i="38"/>
  <c r="F68" i="38" s="1"/>
  <c r="E67" i="38"/>
  <c r="F67" i="38" s="1"/>
  <c r="E65" i="38"/>
  <c r="F65" i="38" s="1"/>
  <c r="E64" i="38"/>
  <c r="F64" i="38" s="1"/>
  <c r="E63" i="38"/>
  <c r="F63" i="38" s="1"/>
  <c r="E62" i="38"/>
  <c r="F62" i="38" s="1"/>
  <c r="E61" i="38"/>
  <c r="F61" i="38" s="1"/>
  <c r="E60" i="38"/>
  <c r="F60" i="38" s="1"/>
  <c r="E59" i="38"/>
  <c r="F59" i="38" s="1"/>
  <c r="E58" i="38"/>
  <c r="F58" i="38" s="1"/>
  <c r="E52" i="38"/>
  <c r="F52" i="38" s="1"/>
  <c r="E50" i="38"/>
  <c r="F50" i="38" s="1"/>
  <c r="E48" i="38"/>
  <c r="F48" i="38" s="1"/>
  <c r="E44" i="38"/>
  <c r="F44" i="38" s="1"/>
  <c r="E41" i="38"/>
  <c r="F41" i="38" s="1"/>
  <c r="E40" i="38"/>
  <c r="F40" i="38" s="1"/>
  <c r="E39" i="38"/>
  <c r="F39" i="38" s="1"/>
  <c r="E38" i="38"/>
  <c r="F38" i="38" s="1"/>
  <c r="E42" i="38"/>
  <c r="F42" i="38" s="1"/>
  <c r="F34" i="38"/>
  <c r="E31" i="38"/>
  <c r="F31" i="38" s="1"/>
  <c r="E29" i="38"/>
  <c r="F29" i="38" s="1"/>
  <c r="E28" i="38"/>
  <c r="F28" i="38" s="1"/>
  <c r="E27" i="38"/>
  <c r="F27" i="38" s="1"/>
  <c r="E26" i="38"/>
  <c r="F26" i="38" s="1"/>
  <c r="E25" i="38"/>
  <c r="F25" i="38" s="1"/>
  <c r="E24" i="38"/>
  <c r="F24" i="38" s="1"/>
  <c r="E23" i="38"/>
  <c r="F23" i="38" s="1"/>
  <c r="E22" i="38"/>
  <c r="F22" i="38" s="1"/>
  <c r="E21" i="38"/>
  <c r="F21" i="38" s="1"/>
  <c r="E20" i="38"/>
  <c r="F20" i="38" s="1"/>
  <c r="E19" i="38"/>
  <c r="F19" i="38" s="1"/>
  <c r="E18" i="38"/>
  <c r="F18" i="38" s="1"/>
  <c r="E17" i="38"/>
  <c r="F17" i="38" s="1"/>
  <c r="E16" i="38"/>
  <c r="F16" i="38" s="1"/>
  <c r="E15" i="38"/>
  <c r="F15" i="38" s="1"/>
  <c r="E14" i="38"/>
  <c r="F14" i="38" s="1"/>
  <c r="E13" i="38"/>
  <c r="F13" i="38" s="1"/>
  <c r="E12" i="38"/>
  <c r="F12" i="38" s="1"/>
  <c r="E11" i="38"/>
  <c r="F11" i="38" s="1"/>
  <c r="E9" i="38"/>
  <c r="F9" i="38" s="1"/>
  <c r="E8" i="38"/>
  <c r="F8" i="38" s="1"/>
  <c r="E91" i="40"/>
  <c r="F91" i="40" s="1"/>
  <c r="E89" i="40"/>
  <c r="F89" i="40" s="1"/>
  <c r="E88" i="40"/>
  <c r="F88" i="40" s="1"/>
  <c r="E85" i="40"/>
  <c r="F85" i="40" s="1"/>
  <c r="E84" i="40"/>
  <c r="F84" i="40" s="1"/>
  <c r="E83" i="40"/>
  <c r="F83" i="40" s="1"/>
  <c r="E82" i="40"/>
  <c r="F82" i="40" s="1"/>
  <c r="E80" i="40"/>
  <c r="F80" i="40" s="1"/>
  <c r="E79" i="40"/>
  <c r="F79" i="40" s="1"/>
  <c r="E78" i="40"/>
  <c r="F78" i="40" s="1"/>
  <c r="E76" i="40"/>
  <c r="F76" i="40" s="1"/>
  <c r="E75" i="40"/>
  <c r="F75" i="40" s="1"/>
  <c r="E74" i="40"/>
  <c r="F74" i="40" s="1"/>
  <c r="E77" i="40"/>
  <c r="F77" i="40" s="1"/>
  <c r="E69" i="40"/>
  <c r="F69" i="40" s="1"/>
  <c r="E68" i="40"/>
  <c r="F68" i="40" s="1"/>
  <c r="F67" i="40"/>
  <c r="E67" i="40"/>
  <c r="E65" i="40"/>
  <c r="F65" i="40" s="1"/>
  <c r="E64" i="40"/>
  <c r="F64" i="40" s="1"/>
  <c r="E63" i="40"/>
  <c r="F63" i="40" s="1"/>
  <c r="E62" i="40"/>
  <c r="F62" i="40" s="1"/>
  <c r="E61" i="40"/>
  <c r="F61" i="40" s="1"/>
  <c r="E60" i="40"/>
  <c r="F60" i="40" s="1"/>
  <c r="E59" i="40"/>
  <c r="F59" i="40" s="1"/>
  <c r="E58" i="40"/>
  <c r="F58" i="40" s="1"/>
  <c r="E52" i="40"/>
  <c r="F52" i="40" s="1"/>
  <c r="E50" i="40"/>
  <c r="F50" i="40" s="1"/>
  <c r="E48" i="40"/>
  <c r="F48" i="40" s="1"/>
  <c r="E46" i="40"/>
  <c r="F46" i="40" s="1"/>
  <c r="E44" i="40"/>
  <c r="F44" i="40" s="1"/>
  <c r="E41" i="40"/>
  <c r="F41" i="40" s="1"/>
  <c r="E40" i="40"/>
  <c r="F40" i="40" s="1"/>
  <c r="E39" i="40"/>
  <c r="F39" i="40" s="1"/>
  <c r="E38" i="40"/>
  <c r="F38" i="40" s="1"/>
  <c r="F34" i="40"/>
  <c r="E31" i="40"/>
  <c r="F31" i="40" s="1"/>
  <c r="E29" i="40"/>
  <c r="F29" i="40" s="1"/>
  <c r="E28" i="40"/>
  <c r="F28" i="40" s="1"/>
  <c r="E27" i="40"/>
  <c r="F27" i="40" s="1"/>
  <c r="E26" i="40"/>
  <c r="F26" i="40" s="1"/>
  <c r="E25" i="40"/>
  <c r="F25" i="40" s="1"/>
  <c r="E24" i="40"/>
  <c r="F24" i="40" s="1"/>
  <c r="E23" i="40"/>
  <c r="F23" i="40" s="1"/>
  <c r="E22" i="40"/>
  <c r="F22" i="40" s="1"/>
  <c r="E21" i="40"/>
  <c r="F21" i="40" s="1"/>
  <c r="E20" i="40"/>
  <c r="F20" i="40" s="1"/>
  <c r="E19" i="40"/>
  <c r="F19" i="40" s="1"/>
  <c r="E18" i="40"/>
  <c r="F18" i="40" s="1"/>
  <c r="E17" i="40"/>
  <c r="F17" i="40" s="1"/>
  <c r="E16" i="40"/>
  <c r="F16" i="40" s="1"/>
  <c r="E15" i="40"/>
  <c r="F15" i="40" s="1"/>
  <c r="E14" i="40"/>
  <c r="F14" i="40" s="1"/>
  <c r="E13" i="40"/>
  <c r="F13" i="40" s="1"/>
  <c r="E12" i="40"/>
  <c r="F12" i="40" s="1"/>
  <c r="E11" i="40"/>
  <c r="F11" i="40" s="1"/>
  <c r="E9" i="40"/>
  <c r="F9" i="40" s="1"/>
  <c r="E8" i="40"/>
  <c r="F8" i="40" s="1"/>
  <c r="E91" i="41"/>
  <c r="F91" i="41" s="1"/>
  <c r="E89" i="41"/>
  <c r="F89" i="41" s="1"/>
  <c r="E88" i="41"/>
  <c r="F88" i="41" s="1"/>
  <c r="E85" i="41"/>
  <c r="F85" i="41" s="1"/>
  <c r="E84" i="41"/>
  <c r="F84" i="41" s="1"/>
  <c r="E83" i="41"/>
  <c r="F83" i="41" s="1"/>
  <c r="E82" i="41"/>
  <c r="F82" i="41" s="1"/>
  <c r="E86" i="41"/>
  <c r="F86" i="41" s="1"/>
  <c r="E80" i="41"/>
  <c r="F80" i="41" s="1"/>
  <c r="E79" i="41"/>
  <c r="F79" i="41" s="1"/>
  <c r="E78" i="41"/>
  <c r="F78" i="41" s="1"/>
  <c r="E81" i="41"/>
  <c r="F81" i="41" s="1"/>
  <c r="E76" i="41"/>
  <c r="F76" i="41" s="1"/>
  <c r="E75" i="41"/>
  <c r="F75" i="41" s="1"/>
  <c r="E74" i="41"/>
  <c r="F74" i="41" s="1"/>
  <c r="E69" i="41"/>
  <c r="F69" i="41" s="1"/>
  <c r="E68" i="41"/>
  <c r="F68" i="41" s="1"/>
  <c r="E67" i="41"/>
  <c r="F67" i="41" s="1"/>
  <c r="E65" i="41"/>
  <c r="F65" i="41" s="1"/>
  <c r="E64" i="41"/>
  <c r="F64" i="41" s="1"/>
  <c r="E63" i="41"/>
  <c r="F63" i="41" s="1"/>
  <c r="E62" i="41"/>
  <c r="F62" i="41" s="1"/>
  <c r="E61" i="41"/>
  <c r="F61" i="41" s="1"/>
  <c r="E60" i="41"/>
  <c r="F60" i="41" s="1"/>
  <c r="E59" i="41"/>
  <c r="F59" i="41" s="1"/>
  <c r="E58" i="41"/>
  <c r="F58" i="41" s="1"/>
  <c r="E52" i="41"/>
  <c r="F52" i="41" s="1"/>
  <c r="E50" i="41"/>
  <c r="F50" i="41" s="1"/>
  <c r="E48" i="41"/>
  <c r="F48" i="41" s="1"/>
  <c r="E44" i="41"/>
  <c r="F44" i="41" s="1"/>
  <c r="E41" i="41"/>
  <c r="F41" i="41" s="1"/>
  <c r="E40" i="41"/>
  <c r="F40" i="41" s="1"/>
  <c r="E39" i="41"/>
  <c r="F39" i="41" s="1"/>
  <c r="E38" i="41"/>
  <c r="F38" i="41" s="1"/>
  <c r="E42" i="41"/>
  <c r="F42" i="41" s="1"/>
  <c r="F34" i="41"/>
  <c r="E33" i="41"/>
  <c r="F33" i="41" s="1"/>
  <c r="E31" i="41"/>
  <c r="F31" i="41" s="1"/>
  <c r="E29" i="41"/>
  <c r="F29" i="41" s="1"/>
  <c r="E28" i="41"/>
  <c r="F28" i="41" s="1"/>
  <c r="E27" i="41"/>
  <c r="F27" i="41" s="1"/>
  <c r="E26" i="41"/>
  <c r="F26" i="41" s="1"/>
  <c r="E25" i="41"/>
  <c r="F25" i="41" s="1"/>
  <c r="E24" i="41"/>
  <c r="F24" i="41" s="1"/>
  <c r="E23" i="41"/>
  <c r="F23" i="41" s="1"/>
  <c r="E22" i="41"/>
  <c r="F22" i="41" s="1"/>
  <c r="E21" i="41"/>
  <c r="F21" i="41" s="1"/>
  <c r="E20" i="41"/>
  <c r="F20" i="41" s="1"/>
  <c r="E19" i="41"/>
  <c r="F19" i="41" s="1"/>
  <c r="E18" i="41"/>
  <c r="F18" i="41" s="1"/>
  <c r="E17" i="41"/>
  <c r="F17" i="41" s="1"/>
  <c r="E16" i="41"/>
  <c r="F16" i="41" s="1"/>
  <c r="E15" i="41"/>
  <c r="F15" i="41" s="1"/>
  <c r="E14" i="41"/>
  <c r="F14" i="41" s="1"/>
  <c r="E13" i="41"/>
  <c r="F13" i="41" s="1"/>
  <c r="E12" i="41"/>
  <c r="F12" i="41" s="1"/>
  <c r="E11" i="41"/>
  <c r="F11" i="41" s="1"/>
  <c r="E9" i="41"/>
  <c r="F9" i="41" s="1"/>
  <c r="E8" i="41"/>
  <c r="F8" i="41" s="1"/>
  <c r="E92" i="51" l="1"/>
  <c r="F92" i="51" s="1"/>
  <c r="E71" i="51"/>
  <c r="F71" i="51" s="1"/>
  <c r="E92" i="50"/>
  <c r="F92" i="50" s="1"/>
  <c r="E54" i="50"/>
  <c r="F54" i="50" s="1"/>
  <c r="E66" i="49"/>
  <c r="F66" i="49" s="1"/>
  <c r="E10" i="49"/>
  <c r="F10" i="49" s="1"/>
  <c r="E92" i="49"/>
  <c r="F92" i="49" s="1"/>
  <c r="E71" i="49"/>
  <c r="F71" i="49" s="1"/>
  <c r="E10" i="46"/>
  <c r="F10" i="46" s="1"/>
  <c r="E71" i="46"/>
  <c r="F71" i="46" s="1"/>
  <c r="E92" i="46"/>
  <c r="F92" i="46" s="1"/>
  <c r="E10" i="47"/>
  <c r="F10" i="47" s="1"/>
  <c r="E71" i="47"/>
  <c r="F71" i="47" s="1"/>
  <c r="E92" i="47"/>
  <c r="F92" i="47" s="1"/>
  <c r="E10" i="48"/>
  <c r="F10" i="48" s="1"/>
  <c r="E92" i="48"/>
  <c r="F92" i="48" s="1"/>
  <c r="E10" i="45"/>
  <c r="F10" i="45" s="1"/>
  <c r="E90" i="39"/>
  <c r="F90" i="39" s="1"/>
  <c r="E10" i="39"/>
  <c r="F10" i="39" s="1"/>
  <c r="E35" i="39"/>
  <c r="F35" i="39" s="1"/>
  <c r="E42" i="39"/>
  <c r="F42" i="39" s="1"/>
  <c r="E86" i="39"/>
  <c r="F86" i="39" s="1"/>
  <c r="E77" i="39"/>
  <c r="F77" i="39" s="1"/>
  <c r="E54" i="39"/>
  <c r="F54" i="39" s="1"/>
  <c r="E66" i="39"/>
  <c r="F66" i="39" s="1"/>
  <c r="E87" i="39"/>
  <c r="F87" i="39" s="1"/>
  <c r="E37" i="39"/>
  <c r="F37" i="39" s="1"/>
  <c r="E70" i="39"/>
  <c r="F70" i="39" s="1"/>
  <c r="E71" i="44"/>
  <c r="F71" i="44" s="1"/>
  <c r="E86" i="44"/>
  <c r="F86" i="44" s="1"/>
  <c r="E81" i="44"/>
  <c r="F81" i="44" s="1"/>
  <c r="E90" i="44"/>
  <c r="F90" i="44" s="1"/>
  <c r="E92" i="44"/>
  <c r="F92" i="44" s="1"/>
  <c r="E42" i="44"/>
  <c r="F42" i="44" s="1"/>
  <c r="E77" i="44"/>
  <c r="F77" i="44" s="1"/>
  <c r="E66" i="44"/>
  <c r="F66" i="44" s="1"/>
  <c r="E46" i="44"/>
  <c r="F46" i="44" s="1"/>
  <c r="E69" i="44"/>
  <c r="F69" i="44" s="1"/>
  <c r="E87" i="44"/>
  <c r="F87" i="44" s="1"/>
  <c r="E37" i="44"/>
  <c r="F37" i="44" s="1"/>
  <c r="E86" i="43"/>
  <c r="F86" i="43" s="1"/>
  <c r="E71" i="43"/>
  <c r="F71" i="43" s="1"/>
  <c r="E81" i="43"/>
  <c r="F81" i="43" s="1"/>
  <c r="E90" i="43"/>
  <c r="F90" i="43" s="1"/>
  <c r="E92" i="43"/>
  <c r="F92" i="43" s="1"/>
  <c r="E42" i="43"/>
  <c r="F42" i="43" s="1"/>
  <c r="E77" i="43"/>
  <c r="F77" i="43" s="1"/>
  <c r="E66" i="43"/>
  <c r="F66" i="43" s="1"/>
  <c r="E87" i="43"/>
  <c r="F87" i="43" s="1"/>
  <c r="E37" i="43"/>
  <c r="F37" i="43" s="1"/>
  <c r="E70" i="43"/>
  <c r="F70" i="43" s="1"/>
  <c r="E81" i="42"/>
  <c r="F81" i="42" s="1"/>
  <c r="E90" i="42"/>
  <c r="F90" i="42" s="1"/>
  <c r="E92" i="42"/>
  <c r="F92" i="42" s="1"/>
  <c r="E86" i="42"/>
  <c r="F86" i="42" s="1"/>
  <c r="E42" i="42"/>
  <c r="F42" i="42" s="1"/>
  <c r="E46" i="42"/>
  <c r="F46" i="42" s="1"/>
  <c r="E87" i="42"/>
  <c r="F87" i="42" s="1"/>
  <c r="C71" i="7"/>
  <c r="C71" i="55" s="1"/>
  <c r="E37" i="42"/>
  <c r="F37" i="42" s="1"/>
  <c r="E70" i="42"/>
  <c r="F70" i="42" s="1"/>
  <c r="E90" i="38"/>
  <c r="F90" i="38" s="1"/>
  <c r="E77" i="38"/>
  <c r="F77" i="38" s="1"/>
  <c r="E46" i="38"/>
  <c r="F46" i="38" s="1"/>
  <c r="E66" i="38"/>
  <c r="F66" i="38" s="1"/>
  <c r="E87" i="38"/>
  <c r="F87" i="38" s="1"/>
  <c r="E37" i="38"/>
  <c r="F37" i="38" s="1"/>
  <c r="E70" i="38"/>
  <c r="F70" i="38" s="1"/>
  <c r="E33" i="38"/>
  <c r="F33" i="38" s="1"/>
  <c r="E42" i="40"/>
  <c r="F42" i="40" s="1"/>
  <c r="E86" i="40"/>
  <c r="F86" i="40" s="1"/>
  <c r="E81" i="40"/>
  <c r="F81" i="40" s="1"/>
  <c r="E90" i="40"/>
  <c r="F90" i="40" s="1"/>
  <c r="E66" i="40"/>
  <c r="F66" i="40" s="1"/>
  <c r="E87" i="40"/>
  <c r="F87" i="40" s="1"/>
  <c r="E37" i="40"/>
  <c r="F37" i="40" s="1"/>
  <c r="E70" i="40"/>
  <c r="F70" i="40" s="1"/>
  <c r="E33" i="40"/>
  <c r="F33" i="40" s="1"/>
  <c r="E77" i="41"/>
  <c r="F77" i="41" s="1"/>
  <c r="E90" i="41"/>
  <c r="F90" i="41" s="1"/>
  <c r="E46" i="41"/>
  <c r="F46" i="41" s="1"/>
  <c r="E66" i="41"/>
  <c r="F66" i="41" s="1"/>
  <c r="E87" i="41"/>
  <c r="F87" i="41" s="1"/>
  <c r="E37" i="41"/>
  <c r="F37" i="41" s="1"/>
  <c r="E70" i="41"/>
  <c r="F70" i="41" s="1"/>
  <c r="B92" i="7"/>
  <c r="B92" i="55" s="1"/>
  <c r="E92" i="35"/>
  <c r="F92" i="35" s="1"/>
  <c r="E91" i="35"/>
  <c r="F91" i="35" s="1"/>
  <c r="E90" i="35"/>
  <c r="F90" i="35" s="1"/>
  <c r="E89" i="35"/>
  <c r="F89" i="35" s="1"/>
  <c r="E88" i="35"/>
  <c r="F88" i="35" s="1"/>
  <c r="E87" i="35"/>
  <c r="F87" i="35" s="1"/>
  <c r="E86" i="35"/>
  <c r="F86" i="35" s="1"/>
  <c r="E85" i="35"/>
  <c r="F85" i="35" s="1"/>
  <c r="E84" i="35"/>
  <c r="F84" i="35" s="1"/>
  <c r="E83" i="35"/>
  <c r="F83" i="35" s="1"/>
  <c r="E82" i="35"/>
  <c r="F82" i="35" s="1"/>
  <c r="E81" i="35"/>
  <c r="F81" i="35" s="1"/>
  <c r="E80" i="35"/>
  <c r="F80" i="35" s="1"/>
  <c r="E79" i="35"/>
  <c r="F79" i="35" s="1"/>
  <c r="E78" i="35"/>
  <c r="F78" i="35" s="1"/>
  <c r="E77" i="35"/>
  <c r="F77" i="35" s="1"/>
  <c r="E76" i="35"/>
  <c r="F76" i="35" s="1"/>
  <c r="E75" i="35"/>
  <c r="F75" i="35" s="1"/>
  <c r="E74" i="35"/>
  <c r="F74" i="35" s="1"/>
  <c r="E71" i="35"/>
  <c r="F71" i="35" s="1"/>
  <c r="E70" i="35"/>
  <c r="F70" i="35" s="1"/>
  <c r="E69" i="35"/>
  <c r="F69" i="35" s="1"/>
  <c r="E68" i="35"/>
  <c r="F68" i="35" s="1"/>
  <c r="E67" i="35"/>
  <c r="F67" i="35" s="1"/>
  <c r="E66" i="35"/>
  <c r="F66" i="35" s="1"/>
  <c r="E65" i="35"/>
  <c r="F65" i="35" s="1"/>
  <c r="E64" i="35"/>
  <c r="F64" i="35" s="1"/>
  <c r="E63" i="35"/>
  <c r="F63" i="35" s="1"/>
  <c r="E62" i="35"/>
  <c r="F62" i="35" s="1"/>
  <c r="E61" i="35"/>
  <c r="F61" i="35" s="1"/>
  <c r="E60" i="35"/>
  <c r="F60" i="35" s="1"/>
  <c r="E59" i="35"/>
  <c r="F59" i="35" s="1"/>
  <c r="E58" i="35"/>
  <c r="F58" i="35" s="1"/>
  <c r="E54" i="35"/>
  <c r="F54" i="35" s="1"/>
  <c r="E52" i="35"/>
  <c r="F52" i="35" s="1"/>
  <c r="E50" i="35"/>
  <c r="F50" i="35" s="1"/>
  <c r="E48" i="35"/>
  <c r="F48" i="35" s="1"/>
  <c r="E46" i="35"/>
  <c r="F46" i="35" s="1"/>
  <c r="E44" i="35"/>
  <c r="F44" i="35" s="1"/>
  <c r="E42" i="35"/>
  <c r="F42" i="35" s="1"/>
  <c r="E41" i="35"/>
  <c r="F41" i="35" s="1"/>
  <c r="E40" i="35"/>
  <c r="F40" i="35" s="1"/>
  <c r="E39" i="35"/>
  <c r="F39" i="35" s="1"/>
  <c r="E38" i="35"/>
  <c r="F38" i="35" s="1"/>
  <c r="E37" i="35"/>
  <c r="F37" i="35" s="1"/>
  <c r="E35" i="35"/>
  <c r="F35" i="35" s="1"/>
  <c r="F34" i="35"/>
  <c r="E33" i="35"/>
  <c r="F33" i="35" s="1"/>
  <c r="E31" i="35"/>
  <c r="F31" i="35" s="1"/>
  <c r="E29" i="35"/>
  <c r="F29" i="35" s="1"/>
  <c r="E28" i="35"/>
  <c r="F28" i="35" s="1"/>
  <c r="E27" i="35"/>
  <c r="F27" i="35" s="1"/>
  <c r="E26" i="35"/>
  <c r="F26" i="35" s="1"/>
  <c r="E25" i="35"/>
  <c r="F25" i="35" s="1"/>
  <c r="E24" i="35"/>
  <c r="F24" i="35" s="1"/>
  <c r="E23" i="35"/>
  <c r="F23" i="35" s="1"/>
  <c r="E22" i="35"/>
  <c r="F22" i="35" s="1"/>
  <c r="E21" i="35"/>
  <c r="F21" i="35" s="1"/>
  <c r="E20" i="35"/>
  <c r="F20" i="35" s="1"/>
  <c r="E19" i="35"/>
  <c r="F19" i="35" s="1"/>
  <c r="E18" i="35"/>
  <c r="F18" i="35" s="1"/>
  <c r="E17" i="35"/>
  <c r="F17" i="35" s="1"/>
  <c r="E16" i="35"/>
  <c r="F16" i="35" s="1"/>
  <c r="E15" i="35"/>
  <c r="F15" i="35" s="1"/>
  <c r="E14" i="35"/>
  <c r="F14" i="35" s="1"/>
  <c r="E13" i="35"/>
  <c r="F13" i="35" s="1"/>
  <c r="E12" i="35"/>
  <c r="F12" i="35" s="1"/>
  <c r="E11" i="35"/>
  <c r="F11" i="35" s="1"/>
  <c r="E10" i="35"/>
  <c r="F10" i="35" s="1"/>
  <c r="E9" i="35"/>
  <c r="F9" i="35" s="1"/>
  <c r="E8" i="35"/>
  <c r="F8" i="35" s="1"/>
  <c r="B8" i="7"/>
  <c r="B8" i="55" s="1"/>
  <c r="C8" i="7"/>
  <c r="C8" i="55" s="1"/>
  <c r="D8" i="7"/>
  <c r="B9" i="7"/>
  <c r="B9" i="55" s="1"/>
  <c r="C9" i="7"/>
  <c r="D9" i="7"/>
  <c r="B10" i="7"/>
  <c r="B10" i="55" s="1"/>
  <c r="C10" i="7"/>
  <c r="C10" i="55" s="1"/>
  <c r="D10" i="7"/>
  <c r="D10" i="55" s="1"/>
  <c r="B11" i="7"/>
  <c r="B11" i="55" s="1"/>
  <c r="C11" i="7"/>
  <c r="C11" i="55" s="1"/>
  <c r="D11" i="7"/>
  <c r="D11" i="55" s="1"/>
  <c r="B12" i="7"/>
  <c r="B12" i="55" s="1"/>
  <c r="C12" i="7"/>
  <c r="C12" i="55" s="1"/>
  <c r="D12" i="7"/>
  <c r="B13" i="7"/>
  <c r="B13" i="55" s="1"/>
  <c r="C13" i="7"/>
  <c r="C13" i="55" s="1"/>
  <c r="D13" i="7"/>
  <c r="B14" i="7"/>
  <c r="B14" i="55" s="1"/>
  <c r="C14" i="7"/>
  <c r="C14" i="55" s="1"/>
  <c r="D14" i="7"/>
  <c r="D14" i="55" s="1"/>
  <c r="B15" i="7"/>
  <c r="B15" i="55" s="1"/>
  <c r="C15" i="7"/>
  <c r="C15" i="55" s="1"/>
  <c r="D15" i="7"/>
  <c r="D15" i="55" s="1"/>
  <c r="B16" i="7"/>
  <c r="B16" i="55" s="1"/>
  <c r="C16" i="7"/>
  <c r="C16" i="55" s="1"/>
  <c r="D16" i="7"/>
  <c r="B17" i="7"/>
  <c r="B17" i="55" s="1"/>
  <c r="C17" i="7"/>
  <c r="C17" i="55" s="1"/>
  <c r="D17" i="7"/>
  <c r="D17" i="55" s="1"/>
  <c r="B18" i="7"/>
  <c r="B18" i="55" s="1"/>
  <c r="C18" i="7"/>
  <c r="C18" i="55" s="1"/>
  <c r="D18" i="7"/>
  <c r="B19" i="7"/>
  <c r="B19" i="55" s="1"/>
  <c r="C19" i="7"/>
  <c r="C19" i="55" s="1"/>
  <c r="D19" i="7"/>
  <c r="D19" i="55" s="1"/>
  <c r="B20" i="7"/>
  <c r="B20" i="55" s="1"/>
  <c r="C20" i="7"/>
  <c r="C20" i="55" s="1"/>
  <c r="D20" i="7"/>
  <c r="B21" i="7"/>
  <c r="B21" i="55" s="1"/>
  <c r="C21" i="7"/>
  <c r="C21" i="55" s="1"/>
  <c r="D21" i="7"/>
  <c r="D21" i="55" s="1"/>
  <c r="B22" i="7"/>
  <c r="B22" i="55" s="1"/>
  <c r="C22" i="7"/>
  <c r="C22" i="55" s="1"/>
  <c r="D22" i="7"/>
  <c r="D22" i="55" s="1"/>
  <c r="B23" i="7"/>
  <c r="B23" i="55" s="1"/>
  <c r="C23" i="7"/>
  <c r="C23" i="55" s="1"/>
  <c r="D23" i="7"/>
  <c r="B24" i="7"/>
  <c r="B24" i="55" s="1"/>
  <c r="C24" i="7"/>
  <c r="C24" i="55" s="1"/>
  <c r="D24" i="7"/>
  <c r="B25" i="7"/>
  <c r="B25" i="55" s="1"/>
  <c r="C25" i="7"/>
  <c r="C25" i="55" s="1"/>
  <c r="D25" i="7"/>
  <c r="D25" i="55" s="1"/>
  <c r="B26" i="7"/>
  <c r="B26" i="55" s="1"/>
  <c r="C26" i="7"/>
  <c r="C26" i="55" s="1"/>
  <c r="D26" i="7"/>
  <c r="D26" i="55" s="1"/>
  <c r="B27" i="7"/>
  <c r="B27" i="55" s="1"/>
  <c r="C27" i="7"/>
  <c r="C27" i="55" s="1"/>
  <c r="D27" i="7"/>
  <c r="D27" i="55" s="1"/>
  <c r="B28" i="7"/>
  <c r="B28" i="55" s="1"/>
  <c r="C28" i="7"/>
  <c r="C28" i="55" s="1"/>
  <c r="D28" i="7"/>
  <c r="B29" i="7"/>
  <c r="B29" i="55" s="1"/>
  <c r="C29" i="7"/>
  <c r="C29" i="55" s="1"/>
  <c r="D29" i="7"/>
  <c r="B31" i="7"/>
  <c r="C31" i="7"/>
  <c r="C31" i="55" s="1"/>
  <c r="D31" i="7"/>
  <c r="D31" i="55" s="1"/>
  <c r="B33" i="7"/>
  <c r="B33" i="55" s="1"/>
  <c r="C33" i="7"/>
  <c r="C33" i="55" s="1"/>
  <c r="D33" i="7"/>
  <c r="C35" i="7"/>
  <c r="C35" i="55" s="1"/>
  <c r="B37" i="7"/>
  <c r="B37" i="55" s="1"/>
  <c r="C37" i="7"/>
  <c r="C37" i="55" s="1"/>
  <c r="D37" i="7"/>
  <c r="D37" i="55" s="1"/>
  <c r="B38" i="7"/>
  <c r="B38" i="55" s="1"/>
  <c r="C38" i="7"/>
  <c r="C38" i="55" s="1"/>
  <c r="D38" i="7"/>
  <c r="D38" i="55" s="1"/>
  <c r="B39" i="7"/>
  <c r="B39" i="55" s="1"/>
  <c r="C39" i="7"/>
  <c r="C39" i="55" s="1"/>
  <c r="D39" i="7"/>
  <c r="B40" i="7"/>
  <c r="B40" i="55" s="1"/>
  <c r="C40" i="7"/>
  <c r="C40" i="55" s="1"/>
  <c r="D40" i="7"/>
  <c r="D40" i="55" s="1"/>
  <c r="B41" i="7"/>
  <c r="B41" i="55" s="1"/>
  <c r="C41" i="7"/>
  <c r="C41" i="55" s="1"/>
  <c r="D41" i="7"/>
  <c r="D41" i="55" s="1"/>
  <c r="B42" i="7"/>
  <c r="B42" i="55" s="1"/>
  <c r="C42" i="7"/>
  <c r="C42" i="55" s="1"/>
  <c r="D42" i="7"/>
  <c r="D42" i="55" s="1"/>
  <c r="B44" i="7"/>
  <c r="B44" i="55" s="1"/>
  <c r="C44" i="7"/>
  <c r="C44" i="55" s="1"/>
  <c r="D44" i="7"/>
  <c r="D44" i="55" s="1"/>
  <c r="B46" i="7"/>
  <c r="B46" i="55" s="1"/>
  <c r="C46" i="7"/>
  <c r="C46" i="55" s="1"/>
  <c r="D46" i="7"/>
  <c r="B48" i="7"/>
  <c r="B48" i="55" s="1"/>
  <c r="C48" i="7"/>
  <c r="C48" i="55" s="1"/>
  <c r="D48" i="7"/>
  <c r="D48" i="55" s="1"/>
  <c r="B50" i="7"/>
  <c r="B50" i="55" s="1"/>
  <c r="C50" i="7"/>
  <c r="C50" i="55" s="1"/>
  <c r="D50" i="7"/>
  <c r="D50" i="55" s="1"/>
  <c r="B52" i="7"/>
  <c r="B52" i="55" s="1"/>
  <c r="C52" i="7"/>
  <c r="C52" i="55" s="1"/>
  <c r="D52" i="7"/>
  <c r="D52" i="55" s="1"/>
  <c r="C54" i="7"/>
  <c r="C54" i="55" s="1"/>
  <c r="B58" i="7"/>
  <c r="B58" i="55" s="1"/>
  <c r="C58" i="7"/>
  <c r="C58" i="55" s="1"/>
  <c r="D58" i="7"/>
  <c r="D58" i="55" s="1"/>
  <c r="B59" i="7"/>
  <c r="B59" i="55" s="1"/>
  <c r="C59" i="7"/>
  <c r="C59" i="55" s="1"/>
  <c r="D59" i="7"/>
  <c r="D59" i="55" s="1"/>
  <c r="B60" i="7"/>
  <c r="B60" i="55" s="1"/>
  <c r="C60" i="7"/>
  <c r="C60" i="55" s="1"/>
  <c r="D60" i="7"/>
  <c r="D60" i="55" s="1"/>
  <c r="B61" i="7"/>
  <c r="B61" i="55" s="1"/>
  <c r="C61" i="7"/>
  <c r="C61" i="55" s="1"/>
  <c r="D61" i="7"/>
  <c r="B62" i="7"/>
  <c r="B62" i="55" s="1"/>
  <c r="C62" i="7"/>
  <c r="C62" i="55" s="1"/>
  <c r="D62" i="7"/>
  <c r="D62" i="55" s="1"/>
  <c r="B63" i="7"/>
  <c r="B63" i="55" s="1"/>
  <c r="C63" i="7"/>
  <c r="C63" i="55" s="1"/>
  <c r="D63" i="7"/>
  <c r="B64" i="7"/>
  <c r="B64" i="55" s="1"/>
  <c r="C64" i="7"/>
  <c r="C64" i="55" s="1"/>
  <c r="D64" i="7"/>
  <c r="D64" i="55" s="1"/>
  <c r="B65" i="7"/>
  <c r="B65" i="55" s="1"/>
  <c r="C65" i="7"/>
  <c r="C65" i="55" s="1"/>
  <c r="D65" i="7"/>
  <c r="B66" i="7"/>
  <c r="B66" i="55" s="1"/>
  <c r="C66" i="7"/>
  <c r="C66" i="55" s="1"/>
  <c r="B67" i="7"/>
  <c r="B67" i="55" s="1"/>
  <c r="C67" i="7"/>
  <c r="C67" i="55" s="1"/>
  <c r="D67" i="7"/>
  <c r="D67" i="55" s="1"/>
  <c r="B68" i="7"/>
  <c r="B68" i="55" s="1"/>
  <c r="C68" i="7"/>
  <c r="C68" i="55" s="1"/>
  <c r="D68" i="7"/>
  <c r="B69" i="7"/>
  <c r="B69" i="55" s="1"/>
  <c r="C69" i="7"/>
  <c r="C69" i="55" s="1"/>
  <c r="D69" i="7"/>
  <c r="B70" i="7"/>
  <c r="B70" i="55" s="1"/>
  <c r="C70" i="7"/>
  <c r="D70" i="7"/>
  <c r="D70" i="55" s="1"/>
  <c r="B71" i="7"/>
  <c r="B71" i="55" s="1"/>
  <c r="B74" i="7"/>
  <c r="B74" i="55" s="1"/>
  <c r="C74" i="7"/>
  <c r="C74" i="55" s="1"/>
  <c r="D74" i="7"/>
  <c r="D74" i="55" s="1"/>
  <c r="B75" i="7"/>
  <c r="B75" i="55" s="1"/>
  <c r="C75" i="7"/>
  <c r="C75" i="55" s="1"/>
  <c r="D75" i="7"/>
  <c r="B76" i="7"/>
  <c r="B76" i="55" s="1"/>
  <c r="C76" i="7"/>
  <c r="C76" i="55" s="1"/>
  <c r="D76" i="7"/>
  <c r="B77" i="7"/>
  <c r="B77" i="55" s="1"/>
  <c r="C77" i="7"/>
  <c r="C77" i="55" s="1"/>
  <c r="D77" i="7"/>
  <c r="D77" i="55" s="1"/>
  <c r="B78" i="7"/>
  <c r="B78" i="55" s="1"/>
  <c r="C78" i="7"/>
  <c r="C78" i="55" s="1"/>
  <c r="D78" i="7"/>
  <c r="D78" i="55" s="1"/>
  <c r="B79" i="7"/>
  <c r="B79" i="55" s="1"/>
  <c r="C79" i="7"/>
  <c r="C79" i="55" s="1"/>
  <c r="D79" i="7"/>
  <c r="B80" i="7"/>
  <c r="B80" i="55" s="1"/>
  <c r="C80" i="7"/>
  <c r="C80" i="55" s="1"/>
  <c r="D80" i="7"/>
  <c r="D80" i="55" s="1"/>
  <c r="B81" i="7"/>
  <c r="B81" i="55" s="1"/>
  <c r="C81" i="7"/>
  <c r="C81" i="55" s="1"/>
  <c r="D81" i="7"/>
  <c r="B82" i="7"/>
  <c r="B82" i="55" s="1"/>
  <c r="C82" i="7"/>
  <c r="C82" i="55" s="1"/>
  <c r="D82" i="7"/>
  <c r="D82" i="55" s="1"/>
  <c r="B83" i="7"/>
  <c r="B83" i="55" s="1"/>
  <c r="C83" i="7"/>
  <c r="C83" i="55" s="1"/>
  <c r="D83" i="7"/>
  <c r="B84" i="7"/>
  <c r="B84" i="55" s="1"/>
  <c r="C84" i="7"/>
  <c r="C84" i="55" s="1"/>
  <c r="D84" i="7"/>
  <c r="B85" i="7"/>
  <c r="B85" i="55" s="1"/>
  <c r="C85" i="7"/>
  <c r="C85" i="55" s="1"/>
  <c r="D85" i="7"/>
  <c r="D85" i="55" s="1"/>
  <c r="B86" i="7"/>
  <c r="B86" i="55" s="1"/>
  <c r="C86" i="7"/>
  <c r="C86" i="55" s="1"/>
  <c r="D86" i="7"/>
  <c r="D86" i="55" s="1"/>
  <c r="B87" i="7"/>
  <c r="B87" i="55" s="1"/>
  <c r="C87" i="7"/>
  <c r="C87" i="55" s="1"/>
  <c r="D87" i="7"/>
  <c r="B88" i="7"/>
  <c r="B88" i="55" s="1"/>
  <c r="C88" i="7"/>
  <c r="C88" i="55" s="1"/>
  <c r="D88" i="7"/>
  <c r="D88" i="55" s="1"/>
  <c r="B89" i="7"/>
  <c r="B89" i="55" s="1"/>
  <c r="C89" i="7"/>
  <c r="C89" i="55" s="1"/>
  <c r="D89" i="7"/>
  <c r="B90" i="7"/>
  <c r="B90" i="55" s="1"/>
  <c r="C90" i="7"/>
  <c r="C90" i="55" s="1"/>
  <c r="D90" i="7"/>
  <c r="D90" i="55" s="1"/>
  <c r="B91" i="7"/>
  <c r="B91" i="55" s="1"/>
  <c r="C91" i="7"/>
  <c r="C91" i="55" s="1"/>
  <c r="D91" i="7"/>
  <c r="D1" i="2"/>
  <c r="B8" i="8"/>
  <c r="C8" i="8"/>
  <c r="D8" i="8"/>
  <c r="B9" i="8"/>
  <c r="C9" i="8"/>
  <c r="D9" i="8"/>
  <c r="B10" i="8"/>
  <c r="C10" i="8"/>
  <c r="D10" i="8"/>
  <c r="B11" i="8"/>
  <c r="C11" i="8"/>
  <c r="D11" i="8"/>
  <c r="B12" i="8"/>
  <c r="C12" i="8"/>
  <c r="D12" i="8"/>
  <c r="B13" i="8"/>
  <c r="C13" i="8"/>
  <c r="D13" i="8"/>
  <c r="B14" i="8"/>
  <c r="C14" i="8"/>
  <c r="D14" i="8"/>
  <c r="B15" i="8"/>
  <c r="C15" i="8"/>
  <c r="D15" i="8"/>
  <c r="B16" i="8"/>
  <c r="C16" i="8"/>
  <c r="D16" i="8"/>
  <c r="B17" i="8"/>
  <c r="C17" i="8"/>
  <c r="D17" i="8"/>
  <c r="B18" i="8"/>
  <c r="C18" i="8"/>
  <c r="D18" i="8"/>
  <c r="B19" i="8"/>
  <c r="C19" i="8"/>
  <c r="D19" i="8"/>
  <c r="B20" i="8"/>
  <c r="C20" i="8"/>
  <c r="D20" i="8"/>
  <c r="B21" i="8"/>
  <c r="C21" i="8"/>
  <c r="D21" i="8"/>
  <c r="B22" i="8"/>
  <c r="C22" i="8"/>
  <c r="D22" i="8"/>
  <c r="B23" i="8"/>
  <c r="C23" i="8"/>
  <c r="D23" i="8"/>
  <c r="B24" i="8"/>
  <c r="C24" i="8"/>
  <c r="D24" i="8"/>
  <c r="B25" i="8"/>
  <c r="C25" i="8"/>
  <c r="D25" i="8"/>
  <c r="B26" i="8"/>
  <c r="C26" i="8"/>
  <c r="D26" i="8"/>
  <c r="B27" i="8"/>
  <c r="C27" i="8"/>
  <c r="D27" i="8"/>
  <c r="B28" i="8"/>
  <c r="C28" i="8"/>
  <c r="D28" i="8"/>
  <c r="B29" i="8"/>
  <c r="C29" i="8"/>
  <c r="D29" i="8"/>
  <c r="B31" i="8"/>
  <c r="C31" i="8"/>
  <c r="D31" i="8"/>
  <c r="B33" i="8"/>
  <c r="C33" i="8"/>
  <c r="D33" i="8"/>
  <c r="B35" i="8"/>
  <c r="C35" i="8"/>
  <c r="D35" i="8"/>
  <c r="B37" i="8"/>
  <c r="C37" i="8"/>
  <c r="D37" i="8"/>
  <c r="B38" i="8"/>
  <c r="C38" i="8"/>
  <c r="D38" i="8"/>
  <c r="B39" i="8"/>
  <c r="C39" i="8"/>
  <c r="D39" i="8"/>
  <c r="B40" i="8"/>
  <c r="C40" i="8"/>
  <c r="D40" i="8"/>
  <c r="B41" i="8"/>
  <c r="C41" i="8"/>
  <c r="D41" i="8"/>
  <c r="B42" i="8"/>
  <c r="C42" i="8"/>
  <c r="D42" i="8"/>
  <c r="B44" i="8"/>
  <c r="C44" i="8"/>
  <c r="D44" i="8"/>
  <c r="B46" i="8"/>
  <c r="C46" i="8"/>
  <c r="D46" i="8"/>
  <c r="B48" i="8"/>
  <c r="C48" i="8"/>
  <c r="D48" i="8"/>
  <c r="B50" i="8"/>
  <c r="C50" i="8"/>
  <c r="D50" i="8"/>
  <c r="B52" i="8"/>
  <c r="C52" i="8"/>
  <c r="D52" i="8"/>
  <c r="B54" i="8"/>
  <c r="C54" i="8"/>
  <c r="D54" i="8"/>
  <c r="B58" i="8"/>
  <c r="C58" i="8"/>
  <c r="D58" i="8"/>
  <c r="B59" i="8"/>
  <c r="C59" i="8"/>
  <c r="D59" i="8"/>
  <c r="B60" i="8"/>
  <c r="C60" i="8"/>
  <c r="D60" i="8"/>
  <c r="B61" i="8"/>
  <c r="C61" i="8"/>
  <c r="D61" i="8"/>
  <c r="B62" i="8"/>
  <c r="C62" i="8"/>
  <c r="D62" i="8"/>
  <c r="B63" i="8"/>
  <c r="C63" i="8"/>
  <c r="D63" i="8"/>
  <c r="B64" i="8"/>
  <c r="C64" i="8"/>
  <c r="D64" i="8"/>
  <c r="B65" i="8"/>
  <c r="C65" i="8"/>
  <c r="D65" i="8"/>
  <c r="B66" i="8"/>
  <c r="C66" i="8"/>
  <c r="D66" i="8"/>
  <c r="B67" i="8"/>
  <c r="C67" i="8"/>
  <c r="D67" i="8"/>
  <c r="B68" i="8"/>
  <c r="C68" i="8"/>
  <c r="D68" i="8"/>
  <c r="B69" i="8"/>
  <c r="C69" i="8"/>
  <c r="D69" i="8"/>
  <c r="B70" i="8"/>
  <c r="C70" i="8"/>
  <c r="D70" i="8"/>
  <c r="B71" i="8"/>
  <c r="C71" i="8"/>
  <c r="D71" i="8"/>
  <c r="B74" i="8"/>
  <c r="C74" i="8"/>
  <c r="D74" i="8"/>
  <c r="B75" i="8"/>
  <c r="C75" i="8"/>
  <c r="D75" i="8"/>
  <c r="B76" i="8"/>
  <c r="C76" i="8"/>
  <c r="D76" i="8"/>
  <c r="B77" i="8"/>
  <c r="C77" i="8"/>
  <c r="D77" i="8"/>
  <c r="B78" i="8"/>
  <c r="C78" i="8"/>
  <c r="D78" i="8"/>
  <c r="B79" i="8"/>
  <c r="C79" i="8"/>
  <c r="D79" i="8"/>
  <c r="B80" i="8"/>
  <c r="C80" i="8"/>
  <c r="D80" i="8"/>
  <c r="B81" i="8"/>
  <c r="C81" i="8"/>
  <c r="D81" i="8"/>
  <c r="B82" i="8"/>
  <c r="C82" i="8"/>
  <c r="D82" i="8"/>
  <c r="B83" i="8"/>
  <c r="C83" i="8"/>
  <c r="D83" i="8"/>
  <c r="B84" i="8"/>
  <c r="C84" i="8"/>
  <c r="D84" i="8"/>
  <c r="B85" i="8"/>
  <c r="C85" i="8"/>
  <c r="D85" i="8"/>
  <c r="B86" i="8"/>
  <c r="C86" i="8"/>
  <c r="D86" i="8"/>
  <c r="B87" i="8"/>
  <c r="C87" i="8"/>
  <c r="D87" i="8"/>
  <c r="B88" i="8"/>
  <c r="C88" i="8"/>
  <c r="D88" i="8"/>
  <c r="B89" i="8"/>
  <c r="C89" i="8"/>
  <c r="D89" i="8"/>
  <c r="B90" i="8"/>
  <c r="C90" i="8"/>
  <c r="D90" i="8"/>
  <c r="B91" i="8"/>
  <c r="C91" i="8"/>
  <c r="D91" i="8"/>
  <c r="B92" i="8"/>
  <c r="C92" i="8"/>
  <c r="D92" i="8"/>
  <c r="B8" i="11"/>
  <c r="C8" i="11"/>
  <c r="D8" i="11"/>
  <c r="B9" i="11"/>
  <c r="C9" i="11"/>
  <c r="D9" i="11"/>
  <c r="B11" i="11"/>
  <c r="C11" i="11"/>
  <c r="D11" i="11"/>
  <c r="B12" i="11"/>
  <c r="C12" i="11"/>
  <c r="D12" i="11"/>
  <c r="B13" i="11"/>
  <c r="C13" i="11"/>
  <c r="D13" i="11"/>
  <c r="B14" i="11"/>
  <c r="C14" i="11"/>
  <c r="D14" i="11"/>
  <c r="B15" i="11"/>
  <c r="C15" i="11"/>
  <c r="D15" i="11"/>
  <c r="B16" i="11"/>
  <c r="C16" i="11"/>
  <c r="D16" i="11"/>
  <c r="B17" i="11"/>
  <c r="C17" i="11"/>
  <c r="D17" i="11"/>
  <c r="B18" i="11"/>
  <c r="C18" i="11"/>
  <c r="D18" i="11"/>
  <c r="B19" i="11"/>
  <c r="C19" i="11"/>
  <c r="D19" i="11"/>
  <c r="B20" i="11"/>
  <c r="C20" i="11"/>
  <c r="D20" i="11"/>
  <c r="B21" i="11"/>
  <c r="C21" i="11"/>
  <c r="D21" i="11"/>
  <c r="B22" i="11"/>
  <c r="C22" i="11"/>
  <c r="D22" i="11"/>
  <c r="B23" i="11"/>
  <c r="C23" i="11"/>
  <c r="D23" i="11"/>
  <c r="B24" i="11"/>
  <c r="C24" i="11"/>
  <c r="D24" i="11"/>
  <c r="B25" i="11"/>
  <c r="C25" i="11"/>
  <c r="D25" i="11"/>
  <c r="B26" i="11"/>
  <c r="C26" i="11"/>
  <c r="D26" i="11"/>
  <c r="B27" i="11"/>
  <c r="C27" i="11"/>
  <c r="D27" i="11"/>
  <c r="B28" i="11"/>
  <c r="C28" i="11"/>
  <c r="D28" i="11"/>
  <c r="B29" i="11"/>
  <c r="C29" i="11"/>
  <c r="D29" i="11"/>
  <c r="B31" i="11"/>
  <c r="C31" i="11"/>
  <c r="D31" i="11"/>
  <c r="B33" i="11"/>
  <c r="C33" i="11"/>
  <c r="D33" i="11"/>
  <c r="B37" i="11"/>
  <c r="C37" i="11"/>
  <c r="D37" i="11"/>
  <c r="B38" i="11"/>
  <c r="C38" i="11"/>
  <c r="D38" i="11"/>
  <c r="B39" i="11"/>
  <c r="C39" i="11"/>
  <c r="D39" i="11"/>
  <c r="B40" i="11"/>
  <c r="C40" i="11"/>
  <c r="D40" i="11"/>
  <c r="B41" i="11"/>
  <c r="C41" i="11"/>
  <c r="D41" i="11"/>
  <c r="B44" i="11"/>
  <c r="C44" i="11"/>
  <c r="D44" i="11"/>
  <c r="B46" i="11"/>
  <c r="C46" i="11"/>
  <c r="D46" i="11"/>
  <c r="B48" i="11"/>
  <c r="C48" i="11"/>
  <c r="D48" i="11"/>
  <c r="B50" i="11"/>
  <c r="C50" i="11"/>
  <c r="D50" i="11"/>
  <c r="B52" i="11"/>
  <c r="C52" i="11"/>
  <c r="D52" i="11"/>
  <c r="B54" i="11"/>
  <c r="C54" i="11"/>
  <c r="D54" i="11"/>
  <c r="B58" i="11"/>
  <c r="C58" i="11"/>
  <c r="D58" i="11"/>
  <c r="B59" i="11"/>
  <c r="C59" i="11"/>
  <c r="D59" i="11"/>
  <c r="B60" i="11"/>
  <c r="C60" i="11"/>
  <c r="D60" i="11"/>
  <c r="B61" i="11"/>
  <c r="C61" i="11"/>
  <c r="D61" i="11"/>
  <c r="B62" i="11"/>
  <c r="C62" i="11"/>
  <c r="D62" i="11"/>
  <c r="B63" i="11"/>
  <c r="C63" i="11"/>
  <c r="D63" i="11"/>
  <c r="B64" i="11"/>
  <c r="C64" i="11"/>
  <c r="D64" i="11"/>
  <c r="B65" i="11"/>
  <c r="C65" i="11"/>
  <c r="D65" i="11"/>
  <c r="B67" i="11"/>
  <c r="C67" i="11"/>
  <c r="D67" i="11"/>
  <c r="B68" i="11"/>
  <c r="C68" i="11"/>
  <c r="D68" i="11"/>
  <c r="B69" i="11"/>
  <c r="C69" i="11"/>
  <c r="D69" i="11"/>
  <c r="B70" i="11"/>
  <c r="C70" i="11"/>
  <c r="D70" i="11"/>
  <c r="B74" i="11"/>
  <c r="C74" i="11"/>
  <c r="D74" i="11"/>
  <c r="B75" i="11"/>
  <c r="C75" i="11"/>
  <c r="D75" i="11"/>
  <c r="B76" i="11"/>
  <c r="C76" i="11"/>
  <c r="D76" i="11"/>
  <c r="B78" i="11"/>
  <c r="C78" i="11"/>
  <c r="D78" i="11"/>
  <c r="B79" i="11"/>
  <c r="C79" i="11"/>
  <c r="D79" i="11"/>
  <c r="B80" i="11"/>
  <c r="C80" i="11"/>
  <c r="D80" i="11"/>
  <c r="B82" i="11"/>
  <c r="C82" i="11"/>
  <c r="D82" i="11"/>
  <c r="B83" i="11"/>
  <c r="C83" i="11"/>
  <c r="D83" i="11"/>
  <c r="B84" i="11"/>
  <c r="C84" i="11"/>
  <c r="D84" i="11"/>
  <c r="B85" i="11"/>
  <c r="C85" i="11"/>
  <c r="D85" i="11"/>
  <c r="B87" i="11"/>
  <c r="C87" i="11"/>
  <c r="D87" i="11"/>
  <c r="B88" i="11"/>
  <c r="C88" i="11"/>
  <c r="D88" i="11"/>
  <c r="B89" i="11"/>
  <c r="C89" i="11"/>
  <c r="D89" i="11"/>
  <c r="B91" i="11"/>
  <c r="C91" i="11"/>
  <c r="D91" i="11"/>
  <c r="E8" i="34"/>
  <c r="F8" i="34" s="1"/>
  <c r="E9" i="34"/>
  <c r="F9" i="34" s="1"/>
  <c r="E10" i="34"/>
  <c r="F10" i="34" s="1"/>
  <c r="E11" i="34"/>
  <c r="F11" i="34" s="1"/>
  <c r="E12" i="34"/>
  <c r="F12" i="34" s="1"/>
  <c r="E13" i="34"/>
  <c r="F13" i="34" s="1"/>
  <c r="E14" i="34"/>
  <c r="F14" i="34" s="1"/>
  <c r="E15" i="34"/>
  <c r="F15" i="34" s="1"/>
  <c r="E16" i="34"/>
  <c r="F16" i="34" s="1"/>
  <c r="E17" i="34"/>
  <c r="F17" i="34" s="1"/>
  <c r="E18" i="34"/>
  <c r="F18" i="34" s="1"/>
  <c r="E19" i="34"/>
  <c r="F19" i="34" s="1"/>
  <c r="E20" i="34"/>
  <c r="F20" i="34" s="1"/>
  <c r="E21" i="34"/>
  <c r="F21" i="34" s="1"/>
  <c r="E22" i="34"/>
  <c r="F22" i="34" s="1"/>
  <c r="E23" i="34"/>
  <c r="F23" i="34" s="1"/>
  <c r="E24" i="34"/>
  <c r="F24" i="34" s="1"/>
  <c r="E25" i="34"/>
  <c r="F25" i="34" s="1"/>
  <c r="E26" i="34"/>
  <c r="F26" i="34" s="1"/>
  <c r="E27" i="34"/>
  <c r="F27" i="34" s="1"/>
  <c r="E28" i="34"/>
  <c r="F28" i="34" s="1"/>
  <c r="E29" i="34"/>
  <c r="F29" i="34" s="1"/>
  <c r="E31" i="34"/>
  <c r="F31" i="34" s="1"/>
  <c r="E33" i="34"/>
  <c r="F33" i="34" s="1"/>
  <c r="F34" i="34"/>
  <c r="E35" i="34"/>
  <c r="F35" i="34" s="1"/>
  <c r="E37" i="34"/>
  <c r="F37" i="34" s="1"/>
  <c r="E38" i="34"/>
  <c r="F38" i="34" s="1"/>
  <c r="E39" i="34"/>
  <c r="F39" i="34" s="1"/>
  <c r="E40" i="34"/>
  <c r="F40" i="34" s="1"/>
  <c r="E41" i="34"/>
  <c r="F41" i="34" s="1"/>
  <c r="E42" i="34"/>
  <c r="F42" i="34" s="1"/>
  <c r="E44" i="34"/>
  <c r="F44" i="34" s="1"/>
  <c r="E46" i="34"/>
  <c r="F46" i="34" s="1"/>
  <c r="E48" i="34"/>
  <c r="F48" i="34" s="1"/>
  <c r="E50" i="34"/>
  <c r="F50" i="34" s="1"/>
  <c r="E52" i="34"/>
  <c r="F52" i="34" s="1"/>
  <c r="E54" i="34"/>
  <c r="F54" i="34" s="1"/>
  <c r="E58" i="34"/>
  <c r="F58" i="34" s="1"/>
  <c r="E59" i="34"/>
  <c r="F59" i="34" s="1"/>
  <c r="E60" i="34"/>
  <c r="F60" i="34" s="1"/>
  <c r="E61" i="34"/>
  <c r="F61" i="34" s="1"/>
  <c r="E62" i="34"/>
  <c r="F62" i="34" s="1"/>
  <c r="E63" i="34"/>
  <c r="F63" i="34" s="1"/>
  <c r="E64" i="34"/>
  <c r="F64" i="34" s="1"/>
  <c r="E65" i="34"/>
  <c r="F65" i="34" s="1"/>
  <c r="E66" i="34"/>
  <c r="F66" i="34" s="1"/>
  <c r="E67" i="34"/>
  <c r="F67" i="34" s="1"/>
  <c r="E68" i="34"/>
  <c r="F68" i="34" s="1"/>
  <c r="E69" i="34"/>
  <c r="F69" i="34" s="1"/>
  <c r="E70" i="34"/>
  <c r="F70" i="34" s="1"/>
  <c r="E71" i="34"/>
  <c r="F71" i="34" s="1"/>
  <c r="E74" i="34"/>
  <c r="F74" i="34" s="1"/>
  <c r="E75" i="34"/>
  <c r="F75" i="34" s="1"/>
  <c r="E76" i="34"/>
  <c r="F76" i="34" s="1"/>
  <c r="E77" i="34"/>
  <c r="F77" i="34" s="1"/>
  <c r="E78" i="34"/>
  <c r="F78" i="34" s="1"/>
  <c r="E79" i="34"/>
  <c r="F79" i="34" s="1"/>
  <c r="E80" i="34"/>
  <c r="F80" i="34" s="1"/>
  <c r="E81" i="34"/>
  <c r="F81" i="34" s="1"/>
  <c r="E82" i="34"/>
  <c r="F82" i="34" s="1"/>
  <c r="E83" i="34"/>
  <c r="F83" i="34" s="1"/>
  <c r="E84" i="34"/>
  <c r="F84" i="34" s="1"/>
  <c r="E85" i="34"/>
  <c r="F85" i="34" s="1"/>
  <c r="E86" i="34"/>
  <c r="F86" i="34" s="1"/>
  <c r="E87" i="34"/>
  <c r="F87" i="34" s="1"/>
  <c r="E88" i="34"/>
  <c r="F88" i="34" s="1"/>
  <c r="E89" i="34"/>
  <c r="F89" i="34" s="1"/>
  <c r="E90" i="34"/>
  <c r="F90" i="34" s="1"/>
  <c r="E91" i="34"/>
  <c r="F91" i="34" s="1"/>
  <c r="E92" i="34"/>
  <c r="F92" i="34" s="1"/>
  <c r="E8" i="24"/>
  <c r="F8" i="24" s="1"/>
  <c r="E9" i="24"/>
  <c r="F9" i="24" s="1"/>
  <c r="E10" i="24"/>
  <c r="F10" i="24" s="1"/>
  <c r="E11" i="24"/>
  <c r="F11" i="24" s="1"/>
  <c r="E12" i="24"/>
  <c r="F12" i="24" s="1"/>
  <c r="E13" i="24"/>
  <c r="F13" i="24" s="1"/>
  <c r="E14" i="24"/>
  <c r="F14" i="24" s="1"/>
  <c r="E15" i="24"/>
  <c r="F15" i="24" s="1"/>
  <c r="E16" i="24"/>
  <c r="F16" i="24" s="1"/>
  <c r="E17" i="24"/>
  <c r="F17" i="24" s="1"/>
  <c r="E18" i="24"/>
  <c r="F18" i="24" s="1"/>
  <c r="E19" i="24"/>
  <c r="F19" i="24" s="1"/>
  <c r="E20" i="24"/>
  <c r="F20" i="24" s="1"/>
  <c r="E21" i="24"/>
  <c r="F21" i="24" s="1"/>
  <c r="E22" i="24"/>
  <c r="F22" i="24" s="1"/>
  <c r="E23" i="24"/>
  <c r="F23" i="24" s="1"/>
  <c r="E24" i="24"/>
  <c r="F24" i="24" s="1"/>
  <c r="E25" i="24"/>
  <c r="F25" i="24" s="1"/>
  <c r="E26" i="24"/>
  <c r="F26" i="24" s="1"/>
  <c r="E27" i="24"/>
  <c r="F27" i="24" s="1"/>
  <c r="E28" i="24"/>
  <c r="F28" i="24" s="1"/>
  <c r="E29" i="24"/>
  <c r="F29" i="24" s="1"/>
  <c r="E31" i="24"/>
  <c r="F31" i="24" s="1"/>
  <c r="E33" i="24"/>
  <c r="F33" i="24" s="1"/>
  <c r="F34" i="24"/>
  <c r="E35" i="24"/>
  <c r="F35" i="24"/>
  <c r="E37" i="24"/>
  <c r="F37" i="24" s="1"/>
  <c r="E38" i="24"/>
  <c r="F38" i="24" s="1"/>
  <c r="E39" i="24"/>
  <c r="F39" i="24" s="1"/>
  <c r="E40" i="24"/>
  <c r="F40" i="24" s="1"/>
  <c r="E41" i="24"/>
  <c r="F41" i="24" s="1"/>
  <c r="E42" i="24"/>
  <c r="F42" i="24" s="1"/>
  <c r="E44" i="24"/>
  <c r="F44" i="24" s="1"/>
  <c r="E46" i="24"/>
  <c r="F46" i="24"/>
  <c r="E48" i="24"/>
  <c r="F48" i="24" s="1"/>
  <c r="E50" i="24"/>
  <c r="F50" i="24" s="1"/>
  <c r="E52" i="24"/>
  <c r="F52" i="24" s="1"/>
  <c r="E54" i="24"/>
  <c r="F54" i="24" s="1"/>
  <c r="E58" i="24"/>
  <c r="F58" i="24" s="1"/>
  <c r="E59" i="24"/>
  <c r="F59" i="24" s="1"/>
  <c r="E60" i="24"/>
  <c r="F60" i="24" s="1"/>
  <c r="E61" i="24"/>
  <c r="F61" i="24" s="1"/>
  <c r="E62" i="24"/>
  <c r="F62" i="24" s="1"/>
  <c r="E63" i="24"/>
  <c r="F63" i="24" s="1"/>
  <c r="E64" i="24"/>
  <c r="F64" i="24" s="1"/>
  <c r="E65" i="24"/>
  <c r="F65" i="24" s="1"/>
  <c r="E66" i="24"/>
  <c r="F66" i="24" s="1"/>
  <c r="E67" i="24"/>
  <c r="F67" i="24" s="1"/>
  <c r="E68" i="24"/>
  <c r="F68" i="24" s="1"/>
  <c r="E69" i="24"/>
  <c r="F69" i="24" s="1"/>
  <c r="E70" i="24"/>
  <c r="F70" i="24" s="1"/>
  <c r="E71" i="24"/>
  <c r="F71" i="24" s="1"/>
  <c r="E74" i="24"/>
  <c r="F74" i="24" s="1"/>
  <c r="E75" i="24"/>
  <c r="F75" i="24" s="1"/>
  <c r="E76" i="24"/>
  <c r="F76" i="24" s="1"/>
  <c r="E77" i="24"/>
  <c r="F77" i="24" s="1"/>
  <c r="E78" i="24"/>
  <c r="F78" i="24" s="1"/>
  <c r="E79" i="24"/>
  <c r="F79" i="24" s="1"/>
  <c r="E80" i="24"/>
  <c r="F80" i="24" s="1"/>
  <c r="E81" i="24"/>
  <c r="F81" i="24" s="1"/>
  <c r="E82" i="24"/>
  <c r="F82" i="24" s="1"/>
  <c r="E83" i="24"/>
  <c r="F83" i="24" s="1"/>
  <c r="E84" i="24"/>
  <c r="F84" i="24" s="1"/>
  <c r="E85" i="24"/>
  <c r="F85" i="24" s="1"/>
  <c r="E86" i="24"/>
  <c r="F86" i="24" s="1"/>
  <c r="E87" i="24"/>
  <c r="F87" i="24" s="1"/>
  <c r="E88" i="24"/>
  <c r="F88" i="24" s="1"/>
  <c r="E89" i="24"/>
  <c r="F89" i="24" s="1"/>
  <c r="E90" i="24"/>
  <c r="F90" i="24" s="1"/>
  <c r="E91" i="24"/>
  <c r="F91" i="24" s="1"/>
  <c r="E92" i="24"/>
  <c r="F92" i="24" s="1"/>
  <c r="E8" i="25"/>
  <c r="F8" i="25" s="1"/>
  <c r="E9" i="25"/>
  <c r="F9" i="25" s="1"/>
  <c r="E10" i="25"/>
  <c r="F10" i="25" s="1"/>
  <c r="E11" i="25"/>
  <c r="F11" i="25"/>
  <c r="E12" i="25"/>
  <c r="F12" i="25" s="1"/>
  <c r="E13" i="25"/>
  <c r="F13" i="25" s="1"/>
  <c r="E14" i="25"/>
  <c r="F14" i="25" s="1"/>
  <c r="E15" i="25"/>
  <c r="F15" i="25" s="1"/>
  <c r="E16" i="25"/>
  <c r="F16" i="25" s="1"/>
  <c r="E17" i="25"/>
  <c r="F17" i="25" s="1"/>
  <c r="E18" i="25"/>
  <c r="F18" i="25" s="1"/>
  <c r="E19" i="25"/>
  <c r="F19" i="25" s="1"/>
  <c r="E20" i="25"/>
  <c r="F20" i="25" s="1"/>
  <c r="E21" i="25"/>
  <c r="F21" i="25" s="1"/>
  <c r="E22" i="25"/>
  <c r="F22" i="25" s="1"/>
  <c r="E23" i="25"/>
  <c r="F23" i="25" s="1"/>
  <c r="E24" i="25"/>
  <c r="F24" i="25" s="1"/>
  <c r="E25" i="25"/>
  <c r="F25" i="25" s="1"/>
  <c r="E26" i="25"/>
  <c r="F26" i="25" s="1"/>
  <c r="E27" i="25"/>
  <c r="F27" i="25" s="1"/>
  <c r="E28" i="25"/>
  <c r="F28" i="25" s="1"/>
  <c r="E29" i="25"/>
  <c r="F29" i="25" s="1"/>
  <c r="E31" i="25"/>
  <c r="F31" i="25" s="1"/>
  <c r="E33" i="25"/>
  <c r="F33" i="25" s="1"/>
  <c r="F34" i="25"/>
  <c r="E35" i="25"/>
  <c r="F35" i="25" s="1"/>
  <c r="E37" i="25"/>
  <c r="F37" i="25" s="1"/>
  <c r="E38" i="25"/>
  <c r="F38" i="25"/>
  <c r="E39" i="25"/>
  <c r="F39" i="25" s="1"/>
  <c r="E40" i="25"/>
  <c r="F40" i="25" s="1"/>
  <c r="E41" i="25"/>
  <c r="F41" i="25" s="1"/>
  <c r="E42" i="25"/>
  <c r="F42" i="25"/>
  <c r="E44" i="25"/>
  <c r="F44" i="25" s="1"/>
  <c r="E46" i="25"/>
  <c r="F46" i="25" s="1"/>
  <c r="E48" i="25"/>
  <c r="F48" i="25" s="1"/>
  <c r="E50" i="25"/>
  <c r="F50" i="25" s="1"/>
  <c r="E52" i="25"/>
  <c r="F52" i="25" s="1"/>
  <c r="E54" i="25"/>
  <c r="F54" i="25" s="1"/>
  <c r="E58" i="25"/>
  <c r="F58" i="25" s="1"/>
  <c r="E59" i="25"/>
  <c r="F59" i="25"/>
  <c r="E60" i="25"/>
  <c r="F60" i="25" s="1"/>
  <c r="E61" i="25"/>
  <c r="F61" i="25" s="1"/>
  <c r="E62" i="25"/>
  <c r="F62" i="25" s="1"/>
  <c r="E63" i="25"/>
  <c r="F63" i="25" s="1"/>
  <c r="E64" i="25"/>
  <c r="F64" i="25" s="1"/>
  <c r="E65" i="25"/>
  <c r="F65" i="25" s="1"/>
  <c r="E66" i="25"/>
  <c r="F66" i="25" s="1"/>
  <c r="E67" i="25"/>
  <c r="F67" i="25" s="1"/>
  <c r="E68" i="25"/>
  <c r="F68" i="25" s="1"/>
  <c r="E69" i="25"/>
  <c r="F69" i="25" s="1"/>
  <c r="E70" i="25"/>
  <c r="F70" i="25" s="1"/>
  <c r="E71" i="25"/>
  <c r="F71" i="25" s="1"/>
  <c r="E74" i="25"/>
  <c r="F74" i="25" s="1"/>
  <c r="E75" i="25"/>
  <c r="F75" i="25" s="1"/>
  <c r="E76" i="25"/>
  <c r="F76" i="25" s="1"/>
  <c r="E77" i="25"/>
  <c r="F77" i="25" s="1"/>
  <c r="E78" i="25"/>
  <c r="F78" i="25" s="1"/>
  <c r="E79" i="25"/>
  <c r="F79" i="25" s="1"/>
  <c r="E80" i="25"/>
  <c r="F80" i="25" s="1"/>
  <c r="E81" i="25"/>
  <c r="F81" i="25"/>
  <c r="E82" i="25"/>
  <c r="F82" i="25" s="1"/>
  <c r="E83" i="25"/>
  <c r="F83" i="25" s="1"/>
  <c r="E84" i="25"/>
  <c r="F84" i="25" s="1"/>
  <c r="E85" i="25"/>
  <c r="F85" i="25" s="1"/>
  <c r="E86" i="25"/>
  <c r="F86" i="25" s="1"/>
  <c r="E87" i="25"/>
  <c r="F87" i="25" s="1"/>
  <c r="E88" i="25"/>
  <c r="F88" i="25" s="1"/>
  <c r="E89" i="25"/>
  <c r="F89" i="25"/>
  <c r="E90" i="25"/>
  <c r="F90" i="25" s="1"/>
  <c r="E91" i="25"/>
  <c r="F91" i="25" s="1"/>
  <c r="E92" i="25"/>
  <c r="F92" i="25" s="1"/>
  <c r="E8" i="26"/>
  <c r="F8" i="26" s="1"/>
  <c r="E9" i="26"/>
  <c r="F9" i="26" s="1"/>
  <c r="E10" i="26"/>
  <c r="F10" i="26" s="1"/>
  <c r="E11" i="26"/>
  <c r="F11" i="26" s="1"/>
  <c r="E12" i="26"/>
  <c r="F12" i="26" s="1"/>
  <c r="E13" i="26"/>
  <c r="F13" i="26" s="1"/>
  <c r="E14" i="26"/>
  <c r="F14" i="26" s="1"/>
  <c r="E15" i="26"/>
  <c r="F15" i="26" s="1"/>
  <c r="E16" i="26"/>
  <c r="F16" i="26" s="1"/>
  <c r="E17" i="26"/>
  <c r="F17" i="26" s="1"/>
  <c r="E18" i="26"/>
  <c r="F18" i="26" s="1"/>
  <c r="E19" i="26"/>
  <c r="F19" i="26" s="1"/>
  <c r="E20" i="26"/>
  <c r="F20" i="26" s="1"/>
  <c r="E21" i="26"/>
  <c r="F21" i="26" s="1"/>
  <c r="E22" i="26"/>
  <c r="F22" i="26" s="1"/>
  <c r="E23" i="26"/>
  <c r="F23" i="26" s="1"/>
  <c r="E24" i="26"/>
  <c r="F24" i="26" s="1"/>
  <c r="E25" i="26"/>
  <c r="F25" i="26" s="1"/>
  <c r="E26" i="26"/>
  <c r="F26" i="26" s="1"/>
  <c r="E27" i="26"/>
  <c r="F27" i="26" s="1"/>
  <c r="E28" i="26"/>
  <c r="F28" i="26" s="1"/>
  <c r="E29" i="26"/>
  <c r="F29" i="26" s="1"/>
  <c r="E31" i="26"/>
  <c r="F31" i="26" s="1"/>
  <c r="E33" i="26"/>
  <c r="F33" i="26" s="1"/>
  <c r="F34" i="26"/>
  <c r="E35" i="26"/>
  <c r="F35" i="26" s="1"/>
  <c r="E37" i="26"/>
  <c r="F37" i="26" s="1"/>
  <c r="E38" i="26"/>
  <c r="F38" i="26" s="1"/>
  <c r="E39" i="26"/>
  <c r="F39" i="26" s="1"/>
  <c r="E40" i="26"/>
  <c r="F40" i="26" s="1"/>
  <c r="E41" i="26"/>
  <c r="F41" i="26" s="1"/>
  <c r="E42" i="26"/>
  <c r="F42" i="26" s="1"/>
  <c r="E44" i="26"/>
  <c r="F44" i="26" s="1"/>
  <c r="E46" i="26"/>
  <c r="F46" i="26" s="1"/>
  <c r="E48" i="26"/>
  <c r="F48" i="26" s="1"/>
  <c r="E50" i="26"/>
  <c r="F50" i="26" s="1"/>
  <c r="E52" i="26"/>
  <c r="F52" i="26" s="1"/>
  <c r="E54" i="26"/>
  <c r="F54" i="26" s="1"/>
  <c r="E58" i="26"/>
  <c r="F58" i="26" s="1"/>
  <c r="E59" i="26"/>
  <c r="F59" i="26" s="1"/>
  <c r="E60" i="26"/>
  <c r="F60" i="26"/>
  <c r="E61" i="26"/>
  <c r="F61" i="26" s="1"/>
  <c r="E62" i="26"/>
  <c r="F62" i="26" s="1"/>
  <c r="E63" i="26"/>
  <c r="F63" i="26" s="1"/>
  <c r="E64" i="26"/>
  <c r="F64" i="26" s="1"/>
  <c r="E65" i="26"/>
  <c r="F65" i="26" s="1"/>
  <c r="E66" i="26"/>
  <c r="F66" i="26" s="1"/>
  <c r="E67" i="26"/>
  <c r="F67" i="26" s="1"/>
  <c r="E68" i="26"/>
  <c r="F68" i="26" s="1"/>
  <c r="E69" i="26"/>
  <c r="F69" i="26" s="1"/>
  <c r="E70" i="26"/>
  <c r="F70" i="26"/>
  <c r="E71" i="26"/>
  <c r="F71" i="26" s="1"/>
  <c r="E74" i="26"/>
  <c r="F74" i="26" s="1"/>
  <c r="E75" i="26"/>
  <c r="F75" i="26" s="1"/>
  <c r="E76" i="26"/>
  <c r="F76" i="26" s="1"/>
  <c r="E77" i="26"/>
  <c r="F77" i="26" s="1"/>
  <c r="E78" i="26"/>
  <c r="F78" i="26" s="1"/>
  <c r="E79" i="26"/>
  <c r="F79" i="26" s="1"/>
  <c r="E80" i="26"/>
  <c r="F80" i="26" s="1"/>
  <c r="E81" i="26"/>
  <c r="F81" i="26" s="1"/>
  <c r="E82" i="26"/>
  <c r="F82" i="26"/>
  <c r="E83" i="26"/>
  <c r="F83" i="26" s="1"/>
  <c r="E84" i="26"/>
  <c r="F84" i="26" s="1"/>
  <c r="E85" i="26"/>
  <c r="F85" i="26" s="1"/>
  <c r="E86" i="26"/>
  <c r="F86" i="26" s="1"/>
  <c r="E87" i="26"/>
  <c r="F87" i="26" s="1"/>
  <c r="E88" i="26"/>
  <c r="F88" i="26" s="1"/>
  <c r="E89" i="26"/>
  <c r="F89" i="26" s="1"/>
  <c r="E90" i="26"/>
  <c r="F90" i="26"/>
  <c r="E91" i="26"/>
  <c r="F91" i="26" s="1"/>
  <c r="E92" i="26"/>
  <c r="F92" i="26" s="1"/>
  <c r="E8" i="29"/>
  <c r="F8" i="29" s="1"/>
  <c r="E9" i="29"/>
  <c r="F9" i="29" s="1"/>
  <c r="E10" i="29"/>
  <c r="F10" i="29" s="1"/>
  <c r="E11" i="29"/>
  <c r="F11" i="29" s="1"/>
  <c r="E12" i="29"/>
  <c r="F12" i="29" s="1"/>
  <c r="E13" i="29"/>
  <c r="F13" i="29" s="1"/>
  <c r="E14" i="29"/>
  <c r="F14" i="29" s="1"/>
  <c r="E15" i="29"/>
  <c r="F15" i="29" s="1"/>
  <c r="E16" i="29"/>
  <c r="F16" i="29" s="1"/>
  <c r="E17" i="29"/>
  <c r="F17" i="29" s="1"/>
  <c r="E18" i="29"/>
  <c r="F18" i="29"/>
  <c r="E19" i="29"/>
  <c r="F19" i="29" s="1"/>
  <c r="E20" i="29"/>
  <c r="F20" i="29" s="1"/>
  <c r="E21" i="29"/>
  <c r="F21" i="29" s="1"/>
  <c r="E22" i="29"/>
  <c r="F22" i="29" s="1"/>
  <c r="E23" i="29"/>
  <c r="F23" i="29" s="1"/>
  <c r="E24" i="29"/>
  <c r="F24" i="29" s="1"/>
  <c r="E25" i="29"/>
  <c r="F25" i="29" s="1"/>
  <c r="E26" i="29"/>
  <c r="F26" i="29" s="1"/>
  <c r="E27" i="29"/>
  <c r="F27" i="29" s="1"/>
  <c r="E28" i="29"/>
  <c r="F28" i="29" s="1"/>
  <c r="E29" i="29"/>
  <c r="F29" i="29" s="1"/>
  <c r="E31" i="29"/>
  <c r="F31" i="29" s="1"/>
  <c r="E33" i="29"/>
  <c r="F33" i="29" s="1"/>
  <c r="F34" i="29"/>
  <c r="E35" i="29"/>
  <c r="F35" i="29" s="1"/>
  <c r="E37" i="29"/>
  <c r="F37" i="29" s="1"/>
  <c r="E38" i="29"/>
  <c r="F38" i="29" s="1"/>
  <c r="E39" i="29"/>
  <c r="F39" i="29" s="1"/>
  <c r="E40" i="29"/>
  <c r="F40" i="29" s="1"/>
  <c r="E41" i="29"/>
  <c r="F41" i="29" s="1"/>
  <c r="E42" i="29"/>
  <c r="F42" i="29" s="1"/>
  <c r="E44" i="29"/>
  <c r="F44" i="29" s="1"/>
  <c r="E46" i="29"/>
  <c r="F46" i="29" s="1"/>
  <c r="E48" i="29"/>
  <c r="F48" i="29" s="1"/>
  <c r="E50" i="29"/>
  <c r="F50" i="29" s="1"/>
  <c r="E52" i="29"/>
  <c r="F52" i="29" s="1"/>
  <c r="E54" i="29"/>
  <c r="F54" i="29" s="1"/>
  <c r="E58" i="29"/>
  <c r="F58" i="29" s="1"/>
  <c r="E59" i="29"/>
  <c r="F59" i="29" s="1"/>
  <c r="E60" i="29"/>
  <c r="F60" i="29" s="1"/>
  <c r="E61" i="29"/>
  <c r="F61" i="29" s="1"/>
  <c r="E62" i="29"/>
  <c r="F62" i="29" s="1"/>
  <c r="E63" i="29"/>
  <c r="F63" i="29" s="1"/>
  <c r="E64" i="29"/>
  <c r="F64" i="29" s="1"/>
  <c r="E65" i="29"/>
  <c r="F65" i="29" s="1"/>
  <c r="E66" i="29"/>
  <c r="F66" i="29" s="1"/>
  <c r="E67" i="29"/>
  <c r="F67" i="29" s="1"/>
  <c r="E68" i="29"/>
  <c r="F68" i="29" s="1"/>
  <c r="E69" i="29"/>
  <c r="F69" i="29" s="1"/>
  <c r="E70" i="29"/>
  <c r="F70" i="29" s="1"/>
  <c r="E71" i="29"/>
  <c r="F71" i="29" s="1"/>
  <c r="E74" i="29"/>
  <c r="F74" i="29" s="1"/>
  <c r="E75" i="29"/>
  <c r="F75" i="29" s="1"/>
  <c r="E76" i="29"/>
  <c r="F76" i="29" s="1"/>
  <c r="E77" i="29"/>
  <c r="F77" i="29" s="1"/>
  <c r="E78" i="29"/>
  <c r="F78" i="29" s="1"/>
  <c r="E79" i="29"/>
  <c r="F79" i="29" s="1"/>
  <c r="E80" i="29"/>
  <c r="F80" i="29" s="1"/>
  <c r="E81" i="29"/>
  <c r="F81" i="29" s="1"/>
  <c r="E82" i="29"/>
  <c r="F82" i="29" s="1"/>
  <c r="E83" i="29"/>
  <c r="F83" i="29" s="1"/>
  <c r="E84" i="29"/>
  <c r="F84" i="29" s="1"/>
  <c r="E85" i="29"/>
  <c r="F85" i="29" s="1"/>
  <c r="E86" i="29"/>
  <c r="F86" i="29" s="1"/>
  <c r="E87" i="29"/>
  <c r="F87" i="29" s="1"/>
  <c r="E88" i="29"/>
  <c r="F88" i="29" s="1"/>
  <c r="E89" i="29"/>
  <c r="F89" i="29" s="1"/>
  <c r="E90" i="29"/>
  <c r="F90" i="29" s="1"/>
  <c r="E91" i="29"/>
  <c r="F91" i="29" s="1"/>
  <c r="E92" i="29"/>
  <c r="F92" i="29" s="1"/>
  <c r="E8" i="30"/>
  <c r="F8" i="30" s="1"/>
  <c r="E9" i="30"/>
  <c r="F9" i="30" s="1"/>
  <c r="E10" i="30"/>
  <c r="F10" i="30" s="1"/>
  <c r="E11" i="30"/>
  <c r="F11" i="30" s="1"/>
  <c r="E12" i="30"/>
  <c r="F12" i="30" s="1"/>
  <c r="E13" i="30"/>
  <c r="F13" i="30" s="1"/>
  <c r="E14" i="30"/>
  <c r="F14" i="30" s="1"/>
  <c r="E15" i="30"/>
  <c r="F15" i="30" s="1"/>
  <c r="E16" i="30"/>
  <c r="F16" i="30" s="1"/>
  <c r="E17" i="30"/>
  <c r="F17" i="30" s="1"/>
  <c r="E18" i="30"/>
  <c r="F18" i="30" s="1"/>
  <c r="E19" i="30"/>
  <c r="F19" i="30" s="1"/>
  <c r="E20" i="30"/>
  <c r="F20" i="30" s="1"/>
  <c r="E21" i="30"/>
  <c r="F21" i="30" s="1"/>
  <c r="E22" i="30"/>
  <c r="F22" i="30" s="1"/>
  <c r="E23" i="30"/>
  <c r="F23" i="30" s="1"/>
  <c r="E24" i="30"/>
  <c r="F24" i="30" s="1"/>
  <c r="E25" i="30"/>
  <c r="F25" i="30" s="1"/>
  <c r="E26" i="30"/>
  <c r="F26" i="30" s="1"/>
  <c r="E27" i="30"/>
  <c r="F27" i="30" s="1"/>
  <c r="E28" i="30"/>
  <c r="F28" i="30" s="1"/>
  <c r="E29" i="30"/>
  <c r="F29" i="30" s="1"/>
  <c r="E31" i="30"/>
  <c r="F31" i="30" s="1"/>
  <c r="E33" i="30"/>
  <c r="F33" i="30" s="1"/>
  <c r="F34" i="30"/>
  <c r="E35" i="30"/>
  <c r="F35" i="30" s="1"/>
  <c r="E37" i="30"/>
  <c r="F37" i="30" s="1"/>
  <c r="E38" i="30"/>
  <c r="F38" i="30" s="1"/>
  <c r="E39" i="30"/>
  <c r="F39" i="30" s="1"/>
  <c r="E40" i="30"/>
  <c r="F40" i="30" s="1"/>
  <c r="E41" i="30"/>
  <c r="F41" i="30" s="1"/>
  <c r="E42" i="30"/>
  <c r="F42" i="30" s="1"/>
  <c r="E44" i="30"/>
  <c r="F44" i="30" s="1"/>
  <c r="E46" i="30"/>
  <c r="F46" i="30" s="1"/>
  <c r="E48" i="30"/>
  <c r="F48" i="30" s="1"/>
  <c r="E50" i="30"/>
  <c r="F50" i="30" s="1"/>
  <c r="E52" i="30"/>
  <c r="F52" i="30" s="1"/>
  <c r="E54" i="30"/>
  <c r="F54" i="30" s="1"/>
  <c r="E58" i="30"/>
  <c r="F58" i="30" s="1"/>
  <c r="E59" i="30"/>
  <c r="F59" i="30" s="1"/>
  <c r="E60" i="30"/>
  <c r="F60" i="30" s="1"/>
  <c r="E61" i="30"/>
  <c r="F61" i="30" s="1"/>
  <c r="E62" i="30"/>
  <c r="F62" i="30" s="1"/>
  <c r="E63" i="30"/>
  <c r="F63" i="30" s="1"/>
  <c r="E64" i="30"/>
  <c r="F64" i="30" s="1"/>
  <c r="E65" i="30"/>
  <c r="F65" i="30" s="1"/>
  <c r="E66" i="30"/>
  <c r="F66" i="30" s="1"/>
  <c r="E67" i="30"/>
  <c r="F67" i="30" s="1"/>
  <c r="E68" i="30"/>
  <c r="F68" i="30" s="1"/>
  <c r="E69" i="30"/>
  <c r="F69" i="30" s="1"/>
  <c r="E70" i="30"/>
  <c r="F70" i="30" s="1"/>
  <c r="E71" i="30"/>
  <c r="F71" i="30" s="1"/>
  <c r="E74" i="30"/>
  <c r="F74" i="30" s="1"/>
  <c r="E75" i="30"/>
  <c r="F75" i="30"/>
  <c r="E76" i="30"/>
  <c r="F76" i="30" s="1"/>
  <c r="E77" i="30"/>
  <c r="F77" i="30" s="1"/>
  <c r="E78" i="30"/>
  <c r="F78" i="30" s="1"/>
  <c r="E79" i="30"/>
  <c r="F79" i="30" s="1"/>
  <c r="E80" i="30"/>
  <c r="F80" i="30" s="1"/>
  <c r="E81" i="30"/>
  <c r="F81" i="30" s="1"/>
  <c r="E82" i="30"/>
  <c r="F82" i="30" s="1"/>
  <c r="E83" i="30"/>
  <c r="F83" i="30" s="1"/>
  <c r="E84" i="30"/>
  <c r="F84" i="30" s="1"/>
  <c r="E85" i="30"/>
  <c r="F85" i="30" s="1"/>
  <c r="E86" i="30"/>
  <c r="F86" i="30" s="1"/>
  <c r="E87" i="30"/>
  <c r="F87" i="30" s="1"/>
  <c r="E88" i="30"/>
  <c r="F88" i="30" s="1"/>
  <c r="E89" i="30"/>
  <c r="F89" i="30" s="1"/>
  <c r="E90" i="30"/>
  <c r="F90" i="30" s="1"/>
  <c r="E91" i="30"/>
  <c r="F91" i="30" s="1"/>
  <c r="E92" i="30"/>
  <c r="F92" i="30" s="1"/>
  <c r="E8" i="31"/>
  <c r="F8" i="31" s="1"/>
  <c r="E9" i="31"/>
  <c r="F9" i="31" s="1"/>
  <c r="E10" i="31"/>
  <c r="F10" i="31" s="1"/>
  <c r="E11" i="31"/>
  <c r="F11" i="31" s="1"/>
  <c r="E12" i="31"/>
  <c r="F12" i="31" s="1"/>
  <c r="E13" i="31"/>
  <c r="F13" i="31" s="1"/>
  <c r="E14" i="31"/>
  <c r="F14" i="31" s="1"/>
  <c r="E15" i="31"/>
  <c r="F15" i="31" s="1"/>
  <c r="E16" i="31"/>
  <c r="F16" i="31" s="1"/>
  <c r="E17" i="31"/>
  <c r="F17" i="31" s="1"/>
  <c r="E18" i="31"/>
  <c r="F18" i="31" s="1"/>
  <c r="E19" i="31"/>
  <c r="F19" i="31" s="1"/>
  <c r="E20" i="31"/>
  <c r="F20" i="31" s="1"/>
  <c r="E21" i="31"/>
  <c r="F21" i="31" s="1"/>
  <c r="E22" i="31"/>
  <c r="F22" i="31" s="1"/>
  <c r="E23" i="31"/>
  <c r="F23" i="31" s="1"/>
  <c r="E24" i="31"/>
  <c r="F24" i="31" s="1"/>
  <c r="E25" i="31"/>
  <c r="F25" i="31" s="1"/>
  <c r="E26" i="31"/>
  <c r="F26" i="31" s="1"/>
  <c r="E27" i="31"/>
  <c r="F27" i="31" s="1"/>
  <c r="E28" i="31"/>
  <c r="F28" i="31" s="1"/>
  <c r="E29" i="31"/>
  <c r="F29" i="31"/>
  <c r="E31" i="31"/>
  <c r="F31" i="31" s="1"/>
  <c r="E33" i="31"/>
  <c r="F33" i="31" s="1"/>
  <c r="F34" i="31"/>
  <c r="E35" i="31"/>
  <c r="F35" i="31" s="1"/>
  <c r="E37" i="31"/>
  <c r="F37" i="31" s="1"/>
  <c r="E38" i="31"/>
  <c r="F38" i="31" s="1"/>
  <c r="E39" i="31"/>
  <c r="F39" i="31" s="1"/>
  <c r="E40" i="31"/>
  <c r="F40" i="31" s="1"/>
  <c r="E41" i="31"/>
  <c r="F41" i="31" s="1"/>
  <c r="E42" i="31"/>
  <c r="F42" i="31" s="1"/>
  <c r="E44" i="31"/>
  <c r="F44" i="31" s="1"/>
  <c r="E46" i="31"/>
  <c r="F46" i="31" s="1"/>
  <c r="E48" i="31"/>
  <c r="F48" i="31"/>
  <c r="E50" i="31"/>
  <c r="F50" i="31" s="1"/>
  <c r="E52" i="31"/>
  <c r="F52" i="31" s="1"/>
  <c r="E54" i="31"/>
  <c r="F54" i="31" s="1"/>
  <c r="E58" i="31"/>
  <c r="F58" i="31" s="1"/>
  <c r="E59" i="31"/>
  <c r="F59" i="31" s="1"/>
  <c r="E60" i="31"/>
  <c r="F60" i="31"/>
  <c r="E61" i="31"/>
  <c r="F61" i="31" s="1"/>
  <c r="E62" i="31"/>
  <c r="F62" i="31" s="1"/>
  <c r="E63" i="31"/>
  <c r="F63" i="31" s="1"/>
  <c r="E64" i="31"/>
  <c r="F64" i="31" s="1"/>
  <c r="E65" i="31"/>
  <c r="F65" i="31" s="1"/>
  <c r="E66" i="31"/>
  <c r="F66" i="31" s="1"/>
  <c r="E67" i="31"/>
  <c r="F67" i="31" s="1"/>
  <c r="E68" i="31"/>
  <c r="F68" i="31"/>
  <c r="E69" i="31"/>
  <c r="F69" i="31" s="1"/>
  <c r="E70" i="31"/>
  <c r="F70" i="31" s="1"/>
  <c r="E71" i="31"/>
  <c r="F71" i="31" s="1"/>
  <c r="E74" i="31"/>
  <c r="F74" i="31" s="1"/>
  <c r="E75" i="31"/>
  <c r="F75" i="31" s="1"/>
  <c r="E76" i="31"/>
  <c r="F76" i="31" s="1"/>
  <c r="E77" i="31"/>
  <c r="F77" i="31" s="1"/>
  <c r="E78" i="31"/>
  <c r="F78" i="31" s="1"/>
  <c r="E79" i="31"/>
  <c r="F79" i="31" s="1"/>
  <c r="E80" i="31"/>
  <c r="F80" i="31" s="1"/>
  <c r="E81" i="31"/>
  <c r="F81" i="31" s="1"/>
  <c r="E82" i="31"/>
  <c r="F82" i="31" s="1"/>
  <c r="E83" i="31"/>
  <c r="F83" i="31" s="1"/>
  <c r="E84" i="31"/>
  <c r="F84" i="31" s="1"/>
  <c r="E85" i="31"/>
  <c r="F85" i="31" s="1"/>
  <c r="E86" i="31"/>
  <c r="F86" i="31" s="1"/>
  <c r="E87" i="31"/>
  <c r="F87" i="31" s="1"/>
  <c r="E88" i="31"/>
  <c r="F88" i="31" s="1"/>
  <c r="E89" i="31"/>
  <c r="F89" i="31" s="1"/>
  <c r="E90" i="31"/>
  <c r="F90" i="31" s="1"/>
  <c r="E91" i="31"/>
  <c r="F91" i="31" s="1"/>
  <c r="E92" i="31"/>
  <c r="F92" i="31" s="1"/>
  <c r="E8" i="32"/>
  <c r="F8" i="32" s="1"/>
  <c r="E9" i="32"/>
  <c r="F9" i="32" s="1"/>
  <c r="E10" i="32"/>
  <c r="F10" i="32" s="1"/>
  <c r="E11" i="32"/>
  <c r="F11" i="32" s="1"/>
  <c r="E12" i="32"/>
  <c r="F12" i="32" s="1"/>
  <c r="E13" i="32"/>
  <c r="F13" i="32" s="1"/>
  <c r="E14" i="32"/>
  <c r="F14" i="32" s="1"/>
  <c r="E15" i="32"/>
  <c r="F15" i="32" s="1"/>
  <c r="E16" i="32"/>
  <c r="F16" i="32" s="1"/>
  <c r="E17" i="32"/>
  <c r="F17" i="32" s="1"/>
  <c r="E18" i="32"/>
  <c r="F18" i="32" s="1"/>
  <c r="E19" i="32"/>
  <c r="F19" i="32" s="1"/>
  <c r="E20" i="32"/>
  <c r="F20" i="32" s="1"/>
  <c r="E21" i="32"/>
  <c r="F21" i="32" s="1"/>
  <c r="E22" i="32"/>
  <c r="F22" i="32" s="1"/>
  <c r="E23" i="32"/>
  <c r="F23" i="32" s="1"/>
  <c r="E24" i="32"/>
  <c r="F24" i="32" s="1"/>
  <c r="E25" i="32"/>
  <c r="F25" i="32" s="1"/>
  <c r="E26" i="32"/>
  <c r="F26" i="32" s="1"/>
  <c r="E27" i="32"/>
  <c r="F27" i="32" s="1"/>
  <c r="E28" i="32"/>
  <c r="F28" i="32" s="1"/>
  <c r="E29" i="32"/>
  <c r="F29" i="32" s="1"/>
  <c r="E31" i="32"/>
  <c r="F31" i="32" s="1"/>
  <c r="E33" i="32"/>
  <c r="F33" i="32" s="1"/>
  <c r="F34" i="32"/>
  <c r="E35" i="32"/>
  <c r="F35" i="32" s="1"/>
  <c r="E37" i="32"/>
  <c r="F37" i="32" s="1"/>
  <c r="E38" i="32"/>
  <c r="F38" i="32"/>
  <c r="E39" i="32"/>
  <c r="F39" i="32" s="1"/>
  <c r="E40" i="32"/>
  <c r="F40" i="32" s="1"/>
  <c r="E41" i="32"/>
  <c r="F41" i="32" s="1"/>
  <c r="E42" i="32"/>
  <c r="F42" i="32" s="1"/>
  <c r="E44" i="32"/>
  <c r="F44" i="32" s="1"/>
  <c r="E46" i="32"/>
  <c r="F46" i="32" s="1"/>
  <c r="E48" i="32"/>
  <c r="F48" i="32" s="1"/>
  <c r="E50" i="32"/>
  <c r="F50" i="32" s="1"/>
  <c r="E52" i="32"/>
  <c r="F52" i="32" s="1"/>
  <c r="E54" i="32"/>
  <c r="F54" i="32" s="1"/>
  <c r="E58" i="32"/>
  <c r="F58" i="32" s="1"/>
  <c r="E59" i="32"/>
  <c r="F59" i="32" s="1"/>
  <c r="E60" i="32"/>
  <c r="F60" i="32" s="1"/>
  <c r="E61" i="32"/>
  <c r="F61" i="32" s="1"/>
  <c r="E62" i="32"/>
  <c r="F62" i="32" s="1"/>
  <c r="E63" i="32"/>
  <c r="F63" i="32" s="1"/>
  <c r="E64" i="32"/>
  <c r="F64" i="32" s="1"/>
  <c r="E65" i="32"/>
  <c r="F65" i="32" s="1"/>
  <c r="E66" i="32"/>
  <c r="F66" i="32" s="1"/>
  <c r="E67" i="32"/>
  <c r="F67" i="32" s="1"/>
  <c r="E68" i="32"/>
  <c r="F68" i="32" s="1"/>
  <c r="E69" i="32"/>
  <c r="F69" i="32" s="1"/>
  <c r="E70" i="32"/>
  <c r="F70" i="32" s="1"/>
  <c r="E71" i="32"/>
  <c r="F71" i="32" s="1"/>
  <c r="E74" i="32"/>
  <c r="F74" i="32" s="1"/>
  <c r="E75" i="32"/>
  <c r="F75" i="32"/>
  <c r="E76" i="32"/>
  <c r="F76" i="32" s="1"/>
  <c r="E77" i="32"/>
  <c r="F77" i="32" s="1"/>
  <c r="E78" i="32"/>
  <c r="F78" i="32" s="1"/>
  <c r="E79" i="32"/>
  <c r="F79" i="32" s="1"/>
  <c r="E80" i="32"/>
  <c r="F80" i="32" s="1"/>
  <c r="E81" i="32"/>
  <c r="F81" i="32" s="1"/>
  <c r="E82" i="32"/>
  <c r="F82" i="32" s="1"/>
  <c r="E83" i="32"/>
  <c r="F83" i="32"/>
  <c r="E84" i="32"/>
  <c r="F84" i="32" s="1"/>
  <c r="E85" i="32"/>
  <c r="F85" i="32" s="1"/>
  <c r="E86" i="32"/>
  <c r="F86" i="32" s="1"/>
  <c r="E87" i="32"/>
  <c r="F87" i="32" s="1"/>
  <c r="E88" i="32"/>
  <c r="F88" i="32" s="1"/>
  <c r="E89" i="32"/>
  <c r="F89" i="32"/>
  <c r="E90" i="32"/>
  <c r="F90" i="32" s="1"/>
  <c r="E91" i="32"/>
  <c r="F91" i="32" s="1"/>
  <c r="E92" i="32"/>
  <c r="F92" i="32" s="1"/>
  <c r="B8" i="33"/>
  <c r="B8" i="54" s="1"/>
  <c r="C8" i="33"/>
  <c r="D8" i="33"/>
  <c r="D8" i="54" s="1"/>
  <c r="B9" i="33"/>
  <c r="B9" i="54" s="1"/>
  <c r="C9" i="33"/>
  <c r="C9" i="54" s="1"/>
  <c r="D9" i="33"/>
  <c r="D9" i="54" s="1"/>
  <c r="B10" i="33"/>
  <c r="B10" i="54" s="1"/>
  <c r="C10" i="33"/>
  <c r="C10" i="54" s="1"/>
  <c r="D10" i="33"/>
  <c r="D10" i="54" s="1"/>
  <c r="B11" i="33"/>
  <c r="B11" i="54" s="1"/>
  <c r="C11" i="33"/>
  <c r="C11" i="54" s="1"/>
  <c r="D11" i="33"/>
  <c r="B12" i="33"/>
  <c r="B12" i="54" s="1"/>
  <c r="C12" i="33"/>
  <c r="D12" i="33"/>
  <c r="D12" i="54" s="1"/>
  <c r="B13" i="33"/>
  <c r="B13" i="54" s="1"/>
  <c r="C13" i="33"/>
  <c r="C13" i="54" s="1"/>
  <c r="D13" i="33"/>
  <c r="B14" i="33"/>
  <c r="B14" i="54" s="1"/>
  <c r="C14" i="33"/>
  <c r="C14" i="54" s="1"/>
  <c r="D14" i="33"/>
  <c r="D14" i="54" s="1"/>
  <c r="B15" i="33"/>
  <c r="B15" i="54" s="1"/>
  <c r="C15" i="33"/>
  <c r="C15" i="54" s="1"/>
  <c r="D15" i="33"/>
  <c r="D15" i="54" s="1"/>
  <c r="B16" i="33"/>
  <c r="B16" i="54" s="1"/>
  <c r="C16" i="33"/>
  <c r="C16" i="54" s="1"/>
  <c r="D16" i="33"/>
  <c r="B17" i="33"/>
  <c r="B17" i="54" s="1"/>
  <c r="C17" i="33"/>
  <c r="D17" i="33"/>
  <c r="D17" i="54" s="1"/>
  <c r="B18" i="33"/>
  <c r="B18" i="54" s="1"/>
  <c r="C18" i="33"/>
  <c r="D18" i="33"/>
  <c r="D18" i="54" s="1"/>
  <c r="B19" i="33"/>
  <c r="B19" i="54" s="1"/>
  <c r="C19" i="33"/>
  <c r="C19" i="54" s="1"/>
  <c r="D19" i="33"/>
  <c r="D19" i="54" s="1"/>
  <c r="B20" i="33"/>
  <c r="B20" i="54" s="1"/>
  <c r="C20" i="33"/>
  <c r="D20" i="33"/>
  <c r="D20" i="54" s="1"/>
  <c r="B21" i="33"/>
  <c r="C21" i="33"/>
  <c r="C21" i="54" s="1"/>
  <c r="D21" i="33"/>
  <c r="B22" i="33"/>
  <c r="B22" i="54" s="1"/>
  <c r="C22" i="33"/>
  <c r="C22" i="54" s="1"/>
  <c r="D22" i="33"/>
  <c r="D22" i="54" s="1"/>
  <c r="B23" i="33"/>
  <c r="B23" i="54" s="1"/>
  <c r="C23" i="33"/>
  <c r="C23" i="54" s="1"/>
  <c r="D23" i="33"/>
  <c r="D23" i="54" s="1"/>
  <c r="B24" i="33"/>
  <c r="B24" i="54" s="1"/>
  <c r="C24" i="33"/>
  <c r="C24" i="54" s="1"/>
  <c r="D24" i="33"/>
  <c r="B25" i="33"/>
  <c r="B25" i="54" s="1"/>
  <c r="C25" i="33"/>
  <c r="C25" i="54" s="1"/>
  <c r="D25" i="33"/>
  <c r="D25" i="54" s="1"/>
  <c r="B26" i="33"/>
  <c r="C26" i="33"/>
  <c r="C26" i="54" s="1"/>
  <c r="D26" i="33"/>
  <c r="B27" i="33"/>
  <c r="B27" i="54" s="1"/>
  <c r="C27" i="33"/>
  <c r="C27" i="54" s="1"/>
  <c r="D27" i="33"/>
  <c r="B28" i="33"/>
  <c r="B28" i="54" s="1"/>
  <c r="C28" i="33"/>
  <c r="C28" i="54" s="1"/>
  <c r="D28" i="33"/>
  <c r="D28" i="54" s="1"/>
  <c r="B29" i="33"/>
  <c r="B29" i="54" s="1"/>
  <c r="C29" i="33"/>
  <c r="D29" i="33"/>
  <c r="D29" i="54" s="1"/>
  <c r="B31" i="33"/>
  <c r="B31" i="54" s="1"/>
  <c r="C31" i="33"/>
  <c r="D31" i="33"/>
  <c r="D31" i="54" s="1"/>
  <c r="B33" i="33"/>
  <c r="B33" i="54" s="1"/>
  <c r="C33" i="33"/>
  <c r="C33" i="54" s="1"/>
  <c r="D33" i="33"/>
  <c r="D33" i="54" s="1"/>
  <c r="B37" i="33"/>
  <c r="B37" i="54" s="1"/>
  <c r="C37" i="33"/>
  <c r="C37" i="54" s="1"/>
  <c r="D37" i="33"/>
  <c r="D37" i="54" s="1"/>
  <c r="B38" i="33"/>
  <c r="B38" i="54" s="1"/>
  <c r="C38" i="33"/>
  <c r="C38" i="54" s="1"/>
  <c r="D38" i="33"/>
  <c r="D38" i="54" s="1"/>
  <c r="B39" i="33"/>
  <c r="B39" i="54" s="1"/>
  <c r="C39" i="33"/>
  <c r="C39" i="54" s="1"/>
  <c r="D39" i="33"/>
  <c r="B40" i="33"/>
  <c r="B40" i="54" s="1"/>
  <c r="C40" i="33"/>
  <c r="D40" i="33"/>
  <c r="B41" i="33"/>
  <c r="B41" i="54" s="1"/>
  <c r="C41" i="33"/>
  <c r="C41" i="54" s="1"/>
  <c r="D41" i="33"/>
  <c r="B44" i="33"/>
  <c r="C44" i="33"/>
  <c r="C44" i="54" s="1"/>
  <c r="D44" i="33"/>
  <c r="D44" i="54" s="1"/>
  <c r="B46" i="33"/>
  <c r="B46" i="54" s="1"/>
  <c r="C46" i="33"/>
  <c r="C46" i="54" s="1"/>
  <c r="D46" i="33"/>
  <c r="D46" i="54" s="1"/>
  <c r="B48" i="33"/>
  <c r="C48" i="33"/>
  <c r="C48" i="54" s="1"/>
  <c r="D48" i="33"/>
  <c r="D48" i="54" s="1"/>
  <c r="B50" i="33"/>
  <c r="B50" i="54" s="1"/>
  <c r="C50" i="33"/>
  <c r="C50" i="54" s="1"/>
  <c r="D50" i="33"/>
  <c r="B52" i="33"/>
  <c r="B52" i="54" s="1"/>
  <c r="C52" i="33"/>
  <c r="C52" i="54" s="1"/>
  <c r="D52" i="33"/>
  <c r="D52" i="54" s="1"/>
  <c r="B58" i="33"/>
  <c r="B58" i="54" s="1"/>
  <c r="C58" i="33"/>
  <c r="D58" i="33"/>
  <c r="B59" i="33"/>
  <c r="B59" i="54" s="1"/>
  <c r="C59" i="33"/>
  <c r="D59" i="33"/>
  <c r="D59" i="54" s="1"/>
  <c r="B60" i="33"/>
  <c r="B60" i="54" s="1"/>
  <c r="C60" i="33"/>
  <c r="C60" i="54" s="1"/>
  <c r="D60" i="33"/>
  <c r="D60" i="54" s="1"/>
  <c r="B61" i="33"/>
  <c r="B61" i="54" s="1"/>
  <c r="C61" i="33"/>
  <c r="C61" i="54" s="1"/>
  <c r="D61" i="33"/>
  <c r="D61" i="54" s="1"/>
  <c r="B62" i="33"/>
  <c r="B62" i="54" s="1"/>
  <c r="C62" i="33"/>
  <c r="D62" i="33"/>
  <c r="D62" i="54" s="1"/>
  <c r="B63" i="33"/>
  <c r="B63" i="54" s="1"/>
  <c r="C63" i="33"/>
  <c r="D63" i="33"/>
  <c r="D63" i="54" s="1"/>
  <c r="B64" i="33"/>
  <c r="B64" i="54" s="1"/>
  <c r="C64" i="33"/>
  <c r="C64" i="54" s="1"/>
  <c r="D64" i="33"/>
  <c r="D64" i="54" s="1"/>
  <c r="B65" i="33"/>
  <c r="B65" i="54" s="1"/>
  <c r="C65" i="33"/>
  <c r="C65" i="54" s="1"/>
  <c r="D65" i="33"/>
  <c r="B66" i="33"/>
  <c r="B66" i="54" s="1"/>
  <c r="B67" i="33"/>
  <c r="B67" i="54" s="1"/>
  <c r="C67" i="33"/>
  <c r="D67" i="33"/>
  <c r="B68" i="33"/>
  <c r="C68" i="33"/>
  <c r="C68" i="54" s="1"/>
  <c r="D68" i="33"/>
  <c r="D68" i="54" s="1"/>
  <c r="B69" i="33"/>
  <c r="B69" i="54" s="1"/>
  <c r="C69" i="33"/>
  <c r="C69" i="54" s="1"/>
  <c r="D69" i="33"/>
  <c r="B70" i="33"/>
  <c r="B70" i="54" s="1"/>
  <c r="C70" i="33"/>
  <c r="C70" i="54" s="1"/>
  <c r="D70" i="33"/>
  <c r="D70" i="54" s="1"/>
  <c r="B71" i="33"/>
  <c r="B71" i="54" s="1"/>
  <c r="B74" i="33"/>
  <c r="B74" i="54" s="1"/>
  <c r="C74" i="33"/>
  <c r="C74" i="54" s="1"/>
  <c r="D74" i="33"/>
  <c r="B75" i="33"/>
  <c r="C75" i="33"/>
  <c r="C75" i="54" s="1"/>
  <c r="D75" i="33"/>
  <c r="B76" i="33"/>
  <c r="B76" i="54" s="1"/>
  <c r="C76" i="33"/>
  <c r="C76" i="54" s="1"/>
  <c r="D76" i="33"/>
  <c r="D76" i="54" s="1"/>
  <c r="B77" i="33"/>
  <c r="B78" i="33"/>
  <c r="B78" i="54" s="1"/>
  <c r="C78" i="33"/>
  <c r="C78" i="54" s="1"/>
  <c r="D78" i="33"/>
  <c r="D78" i="54" s="1"/>
  <c r="B79" i="33"/>
  <c r="C79" i="33"/>
  <c r="C79" i="54" s="1"/>
  <c r="D79" i="33"/>
  <c r="B80" i="33"/>
  <c r="B80" i="54" s="1"/>
  <c r="C80" i="33"/>
  <c r="D80" i="33"/>
  <c r="D80" i="54" s="1"/>
  <c r="B81" i="33"/>
  <c r="B82" i="33"/>
  <c r="B82" i="54" s="1"/>
  <c r="C82" i="33"/>
  <c r="D82" i="33"/>
  <c r="D82" i="54" s="1"/>
  <c r="B83" i="33"/>
  <c r="C83" i="33"/>
  <c r="C83" i="54" s="1"/>
  <c r="D83" i="33"/>
  <c r="D83" i="54" s="1"/>
  <c r="B84" i="33"/>
  <c r="B84" i="54" s="1"/>
  <c r="C84" i="33"/>
  <c r="C84" i="54" s="1"/>
  <c r="D84" i="33"/>
  <c r="D84" i="54" s="1"/>
  <c r="B85" i="33"/>
  <c r="B85" i="54" s="1"/>
  <c r="C85" i="33"/>
  <c r="C85" i="54" s="1"/>
  <c r="D85" i="33"/>
  <c r="D85" i="54" s="1"/>
  <c r="B86" i="33"/>
  <c r="B86" i="54" s="1"/>
  <c r="B87" i="33"/>
  <c r="B87" i="54" s="1"/>
  <c r="C87" i="33"/>
  <c r="C87" i="54" s="1"/>
  <c r="D87" i="33"/>
  <c r="B88" i="33"/>
  <c r="B88" i="54" s="1"/>
  <c r="C88" i="33"/>
  <c r="D88" i="33"/>
  <c r="D88" i="54" s="1"/>
  <c r="B89" i="33"/>
  <c r="C89" i="33"/>
  <c r="C89" i="54" s="1"/>
  <c r="D89" i="33"/>
  <c r="D89" i="54" s="1"/>
  <c r="B90" i="33"/>
  <c r="B90" i="54" s="1"/>
  <c r="B91" i="33"/>
  <c r="B91" i="54" s="1"/>
  <c r="C91" i="33"/>
  <c r="C91" i="54" s="1"/>
  <c r="D91" i="33"/>
  <c r="D91" i="54" s="1"/>
  <c r="B92" i="33"/>
  <c r="B92" i="54" s="1"/>
  <c r="E8" i="36"/>
  <c r="F8" i="36" s="1"/>
  <c r="E9" i="36"/>
  <c r="F9" i="36" s="1"/>
  <c r="E10" i="36"/>
  <c r="F10" i="36" s="1"/>
  <c r="E11" i="36"/>
  <c r="F11" i="36" s="1"/>
  <c r="E12" i="36"/>
  <c r="F12" i="36" s="1"/>
  <c r="E13" i="36"/>
  <c r="F13" i="36" s="1"/>
  <c r="E14" i="36"/>
  <c r="F14" i="36" s="1"/>
  <c r="E15" i="36"/>
  <c r="F15" i="36" s="1"/>
  <c r="E16" i="36"/>
  <c r="F16" i="36" s="1"/>
  <c r="E17" i="36"/>
  <c r="F17" i="36" s="1"/>
  <c r="E18" i="36"/>
  <c r="F18" i="36" s="1"/>
  <c r="E19" i="36"/>
  <c r="F19" i="36" s="1"/>
  <c r="E20" i="36"/>
  <c r="F20" i="36" s="1"/>
  <c r="E21" i="36"/>
  <c r="F21" i="36" s="1"/>
  <c r="E22" i="36"/>
  <c r="F22" i="36" s="1"/>
  <c r="E23" i="36"/>
  <c r="F23" i="36" s="1"/>
  <c r="E24" i="36"/>
  <c r="F24" i="36" s="1"/>
  <c r="E25" i="36"/>
  <c r="F25" i="36" s="1"/>
  <c r="E26" i="36"/>
  <c r="F26" i="36" s="1"/>
  <c r="E27" i="36"/>
  <c r="F27" i="36" s="1"/>
  <c r="E28" i="36"/>
  <c r="F28" i="36" s="1"/>
  <c r="E29" i="36"/>
  <c r="F29" i="36" s="1"/>
  <c r="E31" i="36"/>
  <c r="F31" i="36" s="1"/>
  <c r="E33" i="36"/>
  <c r="F33" i="36" s="1"/>
  <c r="F34" i="36"/>
  <c r="E35" i="36"/>
  <c r="F35" i="36" s="1"/>
  <c r="E37" i="36"/>
  <c r="F37" i="36" s="1"/>
  <c r="E38" i="36"/>
  <c r="F38" i="36" s="1"/>
  <c r="E39" i="36"/>
  <c r="F39" i="36" s="1"/>
  <c r="E40" i="36"/>
  <c r="F40" i="36" s="1"/>
  <c r="E41" i="36"/>
  <c r="F41" i="36" s="1"/>
  <c r="E42" i="36"/>
  <c r="F42" i="36" s="1"/>
  <c r="E44" i="36"/>
  <c r="F44" i="36" s="1"/>
  <c r="E46" i="36"/>
  <c r="F46" i="36" s="1"/>
  <c r="E48" i="36"/>
  <c r="F48" i="36" s="1"/>
  <c r="E50" i="36"/>
  <c r="F50" i="36" s="1"/>
  <c r="E52" i="36"/>
  <c r="F52" i="36" s="1"/>
  <c r="E54" i="36"/>
  <c r="F54" i="36" s="1"/>
  <c r="E58" i="36"/>
  <c r="F58" i="36" s="1"/>
  <c r="E59" i="36"/>
  <c r="F59" i="36" s="1"/>
  <c r="E60" i="36"/>
  <c r="F60" i="36" s="1"/>
  <c r="E61" i="36"/>
  <c r="F61" i="36" s="1"/>
  <c r="E62" i="36"/>
  <c r="F62" i="36" s="1"/>
  <c r="E63" i="36"/>
  <c r="F63" i="36" s="1"/>
  <c r="E64" i="36"/>
  <c r="F64" i="36" s="1"/>
  <c r="E65" i="36"/>
  <c r="F65" i="36" s="1"/>
  <c r="E66" i="36"/>
  <c r="F66" i="36" s="1"/>
  <c r="E67" i="36"/>
  <c r="F67" i="36" s="1"/>
  <c r="E68" i="36"/>
  <c r="F68" i="36" s="1"/>
  <c r="E69" i="36"/>
  <c r="F69" i="36" s="1"/>
  <c r="E70" i="36"/>
  <c r="F70" i="36" s="1"/>
  <c r="E71" i="36"/>
  <c r="F71" i="36" s="1"/>
  <c r="E74" i="36"/>
  <c r="F74" i="36" s="1"/>
  <c r="E75" i="36"/>
  <c r="F75" i="36" s="1"/>
  <c r="E76" i="36"/>
  <c r="F76" i="36" s="1"/>
  <c r="E77" i="36"/>
  <c r="F77" i="36" s="1"/>
  <c r="E78" i="36"/>
  <c r="F78" i="36" s="1"/>
  <c r="E79" i="36"/>
  <c r="F79" i="36" s="1"/>
  <c r="E80" i="36"/>
  <c r="F80" i="36" s="1"/>
  <c r="E81" i="36"/>
  <c r="F81" i="36" s="1"/>
  <c r="E82" i="36"/>
  <c r="F82" i="36" s="1"/>
  <c r="E83" i="36"/>
  <c r="F83" i="36" s="1"/>
  <c r="E84" i="36"/>
  <c r="F84" i="36" s="1"/>
  <c r="E85" i="36"/>
  <c r="F85" i="36" s="1"/>
  <c r="E86" i="36"/>
  <c r="F86" i="36" s="1"/>
  <c r="E87" i="36"/>
  <c r="F87" i="36" s="1"/>
  <c r="E88" i="36"/>
  <c r="F88" i="36" s="1"/>
  <c r="E89" i="36"/>
  <c r="F89" i="36" s="1"/>
  <c r="E90" i="36"/>
  <c r="F90" i="36" s="1"/>
  <c r="E91" i="36"/>
  <c r="F91" i="36" s="1"/>
  <c r="E92" i="36"/>
  <c r="F92" i="36" s="1"/>
  <c r="E8" i="37"/>
  <c r="F8" i="37" s="1"/>
  <c r="E9" i="37"/>
  <c r="F9" i="37" s="1"/>
  <c r="E10" i="37"/>
  <c r="F10" i="37" s="1"/>
  <c r="E11" i="37"/>
  <c r="F11" i="37" s="1"/>
  <c r="E12" i="37"/>
  <c r="F12" i="37" s="1"/>
  <c r="E13" i="37"/>
  <c r="F13" i="37" s="1"/>
  <c r="E14" i="37"/>
  <c r="F14" i="37" s="1"/>
  <c r="E15" i="37"/>
  <c r="F15" i="37" s="1"/>
  <c r="E16" i="37"/>
  <c r="F16" i="37" s="1"/>
  <c r="E17" i="37"/>
  <c r="F17" i="37" s="1"/>
  <c r="E18" i="37"/>
  <c r="F18" i="37" s="1"/>
  <c r="E19" i="37"/>
  <c r="F19" i="37" s="1"/>
  <c r="E20" i="37"/>
  <c r="F20" i="37" s="1"/>
  <c r="E21" i="37"/>
  <c r="F21" i="37" s="1"/>
  <c r="E22" i="37"/>
  <c r="F22" i="37" s="1"/>
  <c r="E23" i="37"/>
  <c r="F23" i="37" s="1"/>
  <c r="E24" i="37"/>
  <c r="F24" i="37" s="1"/>
  <c r="E25" i="37"/>
  <c r="F25" i="37" s="1"/>
  <c r="E26" i="37"/>
  <c r="F26" i="37" s="1"/>
  <c r="E27" i="37"/>
  <c r="F27" i="37" s="1"/>
  <c r="E28" i="37"/>
  <c r="F28" i="37" s="1"/>
  <c r="E29" i="37"/>
  <c r="F29" i="37" s="1"/>
  <c r="E31" i="37"/>
  <c r="F31" i="37" s="1"/>
  <c r="E33" i="37"/>
  <c r="F33" i="37" s="1"/>
  <c r="F34" i="37"/>
  <c r="E35" i="37"/>
  <c r="F35" i="37" s="1"/>
  <c r="E37" i="37"/>
  <c r="F37" i="37" s="1"/>
  <c r="E38" i="37"/>
  <c r="F38" i="37" s="1"/>
  <c r="E39" i="37"/>
  <c r="F39" i="37" s="1"/>
  <c r="E40" i="37"/>
  <c r="F40" i="37" s="1"/>
  <c r="E41" i="37"/>
  <c r="F41" i="37" s="1"/>
  <c r="E42" i="37"/>
  <c r="F42" i="37" s="1"/>
  <c r="E44" i="37"/>
  <c r="F44" i="37" s="1"/>
  <c r="E46" i="37"/>
  <c r="F46" i="37" s="1"/>
  <c r="E48" i="37"/>
  <c r="F48" i="37" s="1"/>
  <c r="E50" i="37"/>
  <c r="F50" i="37" s="1"/>
  <c r="E52" i="37"/>
  <c r="F52" i="37" s="1"/>
  <c r="E54" i="37"/>
  <c r="F54" i="37" s="1"/>
  <c r="E58" i="37"/>
  <c r="F58" i="37" s="1"/>
  <c r="E59" i="37"/>
  <c r="F59" i="37" s="1"/>
  <c r="E60" i="37"/>
  <c r="F60" i="37" s="1"/>
  <c r="E61" i="37"/>
  <c r="F61" i="37" s="1"/>
  <c r="E62" i="37"/>
  <c r="F62" i="37" s="1"/>
  <c r="E63" i="37"/>
  <c r="F63" i="37" s="1"/>
  <c r="E64" i="37"/>
  <c r="F64" i="37" s="1"/>
  <c r="E65" i="37"/>
  <c r="F65" i="37" s="1"/>
  <c r="E66" i="37"/>
  <c r="F66" i="37" s="1"/>
  <c r="E67" i="37"/>
  <c r="F67" i="37" s="1"/>
  <c r="E68" i="37"/>
  <c r="F68" i="37" s="1"/>
  <c r="E69" i="37"/>
  <c r="F69" i="37" s="1"/>
  <c r="E70" i="37"/>
  <c r="F70" i="37" s="1"/>
  <c r="E71" i="37"/>
  <c r="F71" i="37" s="1"/>
  <c r="E74" i="37"/>
  <c r="F74" i="37" s="1"/>
  <c r="E75" i="37"/>
  <c r="F75" i="37" s="1"/>
  <c r="E76" i="37"/>
  <c r="F76" i="37" s="1"/>
  <c r="E77" i="37"/>
  <c r="F77" i="37"/>
  <c r="E78" i="37"/>
  <c r="F78" i="37" s="1"/>
  <c r="E79" i="37"/>
  <c r="F79" i="37" s="1"/>
  <c r="E80" i="37"/>
  <c r="F80" i="37" s="1"/>
  <c r="E81" i="37"/>
  <c r="F81" i="37" s="1"/>
  <c r="E82" i="37"/>
  <c r="F82" i="37" s="1"/>
  <c r="E83" i="37"/>
  <c r="F83" i="37" s="1"/>
  <c r="E84" i="37"/>
  <c r="F84" i="37" s="1"/>
  <c r="E85" i="37"/>
  <c r="F85" i="37" s="1"/>
  <c r="E86" i="37"/>
  <c r="F86" i="37" s="1"/>
  <c r="E87" i="37"/>
  <c r="F87" i="37" s="1"/>
  <c r="E88" i="37"/>
  <c r="F88" i="37" s="1"/>
  <c r="E89" i="37"/>
  <c r="F89" i="37" s="1"/>
  <c r="E90" i="37"/>
  <c r="F90" i="37" s="1"/>
  <c r="E91" i="37"/>
  <c r="F91" i="37" s="1"/>
  <c r="E92" i="37"/>
  <c r="F92" i="37" s="1"/>
  <c r="B8" i="61"/>
  <c r="C8" i="61"/>
  <c r="D8" i="61"/>
  <c r="B9" i="61"/>
  <c r="C9" i="61"/>
  <c r="D9" i="61"/>
  <c r="B10" i="61"/>
  <c r="C10" i="61"/>
  <c r="D10" i="61"/>
  <c r="B11" i="61"/>
  <c r="C11" i="61"/>
  <c r="D11" i="61"/>
  <c r="B12" i="61"/>
  <c r="C12" i="61"/>
  <c r="D12" i="61"/>
  <c r="B13" i="61"/>
  <c r="C13" i="61"/>
  <c r="D13" i="61"/>
  <c r="B14" i="61"/>
  <c r="C14" i="61"/>
  <c r="D14" i="61"/>
  <c r="B15" i="61"/>
  <c r="C15" i="61"/>
  <c r="D15" i="61"/>
  <c r="B16" i="61"/>
  <c r="C16" i="61"/>
  <c r="D16" i="61"/>
  <c r="B17" i="61"/>
  <c r="C17" i="61"/>
  <c r="D17" i="61"/>
  <c r="B18" i="61"/>
  <c r="C18" i="61"/>
  <c r="D18" i="61"/>
  <c r="B19" i="61"/>
  <c r="C19" i="61"/>
  <c r="D19" i="61"/>
  <c r="B20" i="61"/>
  <c r="C20" i="61"/>
  <c r="D20" i="61"/>
  <c r="B21" i="61"/>
  <c r="C21" i="61"/>
  <c r="D21" i="61"/>
  <c r="B22" i="61"/>
  <c r="C22" i="61"/>
  <c r="D22" i="61"/>
  <c r="B23" i="61"/>
  <c r="C23" i="61"/>
  <c r="D23" i="61"/>
  <c r="B24" i="61"/>
  <c r="C24" i="61"/>
  <c r="D24" i="61"/>
  <c r="B25" i="61"/>
  <c r="C25" i="61"/>
  <c r="D25" i="61"/>
  <c r="B26" i="61"/>
  <c r="C26" i="61"/>
  <c r="D26" i="61"/>
  <c r="B27" i="61"/>
  <c r="C27" i="61"/>
  <c r="D27" i="61"/>
  <c r="B28" i="61"/>
  <c r="C28" i="61"/>
  <c r="D28" i="61"/>
  <c r="B29" i="61"/>
  <c r="C29" i="61"/>
  <c r="D29" i="61"/>
  <c r="B31" i="61"/>
  <c r="C31" i="61"/>
  <c r="D31" i="61"/>
  <c r="B33" i="61"/>
  <c r="C33" i="61"/>
  <c r="D33" i="61"/>
  <c r="B37" i="61"/>
  <c r="C37" i="61"/>
  <c r="D37" i="61"/>
  <c r="B38" i="61"/>
  <c r="C38" i="61"/>
  <c r="D38" i="61"/>
  <c r="B39" i="61"/>
  <c r="C39" i="61"/>
  <c r="D39" i="61"/>
  <c r="B40" i="61"/>
  <c r="C40" i="61"/>
  <c r="D40" i="61"/>
  <c r="B41" i="61"/>
  <c r="C41" i="61"/>
  <c r="D41" i="61"/>
  <c r="B42" i="61"/>
  <c r="C42" i="61"/>
  <c r="D42" i="61"/>
  <c r="B44" i="61"/>
  <c r="C44" i="61"/>
  <c r="D44" i="61"/>
  <c r="B46" i="61"/>
  <c r="C46" i="61"/>
  <c r="D46" i="61"/>
  <c r="B48" i="61"/>
  <c r="C48" i="61"/>
  <c r="D48" i="61"/>
  <c r="B50" i="61"/>
  <c r="C50" i="61"/>
  <c r="D50" i="61"/>
  <c r="B52" i="61"/>
  <c r="C52" i="61"/>
  <c r="D52" i="61"/>
  <c r="B58" i="61"/>
  <c r="C58" i="61"/>
  <c r="D58" i="61"/>
  <c r="B59" i="61"/>
  <c r="C59" i="61"/>
  <c r="D59" i="61"/>
  <c r="B60" i="61"/>
  <c r="C60" i="61"/>
  <c r="D60" i="61"/>
  <c r="B61" i="61"/>
  <c r="C61" i="61"/>
  <c r="D61" i="61"/>
  <c r="B62" i="61"/>
  <c r="C62" i="61"/>
  <c r="D62" i="61"/>
  <c r="B63" i="61"/>
  <c r="C63" i="61"/>
  <c r="D63" i="61"/>
  <c r="B64" i="61"/>
  <c r="C64" i="61"/>
  <c r="D64" i="61"/>
  <c r="B65" i="61"/>
  <c r="C65" i="61"/>
  <c r="D65" i="61"/>
  <c r="B67" i="61"/>
  <c r="C67" i="61"/>
  <c r="D67" i="61"/>
  <c r="B68" i="61"/>
  <c r="C68" i="61"/>
  <c r="D68" i="61"/>
  <c r="B69" i="61"/>
  <c r="C69" i="61"/>
  <c r="D69" i="61"/>
  <c r="B70" i="61"/>
  <c r="C70" i="61"/>
  <c r="D70" i="61"/>
  <c r="B74" i="61"/>
  <c r="C74" i="61"/>
  <c r="D74" i="61"/>
  <c r="B75" i="61"/>
  <c r="C75" i="61"/>
  <c r="D75" i="61"/>
  <c r="B76" i="61"/>
  <c r="C76" i="61"/>
  <c r="D76" i="61"/>
  <c r="B78" i="61"/>
  <c r="C78" i="61"/>
  <c r="D78" i="61"/>
  <c r="B79" i="61"/>
  <c r="C79" i="61"/>
  <c r="D79" i="61"/>
  <c r="B80" i="61"/>
  <c r="C80" i="61"/>
  <c r="D80" i="61"/>
  <c r="B82" i="61"/>
  <c r="C82" i="61"/>
  <c r="D82" i="61"/>
  <c r="B83" i="61"/>
  <c r="C83" i="61"/>
  <c r="D83" i="61"/>
  <c r="B84" i="61"/>
  <c r="C84" i="61"/>
  <c r="D84" i="61"/>
  <c r="B85" i="61"/>
  <c r="C85" i="61"/>
  <c r="D85" i="61"/>
  <c r="B87" i="61"/>
  <c r="C87" i="61"/>
  <c r="D87" i="61"/>
  <c r="B88" i="61"/>
  <c r="C88" i="61"/>
  <c r="D88" i="61"/>
  <c r="B89" i="61"/>
  <c r="C89" i="61"/>
  <c r="D89" i="61"/>
  <c r="B91" i="61"/>
  <c r="C91" i="61"/>
  <c r="D91" i="61"/>
  <c r="B8" i="60"/>
  <c r="C8" i="60"/>
  <c r="D8" i="60"/>
  <c r="B9" i="60"/>
  <c r="C9" i="60"/>
  <c r="D9" i="60"/>
  <c r="B10" i="60"/>
  <c r="C10" i="60"/>
  <c r="D10" i="60"/>
  <c r="B11" i="60"/>
  <c r="C11" i="60"/>
  <c r="D11" i="60"/>
  <c r="B12" i="60"/>
  <c r="C12" i="60"/>
  <c r="D12" i="60"/>
  <c r="B13" i="60"/>
  <c r="C13" i="60"/>
  <c r="D13" i="60"/>
  <c r="B14" i="60"/>
  <c r="C14" i="60"/>
  <c r="D14" i="60"/>
  <c r="B15" i="60"/>
  <c r="C15" i="60"/>
  <c r="D15" i="60"/>
  <c r="B16" i="60"/>
  <c r="C16" i="60"/>
  <c r="D16" i="60"/>
  <c r="B17" i="60"/>
  <c r="C17" i="60"/>
  <c r="D17" i="60"/>
  <c r="B18" i="60"/>
  <c r="C18" i="60"/>
  <c r="D18" i="60"/>
  <c r="B19" i="60"/>
  <c r="C19" i="60"/>
  <c r="D19" i="60"/>
  <c r="B20" i="60"/>
  <c r="C20" i="60"/>
  <c r="D20" i="60"/>
  <c r="B21" i="60"/>
  <c r="C21" i="60"/>
  <c r="D21" i="60"/>
  <c r="B22" i="60"/>
  <c r="C22" i="60"/>
  <c r="D22" i="60"/>
  <c r="B23" i="60"/>
  <c r="C23" i="60"/>
  <c r="D23" i="60"/>
  <c r="B24" i="60"/>
  <c r="C24" i="60"/>
  <c r="D24" i="60"/>
  <c r="B25" i="60"/>
  <c r="C25" i="60"/>
  <c r="D25" i="60"/>
  <c r="B26" i="60"/>
  <c r="C26" i="60"/>
  <c r="D26" i="60"/>
  <c r="B27" i="60"/>
  <c r="C27" i="60"/>
  <c r="D27" i="60"/>
  <c r="B28" i="60"/>
  <c r="C28" i="60"/>
  <c r="D28" i="60"/>
  <c r="B29" i="60"/>
  <c r="C29" i="60"/>
  <c r="D29" i="60"/>
  <c r="B31" i="60"/>
  <c r="C31" i="60"/>
  <c r="D31" i="60"/>
  <c r="B33" i="60"/>
  <c r="C33" i="60"/>
  <c r="D33" i="60"/>
  <c r="B37" i="60"/>
  <c r="C37" i="60"/>
  <c r="D37" i="60"/>
  <c r="B38" i="60"/>
  <c r="C38" i="60"/>
  <c r="D38" i="60"/>
  <c r="B39" i="60"/>
  <c r="C39" i="60"/>
  <c r="D39" i="60"/>
  <c r="B40" i="60"/>
  <c r="C40" i="60"/>
  <c r="D40" i="60"/>
  <c r="B41" i="60"/>
  <c r="C41" i="60"/>
  <c r="D41" i="60"/>
  <c r="B42" i="60"/>
  <c r="C42" i="60"/>
  <c r="D42" i="60"/>
  <c r="B44" i="60"/>
  <c r="C44" i="60"/>
  <c r="D44" i="60"/>
  <c r="B46" i="60"/>
  <c r="C46" i="60"/>
  <c r="D46" i="60"/>
  <c r="B48" i="60"/>
  <c r="C48" i="60"/>
  <c r="D48" i="60"/>
  <c r="B50" i="60"/>
  <c r="C50" i="60"/>
  <c r="D50" i="60"/>
  <c r="B52" i="60"/>
  <c r="C52" i="60"/>
  <c r="D52" i="60"/>
  <c r="B58" i="60"/>
  <c r="C58" i="60"/>
  <c r="D58" i="60"/>
  <c r="B59" i="60"/>
  <c r="C59" i="60"/>
  <c r="D59" i="60"/>
  <c r="B60" i="60"/>
  <c r="C60" i="60"/>
  <c r="D60" i="60"/>
  <c r="B61" i="60"/>
  <c r="C61" i="60"/>
  <c r="D61" i="60"/>
  <c r="B62" i="60"/>
  <c r="C62" i="60"/>
  <c r="D62" i="60"/>
  <c r="B63" i="60"/>
  <c r="C63" i="60"/>
  <c r="D63" i="60"/>
  <c r="B64" i="60"/>
  <c r="C64" i="60"/>
  <c r="D64" i="60"/>
  <c r="B65" i="60"/>
  <c r="C65" i="60"/>
  <c r="D65" i="60"/>
  <c r="B67" i="60"/>
  <c r="C67" i="60"/>
  <c r="D67" i="60"/>
  <c r="B68" i="60"/>
  <c r="C68" i="60"/>
  <c r="D68" i="60"/>
  <c r="B69" i="60"/>
  <c r="C69" i="60"/>
  <c r="D69" i="60"/>
  <c r="B70" i="60"/>
  <c r="C70" i="60"/>
  <c r="D70" i="60"/>
  <c r="B74" i="60"/>
  <c r="C74" i="60"/>
  <c r="D74" i="60"/>
  <c r="B75" i="60"/>
  <c r="C75" i="60"/>
  <c r="D75" i="60"/>
  <c r="B76" i="60"/>
  <c r="C76" i="60"/>
  <c r="D76" i="60"/>
  <c r="B78" i="60"/>
  <c r="C78" i="60"/>
  <c r="D78" i="60"/>
  <c r="B79" i="60"/>
  <c r="C79" i="60"/>
  <c r="D79" i="60"/>
  <c r="B80" i="60"/>
  <c r="C80" i="60"/>
  <c r="D80" i="60"/>
  <c r="B82" i="60"/>
  <c r="C82" i="60"/>
  <c r="D82" i="60"/>
  <c r="B83" i="60"/>
  <c r="C83" i="60"/>
  <c r="D83" i="60"/>
  <c r="B84" i="60"/>
  <c r="C84" i="60"/>
  <c r="D84" i="60"/>
  <c r="B85" i="60"/>
  <c r="C85" i="60"/>
  <c r="D85" i="60"/>
  <c r="B87" i="60"/>
  <c r="C87" i="60"/>
  <c r="D87" i="60"/>
  <c r="B88" i="60"/>
  <c r="C88" i="60"/>
  <c r="D88" i="60"/>
  <c r="B89" i="60"/>
  <c r="C89" i="60"/>
  <c r="D89" i="60"/>
  <c r="B91" i="60"/>
  <c r="C91" i="60"/>
  <c r="D91" i="60"/>
  <c r="B8" i="59"/>
  <c r="C8" i="59"/>
  <c r="D8" i="59"/>
  <c r="B9" i="59"/>
  <c r="C9" i="59"/>
  <c r="D9" i="59"/>
  <c r="B10" i="59"/>
  <c r="C10" i="59"/>
  <c r="D10" i="59"/>
  <c r="B11" i="59"/>
  <c r="C11" i="59"/>
  <c r="D11" i="59"/>
  <c r="B12" i="59"/>
  <c r="C12" i="59"/>
  <c r="D12" i="59"/>
  <c r="B13" i="59"/>
  <c r="C13" i="59"/>
  <c r="D13" i="59"/>
  <c r="B14" i="59"/>
  <c r="C14" i="59"/>
  <c r="D14" i="59"/>
  <c r="B15" i="59"/>
  <c r="C15" i="59"/>
  <c r="D15" i="59"/>
  <c r="B16" i="59"/>
  <c r="C16" i="59"/>
  <c r="D16" i="59"/>
  <c r="B17" i="59"/>
  <c r="C17" i="59"/>
  <c r="D17" i="59"/>
  <c r="B18" i="59"/>
  <c r="C18" i="59"/>
  <c r="D18" i="59"/>
  <c r="B19" i="59"/>
  <c r="C19" i="59"/>
  <c r="D19" i="59"/>
  <c r="B20" i="59"/>
  <c r="C20" i="59"/>
  <c r="D20" i="59"/>
  <c r="B21" i="59"/>
  <c r="C21" i="59"/>
  <c r="D21" i="59"/>
  <c r="B22" i="59"/>
  <c r="C22" i="59"/>
  <c r="D22" i="59"/>
  <c r="B23" i="59"/>
  <c r="C23" i="59"/>
  <c r="D23" i="59"/>
  <c r="B24" i="59"/>
  <c r="C24" i="59"/>
  <c r="D24" i="59"/>
  <c r="B25" i="59"/>
  <c r="C25" i="59"/>
  <c r="D25" i="59"/>
  <c r="B26" i="59"/>
  <c r="C26" i="59"/>
  <c r="D26" i="59"/>
  <c r="B27" i="59"/>
  <c r="C27" i="59"/>
  <c r="D27" i="59"/>
  <c r="B28" i="59"/>
  <c r="C28" i="59"/>
  <c r="D28" i="59"/>
  <c r="B29" i="59"/>
  <c r="C29" i="59"/>
  <c r="D29" i="59"/>
  <c r="B31" i="59"/>
  <c r="C31" i="59"/>
  <c r="D31" i="59"/>
  <c r="B33" i="59"/>
  <c r="C33" i="59"/>
  <c r="D33" i="59"/>
  <c r="C35" i="59"/>
  <c r="B37" i="59"/>
  <c r="C37" i="59"/>
  <c r="D37" i="59"/>
  <c r="B38" i="59"/>
  <c r="C38" i="59"/>
  <c r="D38" i="59"/>
  <c r="B39" i="59"/>
  <c r="C39" i="59"/>
  <c r="D39" i="59"/>
  <c r="B40" i="59"/>
  <c r="C40" i="59"/>
  <c r="D40" i="59"/>
  <c r="B41" i="59"/>
  <c r="C41" i="59"/>
  <c r="D41" i="59"/>
  <c r="B42" i="59"/>
  <c r="C42" i="59"/>
  <c r="D42" i="59"/>
  <c r="B44" i="59"/>
  <c r="C44" i="59"/>
  <c r="D44" i="59"/>
  <c r="B46" i="59"/>
  <c r="C46" i="59"/>
  <c r="D46" i="59"/>
  <c r="B48" i="59"/>
  <c r="C48" i="59"/>
  <c r="D48" i="59"/>
  <c r="B50" i="59"/>
  <c r="C50" i="59"/>
  <c r="D50" i="59"/>
  <c r="B52" i="59"/>
  <c r="C52" i="59"/>
  <c r="D52" i="59"/>
  <c r="B58" i="59"/>
  <c r="C58" i="59"/>
  <c r="D58" i="59"/>
  <c r="B59" i="59"/>
  <c r="C59" i="59"/>
  <c r="D59" i="59"/>
  <c r="B60" i="59"/>
  <c r="C60" i="59"/>
  <c r="D60" i="59"/>
  <c r="B61" i="59"/>
  <c r="C61" i="59"/>
  <c r="D61" i="59"/>
  <c r="B62" i="59"/>
  <c r="C62" i="59"/>
  <c r="D62" i="59"/>
  <c r="B63" i="59"/>
  <c r="C63" i="59"/>
  <c r="D63" i="59"/>
  <c r="B64" i="59"/>
  <c r="C64" i="59"/>
  <c r="D64" i="59"/>
  <c r="B65" i="59"/>
  <c r="C65" i="59"/>
  <c r="D65" i="59"/>
  <c r="B67" i="59"/>
  <c r="C67" i="59"/>
  <c r="D67" i="59"/>
  <c r="B68" i="59"/>
  <c r="C68" i="59"/>
  <c r="D68" i="59"/>
  <c r="B69" i="59"/>
  <c r="C69" i="59"/>
  <c r="D69" i="59"/>
  <c r="B70" i="59"/>
  <c r="C70" i="59"/>
  <c r="D70" i="59"/>
  <c r="B74" i="59"/>
  <c r="C74" i="59"/>
  <c r="D74" i="59"/>
  <c r="B75" i="59"/>
  <c r="C75" i="59"/>
  <c r="D75" i="59"/>
  <c r="B76" i="59"/>
  <c r="C76" i="59"/>
  <c r="D76" i="59"/>
  <c r="B78" i="59"/>
  <c r="C78" i="59"/>
  <c r="D78" i="59"/>
  <c r="B79" i="59"/>
  <c r="C79" i="59"/>
  <c r="D79" i="59"/>
  <c r="B80" i="59"/>
  <c r="C80" i="59"/>
  <c r="D80" i="59"/>
  <c r="B82" i="59"/>
  <c r="C82" i="59"/>
  <c r="D82" i="59"/>
  <c r="B83" i="59"/>
  <c r="C83" i="59"/>
  <c r="D83" i="59"/>
  <c r="B84" i="59"/>
  <c r="C84" i="59"/>
  <c r="D84" i="59"/>
  <c r="B85" i="59"/>
  <c r="C85" i="59"/>
  <c r="D85" i="59"/>
  <c r="B87" i="59"/>
  <c r="C87" i="59"/>
  <c r="D87" i="59"/>
  <c r="B88" i="59"/>
  <c r="C88" i="59"/>
  <c r="D88" i="59"/>
  <c r="B89" i="59"/>
  <c r="C89" i="59"/>
  <c r="D89" i="59"/>
  <c r="B91" i="59"/>
  <c r="C91" i="59"/>
  <c r="D91" i="59"/>
  <c r="D67" i="54"/>
  <c r="E83" i="61" l="1"/>
  <c r="F83" i="61" s="1"/>
  <c r="E62" i="61"/>
  <c r="F62" i="61" s="1"/>
  <c r="E91" i="61"/>
  <c r="F91" i="61" s="1"/>
  <c r="E75" i="61"/>
  <c r="F75" i="61" s="1"/>
  <c r="E40" i="33"/>
  <c r="F40" i="33" s="1"/>
  <c r="E27" i="33"/>
  <c r="F27" i="33" s="1"/>
  <c r="E11" i="33"/>
  <c r="F11" i="33" s="1"/>
  <c r="E18" i="33"/>
  <c r="F18" i="33" s="1"/>
  <c r="D77" i="33"/>
  <c r="D77" i="54" s="1"/>
  <c r="D77" i="53" s="1"/>
  <c r="E41" i="33"/>
  <c r="F41" i="33" s="1"/>
  <c r="E16" i="33"/>
  <c r="F16" i="33" s="1"/>
  <c r="D41" i="54"/>
  <c r="E41" i="54" s="1"/>
  <c r="F41" i="54" s="1"/>
  <c r="E28" i="33"/>
  <c r="F28" i="33" s="1"/>
  <c r="D16" i="54"/>
  <c r="E16" i="54" s="1"/>
  <c r="F16" i="54" s="1"/>
  <c r="E9" i="33"/>
  <c r="F9" i="33" s="1"/>
  <c r="E21" i="33"/>
  <c r="F21" i="33" s="1"/>
  <c r="E37" i="33"/>
  <c r="F37" i="33" s="1"/>
  <c r="E20" i="33"/>
  <c r="F20" i="33" s="1"/>
  <c r="C20" i="54"/>
  <c r="E20" i="54" s="1"/>
  <c r="F20" i="54" s="1"/>
  <c r="E74" i="33"/>
  <c r="F74" i="33" s="1"/>
  <c r="E50" i="33"/>
  <c r="F50" i="33" s="1"/>
  <c r="E67" i="33"/>
  <c r="F67" i="33" s="1"/>
  <c r="E76" i="33"/>
  <c r="F76" i="33" s="1"/>
  <c r="E52" i="33"/>
  <c r="F52" i="33" s="1"/>
  <c r="E59" i="60"/>
  <c r="F59" i="60" s="1"/>
  <c r="E76" i="8"/>
  <c r="F76" i="8" s="1"/>
  <c r="E28" i="59"/>
  <c r="F28" i="59" s="1"/>
  <c r="E24" i="59"/>
  <c r="F24" i="59" s="1"/>
  <c r="E20" i="59"/>
  <c r="F20" i="59" s="1"/>
  <c r="E12" i="59"/>
  <c r="F12" i="59" s="1"/>
  <c r="E8" i="59"/>
  <c r="F8" i="59" s="1"/>
  <c r="E15" i="60"/>
  <c r="F15" i="60" s="1"/>
  <c r="E64" i="8"/>
  <c r="F64" i="8" s="1"/>
  <c r="E60" i="8"/>
  <c r="F60" i="8" s="1"/>
  <c r="E52" i="8"/>
  <c r="F52" i="8" s="1"/>
  <c r="E44" i="8"/>
  <c r="F44" i="8" s="1"/>
  <c r="E39" i="8"/>
  <c r="F39" i="8" s="1"/>
  <c r="E33" i="8"/>
  <c r="F33" i="8" s="1"/>
  <c r="E27" i="8"/>
  <c r="F27" i="8" s="1"/>
  <c r="E23" i="8"/>
  <c r="F23" i="8" s="1"/>
  <c r="E19" i="8"/>
  <c r="F19" i="8" s="1"/>
  <c r="E15" i="8"/>
  <c r="F15" i="8" s="1"/>
  <c r="E11" i="8"/>
  <c r="F11" i="8" s="1"/>
  <c r="E75" i="8"/>
  <c r="F75" i="8" s="1"/>
  <c r="E69" i="8"/>
  <c r="F69" i="8" s="1"/>
  <c r="E65" i="8"/>
  <c r="F65" i="8" s="1"/>
  <c r="E24" i="8"/>
  <c r="F24" i="8" s="1"/>
  <c r="E12" i="8"/>
  <c r="F12" i="8" s="1"/>
  <c r="E79" i="8"/>
  <c r="F79" i="8" s="1"/>
  <c r="E70" i="8"/>
  <c r="F70" i="8" s="1"/>
  <c r="E66" i="8"/>
  <c r="F66" i="8" s="1"/>
  <c r="E61" i="8"/>
  <c r="F61" i="8" s="1"/>
  <c r="E54" i="8"/>
  <c r="F54" i="8" s="1"/>
  <c r="E46" i="8"/>
  <c r="F46" i="8" s="1"/>
  <c r="E40" i="8"/>
  <c r="F40" i="8" s="1"/>
  <c r="E28" i="8"/>
  <c r="F28" i="8" s="1"/>
  <c r="E16" i="8"/>
  <c r="F16" i="8" s="1"/>
  <c r="E8" i="8"/>
  <c r="F8" i="8" s="1"/>
  <c r="E90" i="8"/>
  <c r="F90" i="8" s="1"/>
  <c r="E74" i="8"/>
  <c r="F74" i="8" s="1"/>
  <c r="E68" i="8"/>
  <c r="F68" i="8" s="1"/>
  <c r="E63" i="8"/>
  <c r="F63" i="8" s="1"/>
  <c r="E59" i="8"/>
  <c r="F59" i="8" s="1"/>
  <c r="E50" i="8"/>
  <c r="F50" i="8" s="1"/>
  <c r="E42" i="8"/>
  <c r="F42" i="8" s="1"/>
  <c r="E38" i="8"/>
  <c r="F38" i="8" s="1"/>
  <c r="E31" i="8"/>
  <c r="F31" i="8" s="1"/>
  <c r="E26" i="8"/>
  <c r="F26" i="8" s="1"/>
  <c r="E22" i="8"/>
  <c r="F22" i="8" s="1"/>
  <c r="E18" i="8"/>
  <c r="F18" i="8" s="1"/>
  <c r="E14" i="8"/>
  <c r="F14" i="8" s="1"/>
  <c r="C64" i="53"/>
  <c r="C28" i="53"/>
  <c r="E81" i="8"/>
  <c r="F81" i="8" s="1"/>
  <c r="E77" i="8"/>
  <c r="F77" i="8" s="1"/>
  <c r="E71" i="8"/>
  <c r="F71" i="8" s="1"/>
  <c r="E62" i="8"/>
  <c r="F62" i="8" s="1"/>
  <c r="E58" i="8"/>
  <c r="F58" i="8" s="1"/>
  <c r="E48" i="8"/>
  <c r="F48" i="8" s="1"/>
  <c r="E41" i="8"/>
  <c r="F41" i="8" s="1"/>
  <c r="E37" i="8"/>
  <c r="F37" i="8" s="1"/>
  <c r="E29" i="8"/>
  <c r="F29" i="8" s="1"/>
  <c r="E25" i="8"/>
  <c r="F25" i="8" s="1"/>
  <c r="E21" i="8"/>
  <c r="F21" i="8" s="1"/>
  <c r="E17" i="8"/>
  <c r="F17" i="8" s="1"/>
  <c r="E13" i="8"/>
  <c r="F13" i="8" s="1"/>
  <c r="E62" i="59"/>
  <c r="F62" i="59" s="1"/>
  <c r="E58" i="59"/>
  <c r="F58" i="59" s="1"/>
  <c r="E80" i="8"/>
  <c r="F80" i="8" s="1"/>
  <c r="E35" i="49"/>
  <c r="F35" i="49" s="1"/>
  <c r="E54" i="49"/>
  <c r="F54" i="49" s="1"/>
  <c r="E35" i="46"/>
  <c r="F35" i="46" s="1"/>
  <c r="E54" i="46"/>
  <c r="F54" i="46" s="1"/>
  <c r="E35" i="47"/>
  <c r="F35" i="47" s="1"/>
  <c r="E54" i="47"/>
  <c r="F54" i="47" s="1"/>
  <c r="E35" i="48"/>
  <c r="F35" i="48" s="1"/>
  <c r="E54" i="48"/>
  <c r="F54" i="48" s="1"/>
  <c r="E35" i="45"/>
  <c r="F35" i="45" s="1"/>
  <c r="E54" i="45"/>
  <c r="F54" i="45" s="1"/>
  <c r="E33" i="7"/>
  <c r="F33" i="7" s="1"/>
  <c r="E23" i="7"/>
  <c r="F23" i="7" s="1"/>
  <c r="E92" i="39"/>
  <c r="F92" i="39" s="1"/>
  <c r="E71" i="39"/>
  <c r="F71" i="39" s="1"/>
  <c r="E10" i="44"/>
  <c r="F10" i="44" s="1"/>
  <c r="D92" i="7"/>
  <c r="D92" i="55" s="1"/>
  <c r="E10" i="43"/>
  <c r="F10" i="43" s="1"/>
  <c r="B35" i="7"/>
  <c r="B35" i="55" s="1"/>
  <c r="E10" i="42"/>
  <c r="F10" i="42" s="1"/>
  <c r="E66" i="42"/>
  <c r="F66" i="42" s="1"/>
  <c r="E71" i="42"/>
  <c r="F71" i="42" s="1"/>
  <c r="E89" i="7"/>
  <c r="F89" i="7" s="1"/>
  <c r="E81" i="7"/>
  <c r="F81" i="7" s="1"/>
  <c r="E71" i="38"/>
  <c r="F71" i="38" s="1"/>
  <c r="E10" i="38"/>
  <c r="F10" i="38" s="1"/>
  <c r="B54" i="7"/>
  <c r="B54" i="55" s="1"/>
  <c r="B35" i="59"/>
  <c r="B54" i="59" s="1"/>
  <c r="E92" i="38"/>
  <c r="F92" i="38" s="1"/>
  <c r="C92" i="7"/>
  <c r="C92" i="55" s="1"/>
  <c r="E39" i="7"/>
  <c r="F39" i="7" s="1"/>
  <c r="E10" i="40"/>
  <c r="F10" i="40" s="1"/>
  <c r="E9" i="7"/>
  <c r="F9" i="7" s="1"/>
  <c r="E92" i="40"/>
  <c r="F92" i="40" s="1"/>
  <c r="E71" i="40"/>
  <c r="F71" i="40" s="1"/>
  <c r="E92" i="41"/>
  <c r="F92" i="41" s="1"/>
  <c r="E10" i="41"/>
  <c r="F10" i="41" s="1"/>
  <c r="D66" i="7"/>
  <c r="E66" i="7" s="1"/>
  <c r="F66" i="7" s="1"/>
  <c r="B44" i="52"/>
  <c r="D9" i="55"/>
  <c r="D9" i="53" s="1"/>
  <c r="E19" i="55"/>
  <c r="F19" i="55" s="1"/>
  <c r="E41" i="7"/>
  <c r="F41" i="7" s="1"/>
  <c r="E64" i="7"/>
  <c r="F64" i="7" s="1"/>
  <c r="E52" i="7"/>
  <c r="F52" i="7" s="1"/>
  <c r="E24" i="7"/>
  <c r="F24" i="7" s="1"/>
  <c r="E8" i="7"/>
  <c r="F8" i="7" s="1"/>
  <c r="E84" i="7"/>
  <c r="F84" i="7" s="1"/>
  <c r="E76" i="7"/>
  <c r="F76" i="7" s="1"/>
  <c r="E58" i="7"/>
  <c r="F58" i="7" s="1"/>
  <c r="D23" i="55"/>
  <c r="E23" i="55" s="1"/>
  <c r="F23" i="55" s="1"/>
  <c r="E19" i="7"/>
  <c r="F19" i="7" s="1"/>
  <c r="E15" i="7"/>
  <c r="F15" i="7" s="1"/>
  <c r="E38" i="55"/>
  <c r="F38" i="55" s="1"/>
  <c r="E86" i="7"/>
  <c r="F86" i="7" s="1"/>
  <c r="E68" i="7"/>
  <c r="F68" i="7" s="1"/>
  <c r="E63" i="7"/>
  <c r="F63" i="7" s="1"/>
  <c r="E50" i="7"/>
  <c r="F50" i="7" s="1"/>
  <c r="E29" i="7"/>
  <c r="F29" i="7" s="1"/>
  <c r="D39" i="55"/>
  <c r="E39" i="55" s="1"/>
  <c r="F39" i="55" s="1"/>
  <c r="D33" i="55"/>
  <c r="E33" i="55" s="1"/>
  <c r="F33" i="55" s="1"/>
  <c r="C31" i="52"/>
  <c r="E87" i="7"/>
  <c r="F87" i="7" s="1"/>
  <c r="E79" i="7"/>
  <c r="F79" i="7" s="1"/>
  <c r="E60" i="7"/>
  <c r="F60" i="7" s="1"/>
  <c r="E44" i="7"/>
  <c r="F44" i="7" s="1"/>
  <c r="E38" i="7"/>
  <c r="F38" i="7" s="1"/>
  <c r="E31" i="7"/>
  <c r="F31" i="7" s="1"/>
  <c r="E26" i="7"/>
  <c r="F26" i="7" s="1"/>
  <c r="E18" i="7"/>
  <c r="F18" i="7" s="1"/>
  <c r="E14" i="7"/>
  <c r="F14" i="7" s="1"/>
  <c r="E10" i="7"/>
  <c r="F10" i="7" s="1"/>
  <c r="E69" i="7"/>
  <c r="F69" i="7" s="1"/>
  <c r="E61" i="7"/>
  <c r="F61" i="7" s="1"/>
  <c r="E46" i="7"/>
  <c r="F46" i="7" s="1"/>
  <c r="E13" i="7"/>
  <c r="F13" i="7" s="1"/>
  <c r="E82" i="7"/>
  <c r="F82" i="7" s="1"/>
  <c r="E78" i="7"/>
  <c r="F78" i="7" s="1"/>
  <c r="E25" i="7"/>
  <c r="F25" i="7" s="1"/>
  <c r="E21" i="7"/>
  <c r="F21" i="7" s="1"/>
  <c r="E16" i="7"/>
  <c r="F16" i="7" s="1"/>
  <c r="D89" i="55"/>
  <c r="D89" i="53" s="1"/>
  <c r="D84" i="55"/>
  <c r="E84" i="55" s="1"/>
  <c r="F84" i="55" s="1"/>
  <c r="D81" i="55"/>
  <c r="E81" i="55" s="1"/>
  <c r="F81" i="55" s="1"/>
  <c r="D76" i="55"/>
  <c r="E76" i="55" s="1"/>
  <c r="F76" i="55" s="1"/>
  <c r="D46" i="55"/>
  <c r="D46" i="53" s="1"/>
  <c r="D29" i="55"/>
  <c r="D29" i="53" s="1"/>
  <c r="D18" i="55"/>
  <c r="D18" i="53" s="1"/>
  <c r="D13" i="55"/>
  <c r="E13" i="55" s="1"/>
  <c r="F13" i="55" s="1"/>
  <c r="E88" i="7"/>
  <c r="F88" i="7" s="1"/>
  <c r="E83" i="7"/>
  <c r="F83" i="7" s="1"/>
  <c r="E77" i="7"/>
  <c r="F77" i="7" s="1"/>
  <c r="E70" i="7"/>
  <c r="F70" i="7" s="1"/>
  <c r="E65" i="7"/>
  <c r="F65" i="7" s="1"/>
  <c r="E59" i="7"/>
  <c r="F59" i="7" s="1"/>
  <c r="E48" i="7"/>
  <c r="F48" i="7" s="1"/>
  <c r="E40" i="7"/>
  <c r="F40" i="7" s="1"/>
  <c r="E20" i="7"/>
  <c r="F20" i="7" s="1"/>
  <c r="E90" i="7"/>
  <c r="F90" i="7" s="1"/>
  <c r="E27" i="7"/>
  <c r="F27" i="7" s="1"/>
  <c r="E11" i="7"/>
  <c r="F11" i="7" s="1"/>
  <c r="C83" i="53"/>
  <c r="E27" i="55"/>
  <c r="F27" i="55" s="1"/>
  <c r="E11" i="55"/>
  <c r="F11" i="55" s="1"/>
  <c r="E74" i="7"/>
  <c r="F74" i="7" s="1"/>
  <c r="B70" i="53"/>
  <c r="D78" i="53"/>
  <c r="E85" i="55"/>
  <c r="F85" i="55" s="1"/>
  <c r="E77" i="55"/>
  <c r="F77" i="55" s="1"/>
  <c r="D68" i="55"/>
  <c r="E68" i="55" s="1"/>
  <c r="F68" i="55" s="1"/>
  <c r="D63" i="55"/>
  <c r="E63" i="55" s="1"/>
  <c r="F63" i="55" s="1"/>
  <c r="D61" i="55"/>
  <c r="E61" i="55" s="1"/>
  <c r="F61" i="55" s="1"/>
  <c r="E91" i="7"/>
  <c r="F91" i="7" s="1"/>
  <c r="E85" i="7"/>
  <c r="F85" i="7" s="1"/>
  <c r="E80" i="7"/>
  <c r="F80" i="7" s="1"/>
  <c r="E75" i="7"/>
  <c r="F75" i="7" s="1"/>
  <c r="E67" i="7"/>
  <c r="F67" i="7" s="1"/>
  <c r="E62" i="7"/>
  <c r="F62" i="7" s="1"/>
  <c r="E42" i="7"/>
  <c r="F42" i="7" s="1"/>
  <c r="E37" i="7"/>
  <c r="F37" i="7" s="1"/>
  <c r="E28" i="7"/>
  <c r="F28" i="7" s="1"/>
  <c r="E22" i="7"/>
  <c r="F22" i="7" s="1"/>
  <c r="E17" i="7"/>
  <c r="F17" i="7" s="1"/>
  <c r="E12" i="7"/>
  <c r="F12" i="7" s="1"/>
  <c r="E90" i="55"/>
  <c r="F90" i="55" s="1"/>
  <c r="E82" i="55"/>
  <c r="F82" i="55" s="1"/>
  <c r="E86" i="8"/>
  <c r="F86" i="8" s="1"/>
  <c r="E82" i="8"/>
  <c r="F82" i="8" s="1"/>
  <c r="E63" i="60"/>
  <c r="F63" i="60" s="1"/>
  <c r="E37" i="60"/>
  <c r="F37" i="60" s="1"/>
  <c r="E85" i="8"/>
  <c r="F85" i="8" s="1"/>
  <c r="E91" i="8"/>
  <c r="F91" i="8" s="1"/>
  <c r="E87" i="8"/>
  <c r="F87" i="8" s="1"/>
  <c r="E83" i="8"/>
  <c r="F83" i="8" s="1"/>
  <c r="E89" i="8"/>
  <c r="F89" i="8" s="1"/>
  <c r="E92" i="8"/>
  <c r="F92" i="8" s="1"/>
  <c r="E88" i="8"/>
  <c r="F88" i="8" s="1"/>
  <c r="E84" i="8"/>
  <c r="F84" i="8" s="1"/>
  <c r="E78" i="8"/>
  <c r="F78" i="8" s="1"/>
  <c r="E10" i="8"/>
  <c r="F10" i="8" s="1"/>
  <c r="E9" i="8"/>
  <c r="F9" i="8" s="1"/>
  <c r="E85" i="60"/>
  <c r="F85" i="60" s="1"/>
  <c r="E80" i="60"/>
  <c r="F80" i="60" s="1"/>
  <c r="E68" i="60"/>
  <c r="F68" i="60" s="1"/>
  <c r="E41" i="60"/>
  <c r="F41" i="60" s="1"/>
  <c r="E28" i="60"/>
  <c r="F28" i="60" s="1"/>
  <c r="E16" i="60"/>
  <c r="F16" i="60" s="1"/>
  <c r="E79" i="60"/>
  <c r="F79" i="60" s="1"/>
  <c r="E74" i="60"/>
  <c r="F74" i="60" s="1"/>
  <c r="E67" i="60"/>
  <c r="F67" i="60" s="1"/>
  <c r="E62" i="60"/>
  <c r="F62" i="60" s="1"/>
  <c r="E40" i="60"/>
  <c r="F40" i="60" s="1"/>
  <c r="E33" i="60"/>
  <c r="F33" i="60" s="1"/>
  <c r="E27" i="60"/>
  <c r="F27" i="60" s="1"/>
  <c r="E23" i="60"/>
  <c r="F23" i="60" s="1"/>
  <c r="E19" i="60"/>
  <c r="F19" i="60" s="1"/>
  <c r="D64" i="53"/>
  <c r="D63" i="52"/>
  <c r="B13" i="53"/>
  <c r="D25" i="53"/>
  <c r="E33" i="33"/>
  <c r="F33" i="33" s="1"/>
  <c r="E59" i="33"/>
  <c r="F59" i="33" s="1"/>
  <c r="E68" i="33"/>
  <c r="F68" i="33" s="1"/>
  <c r="C77" i="33"/>
  <c r="C77" i="54" s="1"/>
  <c r="C77" i="53" s="1"/>
  <c r="E46" i="33"/>
  <c r="F46" i="33" s="1"/>
  <c r="D40" i="54"/>
  <c r="D40" i="53" s="1"/>
  <c r="C18" i="54"/>
  <c r="E18" i="54" s="1"/>
  <c r="F18" i="54" s="1"/>
  <c r="E75" i="33"/>
  <c r="F75" i="33" s="1"/>
  <c r="E88" i="33"/>
  <c r="F88" i="33" s="1"/>
  <c r="C59" i="54"/>
  <c r="C59" i="53" s="1"/>
  <c r="D70" i="52"/>
  <c r="E69" i="33"/>
  <c r="F69" i="33" s="1"/>
  <c r="B50" i="53"/>
  <c r="E74" i="61"/>
  <c r="F74" i="61" s="1"/>
  <c r="E69" i="61"/>
  <c r="F69" i="61" s="1"/>
  <c r="C23" i="53"/>
  <c r="B27" i="53"/>
  <c r="E88" i="59"/>
  <c r="F88" i="59" s="1"/>
  <c r="E64" i="59"/>
  <c r="F64" i="59" s="1"/>
  <c r="E33" i="59"/>
  <c r="F33" i="59" s="1"/>
  <c r="E82" i="61"/>
  <c r="F82" i="61" s="1"/>
  <c r="C77" i="61"/>
  <c r="E58" i="61"/>
  <c r="F58" i="61" s="1"/>
  <c r="E33" i="61"/>
  <c r="F33" i="61" s="1"/>
  <c r="E27" i="61"/>
  <c r="F27" i="61" s="1"/>
  <c r="E23" i="61"/>
  <c r="F23" i="61" s="1"/>
  <c r="E19" i="61"/>
  <c r="F19" i="61" s="1"/>
  <c r="E15" i="61"/>
  <c r="F15" i="61" s="1"/>
  <c r="E11" i="61"/>
  <c r="F11" i="61" s="1"/>
  <c r="C15" i="53"/>
  <c r="E78" i="54"/>
  <c r="F78" i="54" s="1"/>
  <c r="E42" i="55"/>
  <c r="F42" i="55" s="1"/>
  <c r="E31" i="55"/>
  <c r="F31" i="55" s="1"/>
  <c r="B66" i="53"/>
  <c r="D77" i="59"/>
  <c r="D77" i="60"/>
  <c r="E62" i="55"/>
  <c r="F62" i="55" s="1"/>
  <c r="C33" i="53"/>
  <c r="B20" i="53"/>
  <c r="C44" i="53"/>
  <c r="E64" i="55"/>
  <c r="F64" i="55" s="1"/>
  <c r="E40" i="55"/>
  <c r="F40" i="55" s="1"/>
  <c r="D81" i="59"/>
  <c r="E75" i="59"/>
  <c r="F75" i="59" s="1"/>
  <c r="E63" i="59"/>
  <c r="F63" i="59" s="1"/>
  <c r="E48" i="59"/>
  <c r="F48" i="59" s="1"/>
  <c r="E41" i="59"/>
  <c r="F41" i="59" s="1"/>
  <c r="E37" i="59"/>
  <c r="F37" i="59" s="1"/>
  <c r="E29" i="59"/>
  <c r="F29" i="59" s="1"/>
  <c r="E22" i="60"/>
  <c r="F22" i="60" s="1"/>
  <c r="E10" i="60"/>
  <c r="F10" i="60" s="1"/>
  <c r="E84" i="61"/>
  <c r="F84" i="61" s="1"/>
  <c r="C86" i="61"/>
  <c r="D81" i="61"/>
  <c r="E78" i="61"/>
  <c r="F78" i="61" s="1"/>
  <c r="B35" i="61"/>
  <c r="B54" i="61" s="1"/>
  <c r="E29" i="61"/>
  <c r="F29" i="61" s="1"/>
  <c r="E28" i="61"/>
  <c r="F28" i="61" s="1"/>
  <c r="E25" i="61"/>
  <c r="F25" i="61" s="1"/>
  <c r="E24" i="61"/>
  <c r="F24" i="61" s="1"/>
  <c r="E21" i="61"/>
  <c r="F21" i="61" s="1"/>
  <c r="E20" i="61"/>
  <c r="F20" i="61" s="1"/>
  <c r="E17" i="61"/>
  <c r="F17" i="61" s="1"/>
  <c r="E16" i="61"/>
  <c r="F16" i="61" s="1"/>
  <c r="E13" i="61"/>
  <c r="F13" i="61" s="1"/>
  <c r="E12" i="61"/>
  <c r="F12" i="61" s="1"/>
  <c r="E9" i="61"/>
  <c r="F9" i="61" s="1"/>
  <c r="E8" i="61"/>
  <c r="F8" i="61" s="1"/>
  <c r="B28" i="53"/>
  <c r="E15" i="33"/>
  <c r="F15" i="33" s="1"/>
  <c r="B78" i="53"/>
  <c r="D50" i="54"/>
  <c r="D50" i="53" s="1"/>
  <c r="C90" i="33"/>
  <c r="C90" i="54" s="1"/>
  <c r="C90" i="53" s="1"/>
  <c r="C86" i="33"/>
  <c r="C86" i="54" s="1"/>
  <c r="C86" i="53" s="1"/>
  <c r="E80" i="33"/>
  <c r="F80" i="33" s="1"/>
  <c r="C87" i="52"/>
  <c r="D78" i="52"/>
  <c r="C69" i="52"/>
  <c r="C44" i="52"/>
  <c r="B20" i="52"/>
  <c r="D18" i="52"/>
  <c r="B12" i="52"/>
  <c r="D42" i="33"/>
  <c r="D42" i="54" s="1"/>
  <c r="E85" i="33"/>
  <c r="F85" i="33" s="1"/>
  <c r="B92" i="53"/>
  <c r="C67" i="54"/>
  <c r="C67" i="53" s="1"/>
  <c r="E78" i="33"/>
  <c r="F78" i="33" s="1"/>
  <c r="B69" i="52"/>
  <c r="D19" i="52"/>
  <c r="C18" i="52"/>
  <c r="B17" i="52"/>
  <c r="D15" i="52"/>
  <c r="C14" i="52"/>
  <c r="B13" i="52"/>
  <c r="B8" i="52"/>
  <c r="D86" i="33"/>
  <c r="D86" i="54" s="1"/>
  <c r="D86" i="53" s="1"/>
  <c r="D69" i="54"/>
  <c r="E69" i="54" s="1"/>
  <c r="F69" i="54" s="1"/>
  <c r="C31" i="54"/>
  <c r="E31" i="54" s="1"/>
  <c r="F31" i="54" s="1"/>
  <c r="E65" i="33"/>
  <c r="F65" i="33" s="1"/>
  <c r="E61" i="33"/>
  <c r="F61" i="33" s="1"/>
  <c r="B44" i="54"/>
  <c r="B44" i="53" s="1"/>
  <c r="E39" i="33"/>
  <c r="F39" i="33" s="1"/>
  <c r="E22" i="33"/>
  <c r="F22" i="33" s="1"/>
  <c r="C64" i="52"/>
  <c r="E37" i="54"/>
  <c r="F37" i="54" s="1"/>
  <c r="E48" i="33"/>
  <c r="F48" i="33" s="1"/>
  <c r="B86" i="53"/>
  <c r="D21" i="54"/>
  <c r="D21" i="53" s="1"/>
  <c r="D89" i="52"/>
  <c r="C83" i="52"/>
  <c r="B82" i="52"/>
  <c r="D74" i="52"/>
  <c r="C65" i="52"/>
  <c r="C61" i="52"/>
  <c r="B60" i="52"/>
  <c r="D48" i="52"/>
  <c r="D33" i="52"/>
  <c r="B29" i="52"/>
  <c r="D27" i="52"/>
  <c r="C26" i="52"/>
  <c r="B25" i="52"/>
  <c r="D23" i="52"/>
  <c r="C22" i="52"/>
  <c r="B85" i="52"/>
  <c r="B63" i="52"/>
  <c r="C60" i="52"/>
  <c r="E60" i="54"/>
  <c r="F60" i="54" s="1"/>
  <c r="E83" i="33"/>
  <c r="F83" i="33" s="1"/>
  <c r="C88" i="54"/>
  <c r="C88" i="53" s="1"/>
  <c r="D74" i="54"/>
  <c r="D74" i="53" s="1"/>
  <c r="D39" i="54"/>
  <c r="E82" i="33"/>
  <c r="F82" i="33" s="1"/>
  <c r="E14" i="33"/>
  <c r="F14" i="33" s="1"/>
  <c r="C82" i="54"/>
  <c r="E82" i="54" s="1"/>
  <c r="F82" i="54" s="1"/>
  <c r="C42" i="33"/>
  <c r="C42" i="54" s="1"/>
  <c r="C42" i="53" s="1"/>
  <c r="E23" i="33"/>
  <c r="F23" i="33" s="1"/>
  <c r="E70" i="33"/>
  <c r="F70" i="33" s="1"/>
  <c r="E89" i="33"/>
  <c r="F89" i="33" s="1"/>
  <c r="D27" i="54"/>
  <c r="D27" i="53" s="1"/>
  <c r="E25" i="33"/>
  <c r="F25" i="33" s="1"/>
  <c r="E60" i="33"/>
  <c r="F60" i="33" s="1"/>
  <c r="B80" i="52"/>
  <c r="C60" i="53"/>
  <c r="C80" i="54"/>
  <c r="C80" i="53" s="1"/>
  <c r="E84" i="33"/>
  <c r="F84" i="33" s="1"/>
  <c r="C89" i="52"/>
  <c r="D85" i="52"/>
  <c r="C79" i="52"/>
  <c r="C74" i="52"/>
  <c r="B70" i="52"/>
  <c r="B65" i="52"/>
  <c r="C33" i="52"/>
  <c r="C23" i="52"/>
  <c r="C15" i="52"/>
  <c r="D12" i="52"/>
  <c r="C11" i="52"/>
  <c r="B9" i="52"/>
  <c r="D83" i="52"/>
  <c r="C82" i="52"/>
  <c r="E38" i="33"/>
  <c r="F38" i="33" s="1"/>
  <c r="C89" i="53"/>
  <c r="B15" i="53"/>
  <c r="E64" i="33"/>
  <c r="F64" i="33" s="1"/>
  <c r="D90" i="33"/>
  <c r="D65" i="54"/>
  <c r="E65" i="54" s="1"/>
  <c r="F65" i="54" s="1"/>
  <c r="B35" i="33"/>
  <c r="C91" i="52"/>
  <c r="B84" i="52"/>
  <c r="D82" i="52"/>
  <c r="C68" i="52"/>
  <c r="D60" i="52"/>
  <c r="C59" i="52"/>
  <c r="B58" i="52"/>
  <c r="C50" i="52"/>
  <c r="C28" i="52"/>
  <c r="D25" i="52"/>
  <c r="C24" i="52"/>
  <c r="B23" i="52"/>
  <c r="D21" i="52"/>
  <c r="D17" i="52"/>
  <c r="B11" i="52"/>
  <c r="E85" i="54"/>
  <c r="F85" i="54" s="1"/>
  <c r="E70" i="54"/>
  <c r="F70" i="54" s="1"/>
  <c r="C19" i="53"/>
  <c r="E44" i="54"/>
  <c r="F44" i="54" s="1"/>
  <c r="E91" i="11"/>
  <c r="F91" i="11" s="1"/>
  <c r="E50" i="11"/>
  <c r="F50" i="11" s="1"/>
  <c r="E24" i="11"/>
  <c r="F24" i="11" s="1"/>
  <c r="E20" i="11"/>
  <c r="F20" i="11" s="1"/>
  <c r="B87" i="53"/>
  <c r="E68" i="54"/>
  <c r="F68" i="54" s="1"/>
  <c r="B90" i="53"/>
  <c r="B74" i="53"/>
  <c r="B19" i="53"/>
  <c r="C14" i="53"/>
  <c r="E52" i="54"/>
  <c r="F52" i="54" s="1"/>
  <c r="E28" i="54"/>
  <c r="F28" i="54" s="1"/>
  <c r="E84" i="54"/>
  <c r="F84" i="54" s="1"/>
  <c r="D62" i="53"/>
  <c r="E15" i="54"/>
  <c r="F15" i="54" s="1"/>
  <c r="E89" i="54"/>
  <c r="F89" i="54" s="1"/>
  <c r="E64" i="54"/>
  <c r="F64" i="54" s="1"/>
  <c r="B8" i="53"/>
  <c r="D38" i="53"/>
  <c r="D48" i="53"/>
  <c r="D60" i="53"/>
  <c r="D19" i="53"/>
  <c r="B62" i="53"/>
  <c r="B60" i="53"/>
  <c r="D85" i="53"/>
  <c r="B52" i="53"/>
  <c r="C11" i="53"/>
  <c r="B40" i="53"/>
  <c r="E50" i="55"/>
  <c r="F50" i="55" s="1"/>
  <c r="B76" i="53"/>
  <c r="B25" i="53"/>
  <c r="E10" i="54"/>
  <c r="F10" i="54" s="1"/>
  <c r="D15" i="53"/>
  <c r="E22" i="54"/>
  <c r="F22" i="54" s="1"/>
  <c r="B59" i="53"/>
  <c r="B91" i="52"/>
  <c r="E83" i="54"/>
  <c r="F83" i="54" s="1"/>
  <c r="B86" i="60"/>
  <c r="B81" i="60"/>
  <c r="E76" i="60"/>
  <c r="F76" i="60" s="1"/>
  <c r="E50" i="60"/>
  <c r="F50" i="60" s="1"/>
  <c r="E42" i="60"/>
  <c r="F42" i="60" s="1"/>
  <c r="E38" i="60"/>
  <c r="F38" i="60" s="1"/>
  <c r="E29" i="60"/>
  <c r="F29" i="60" s="1"/>
  <c r="E21" i="60"/>
  <c r="F21" i="60" s="1"/>
  <c r="E17" i="60"/>
  <c r="F17" i="60" s="1"/>
  <c r="E13" i="60"/>
  <c r="F13" i="60" s="1"/>
  <c r="C35" i="60"/>
  <c r="C54" i="60" s="1"/>
  <c r="B35" i="60"/>
  <c r="B54" i="60" s="1"/>
  <c r="E27" i="11"/>
  <c r="F27" i="11" s="1"/>
  <c r="E48" i="60"/>
  <c r="F48" i="60" s="1"/>
  <c r="E24" i="60"/>
  <c r="F24" i="60" s="1"/>
  <c r="E20" i="60"/>
  <c r="F20" i="60" s="1"/>
  <c r="E11" i="60"/>
  <c r="F11" i="60" s="1"/>
  <c r="E61" i="11"/>
  <c r="F61" i="11" s="1"/>
  <c r="E54" i="11"/>
  <c r="F54" i="11" s="1"/>
  <c r="E39" i="11"/>
  <c r="F39" i="11" s="1"/>
  <c r="E31" i="11"/>
  <c r="F31" i="11" s="1"/>
  <c r="E26" i="11"/>
  <c r="F26" i="11" s="1"/>
  <c r="E9" i="11"/>
  <c r="F9" i="11" s="1"/>
  <c r="E9" i="60"/>
  <c r="F9" i="60" s="1"/>
  <c r="E76" i="11"/>
  <c r="F76" i="11" s="1"/>
  <c r="E75" i="11"/>
  <c r="F75" i="11" s="1"/>
  <c r="E69" i="11"/>
  <c r="F69" i="11" s="1"/>
  <c r="E64" i="11"/>
  <c r="F64" i="11" s="1"/>
  <c r="E63" i="11"/>
  <c r="F63" i="11" s="1"/>
  <c r="D66" i="60"/>
  <c r="D71" i="60" s="1"/>
  <c r="B46" i="52"/>
  <c r="B90" i="11"/>
  <c r="B90" i="52" s="1"/>
  <c r="E84" i="11"/>
  <c r="F84" i="11" s="1"/>
  <c r="E78" i="11"/>
  <c r="F78" i="11" s="1"/>
  <c r="E74" i="11"/>
  <c r="F74" i="11" s="1"/>
  <c r="E67" i="11"/>
  <c r="F67" i="11" s="1"/>
  <c r="E62" i="11"/>
  <c r="F62" i="11" s="1"/>
  <c r="D84" i="52"/>
  <c r="D90" i="60"/>
  <c r="C90" i="60"/>
  <c r="D86" i="60"/>
  <c r="C86" i="60"/>
  <c r="B77" i="60"/>
  <c r="E70" i="60"/>
  <c r="F70" i="60" s="1"/>
  <c r="C66" i="60"/>
  <c r="C71" i="60" s="1"/>
  <c r="E52" i="60"/>
  <c r="F52" i="60" s="1"/>
  <c r="B76" i="52"/>
  <c r="E80" i="11"/>
  <c r="F80" i="11" s="1"/>
  <c r="B87" i="52"/>
  <c r="D31" i="52"/>
  <c r="D22" i="52"/>
  <c r="B42" i="11"/>
  <c r="E88" i="11"/>
  <c r="F88" i="11" s="1"/>
  <c r="E83" i="11"/>
  <c r="F83" i="11" s="1"/>
  <c r="E65" i="11"/>
  <c r="F65" i="11" s="1"/>
  <c r="E60" i="11"/>
  <c r="F60" i="11" s="1"/>
  <c r="E52" i="11"/>
  <c r="F52" i="11" s="1"/>
  <c r="E44" i="11"/>
  <c r="F44" i="11" s="1"/>
  <c r="D81" i="60"/>
  <c r="E84" i="60"/>
  <c r="F84" i="60" s="1"/>
  <c r="E89" i="60"/>
  <c r="F89" i="60" s="1"/>
  <c r="E83" i="60"/>
  <c r="F83" i="60" s="1"/>
  <c r="E91" i="60"/>
  <c r="F91" i="60" s="1"/>
  <c r="E58" i="60"/>
  <c r="F58" i="60" s="1"/>
  <c r="B74" i="52"/>
  <c r="C27" i="52"/>
  <c r="E89" i="11"/>
  <c r="F89" i="11" s="1"/>
  <c r="E70" i="11"/>
  <c r="F70" i="11" s="1"/>
  <c r="C42" i="11"/>
  <c r="E16" i="11"/>
  <c r="F16" i="11" s="1"/>
  <c r="C66" i="11"/>
  <c r="C71" i="11" s="1"/>
  <c r="B90" i="60"/>
  <c r="E29" i="11"/>
  <c r="F29" i="11" s="1"/>
  <c r="E87" i="60"/>
  <c r="F87" i="60" s="1"/>
  <c r="E65" i="60"/>
  <c r="F65" i="60" s="1"/>
  <c r="E61" i="60"/>
  <c r="F61" i="60" s="1"/>
  <c r="E8" i="60"/>
  <c r="F8" i="60" s="1"/>
  <c r="C80" i="52"/>
  <c r="C86" i="11"/>
  <c r="E82" i="11"/>
  <c r="F82" i="11" s="1"/>
  <c r="C77" i="11"/>
  <c r="E68" i="11"/>
  <c r="F68" i="11" s="1"/>
  <c r="E46" i="11"/>
  <c r="F46" i="11" s="1"/>
  <c r="E40" i="11"/>
  <c r="F40" i="11" s="1"/>
  <c r="E19" i="11"/>
  <c r="F19" i="11" s="1"/>
  <c r="E11" i="11"/>
  <c r="F11" i="11" s="1"/>
  <c r="D80" i="52"/>
  <c r="C67" i="52"/>
  <c r="B50" i="52"/>
  <c r="B10" i="53"/>
  <c r="C10" i="11"/>
  <c r="C10" i="52" s="1"/>
  <c r="B80" i="53"/>
  <c r="B61" i="52"/>
  <c r="D59" i="52"/>
  <c r="E12" i="11"/>
  <c r="F12" i="11" s="1"/>
  <c r="C74" i="53"/>
  <c r="D64" i="52"/>
  <c r="E33" i="11"/>
  <c r="F33" i="11" s="1"/>
  <c r="C85" i="52"/>
  <c r="D69" i="52"/>
  <c r="C79" i="53"/>
  <c r="C52" i="53"/>
  <c r="B23" i="53"/>
  <c r="C16" i="53"/>
  <c r="B78" i="52"/>
  <c r="D67" i="52"/>
  <c r="B62" i="52"/>
  <c r="C90" i="11"/>
  <c r="B81" i="11"/>
  <c r="B81" i="52" s="1"/>
  <c r="D77" i="11"/>
  <c r="B77" i="11"/>
  <c r="B77" i="52" s="1"/>
  <c r="E23" i="11"/>
  <c r="F23" i="11" s="1"/>
  <c r="E15" i="11"/>
  <c r="F15" i="11" s="1"/>
  <c r="B85" i="53"/>
  <c r="C13" i="52"/>
  <c r="E91" i="54"/>
  <c r="F91" i="54" s="1"/>
  <c r="D88" i="52"/>
  <c r="C8" i="52"/>
  <c r="E59" i="11"/>
  <c r="F59" i="11" s="1"/>
  <c r="E48" i="54"/>
  <c r="F48" i="54" s="1"/>
  <c r="D76" i="52"/>
  <c r="D9" i="52"/>
  <c r="C81" i="11"/>
  <c r="C78" i="52"/>
  <c r="D70" i="53"/>
  <c r="C38" i="53"/>
  <c r="C27" i="53"/>
  <c r="D22" i="53"/>
  <c r="C46" i="52"/>
  <c r="E87" i="11"/>
  <c r="F87" i="11" s="1"/>
  <c r="B86" i="11"/>
  <c r="B86" i="52" s="1"/>
  <c r="E41" i="11"/>
  <c r="F41" i="11" s="1"/>
  <c r="E8" i="11"/>
  <c r="F8" i="11" s="1"/>
  <c r="C88" i="52"/>
  <c r="C70" i="52"/>
  <c r="B18" i="53"/>
  <c r="C9" i="52"/>
  <c r="C84" i="52"/>
  <c r="B59" i="52"/>
  <c r="B31" i="52"/>
  <c r="B14" i="53"/>
  <c r="E79" i="61"/>
  <c r="F79" i="61" s="1"/>
  <c r="B90" i="61"/>
  <c r="E85" i="61"/>
  <c r="F85" i="61" s="1"/>
  <c r="E65" i="61"/>
  <c r="F65" i="61" s="1"/>
  <c r="E52" i="61"/>
  <c r="F52" i="61" s="1"/>
  <c r="E44" i="61"/>
  <c r="F44" i="61" s="1"/>
  <c r="E39" i="61"/>
  <c r="F39" i="61" s="1"/>
  <c r="C81" i="61"/>
  <c r="E88" i="61"/>
  <c r="F88" i="61" s="1"/>
  <c r="E87" i="61"/>
  <c r="F87" i="61" s="1"/>
  <c r="E68" i="61"/>
  <c r="F68" i="61" s="1"/>
  <c r="E63" i="61"/>
  <c r="F63" i="61" s="1"/>
  <c r="E48" i="61"/>
  <c r="F48" i="61" s="1"/>
  <c r="E41" i="61"/>
  <c r="F41" i="61" s="1"/>
  <c r="E40" i="61"/>
  <c r="F40" i="61" s="1"/>
  <c r="E37" i="61"/>
  <c r="F37" i="61" s="1"/>
  <c r="C90" i="61"/>
  <c r="E89" i="61"/>
  <c r="F89" i="61" s="1"/>
  <c r="E76" i="61"/>
  <c r="F76" i="61" s="1"/>
  <c r="B77" i="61"/>
  <c r="E67" i="61"/>
  <c r="F67" i="61" s="1"/>
  <c r="E61" i="61"/>
  <c r="F61" i="61" s="1"/>
  <c r="E50" i="61"/>
  <c r="F50" i="61" s="1"/>
  <c r="E31" i="61"/>
  <c r="F31" i="61" s="1"/>
  <c r="E26" i="61"/>
  <c r="F26" i="61" s="1"/>
  <c r="E22" i="61"/>
  <c r="F22" i="61" s="1"/>
  <c r="E18" i="61"/>
  <c r="F18" i="61" s="1"/>
  <c r="E14" i="61"/>
  <c r="F14" i="61" s="1"/>
  <c r="E10" i="61"/>
  <c r="F10" i="61" s="1"/>
  <c r="C66" i="61"/>
  <c r="C71" i="61" s="1"/>
  <c r="B86" i="61"/>
  <c r="E59" i="61"/>
  <c r="F59" i="61" s="1"/>
  <c r="C35" i="61"/>
  <c r="C54" i="61" s="1"/>
  <c r="D90" i="61"/>
  <c r="E80" i="61"/>
  <c r="F80" i="61" s="1"/>
  <c r="B81" i="61"/>
  <c r="D77" i="61"/>
  <c r="E70" i="61"/>
  <c r="F70" i="61" s="1"/>
  <c r="E64" i="61"/>
  <c r="F64" i="61" s="1"/>
  <c r="B66" i="61"/>
  <c r="B71" i="61" s="1"/>
  <c r="E60" i="61"/>
  <c r="F60" i="61" s="1"/>
  <c r="E46" i="61"/>
  <c r="F46" i="61" s="1"/>
  <c r="E42" i="61"/>
  <c r="F42" i="61" s="1"/>
  <c r="E38" i="61"/>
  <c r="F38" i="61" s="1"/>
  <c r="C90" i="59"/>
  <c r="E82" i="59"/>
  <c r="F82" i="59" s="1"/>
  <c r="E46" i="59"/>
  <c r="F46" i="59" s="1"/>
  <c r="D86" i="61"/>
  <c r="D35" i="61"/>
  <c r="D66" i="61"/>
  <c r="E91" i="59"/>
  <c r="F91" i="59" s="1"/>
  <c r="E79" i="59"/>
  <c r="F79" i="59" s="1"/>
  <c r="E70" i="59"/>
  <c r="F70" i="59" s="1"/>
  <c r="E10" i="59"/>
  <c r="F10" i="59" s="1"/>
  <c r="B22" i="52"/>
  <c r="C62" i="52"/>
  <c r="C70" i="55"/>
  <c r="E67" i="55"/>
  <c r="F67" i="55" s="1"/>
  <c r="E48" i="55"/>
  <c r="F48" i="55" s="1"/>
  <c r="C9" i="55"/>
  <c r="C69" i="53"/>
  <c r="B67" i="53"/>
  <c r="E89" i="59"/>
  <c r="F89" i="59" s="1"/>
  <c r="E76" i="59"/>
  <c r="F76" i="59" s="1"/>
  <c r="E44" i="59"/>
  <c r="F44" i="59" s="1"/>
  <c r="E40" i="59"/>
  <c r="F40" i="59" s="1"/>
  <c r="E39" i="59"/>
  <c r="F39" i="59" s="1"/>
  <c r="E27" i="59"/>
  <c r="F27" i="59" s="1"/>
  <c r="E23" i="59"/>
  <c r="F23" i="59" s="1"/>
  <c r="E22" i="59"/>
  <c r="F22" i="59" s="1"/>
  <c r="E15" i="59"/>
  <c r="F15" i="59" s="1"/>
  <c r="C48" i="52"/>
  <c r="C21" i="52"/>
  <c r="D8" i="52"/>
  <c r="B14" i="52"/>
  <c r="D61" i="52"/>
  <c r="C84" i="53"/>
  <c r="B22" i="53"/>
  <c r="B67" i="52"/>
  <c r="D20" i="52"/>
  <c r="D91" i="55"/>
  <c r="E91" i="55" s="1"/>
  <c r="F91" i="55" s="1"/>
  <c r="D87" i="55"/>
  <c r="E87" i="55" s="1"/>
  <c r="F87" i="55" s="1"/>
  <c r="D83" i="55"/>
  <c r="E83" i="55" s="1"/>
  <c r="F83" i="55" s="1"/>
  <c r="D79" i="55"/>
  <c r="E79" i="55" s="1"/>
  <c r="F79" i="55" s="1"/>
  <c r="D75" i="55"/>
  <c r="E75" i="55" s="1"/>
  <c r="F75" i="55" s="1"/>
  <c r="E59" i="55"/>
  <c r="F59" i="55" s="1"/>
  <c r="E37" i="55"/>
  <c r="F37" i="55" s="1"/>
  <c r="B31" i="55"/>
  <c r="B31" i="53" s="1"/>
  <c r="D28" i="55"/>
  <c r="D28" i="53" s="1"/>
  <c r="D24" i="55"/>
  <c r="E24" i="55" s="1"/>
  <c r="F24" i="55" s="1"/>
  <c r="D20" i="55"/>
  <c r="D20" i="53" s="1"/>
  <c r="D16" i="55"/>
  <c r="E16" i="55" s="1"/>
  <c r="F16" i="55" s="1"/>
  <c r="B86" i="59"/>
  <c r="B77" i="59"/>
  <c r="C76" i="52"/>
  <c r="D28" i="52"/>
  <c r="D16" i="52"/>
  <c r="C37" i="53"/>
  <c r="D65" i="52"/>
  <c r="D79" i="52"/>
  <c r="D46" i="52"/>
  <c r="D69" i="55"/>
  <c r="D65" i="55"/>
  <c r="E65" i="55" s="1"/>
  <c r="F65" i="55" s="1"/>
  <c r="E44" i="55"/>
  <c r="F44" i="55" s="1"/>
  <c r="E17" i="55"/>
  <c r="F17" i="55" s="1"/>
  <c r="D12" i="55"/>
  <c r="D8" i="55"/>
  <c r="E80" i="59"/>
  <c r="F80" i="59" s="1"/>
  <c r="E65" i="59"/>
  <c r="F65" i="59" s="1"/>
  <c r="E61" i="59"/>
  <c r="F61" i="59" s="1"/>
  <c r="E42" i="59"/>
  <c r="F42" i="59" s="1"/>
  <c r="E38" i="59"/>
  <c r="F38" i="59" s="1"/>
  <c r="E21" i="59"/>
  <c r="F21" i="59" s="1"/>
  <c r="E16" i="59"/>
  <c r="F16" i="59" s="1"/>
  <c r="E13" i="59"/>
  <c r="F13" i="59" s="1"/>
  <c r="E9" i="59"/>
  <c r="F9" i="59" s="1"/>
  <c r="C58" i="52"/>
  <c r="B18" i="52"/>
  <c r="E88" i="60"/>
  <c r="F88" i="60" s="1"/>
  <c r="E67" i="8"/>
  <c r="F67" i="8" s="1"/>
  <c r="B82" i="53"/>
  <c r="E84" i="59"/>
  <c r="F84" i="59" s="1"/>
  <c r="C86" i="59"/>
  <c r="C87" i="53"/>
  <c r="E38" i="54"/>
  <c r="F38" i="54" s="1"/>
  <c r="D68" i="52"/>
  <c r="B33" i="53"/>
  <c r="E86" i="55"/>
  <c r="F86" i="55" s="1"/>
  <c r="B81" i="59"/>
  <c r="E35" i="8"/>
  <c r="F35" i="8" s="1"/>
  <c r="E20" i="8"/>
  <c r="F20" i="8" s="1"/>
  <c r="D37" i="53"/>
  <c r="E88" i="55"/>
  <c r="F88" i="55" s="1"/>
  <c r="E25" i="60"/>
  <c r="F25" i="60" s="1"/>
  <c r="E58" i="55"/>
  <c r="F58" i="55" s="1"/>
  <c r="B41" i="53"/>
  <c r="B9" i="53"/>
  <c r="B90" i="59"/>
  <c r="E69" i="59"/>
  <c r="F69" i="59" s="1"/>
  <c r="E68" i="59"/>
  <c r="F68" i="59" s="1"/>
  <c r="E31" i="59"/>
  <c r="F31" i="59" s="1"/>
  <c r="E25" i="59"/>
  <c r="F25" i="59" s="1"/>
  <c r="E19" i="59"/>
  <c r="F19" i="59" s="1"/>
  <c r="E18" i="59"/>
  <c r="F18" i="59" s="1"/>
  <c r="E69" i="60"/>
  <c r="F69" i="60" s="1"/>
  <c r="E60" i="60"/>
  <c r="F60" i="60" s="1"/>
  <c r="E12" i="60"/>
  <c r="F12" i="60" s="1"/>
  <c r="D29" i="52"/>
  <c r="B27" i="52"/>
  <c r="E19" i="54"/>
  <c r="F19" i="54" s="1"/>
  <c r="B64" i="52"/>
  <c r="E78" i="55"/>
  <c r="F78" i="55" s="1"/>
  <c r="B37" i="53"/>
  <c r="E25" i="55"/>
  <c r="F25" i="55" s="1"/>
  <c r="C81" i="60"/>
  <c r="C20" i="52"/>
  <c r="B19" i="52"/>
  <c r="C16" i="52"/>
  <c r="E80" i="55"/>
  <c r="F80" i="55" s="1"/>
  <c r="E74" i="55"/>
  <c r="F74" i="55" s="1"/>
  <c r="E60" i="55"/>
  <c r="F60" i="55" s="1"/>
  <c r="E52" i="55"/>
  <c r="F52" i="55" s="1"/>
  <c r="E41" i="55"/>
  <c r="F41" i="55" s="1"/>
  <c r="E21" i="55"/>
  <c r="F21" i="55" s="1"/>
  <c r="E15" i="55"/>
  <c r="F15" i="55" s="1"/>
  <c r="B38" i="53"/>
  <c r="E85" i="59"/>
  <c r="F85" i="59" s="1"/>
  <c r="E67" i="59"/>
  <c r="F67" i="59" s="1"/>
  <c r="E17" i="59"/>
  <c r="F17" i="59" s="1"/>
  <c r="E11" i="59"/>
  <c r="F11" i="59" s="1"/>
  <c r="E75" i="60"/>
  <c r="F75" i="60" s="1"/>
  <c r="C77" i="60"/>
  <c r="B66" i="60"/>
  <c r="B71" i="60" s="1"/>
  <c r="E44" i="60"/>
  <c r="F44" i="60" s="1"/>
  <c r="E39" i="60"/>
  <c r="F39" i="60" s="1"/>
  <c r="D35" i="60"/>
  <c r="E26" i="60"/>
  <c r="F26" i="60" s="1"/>
  <c r="E18" i="60"/>
  <c r="F18" i="60" s="1"/>
  <c r="E14" i="60"/>
  <c r="F14" i="60" s="1"/>
  <c r="B88" i="52"/>
  <c r="C91" i="53"/>
  <c r="E9" i="54"/>
  <c r="F9" i="54" s="1"/>
  <c r="B29" i="53"/>
  <c r="D67" i="53"/>
  <c r="E31" i="60"/>
  <c r="F31" i="60" s="1"/>
  <c r="D62" i="52"/>
  <c r="E22" i="55"/>
  <c r="F22" i="55" s="1"/>
  <c r="E14" i="55"/>
  <c r="F14" i="55" s="1"/>
  <c r="D82" i="53"/>
  <c r="C76" i="53"/>
  <c r="E78" i="60"/>
  <c r="F78" i="60" s="1"/>
  <c r="E64" i="60"/>
  <c r="F64" i="60" s="1"/>
  <c r="E46" i="60"/>
  <c r="F46" i="60" s="1"/>
  <c r="E79" i="11"/>
  <c r="F79" i="11" s="1"/>
  <c r="D81" i="11"/>
  <c r="B66" i="11"/>
  <c r="B71" i="11" s="1"/>
  <c r="B71" i="52" s="1"/>
  <c r="D66" i="11"/>
  <c r="D42" i="11"/>
  <c r="E26" i="55"/>
  <c r="F26" i="55" s="1"/>
  <c r="C26" i="53"/>
  <c r="E23" i="54"/>
  <c r="F23" i="54" s="1"/>
  <c r="D80" i="53"/>
  <c r="D52" i="53"/>
  <c r="E82" i="60"/>
  <c r="F82" i="60" s="1"/>
  <c r="D90" i="11"/>
  <c r="D86" i="11"/>
  <c r="B65" i="53"/>
  <c r="E10" i="55"/>
  <c r="F10" i="55" s="1"/>
  <c r="B71" i="53"/>
  <c r="B10" i="11"/>
  <c r="B35" i="11" s="1"/>
  <c r="C68" i="53"/>
  <c r="B46" i="53"/>
  <c r="C24" i="53"/>
  <c r="C22" i="53"/>
  <c r="B11" i="53"/>
  <c r="B63" i="53"/>
  <c r="B28" i="52"/>
  <c r="C25" i="52"/>
  <c r="B24" i="53"/>
  <c r="B15" i="52"/>
  <c r="C10" i="53"/>
  <c r="E48" i="11"/>
  <c r="F48" i="11" s="1"/>
  <c r="E17" i="11"/>
  <c r="F17" i="11" s="1"/>
  <c r="E13" i="11"/>
  <c r="F13" i="11" s="1"/>
  <c r="D10" i="11"/>
  <c r="B91" i="53"/>
  <c r="D88" i="53"/>
  <c r="B84" i="53"/>
  <c r="C78" i="53"/>
  <c r="C61" i="53"/>
  <c r="D59" i="53"/>
  <c r="C48" i="53"/>
  <c r="D44" i="53"/>
  <c r="C39" i="53"/>
  <c r="D17" i="53"/>
  <c r="C13" i="53"/>
  <c r="C75" i="53"/>
  <c r="B64" i="53"/>
  <c r="D50" i="52"/>
  <c r="B16" i="53"/>
  <c r="E85" i="11"/>
  <c r="F85" i="11" s="1"/>
  <c r="E37" i="11"/>
  <c r="F37" i="11" s="1"/>
  <c r="E28" i="11"/>
  <c r="F28" i="11" s="1"/>
  <c r="E21" i="11"/>
  <c r="F21" i="11" s="1"/>
  <c r="E18" i="11"/>
  <c r="F18" i="11" s="1"/>
  <c r="E14" i="11"/>
  <c r="F14" i="11" s="1"/>
  <c r="B88" i="53"/>
  <c r="C85" i="53"/>
  <c r="C65" i="53"/>
  <c r="B61" i="53"/>
  <c r="B58" i="53"/>
  <c r="C41" i="53"/>
  <c r="B39" i="53"/>
  <c r="D31" i="53"/>
  <c r="C25" i="53"/>
  <c r="B17" i="53"/>
  <c r="C75" i="52"/>
  <c r="B69" i="53"/>
  <c r="B12" i="53"/>
  <c r="E58" i="11"/>
  <c r="F58" i="11" s="1"/>
  <c r="E38" i="11"/>
  <c r="F38" i="11" s="1"/>
  <c r="E25" i="11"/>
  <c r="F25" i="11" s="1"/>
  <c r="E22" i="11"/>
  <c r="F22" i="11" s="1"/>
  <c r="E50" i="59"/>
  <c r="F50" i="59" s="1"/>
  <c r="C46" i="53"/>
  <c r="E46" i="54"/>
  <c r="F46" i="54" s="1"/>
  <c r="D90" i="59"/>
  <c r="D86" i="59"/>
  <c r="E78" i="59"/>
  <c r="F78" i="59" s="1"/>
  <c r="C81" i="59"/>
  <c r="E74" i="59"/>
  <c r="F74" i="59" s="1"/>
  <c r="C77" i="59"/>
  <c r="B89" i="52"/>
  <c r="B89" i="54"/>
  <c r="B89" i="53" s="1"/>
  <c r="D87" i="54"/>
  <c r="E87" i="33"/>
  <c r="F87" i="33" s="1"/>
  <c r="D87" i="52"/>
  <c r="B83" i="52"/>
  <c r="B83" i="54"/>
  <c r="B83" i="53" s="1"/>
  <c r="B81" i="54"/>
  <c r="B81" i="53" s="1"/>
  <c r="D79" i="54"/>
  <c r="D81" i="33"/>
  <c r="E79" i="33"/>
  <c r="F79" i="33" s="1"/>
  <c r="B68" i="52"/>
  <c r="B68" i="54"/>
  <c r="B68" i="53" s="1"/>
  <c r="C62" i="54"/>
  <c r="E62" i="33"/>
  <c r="F62" i="33" s="1"/>
  <c r="D58" i="52"/>
  <c r="D66" i="33"/>
  <c r="D58" i="54"/>
  <c r="E58" i="33"/>
  <c r="F58" i="33" s="1"/>
  <c r="C50" i="53"/>
  <c r="B48" i="52"/>
  <c r="B48" i="54"/>
  <c r="B48" i="53" s="1"/>
  <c r="E44" i="33"/>
  <c r="F44" i="33" s="1"/>
  <c r="D44" i="52"/>
  <c r="C40" i="54"/>
  <c r="C40" i="53" s="1"/>
  <c r="B42" i="33"/>
  <c r="B42" i="54" s="1"/>
  <c r="E60" i="59"/>
  <c r="F60" i="59" s="1"/>
  <c r="C66" i="59"/>
  <c r="C71" i="59" s="1"/>
  <c r="B66" i="59"/>
  <c r="B71" i="59" s="1"/>
  <c r="C54" i="59"/>
  <c r="E52" i="59"/>
  <c r="F52" i="59" s="1"/>
  <c r="D91" i="52"/>
  <c r="E91" i="33"/>
  <c r="F91" i="33" s="1"/>
  <c r="B75" i="52"/>
  <c r="B75" i="54"/>
  <c r="B75" i="53" s="1"/>
  <c r="C63" i="54"/>
  <c r="E63" i="33"/>
  <c r="F63" i="33" s="1"/>
  <c r="C63" i="52"/>
  <c r="E59" i="59"/>
  <c r="F59" i="59" s="1"/>
  <c r="D66" i="59"/>
  <c r="E61" i="54"/>
  <c r="F61" i="54" s="1"/>
  <c r="E76" i="54"/>
  <c r="F76" i="54" s="1"/>
  <c r="B79" i="52"/>
  <c r="B79" i="54"/>
  <c r="B79" i="53" s="1"/>
  <c r="B77" i="54"/>
  <c r="B77" i="53" s="1"/>
  <c r="D75" i="52"/>
  <c r="D75" i="54"/>
  <c r="E87" i="59"/>
  <c r="F87" i="59" s="1"/>
  <c r="E83" i="59"/>
  <c r="F83" i="59" s="1"/>
  <c r="C58" i="54"/>
  <c r="C58" i="53" s="1"/>
  <c r="C81" i="33"/>
  <c r="C66" i="33"/>
  <c r="D35" i="54"/>
  <c r="E33" i="54"/>
  <c r="F33" i="54" s="1"/>
  <c r="B33" i="52"/>
  <c r="E31" i="33"/>
  <c r="F31" i="33" s="1"/>
  <c r="E10" i="33"/>
  <c r="F10" i="33" s="1"/>
  <c r="D10" i="53"/>
  <c r="D35" i="33"/>
  <c r="D14" i="53"/>
  <c r="E14" i="54"/>
  <c r="F14" i="54" s="1"/>
  <c r="C21" i="53"/>
  <c r="B26" i="54"/>
  <c r="B26" i="53" s="1"/>
  <c r="B26" i="52"/>
  <c r="D24" i="52"/>
  <c r="E24" i="33"/>
  <c r="F24" i="33" s="1"/>
  <c r="B21" i="54"/>
  <c r="B21" i="53" s="1"/>
  <c r="B21" i="52"/>
  <c r="C17" i="52"/>
  <c r="C17" i="54"/>
  <c r="D13" i="52"/>
  <c r="D13" i="54"/>
  <c r="C12" i="54"/>
  <c r="C12" i="52"/>
  <c r="E12" i="33"/>
  <c r="F12" i="33" s="1"/>
  <c r="E25" i="54"/>
  <c r="F25" i="54" s="1"/>
  <c r="D14" i="52"/>
  <c r="B16" i="52"/>
  <c r="B24" i="52"/>
  <c r="C19" i="52"/>
  <c r="E26" i="59"/>
  <c r="F26" i="59" s="1"/>
  <c r="E19" i="33"/>
  <c r="F19" i="33" s="1"/>
  <c r="D24" i="54"/>
  <c r="E13" i="33"/>
  <c r="F13" i="33" s="1"/>
  <c r="C29" i="52"/>
  <c r="E29" i="33"/>
  <c r="F29" i="33" s="1"/>
  <c r="C29" i="54"/>
  <c r="D26" i="52"/>
  <c r="D26" i="54"/>
  <c r="E26" i="33"/>
  <c r="F26" i="33" s="1"/>
  <c r="E14" i="59"/>
  <c r="F14" i="59" s="1"/>
  <c r="E17" i="33"/>
  <c r="F17" i="33" s="1"/>
  <c r="D11" i="52"/>
  <c r="D11" i="54"/>
  <c r="B35" i="54"/>
  <c r="C35" i="33"/>
  <c r="C8" i="54"/>
  <c r="E8" i="33"/>
  <c r="F8" i="33" s="1"/>
  <c r="E77" i="61" l="1"/>
  <c r="F77" i="61" s="1"/>
  <c r="D41" i="53"/>
  <c r="E77" i="33"/>
  <c r="F77" i="33" s="1"/>
  <c r="E50" i="54"/>
  <c r="F50" i="54" s="1"/>
  <c r="D54" i="33"/>
  <c r="D90" i="52"/>
  <c r="C31" i="53"/>
  <c r="E31" i="53" s="1"/>
  <c r="F31" i="53" s="1"/>
  <c r="C20" i="53"/>
  <c r="E20" i="53" s="1"/>
  <c r="F20" i="53" s="1"/>
  <c r="C77" i="52"/>
  <c r="E77" i="54"/>
  <c r="F77" i="54" s="1"/>
  <c r="C86" i="52"/>
  <c r="E77" i="60"/>
  <c r="F77" i="60" s="1"/>
  <c r="C18" i="53"/>
  <c r="E18" i="53" s="1"/>
  <c r="F18" i="53" s="1"/>
  <c r="E28" i="53"/>
  <c r="F28" i="53" s="1"/>
  <c r="E59" i="54"/>
  <c r="F59" i="54" s="1"/>
  <c r="E64" i="53"/>
  <c r="F64" i="53" s="1"/>
  <c r="E80" i="54"/>
  <c r="F80" i="54" s="1"/>
  <c r="E35" i="44"/>
  <c r="F35" i="44" s="1"/>
  <c r="E54" i="44"/>
  <c r="F54" i="44" s="1"/>
  <c r="E92" i="55"/>
  <c r="F92" i="55" s="1"/>
  <c r="D39" i="53"/>
  <c r="E39" i="53" s="1"/>
  <c r="F39" i="53" s="1"/>
  <c r="E35" i="43"/>
  <c r="F35" i="43" s="1"/>
  <c r="E54" i="43"/>
  <c r="F54" i="43" s="1"/>
  <c r="D63" i="53"/>
  <c r="E35" i="42"/>
  <c r="F35" i="42" s="1"/>
  <c r="E54" i="42"/>
  <c r="F54" i="42" s="1"/>
  <c r="E9" i="55"/>
  <c r="F9" i="55" s="1"/>
  <c r="D84" i="53"/>
  <c r="E84" i="53" s="1"/>
  <c r="F84" i="53" s="1"/>
  <c r="E92" i="7"/>
  <c r="F92" i="7" s="1"/>
  <c r="E35" i="38"/>
  <c r="F35" i="38" s="1"/>
  <c r="E54" i="38"/>
  <c r="F54" i="38" s="1"/>
  <c r="D35" i="59"/>
  <c r="E35" i="40"/>
  <c r="F35" i="40" s="1"/>
  <c r="E54" i="40"/>
  <c r="F54" i="40" s="1"/>
  <c r="D76" i="53"/>
  <c r="E76" i="53" s="1"/>
  <c r="F76" i="53" s="1"/>
  <c r="E31" i="52"/>
  <c r="F31" i="52" s="1"/>
  <c r="E35" i="41"/>
  <c r="F35" i="41" s="1"/>
  <c r="E54" i="41"/>
  <c r="F54" i="41" s="1"/>
  <c r="D35" i="7"/>
  <c r="D66" i="55"/>
  <c r="E66" i="55" s="1"/>
  <c r="F66" i="55" s="1"/>
  <c r="E71" i="41"/>
  <c r="F71" i="41" s="1"/>
  <c r="D71" i="7"/>
  <c r="D23" i="53"/>
  <c r="E23" i="53" s="1"/>
  <c r="F23" i="53" s="1"/>
  <c r="D61" i="53"/>
  <c r="E61" i="53" s="1"/>
  <c r="F61" i="53" s="1"/>
  <c r="E78" i="53"/>
  <c r="F78" i="53" s="1"/>
  <c r="E18" i="55"/>
  <c r="F18" i="55" s="1"/>
  <c r="E15" i="53"/>
  <c r="F15" i="53" s="1"/>
  <c r="D65" i="53"/>
  <c r="E65" i="53" s="1"/>
  <c r="F65" i="53" s="1"/>
  <c r="E90" i="59"/>
  <c r="F90" i="59" s="1"/>
  <c r="D33" i="53"/>
  <c r="E33" i="53" s="1"/>
  <c r="F33" i="53" s="1"/>
  <c r="E59" i="53"/>
  <c r="F59" i="53" s="1"/>
  <c r="E46" i="55"/>
  <c r="F46" i="55" s="1"/>
  <c r="E81" i="59"/>
  <c r="F81" i="59" s="1"/>
  <c r="E29" i="55"/>
  <c r="F29" i="55" s="1"/>
  <c r="E89" i="55"/>
  <c r="F89" i="55" s="1"/>
  <c r="E89" i="53"/>
  <c r="F89" i="53" s="1"/>
  <c r="C9" i="53"/>
  <c r="E9" i="53" s="1"/>
  <c r="F9" i="53" s="1"/>
  <c r="D83" i="53"/>
  <c r="E83" i="53" s="1"/>
  <c r="F83" i="53" s="1"/>
  <c r="D68" i="53"/>
  <c r="E68" i="53" s="1"/>
  <c r="F68" i="53" s="1"/>
  <c r="E63" i="52"/>
  <c r="F63" i="52" s="1"/>
  <c r="E71" i="60"/>
  <c r="F71" i="60" s="1"/>
  <c r="E70" i="52"/>
  <c r="F70" i="52" s="1"/>
  <c r="E86" i="60"/>
  <c r="F86" i="60" s="1"/>
  <c r="E25" i="53"/>
  <c r="F25" i="53" s="1"/>
  <c r="D91" i="53"/>
  <c r="E91" i="53" s="1"/>
  <c r="F91" i="53" s="1"/>
  <c r="E64" i="52"/>
  <c r="F64" i="52" s="1"/>
  <c r="E38" i="52"/>
  <c r="F38" i="52" s="1"/>
  <c r="B10" i="52"/>
  <c r="B35" i="52" s="1"/>
  <c r="E86" i="54"/>
  <c r="F86" i="54" s="1"/>
  <c r="D69" i="53"/>
  <c r="E69" i="53" s="1"/>
  <c r="F69" i="53" s="1"/>
  <c r="E12" i="52"/>
  <c r="F12" i="52" s="1"/>
  <c r="E41" i="52"/>
  <c r="F41" i="52" s="1"/>
  <c r="E21" i="52"/>
  <c r="F21" i="52" s="1"/>
  <c r="E79" i="52"/>
  <c r="F79" i="52" s="1"/>
  <c r="E48" i="52"/>
  <c r="F48" i="52" s="1"/>
  <c r="E69" i="52"/>
  <c r="F69" i="52" s="1"/>
  <c r="E14" i="52"/>
  <c r="F14" i="52" s="1"/>
  <c r="E19" i="52"/>
  <c r="F19" i="52" s="1"/>
  <c r="E68" i="52"/>
  <c r="F68" i="52" s="1"/>
  <c r="E28" i="52"/>
  <c r="F28" i="52" s="1"/>
  <c r="E60" i="52"/>
  <c r="F60" i="52" s="1"/>
  <c r="E74" i="52"/>
  <c r="F74" i="52" s="1"/>
  <c r="E23" i="52"/>
  <c r="F23" i="52" s="1"/>
  <c r="E18" i="52"/>
  <c r="F18" i="52" s="1"/>
  <c r="D92" i="54"/>
  <c r="E67" i="54"/>
  <c r="F67" i="54" s="1"/>
  <c r="E91" i="52"/>
  <c r="F91" i="52" s="1"/>
  <c r="E44" i="53"/>
  <c r="F44" i="53" s="1"/>
  <c r="E11" i="52"/>
  <c r="F11" i="52" s="1"/>
  <c r="E17" i="52"/>
  <c r="F17" i="52" s="1"/>
  <c r="E50" i="52"/>
  <c r="F50" i="52" s="1"/>
  <c r="E52" i="52"/>
  <c r="F52" i="52" s="1"/>
  <c r="E25" i="52"/>
  <c r="F25" i="52" s="1"/>
  <c r="C92" i="61"/>
  <c r="E26" i="52"/>
  <c r="F26" i="52" s="1"/>
  <c r="E44" i="52"/>
  <c r="F44" i="52" s="1"/>
  <c r="E87" i="52"/>
  <c r="F87" i="52" s="1"/>
  <c r="E61" i="52"/>
  <c r="F61" i="52" s="1"/>
  <c r="E82" i="52"/>
  <c r="F82" i="52" s="1"/>
  <c r="E83" i="52"/>
  <c r="F83" i="52" s="1"/>
  <c r="E21" i="54"/>
  <c r="F21" i="54" s="1"/>
  <c r="E41" i="53"/>
  <c r="F41" i="53" s="1"/>
  <c r="E69" i="55"/>
  <c r="F69" i="55" s="1"/>
  <c r="E81" i="61"/>
  <c r="F81" i="61" s="1"/>
  <c r="E38" i="53"/>
  <c r="F38" i="53" s="1"/>
  <c r="E74" i="54"/>
  <c r="F74" i="54" s="1"/>
  <c r="E88" i="54"/>
  <c r="F88" i="54" s="1"/>
  <c r="E86" i="53"/>
  <c r="F86" i="53" s="1"/>
  <c r="E28" i="55"/>
  <c r="F28" i="55" s="1"/>
  <c r="D92" i="60"/>
  <c r="E77" i="59"/>
  <c r="F77" i="59" s="1"/>
  <c r="E86" i="59"/>
  <c r="F86" i="59" s="1"/>
  <c r="D54" i="54"/>
  <c r="E77" i="53"/>
  <c r="F77" i="53" s="1"/>
  <c r="E78" i="52"/>
  <c r="F78" i="52" s="1"/>
  <c r="C90" i="52"/>
  <c r="E33" i="52"/>
  <c r="F33" i="52" s="1"/>
  <c r="E86" i="33"/>
  <c r="F86" i="33" s="1"/>
  <c r="E39" i="54"/>
  <c r="F39" i="54" s="1"/>
  <c r="E90" i="33"/>
  <c r="F90" i="33" s="1"/>
  <c r="D90" i="54"/>
  <c r="D90" i="53" s="1"/>
  <c r="E90" i="53" s="1"/>
  <c r="F90" i="53" s="1"/>
  <c r="E37" i="53"/>
  <c r="F37" i="53" s="1"/>
  <c r="E89" i="52"/>
  <c r="F89" i="52" s="1"/>
  <c r="E24" i="52"/>
  <c r="F24" i="52" s="1"/>
  <c r="C82" i="53"/>
  <c r="E82" i="53" s="1"/>
  <c r="F82" i="53" s="1"/>
  <c r="E59" i="52"/>
  <c r="F59" i="52" s="1"/>
  <c r="E15" i="52"/>
  <c r="F15" i="52" s="1"/>
  <c r="E42" i="54"/>
  <c r="F42" i="54" s="1"/>
  <c r="B54" i="33"/>
  <c r="B42" i="52"/>
  <c r="E65" i="52"/>
  <c r="F65" i="52" s="1"/>
  <c r="E39" i="52"/>
  <c r="F39" i="52" s="1"/>
  <c r="E27" i="54"/>
  <c r="F27" i="54" s="1"/>
  <c r="E27" i="52"/>
  <c r="F27" i="52" s="1"/>
  <c r="E14" i="53"/>
  <c r="F14" i="53" s="1"/>
  <c r="E48" i="53"/>
  <c r="F48" i="53" s="1"/>
  <c r="D42" i="53"/>
  <c r="E42" i="53" s="1"/>
  <c r="F42" i="53" s="1"/>
  <c r="E74" i="53"/>
  <c r="F74" i="53" s="1"/>
  <c r="E85" i="52"/>
  <c r="F85" i="52" s="1"/>
  <c r="E22" i="52"/>
  <c r="F22" i="52" s="1"/>
  <c r="E60" i="53"/>
  <c r="F60" i="53" s="1"/>
  <c r="E42" i="33"/>
  <c r="F42" i="33" s="1"/>
  <c r="B35" i="53"/>
  <c r="E84" i="52"/>
  <c r="F84" i="52" s="1"/>
  <c r="E52" i="53"/>
  <c r="F52" i="53" s="1"/>
  <c r="E19" i="53"/>
  <c r="F19" i="53" s="1"/>
  <c r="E46" i="53"/>
  <c r="F46" i="53" s="1"/>
  <c r="E27" i="53"/>
  <c r="F27" i="53" s="1"/>
  <c r="E85" i="53"/>
  <c r="F85" i="53" s="1"/>
  <c r="E88" i="53"/>
  <c r="F88" i="53" s="1"/>
  <c r="E42" i="11"/>
  <c r="F42" i="11" s="1"/>
  <c r="D16" i="53"/>
  <c r="E16" i="53" s="1"/>
  <c r="F16" i="53" s="1"/>
  <c r="E20" i="55"/>
  <c r="F20" i="55" s="1"/>
  <c r="E9" i="52"/>
  <c r="F9" i="52" s="1"/>
  <c r="E80" i="52"/>
  <c r="F80" i="52" s="1"/>
  <c r="E90" i="60"/>
  <c r="F90" i="60" s="1"/>
  <c r="E35" i="60"/>
  <c r="F35" i="60" s="1"/>
  <c r="E10" i="11"/>
  <c r="F10" i="11" s="1"/>
  <c r="C35" i="11"/>
  <c r="E20" i="52"/>
  <c r="F20" i="52" s="1"/>
  <c r="E37" i="52"/>
  <c r="F37" i="52" s="1"/>
  <c r="B92" i="60"/>
  <c r="E66" i="60"/>
  <c r="F66" i="60" s="1"/>
  <c r="E81" i="60"/>
  <c r="F81" i="60" s="1"/>
  <c r="E88" i="52"/>
  <c r="F88" i="52" s="1"/>
  <c r="E67" i="52"/>
  <c r="F67" i="52" s="1"/>
  <c r="E76" i="52"/>
  <c r="F76" i="52" s="1"/>
  <c r="C92" i="11"/>
  <c r="E13" i="52"/>
  <c r="F13" i="52" s="1"/>
  <c r="E46" i="52"/>
  <c r="F46" i="52" s="1"/>
  <c r="D42" i="52"/>
  <c r="E29" i="52"/>
  <c r="F29" i="52" s="1"/>
  <c r="E80" i="53"/>
  <c r="F80" i="53" s="1"/>
  <c r="E22" i="53"/>
  <c r="F22" i="53" s="1"/>
  <c r="E81" i="11"/>
  <c r="F81" i="11" s="1"/>
  <c r="E67" i="53"/>
  <c r="F67" i="53" s="1"/>
  <c r="C35" i="52"/>
  <c r="E16" i="52"/>
  <c r="F16" i="52" s="1"/>
  <c r="E50" i="53"/>
  <c r="F50" i="53" s="1"/>
  <c r="E58" i="52"/>
  <c r="F58" i="52" s="1"/>
  <c r="E8" i="52"/>
  <c r="F8" i="52" s="1"/>
  <c r="D77" i="52"/>
  <c r="E77" i="11"/>
  <c r="F77" i="11" s="1"/>
  <c r="B66" i="52"/>
  <c r="B92" i="11"/>
  <c r="B92" i="52" s="1"/>
  <c r="E35" i="61"/>
  <c r="F35" i="61" s="1"/>
  <c r="B92" i="61"/>
  <c r="E90" i="61"/>
  <c r="F90" i="61" s="1"/>
  <c r="D92" i="61"/>
  <c r="E86" i="61"/>
  <c r="F86" i="61" s="1"/>
  <c r="D71" i="61"/>
  <c r="E71" i="61" s="1"/>
  <c r="F71" i="61" s="1"/>
  <c r="E66" i="61"/>
  <c r="F66" i="61" s="1"/>
  <c r="D54" i="61"/>
  <c r="E54" i="61" s="1"/>
  <c r="F54" i="61" s="1"/>
  <c r="B92" i="59"/>
  <c r="E75" i="52"/>
  <c r="F75" i="52" s="1"/>
  <c r="E8" i="55"/>
  <c r="F8" i="55" s="1"/>
  <c r="D8" i="53"/>
  <c r="C92" i="59"/>
  <c r="E62" i="52"/>
  <c r="F62" i="52" s="1"/>
  <c r="D12" i="53"/>
  <c r="E12" i="55"/>
  <c r="F12" i="55" s="1"/>
  <c r="E70" i="55"/>
  <c r="F70" i="55" s="1"/>
  <c r="C70" i="53"/>
  <c r="E70" i="53" s="1"/>
  <c r="F70" i="53" s="1"/>
  <c r="D54" i="60"/>
  <c r="E54" i="60" s="1"/>
  <c r="F54" i="60" s="1"/>
  <c r="B42" i="53"/>
  <c r="C92" i="60"/>
  <c r="E21" i="53"/>
  <c r="F21" i="53" s="1"/>
  <c r="D92" i="11"/>
  <c r="E90" i="11"/>
  <c r="F90" i="11" s="1"/>
  <c r="E10" i="53"/>
  <c r="F10" i="53" s="1"/>
  <c r="D35" i="11"/>
  <c r="D71" i="11"/>
  <c r="E71" i="11" s="1"/>
  <c r="F71" i="11" s="1"/>
  <c r="E66" i="11"/>
  <c r="F66" i="11" s="1"/>
  <c r="D10" i="52"/>
  <c r="E86" i="11"/>
  <c r="F86" i="11" s="1"/>
  <c r="D86" i="52"/>
  <c r="C81" i="54"/>
  <c r="C81" i="53" s="1"/>
  <c r="C81" i="52"/>
  <c r="C92" i="33"/>
  <c r="D71" i="59"/>
  <c r="E71" i="59" s="1"/>
  <c r="F71" i="59" s="1"/>
  <c r="E66" i="59"/>
  <c r="F66" i="59" s="1"/>
  <c r="D92" i="59"/>
  <c r="C63" i="53"/>
  <c r="E63" i="54"/>
  <c r="F63" i="54" s="1"/>
  <c r="E40" i="52"/>
  <c r="F40" i="52" s="1"/>
  <c r="C42" i="52"/>
  <c r="D58" i="53"/>
  <c r="E58" i="53" s="1"/>
  <c r="F58" i="53" s="1"/>
  <c r="E58" i="54"/>
  <c r="F58" i="54" s="1"/>
  <c r="C62" i="53"/>
  <c r="E62" i="53" s="1"/>
  <c r="F62" i="53" s="1"/>
  <c r="E62" i="54"/>
  <c r="F62" i="54" s="1"/>
  <c r="D81" i="54"/>
  <c r="D81" i="52"/>
  <c r="E81" i="33"/>
  <c r="F81" i="33" s="1"/>
  <c r="D87" i="53"/>
  <c r="E87" i="53" s="1"/>
  <c r="F87" i="53" s="1"/>
  <c r="E87" i="54"/>
  <c r="F87" i="54" s="1"/>
  <c r="E75" i="54"/>
  <c r="F75" i="54" s="1"/>
  <c r="D75" i="53"/>
  <c r="E75" i="53" s="1"/>
  <c r="F75" i="53" s="1"/>
  <c r="D66" i="52"/>
  <c r="E66" i="33"/>
  <c r="F66" i="33" s="1"/>
  <c r="D71" i="33"/>
  <c r="D66" i="54"/>
  <c r="D79" i="53"/>
  <c r="E79" i="53" s="1"/>
  <c r="F79" i="53" s="1"/>
  <c r="E79" i="54"/>
  <c r="F79" i="54" s="1"/>
  <c r="E40" i="54"/>
  <c r="F40" i="54" s="1"/>
  <c r="E40" i="53"/>
  <c r="F40" i="53" s="1"/>
  <c r="C66" i="54"/>
  <c r="C66" i="53" s="1"/>
  <c r="C66" i="52"/>
  <c r="C71" i="33"/>
  <c r="D26" i="53"/>
  <c r="E26" i="53" s="1"/>
  <c r="F26" i="53" s="1"/>
  <c r="E26" i="54"/>
  <c r="F26" i="54" s="1"/>
  <c r="C12" i="53"/>
  <c r="E12" i="54"/>
  <c r="F12" i="54" s="1"/>
  <c r="D11" i="53"/>
  <c r="E11" i="53" s="1"/>
  <c r="F11" i="53" s="1"/>
  <c r="E11" i="54"/>
  <c r="F11" i="54" s="1"/>
  <c r="E13" i="54"/>
  <c r="F13" i="54" s="1"/>
  <c r="D13" i="53"/>
  <c r="E13" i="53" s="1"/>
  <c r="F13" i="53" s="1"/>
  <c r="E17" i="54"/>
  <c r="F17" i="54" s="1"/>
  <c r="C17" i="53"/>
  <c r="E17" i="53" s="1"/>
  <c r="F17" i="53" s="1"/>
  <c r="E29" i="54"/>
  <c r="F29" i="54" s="1"/>
  <c r="C29" i="53"/>
  <c r="E29" i="53" s="1"/>
  <c r="F29" i="53" s="1"/>
  <c r="D24" i="53"/>
  <c r="E24" i="53" s="1"/>
  <c r="F24" i="53" s="1"/>
  <c r="E24" i="54"/>
  <c r="F24" i="54" s="1"/>
  <c r="C54" i="33"/>
  <c r="E35" i="33"/>
  <c r="F35" i="33" s="1"/>
  <c r="E8" i="54"/>
  <c r="F8" i="54" s="1"/>
  <c r="C35" i="54"/>
  <c r="E35" i="54" s="1"/>
  <c r="F35" i="54" s="1"/>
  <c r="C8" i="53"/>
  <c r="E92" i="61" l="1"/>
  <c r="F92" i="61" s="1"/>
  <c r="E92" i="33"/>
  <c r="F92" i="33" s="1"/>
  <c r="E90" i="52"/>
  <c r="F90" i="52" s="1"/>
  <c r="E86" i="52"/>
  <c r="F86" i="52" s="1"/>
  <c r="E77" i="52"/>
  <c r="F77" i="52" s="1"/>
  <c r="E63" i="53"/>
  <c r="F63" i="53" s="1"/>
  <c r="E35" i="59"/>
  <c r="F35" i="59" s="1"/>
  <c r="D54" i="59"/>
  <c r="E54" i="59" s="1"/>
  <c r="F54" i="59" s="1"/>
  <c r="D54" i="7"/>
  <c r="D54" i="55" s="1"/>
  <c r="E54" i="55" s="1"/>
  <c r="F54" i="55" s="1"/>
  <c r="D71" i="55"/>
  <c r="E71" i="55" s="1"/>
  <c r="F71" i="55" s="1"/>
  <c r="E71" i="7"/>
  <c r="F71" i="7" s="1"/>
  <c r="E35" i="7"/>
  <c r="F35" i="7" s="1"/>
  <c r="D35" i="55"/>
  <c r="E35" i="55" s="1"/>
  <c r="F35" i="55" s="1"/>
  <c r="D35" i="53"/>
  <c r="E90" i="54"/>
  <c r="F90" i="54" s="1"/>
  <c r="E92" i="60"/>
  <c r="F92" i="60" s="1"/>
  <c r="E92" i="59"/>
  <c r="F92" i="59" s="1"/>
  <c r="B54" i="54"/>
  <c r="B54" i="53" s="1"/>
  <c r="B54" i="52"/>
  <c r="E12" i="53"/>
  <c r="F12" i="53" s="1"/>
  <c r="E35" i="11"/>
  <c r="F35" i="11" s="1"/>
  <c r="E92" i="11"/>
  <c r="F92" i="11" s="1"/>
  <c r="E42" i="52"/>
  <c r="F42" i="52" s="1"/>
  <c r="D92" i="52"/>
  <c r="E66" i="52"/>
  <c r="F66" i="52" s="1"/>
  <c r="E10" i="52"/>
  <c r="F10" i="52" s="1"/>
  <c r="D35" i="52"/>
  <c r="E35" i="52" s="1"/>
  <c r="F35" i="52" s="1"/>
  <c r="D66" i="53"/>
  <c r="E66" i="53" s="1"/>
  <c r="F66" i="53" s="1"/>
  <c r="E66" i="54"/>
  <c r="F66" i="54" s="1"/>
  <c r="C71" i="54"/>
  <c r="C71" i="53" s="1"/>
  <c r="C71" i="52"/>
  <c r="E71" i="33"/>
  <c r="F71" i="33" s="1"/>
  <c r="D71" i="52"/>
  <c r="D71" i="54"/>
  <c r="E81" i="52"/>
  <c r="F81" i="52" s="1"/>
  <c r="D92" i="53"/>
  <c r="E81" i="54"/>
  <c r="F81" i="54" s="1"/>
  <c r="D81" i="53"/>
  <c r="E81" i="53" s="1"/>
  <c r="F81" i="53" s="1"/>
  <c r="C92" i="54"/>
  <c r="C92" i="53" s="1"/>
  <c r="C92" i="52"/>
  <c r="C35" i="53"/>
  <c r="E8" i="53"/>
  <c r="F8" i="53" s="1"/>
  <c r="C54" i="52"/>
  <c r="C54" i="54"/>
  <c r="E54" i="33"/>
  <c r="F54" i="33" s="1"/>
  <c r="E92" i="52" l="1"/>
  <c r="F92" i="52" s="1"/>
  <c r="E35" i="53"/>
  <c r="F35" i="53" s="1"/>
  <c r="D54" i="52"/>
  <c r="E54" i="52" s="1"/>
  <c r="F54" i="52" s="1"/>
  <c r="E54" i="7"/>
  <c r="F54" i="7" s="1"/>
  <c r="D54" i="53"/>
  <c r="E92" i="54"/>
  <c r="F92" i="54" s="1"/>
  <c r="E71" i="54"/>
  <c r="F71" i="54" s="1"/>
  <c r="D71" i="53"/>
  <c r="E71" i="53" s="1"/>
  <c r="F71" i="53" s="1"/>
  <c r="E92" i="53"/>
  <c r="F92" i="53" s="1"/>
  <c r="E71" i="52"/>
  <c r="F71" i="52" s="1"/>
  <c r="C54" i="53"/>
  <c r="E54" i="54"/>
  <c r="F54" i="54" s="1"/>
  <c r="E54" i="53" l="1"/>
  <c r="F54" i="53" s="1"/>
</calcChain>
</file>

<file path=xl/sharedStrings.xml><?xml version="1.0" encoding="utf-8"?>
<sst xmlns="http://schemas.openxmlformats.org/spreadsheetml/2006/main" count="5558" uniqueCount="204">
  <si>
    <t>Board of Regents</t>
  </si>
  <si>
    <t>Institution:</t>
  </si>
  <si>
    <t>Form BOR-1</t>
  </si>
  <si>
    <t>Revenue/Expenditure Data</t>
  </si>
  <si>
    <t>Revenue/Expenditure</t>
  </si>
  <si>
    <t>Actual</t>
  </si>
  <si>
    <t>Budgeted</t>
  </si>
  <si>
    <t>Over/(Under)</t>
  </si>
  <si>
    <t>%</t>
  </si>
  <si>
    <t>Change</t>
  </si>
  <si>
    <t>Revenues By Source:</t>
  </si>
  <si>
    <t>State Funds:</t>
  </si>
  <si>
    <t xml:space="preserve">     General Fund Direct</t>
  </si>
  <si>
    <t xml:space="preserve">     General Fund  - Restoration Amount</t>
  </si>
  <si>
    <t xml:space="preserve">     Statutory Dedicated: </t>
  </si>
  <si>
    <t xml:space="preserve">           Higher Education Initiatives Fund</t>
  </si>
  <si>
    <t xml:space="preserve">           Support Education in Louisiana First (SELF)</t>
  </si>
  <si>
    <t xml:space="preserve">           Tobacco Tax Health Care Fund</t>
  </si>
  <si>
    <t xml:space="preserve">           Calcasieu Parish Fund</t>
  </si>
  <si>
    <t xml:space="preserve">           Calcasieu Parish Higher Education Improvement Fund</t>
  </si>
  <si>
    <t xml:space="preserve">           Pari-Mutiel Live Racing Facility Gaming Control Fund</t>
  </si>
  <si>
    <t xml:space="preserve">           Southern University Agricultural Program Fund</t>
  </si>
  <si>
    <t xml:space="preserve">           Equine Fund</t>
  </si>
  <si>
    <t xml:space="preserve">           Fireman Training Fund</t>
  </si>
  <si>
    <t xml:space="preserve">           Two Percent Fire Insurance Fund</t>
  </si>
  <si>
    <t xml:space="preserve">           Health Excellence Fund</t>
  </si>
  <si>
    <t xml:space="preserve">           La. Educational Quality Support Fund (LEQSF)</t>
  </si>
  <si>
    <t xml:space="preserve">           Proprietary School Fund</t>
  </si>
  <si>
    <t xml:space="preserve">           Workforce Rapid Response</t>
  </si>
  <si>
    <t xml:space="preserve">           Rockefeller Scholarship Fund</t>
  </si>
  <si>
    <t xml:space="preserve">           Orleans Excellence Fund</t>
  </si>
  <si>
    <t xml:space="preserve">           TOPS Fund</t>
  </si>
  <si>
    <t xml:space="preserve">           Overcollections Fund</t>
  </si>
  <si>
    <t xml:space="preserve">    Funds Due From Management Board or Regents:</t>
  </si>
  <si>
    <t xml:space="preserve">          Other </t>
  </si>
  <si>
    <t xml:space="preserve">    Funds Due to Institutions:</t>
  </si>
  <si>
    <t xml:space="preserve">    Other </t>
  </si>
  <si>
    <t xml:space="preserve">  </t>
  </si>
  <si>
    <t>Total State Funds</t>
  </si>
  <si>
    <t>Revenue Over Expenditures :</t>
  </si>
  <si>
    <t xml:space="preserve">     State Funds</t>
  </si>
  <si>
    <t xml:space="preserve">     Interagency Transfers</t>
  </si>
  <si>
    <t xml:space="preserve">     Self Generated Funds</t>
  </si>
  <si>
    <t xml:space="preserve">     Federal Funds</t>
  </si>
  <si>
    <t xml:space="preserve">     Interim Emergency Board</t>
  </si>
  <si>
    <t>Total Revenue Over Expenditures</t>
  </si>
  <si>
    <t xml:space="preserve"> </t>
  </si>
  <si>
    <t>Interagency Transfers</t>
  </si>
  <si>
    <t>Non-Recurring Self-Generated Carry Forward</t>
  </si>
  <si>
    <t>Self Generated Funds</t>
  </si>
  <si>
    <t>Federal Funds</t>
  </si>
  <si>
    <t>Interim Emergency Board</t>
  </si>
  <si>
    <t>Total Revenues</t>
  </si>
  <si>
    <t>Expenditures by Function:</t>
  </si>
  <si>
    <t xml:space="preserve">  Instruction</t>
  </si>
  <si>
    <t xml:space="preserve">  Research</t>
  </si>
  <si>
    <t xml:space="preserve">  Public Service</t>
  </si>
  <si>
    <t xml:space="preserve">  Academic Support**</t>
  </si>
  <si>
    <t xml:space="preserve">  Student Services</t>
  </si>
  <si>
    <t xml:space="preserve">  Institutional Services</t>
  </si>
  <si>
    <t xml:space="preserve">  Scholarships/Fellowships</t>
  </si>
  <si>
    <t xml:space="preserve">  Plant Operations/Maintenance</t>
  </si>
  <si>
    <t>Total E&amp;G Expenditures</t>
  </si>
  <si>
    <t xml:space="preserve">  Hospital</t>
  </si>
  <si>
    <t xml:space="preserve">  Transfers out of agency</t>
  </si>
  <si>
    <t xml:space="preserve">  Athletics</t>
  </si>
  <si>
    <t xml:space="preserve">  Other</t>
  </si>
  <si>
    <t>Total Expenditures</t>
  </si>
  <si>
    <t>Expenditures by Object:</t>
  </si>
  <si>
    <t xml:space="preserve">  Salaries</t>
  </si>
  <si>
    <t xml:space="preserve">  Other Compensation</t>
  </si>
  <si>
    <t xml:space="preserve">  Related Benefits</t>
  </si>
  <si>
    <t>Total Personal Services</t>
  </si>
  <si>
    <t xml:space="preserve">  Travel</t>
  </si>
  <si>
    <t xml:space="preserve">  Operating Services</t>
  </si>
  <si>
    <t xml:space="preserve">  Supplies</t>
  </si>
  <si>
    <t>Total Operating Expenses</t>
  </si>
  <si>
    <t xml:space="preserve">  Professional Services</t>
  </si>
  <si>
    <t xml:space="preserve">  Other Charges</t>
  </si>
  <si>
    <t xml:space="preserve">  Debt Services</t>
  </si>
  <si>
    <t xml:space="preserve">  Interagency Transfers</t>
  </si>
  <si>
    <t>Total Other Charges</t>
  </si>
  <si>
    <t xml:space="preserve">  General Acquisitions</t>
  </si>
  <si>
    <t xml:space="preserve">  Library Acquisitions</t>
  </si>
  <si>
    <t xml:space="preserve">  Major Repairs</t>
  </si>
  <si>
    <t>Total Acquisitions and Major Repairs</t>
  </si>
  <si>
    <t xml:space="preserve">  Unallotted</t>
  </si>
  <si>
    <t xml:space="preserve">           Medical &amp; Allied Health Scholarship &amp; Loan Fund</t>
  </si>
  <si>
    <t>Southern University System Summary</t>
  </si>
  <si>
    <t>Louisiana State University System Summary</t>
  </si>
  <si>
    <t>UL System Summary</t>
  </si>
  <si>
    <t>LCTCS System Summary</t>
  </si>
  <si>
    <t>Higher Education Summary</t>
  </si>
  <si>
    <t>2 Year Institution Summary</t>
  </si>
  <si>
    <t>4 Year Institution Summary</t>
  </si>
  <si>
    <t>2 &amp; 4 Year Institution Summary</t>
  </si>
  <si>
    <t xml:space="preserve">  Grambling State University</t>
  </si>
  <si>
    <t>McNeese State University</t>
  </si>
  <si>
    <t>Nicholls State University</t>
  </si>
  <si>
    <t>Northwestern State University</t>
  </si>
  <si>
    <t>Southeastern Louisiana University</t>
  </si>
  <si>
    <t>University of Louisiana at Monroe (ULM)</t>
  </si>
  <si>
    <t>University of New Orleans</t>
  </si>
  <si>
    <t>LCTCS Board of Supervisors</t>
  </si>
  <si>
    <t>LCTCSOnline</t>
  </si>
  <si>
    <t>Bossier Parish Community College</t>
  </si>
  <si>
    <t>Baton Rouge Community College</t>
  </si>
  <si>
    <t>Central Louisiana Technical Community College</t>
  </si>
  <si>
    <t>Delgado Community College</t>
  </si>
  <si>
    <t>Fletcher Technical Community College</t>
  </si>
  <si>
    <t>Louisiana Delta Community College</t>
  </si>
  <si>
    <t>Nunez Community College</t>
  </si>
  <si>
    <t>Northshore Technical Community College</t>
  </si>
  <si>
    <t>River Parishes Community College</t>
  </si>
  <si>
    <t>South Louisiana Community College</t>
  </si>
  <si>
    <t>Sowela Technical Community College</t>
  </si>
  <si>
    <t>University of Louisiana System</t>
  </si>
  <si>
    <t>LSU Agricultural Center</t>
  </si>
  <si>
    <t xml:space="preserve">Louisiana State University </t>
  </si>
  <si>
    <t>LSU Health Sciences Center-New Orleans</t>
  </si>
  <si>
    <t>LSU at Alexandria</t>
  </si>
  <si>
    <t>LSU Eunice</t>
  </si>
  <si>
    <t>Louisiana State University Shreveport</t>
  </si>
  <si>
    <t>Pennington Biomedical Research Center</t>
  </si>
  <si>
    <t>Louisiana Tech University</t>
  </si>
  <si>
    <t>University of Louisiana at Lafayette</t>
  </si>
  <si>
    <t xml:space="preserve">   </t>
  </si>
  <si>
    <t>Southern University at New Orleans</t>
  </si>
  <si>
    <t>Southern University Ag Center</t>
  </si>
  <si>
    <t>SOUTHERN UNIVERSITY AT SHREVEPORT</t>
  </si>
  <si>
    <t>Southern University Law Center</t>
  </si>
  <si>
    <t>Southern University Board and System Administration</t>
  </si>
  <si>
    <t xml:space="preserve">LSUHSC-Shreveport </t>
  </si>
  <si>
    <t>Boards (Including LCTCS Online)</t>
  </si>
  <si>
    <t>Specialized Institutions</t>
  </si>
  <si>
    <t>Board of Regents Summary</t>
  </si>
  <si>
    <t>LUMCON/BOR Program</t>
  </si>
  <si>
    <t>LOSFA/BOR Program</t>
  </si>
  <si>
    <t>2018-2019</t>
  </si>
  <si>
    <t>HE Summary</t>
  </si>
  <si>
    <t>2 Year</t>
  </si>
  <si>
    <t>4 Year</t>
  </si>
  <si>
    <t>2&amp;4 Year</t>
  </si>
  <si>
    <t>Boards</t>
  </si>
  <si>
    <t>Specialized</t>
  </si>
  <si>
    <t>BOR Summary</t>
  </si>
  <si>
    <t>BOR</t>
  </si>
  <si>
    <t>LUMCON</t>
  </si>
  <si>
    <t>LOSFA</t>
  </si>
  <si>
    <t>LCTCS Summary</t>
  </si>
  <si>
    <t>LSU Summary</t>
  </si>
  <si>
    <t>SU Summary</t>
  </si>
  <si>
    <t>ULS Summary</t>
  </si>
  <si>
    <t>UL Board</t>
  </si>
  <si>
    <t>Grambling</t>
  </si>
  <si>
    <t>LA Tech</t>
  </si>
  <si>
    <t>McNeese</t>
  </si>
  <si>
    <t>Nicholls</t>
  </si>
  <si>
    <t>NwSU</t>
  </si>
  <si>
    <t>SLU</t>
  </si>
  <si>
    <t>ULL</t>
  </si>
  <si>
    <t>ULM</t>
  </si>
  <si>
    <t>UNO</t>
  </si>
  <si>
    <t>LSU</t>
  </si>
  <si>
    <t>LSUA</t>
  </si>
  <si>
    <t>LSUS</t>
  </si>
  <si>
    <t>LSUE</t>
  </si>
  <si>
    <t>LSUHSCNO</t>
  </si>
  <si>
    <t>LSUHSCS</t>
  </si>
  <si>
    <t>LSUAg</t>
  </si>
  <si>
    <t>PBRC</t>
  </si>
  <si>
    <t>SU Board</t>
  </si>
  <si>
    <t>SUBR</t>
  </si>
  <si>
    <t>SUNO</t>
  </si>
  <si>
    <t>SUSLA</t>
  </si>
  <si>
    <t>SULaw</t>
  </si>
  <si>
    <t>SUAg</t>
  </si>
  <si>
    <t>LCTCS Board</t>
  </si>
  <si>
    <t>LCTCS Online</t>
  </si>
  <si>
    <t>BRCC</t>
  </si>
  <si>
    <t>BPCC</t>
  </si>
  <si>
    <t>Delgado</t>
  </si>
  <si>
    <t>CLTCC</t>
  </si>
  <si>
    <t>Fletcher</t>
  </si>
  <si>
    <t>LDCC</t>
  </si>
  <si>
    <t>Northshore</t>
  </si>
  <si>
    <t>Nunez</t>
  </si>
  <si>
    <t>RPCC</t>
  </si>
  <si>
    <t>SLCC</t>
  </si>
  <si>
    <t>Sowela</t>
  </si>
  <si>
    <t>Home</t>
  </si>
  <si>
    <t>`</t>
  </si>
  <si>
    <t>BOR1</t>
  </si>
  <si>
    <t>**Library costs are included in the function of academic support and are detailed on the BOR-4A.</t>
  </si>
  <si>
    <t xml:space="preserve">  Academic Support</t>
  </si>
  <si>
    <t xml:space="preserve">  Scholarships/ Fellowships</t>
  </si>
  <si>
    <t xml:space="preserve">  Plant Operations/ Maintenance</t>
  </si>
  <si>
    <t>2018-2019 *</t>
  </si>
  <si>
    <t>2019-2020</t>
  </si>
  <si>
    <t xml:space="preserve">           Over collections Fund</t>
  </si>
  <si>
    <t xml:space="preserve">           Support Education in Louisiana First (SELF)***</t>
  </si>
  <si>
    <t>* This column should reflect the last approved BA-7 in FY 18-19.</t>
  </si>
  <si>
    <t>Northwest LA TCC</t>
  </si>
  <si>
    <t>Northwest Louisiana Technical Community College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</si>
</sst>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3" formatCode="_(* #,##0.00_);_(* \(#,##0.00\);_(* &quot;-&quot;??_);_(@_)"/>
    <numFmt numFmtId="164" formatCode="#,##0.00%;[Red]\(#,##0.00%\)"/>
    <numFmt numFmtId="165" formatCode="&quot;$&quot;#,##0_);[Red]\(&quot;$&quot;#,##0\);"/>
    <numFmt numFmtId="166" formatCode="0.0%"/>
  </numFmts>
  <fonts count="27" x14ac:knownFonts="1"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24"/>
      <name val="Arial"/>
      <family val="2"/>
    </font>
    <font>
      <sz val="16"/>
      <name val="Arial"/>
      <family val="2"/>
    </font>
    <font>
      <b/>
      <sz val="20"/>
      <name val="Arial"/>
      <family val="2"/>
    </font>
    <font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sz val="14"/>
      <color indexed="8"/>
      <name val="Calibri"/>
      <family val="2"/>
    </font>
    <font>
      <b/>
      <sz val="14"/>
      <name val="Calibri"/>
      <family val="2"/>
      <scheme val="minor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u val="double"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8"/>
      </right>
      <top style="thick">
        <color indexed="64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ck">
        <color indexed="64"/>
      </top>
      <bottom/>
      <diagonal/>
    </border>
    <border>
      <left style="thick">
        <color indexed="64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64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indexed="64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64"/>
      </top>
      <bottom/>
      <diagonal/>
    </border>
    <border>
      <left style="medium">
        <color theme="4" tint="0.39994506668294322"/>
      </left>
      <right style="medium">
        <color theme="4" tint="-0.24994659260841701"/>
      </right>
      <top style="medium">
        <color theme="4" tint="0.39991454817346722"/>
      </top>
      <bottom style="medium">
        <color theme="4" tint="-0.24994659260841701"/>
      </bottom>
      <diagonal/>
    </border>
    <border>
      <left style="medium">
        <color rgb="FFFFC000"/>
      </left>
      <right style="medium">
        <color rgb="FFC49500"/>
      </right>
      <top style="medium">
        <color rgb="FFFFC000"/>
      </top>
      <bottom style="medium">
        <color rgb="FFC49500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64"/>
      </top>
      <bottom style="thick">
        <color indexed="8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227">
    <xf numFmtId="0" fontId="0" fillId="0" borderId="0" xfId="0"/>
    <xf numFmtId="0" fontId="7" fillId="0" borderId="0" xfId="0" applyFont="1"/>
    <xf numFmtId="6" fontId="7" fillId="0" borderId="0" xfId="0" applyNumberFormat="1" applyFont="1"/>
    <xf numFmtId="164" fontId="7" fillId="0" borderId="0" xfId="0" applyNumberFormat="1" applyFont="1"/>
    <xf numFmtId="3" fontId="2" fillId="0" borderId="0" xfId="0" applyNumberFormat="1" applyFont="1" applyBorder="1" applyAlignment="1" applyProtection="1"/>
    <xf numFmtId="6" fontId="2" fillId="0" borderId="0" xfId="0" applyNumberFormat="1" applyFont="1" applyBorder="1" applyAlignment="1" applyProtection="1"/>
    <xf numFmtId="164" fontId="2" fillId="0" borderId="0" xfId="0" applyNumberFormat="1" applyFont="1" applyBorder="1" applyAlignment="1" applyProtection="1"/>
    <xf numFmtId="0" fontId="5" fillId="0" borderId="0" xfId="0" applyFont="1"/>
    <xf numFmtId="6" fontId="5" fillId="0" borderId="0" xfId="0" applyNumberFormat="1" applyFont="1"/>
    <xf numFmtId="164" fontId="5" fillId="0" borderId="0" xfId="0" applyNumberFormat="1" applyFont="1"/>
    <xf numFmtId="165" fontId="2" fillId="0" borderId="0" xfId="0" applyNumberFormat="1" applyFont="1" applyBorder="1" applyAlignment="1" applyProtection="1"/>
    <xf numFmtId="0" fontId="7" fillId="0" borderId="0" xfId="0" applyFont="1"/>
    <xf numFmtId="6" fontId="7" fillId="0" borderId="0" xfId="0" applyNumberFormat="1" applyFont="1"/>
    <xf numFmtId="164" fontId="7" fillId="0" borderId="0" xfId="0" applyNumberFormat="1" applyFont="1"/>
    <xf numFmtId="43" fontId="2" fillId="0" borderId="0" xfId="1" applyFont="1" applyBorder="1" applyAlignment="1" applyProtection="1"/>
    <xf numFmtId="3" fontId="1" fillId="0" borderId="0" xfId="0" applyNumberFormat="1" applyFont="1" applyFill="1" applyBorder="1" applyAlignment="1" applyProtection="1"/>
    <xf numFmtId="6" fontId="1" fillId="0" borderId="0" xfId="0" applyNumberFormat="1" applyFont="1" applyFill="1" applyBorder="1" applyAlignment="1" applyProtection="1"/>
    <xf numFmtId="164" fontId="1" fillId="0" borderId="0" xfId="0" applyNumberFormat="1" applyFont="1" applyFill="1" applyBorder="1" applyAlignment="1" applyProtection="1"/>
    <xf numFmtId="0" fontId="8" fillId="0" borderId="0" xfId="0" applyFont="1" applyFill="1"/>
    <xf numFmtId="6" fontId="8" fillId="0" borderId="0" xfId="0" applyNumberFormat="1" applyFont="1" applyFill="1"/>
    <xf numFmtId="164" fontId="8" fillId="0" borderId="0" xfId="0" applyNumberFormat="1" applyFont="1" applyFill="1"/>
    <xf numFmtId="37" fontId="2" fillId="0" borderId="0" xfId="0" applyNumberFormat="1" applyFont="1" applyBorder="1" applyAlignment="1" applyProtection="1"/>
    <xf numFmtId="37" fontId="9" fillId="0" borderId="0" xfId="0" applyNumberFormat="1" applyFont="1"/>
    <xf numFmtId="3" fontId="3" fillId="0" borderId="0" xfId="0" applyNumberFormat="1" applyFont="1" applyAlignment="1" applyProtection="1"/>
    <xf numFmtId="6" fontId="3" fillId="0" borderId="0" xfId="0" applyNumberFormat="1" applyFont="1" applyAlignment="1" applyProtection="1"/>
    <xf numFmtId="164" fontId="3" fillId="0" borderId="0" xfId="0" applyNumberFormat="1" applyFont="1" applyAlignment="1" applyProtection="1"/>
    <xf numFmtId="3" fontId="4" fillId="0" borderId="0" xfId="0" applyNumberFormat="1" applyFont="1" applyBorder="1" applyAlignment="1" applyProtection="1"/>
    <xf numFmtId="6" fontId="4" fillId="0" borderId="0" xfId="0" applyNumberFormat="1" applyFont="1" applyBorder="1" applyAlignment="1" applyProtection="1"/>
    <xf numFmtId="164" fontId="4" fillId="0" borderId="0" xfId="0" applyNumberFormat="1" applyFont="1" applyBorder="1" applyAlignment="1" applyProtection="1">
      <alignment horizontal="right"/>
    </xf>
    <xf numFmtId="0" fontId="10" fillId="0" borderId="1" xfId="0" applyNumberFormat="1" applyFont="1" applyBorder="1" applyAlignment="1" applyProtection="1"/>
    <xf numFmtId="3" fontId="13" fillId="0" borderId="0" xfId="0" applyNumberFormat="1" applyFont="1" applyAlignment="1" applyProtection="1"/>
    <xf numFmtId="6" fontId="10" fillId="0" borderId="0" xfId="0" applyNumberFormat="1" applyFont="1" applyAlignment="1" applyProtection="1"/>
    <xf numFmtId="6" fontId="13" fillId="0" borderId="0" xfId="0" applyNumberFormat="1" applyFont="1" applyBorder="1" applyAlignment="1" applyProtection="1">
      <alignment horizontal="centerContinuous" vertical="justify"/>
    </xf>
    <xf numFmtId="0" fontId="14" fillId="0" borderId="1" xfId="0" applyFont="1" applyBorder="1" applyAlignment="1">
      <alignment horizontal="right"/>
    </xf>
    <xf numFmtId="0" fontId="10" fillId="0" borderId="1" xfId="0" applyNumberFormat="1" applyFont="1" applyBorder="1" applyAlignment="1" applyProtection="1">
      <alignment horizontal="right"/>
    </xf>
    <xf numFmtId="0" fontId="14" fillId="0" borderId="0" xfId="0" applyFont="1" applyProtection="1"/>
    <xf numFmtId="0" fontId="14" fillId="0" borderId="0" xfId="0" applyFont="1"/>
    <xf numFmtId="164" fontId="10" fillId="0" borderId="0" xfId="0" applyNumberFormat="1" applyFont="1" applyAlignment="1" applyProtection="1"/>
    <xf numFmtId="3" fontId="13" fillId="0" borderId="2" xfId="0" applyNumberFormat="1" applyFont="1" applyBorder="1" applyAlignment="1" applyProtection="1"/>
    <xf numFmtId="6" fontId="10" fillId="0" borderId="2" xfId="0" applyNumberFormat="1" applyFont="1" applyBorder="1" applyAlignment="1" applyProtection="1"/>
    <xf numFmtId="164" fontId="10" fillId="0" borderId="2" xfId="0" applyNumberFormat="1" applyFont="1" applyBorder="1" applyAlignment="1" applyProtection="1"/>
    <xf numFmtId="0" fontId="14" fillId="0" borderId="1" xfId="0" applyFont="1" applyBorder="1"/>
    <xf numFmtId="6" fontId="13" fillId="0" borderId="1" xfId="0" applyNumberFormat="1" applyFont="1" applyBorder="1" applyAlignment="1" applyProtection="1">
      <alignment horizontal="centerContinuous" vertical="justify"/>
    </xf>
    <xf numFmtId="164" fontId="14" fillId="0" borderId="1" xfId="0" applyNumberFormat="1" applyFont="1" applyBorder="1" applyProtection="1"/>
    <xf numFmtId="164" fontId="15" fillId="0" borderId="1" xfId="0" applyNumberFormat="1" applyFont="1" applyBorder="1" applyProtection="1"/>
    <xf numFmtId="3" fontId="13" fillId="0" borderId="0" xfId="0" applyNumberFormat="1" applyFont="1" applyFill="1" applyAlignment="1" applyProtection="1"/>
    <xf numFmtId="0" fontId="16" fillId="0" borderId="1" xfId="0" applyFont="1" applyFill="1" applyBorder="1" applyAlignment="1">
      <alignment horizontal="right"/>
    </xf>
    <xf numFmtId="0" fontId="13" fillId="0" borderId="1" xfId="0" applyNumberFormat="1" applyFont="1" applyFill="1" applyBorder="1" applyAlignment="1" applyProtection="1">
      <alignment horizontal="right"/>
    </xf>
    <xf numFmtId="6" fontId="13" fillId="0" borderId="0" xfId="0" applyNumberFormat="1" applyFont="1" applyFill="1" applyAlignment="1" applyProtection="1"/>
    <xf numFmtId="164" fontId="13" fillId="0" borderId="0" xfId="0" applyNumberFormat="1" applyFont="1" applyFill="1" applyAlignment="1" applyProtection="1"/>
    <xf numFmtId="3" fontId="13" fillId="0" borderId="2" xfId="0" applyNumberFormat="1" applyFont="1" applyFill="1" applyBorder="1" applyAlignment="1" applyProtection="1"/>
    <xf numFmtId="6" fontId="13" fillId="0" borderId="2" xfId="0" applyNumberFormat="1" applyFont="1" applyFill="1" applyBorder="1" applyAlignment="1" applyProtection="1"/>
    <xf numFmtId="164" fontId="13" fillId="0" borderId="2" xfId="0" applyNumberFormat="1" applyFont="1" applyFill="1" applyBorder="1" applyAlignment="1" applyProtection="1"/>
    <xf numFmtId="0" fontId="14" fillId="0" borderId="1" xfId="0" applyFont="1" applyBorder="1" applyProtection="1"/>
    <xf numFmtId="37" fontId="13" fillId="0" borderId="0" xfId="0" applyNumberFormat="1" applyFont="1" applyBorder="1" applyAlignment="1" applyProtection="1">
      <alignment horizontal="centerContinuous" vertical="justify"/>
    </xf>
    <xf numFmtId="37" fontId="10" fillId="0" borderId="1" xfId="0" applyNumberFormat="1" applyFont="1" applyBorder="1" applyAlignment="1" applyProtection="1"/>
    <xf numFmtId="37" fontId="10" fillId="0" borderId="0" xfId="0" applyNumberFormat="1" applyFont="1" applyAlignment="1" applyProtection="1"/>
    <xf numFmtId="37" fontId="10" fillId="0" borderId="2" xfId="0" applyNumberFormat="1" applyFont="1" applyBorder="1" applyAlignment="1" applyProtection="1"/>
    <xf numFmtId="6" fontId="13" fillId="0" borderId="0" xfId="0" applyNumberFormat="1" applyFont="1" applyBorder="1" applyAlignment="1" applyProtection="1">
      <alignment horizontal="center"/>
    </xf>
    <xf numFmtId="0" fontId="14" fillId="0" borderId="1" xfId="0" applyFont="1" applyBorder="1" applyAlignment="1"/>
    <xf numFmtId="3" fontId="11" fillId="0" borderId="3" xfId="0" applyNumberFormat="1" applyFont="1" applyBorder="1" applyAlignment="1" applyProtection="1">
      <alignment vertical="center"/>
    </xf>
    <xf numFmtId="6" fontId="11" fillId="0" borderId="4" xfId="0" applyNumberFormat="1" applyFont="1" applyBorder="1" applyAlignment="1" applyProtection="1">
      <alignment horizontal="center" vertical="center"/>
    </xf>
    <xf numFmtId="6" fontId="11" fillId="0" borderId="5" xfId="0" applyNumberFormat="1" applyFont="1" applyBorder="1" applyAlignment="1" applyProtection="1">
      <alignment horizontal="center" vertical="center"/>
    </xf>
    <xf numFmtId="164" fontId="11" fillId="0" borderId="5" xfId="0" applyNumberFormat="1" applyFont="1" applyBorder="1" applyAlignment="1" applyProtection="1">
      <alignment horizontal="center" vertical="center"/>
    </xf>
    <xf numFmtId="3" fontId="12" fillId="0" borderId="6" xfId="0" applyNumberFormat="1" applyFont="1" applyBorder="1" applyAlignment="1" applyProtection="1">
      <alignment vertical="center" wrapText="1"/>
    </xf>
    <xf numFmtId="6" fontId="11" fillId="0" borderId="7" xfId="0" applyNumberFormat="1" applyFont="1" applyBorder="1" applyAlignment="1" applyProtection="1">
      <alignment horizontal="center" vertical="center"/>
    </xf>
    <xf numFmtId="164" fontId="11" fillId="0" borderId="7" xfId="0" applyNumberFormat="1" applyFont="1" applyBorder="1" applyAlignment="1" applyProtection="1">
      <alignment horizontal="center" vertical="center"/>
    </xf>
    <xf numFmtId="3" fontId="11" fillId="0" borderId="8" xfId="0" applyNumberFormat="1" applyFont="1" applyBorder="1" applyAlignment="1" applyProtection="1">
      <alignment vertical="center"/>
    </xf>
    <xf numFmtId="6" fontId="12" fillId="0" borderId="4" xfId="0" applyNumberFormat="1" applyFont="1" applyBorder="1" applyAlignment="1" applyProtection="1">
      <alignment vertical="center"/>
    </xf>
    <xf numFmtId="164" fontId="12" fillId="0" borderId="9" xfId="0" applyNumberFormat="1" applyFont="1" applyBorder="1" applyAlignment="1" applyProtection="1">
      <alignment vertical="center"/>
    </xf>
    <xf numFmtId="164" fontId="12" fillId="0" borderId="4" xfId="0" applyNumberFormat="1" applyFont="1" applyBorder="1" applyAlignment="1" applyProtection="1">
      <alignment vertical="center"/>
    </xf>
    <xf numFmtId="0" fontId="12" fillId="0" borderId="6" xfId="0" applyNumberFormat="1" applyFont="1" applyBorder="1" applyAlignment="1" applyProtection="1">
      <alignment vertical="center"/>
    </xf>
    <xf numFmtId="6" fontId="12" fillId="0" borderId="7" xfId="0" applyNumberFormat="1" applyFont="1" applyBorder="1" applyAlignment="1" applyProtection="1">
      <alignment vertical="center"/>
    </xf>
    <xf numFmtId="164" fontId="12" fillId="0" borderId="10" xfId="0" applyNumberFormat="1" applyFont="1" applyBorder="1" applyAlignment="1" applyProtection="1">
      <alignment horizontal="right" vertical="center"/>
    </xf>
    <xf numFmtId="0" fontId="12" fillId="0" borderId="11" xfId="0" applyNumberFormat="1" applyFont="1" applyBorder="1" applyAlignment="1" applyProtection="1">
      <alignment vertical="center"/>
    </xf>
    <xf numFmtId="6" fontId="12" fillId="0" borderId="12" xfId="0" applyNumberFormat="1" applyFont="1" applyBorder="1" applyAlignment="1" applyProtection="1">
      <alignment vertical="center"/>
    </xf>
    <xf numFmtId="0" fontId="12" fillId="0" borderId="4" xfId="0" applyNumberFormat="1" applyFont="1" applyBorder="1" applyAlignment="1" applyProtection="1">
      <alignment vertical="center"/>
    </xf>
    <xf numFmtId="6" fontId="12" fillId="0" borderId="9" xfId="0" applyNumberFormat="1" applyFont="1" applyBorder="1" applyAlignment="1" applyProtection="1">
      <alignment vertical="center"/>
    </xf>
    <xf numFmtId="0" fontId="12" fillId="0" borderId="9" xfId="0" applyNumberFormat="1" applyFont="1" applyBorder="1" applyAlignment="1" applyProtection="1">
      <alignment vertical="center"/>
    </xf>
    <xf numFmtId="0" fontId="12" fillId="0" borderId="13" xfId="0" applyNumberFormat="1" applyFont="1" applyBorder="1" applyAlignment="1" applyProtection="1">
      <alignment vertical="center"/>
    </xf>
    <xf numFmtId="0" fontId="11" fillId="0" borderId="4" xfId="0" applyNumberFormat="1" applyFont="1" applyBorder="1" applyAlignment="1" applyProtection="1">
      <alignment vertical="center"/>
    </xf>
    <xf numFmtId="0" fontId="11" fillId="0" borderId="9" xfId="0" applyNumberFormat="1" applyFont="1" applyBorder="1" applyAlignment="1" applyProtection="1">
      <alignment vertical="center"/>
    </xf>
    <xf numFmtId="0" fontId="11" fillId="0" borderId="13" xfId="0" applyNumberFormat="1" applyFont="1" applyBorder="1" applyAlignment="1" applyProtection="1">
      <alignment vertical="center"/>
    </xf>
    <xf numFmtId="6" fontId="11" fillId="0" borderId="9" xfId="0" applyNumberFormat="1" applyFont="1" applyBorder="1" applyAlignment="1" applyProtection="1">
      <alignment vertical="center"/>
    </xf>
    <xf numFmtId="164" fontId="11" fillId="0" borderId="10" xfId="0" applyNumberFormat="1" applyFont="1" applyBorder="1" applyAlignment="1" applyProtection="1">
      <alignment horizontal="right" vertical="center"/>
    </xf>
    <xf numFmtId="0" fontId="12" fillId="0" borderId="7" xfId="0" applyNumberFormat="1" applyFont="1" applyBorder="1" applyAlignment="1" applyProtection="1">
      <alignment vertical="center"/>
    </xf>
    <xf numFmtId="0" fontId="12" fillId="0" borderId="12" xfId="0" applyNumberFormat="1" applyFont="1" applyBorder="1" applyAlignment="1" applyProtection="1">
      <alignment vertical="center"/>
    </xf>
    <xf numFmtId="0" fontId="12" fillId="0" borderId="10" xfId="0" applyNumberFormat="1" applyFont="1" applyBorder="1" applyAlignment="1" applyProtection="1">
      <alignment vertical="center"/>
    </xf>
    <xf numFmtId="6" fontId="11" fillId="0" borderId="4" xfId="0" applyNumberFormat="1" applyFont="1" applyBorder="1" applyAlignment="1" applyProtection="1">
      <alignment vertical="center"/>
    </xf>
    <xf numFmtId="0" fontId="11" fillId="0" borderId="7" xfId="0" applyNumberFormat="1" applyFont="1" applyBorder="1" applyAlignment="1" applyProtection="1">
      <alignment vertical="center"/>
    </xf>
    <xf numFmtId="6" fontId="11" fillId="0" borderId="7" xfId="0" applyNumberFormat="1" applyFont="1" applyBorder="1" applyAlignment="1" applyProtection="1">
      <alignment vertical="center"/>
    </xf>
    <xf numFmtId="0" fontId="11" fillId="0" borderId="10" xfId="0" applyNumberFormat="1" applyFont="1" applyBorder="1" applyAlignment="1" applyProtection="1">
      <alignment vertical="center"/>
    </xf>
    <xf numFmtId="6" fontId="11" fillId="0" borderId="10" xfId="0" applyNumberFormat="1" applyFont="1" applyBorder="1" applyAlignment="1" applyProtection="1">
      <alignment vertical="center"/>
    </xf>
    <xf numFmtId="164" fontId="12" fillId="0" borderId="4" xfId="0" applyNumberFormat="1" applyFont="1" applyBorder="1" applyAlignment="1" applyProtection="1">
      <alignment horizontal="right" vertical="center"/>
    </xf>
    <xf numFmtId="3" fontId="11" fillId="0" borderId="4" xfId="0" applyNumberFormat="1" applyFont="1" applyBorder="1" applyAlignment="1" applyProtection="1">
      <alignment vertical="center"/>
    </xf>
    <xf numFmtId="3" fontId="12" fillId="0" borderId="9" xfId="0" applyNumberFormat="1" applyFont="1" applyBorder="1" applyAlignment="1" applyProtection="1">
      <alignment vertical="center"/>
    </xf>
    <xf numFmtId="3" fontId="12" fillId="0" borderId="4" xfId="0" applyNumberFormat="1" applyFont="1" applyBorder="1" applyAlignment="1" applyProtection="1">
      <alignment vertical="center"/>
    </xf>
    <xf numFmtId="3" fontId="11" fillId="0" borderId="9" xfId="0" applyNumberFormat="1" applyFont="1" applyBorder="1" applyAlignment="1" applyProtection="1">
      <alignment vertical="center"/>
    </xf>
    <xf numFmtId="3" fontId="11" fillId="0" borderId="12" xfId="0" applyNumberFormat="1" applyFont="1" applyBorder="1" applyAlignment="1" applyProtection="1">
      <alignment vertical="center"/>
    </xf>
    <xf numFmtId="6" fontId="11" fillId="0" borderId="12" xfId="0" applyNumberFormat="1" applyFont="1" applyBorder="1" applyAlignment="1" applyProtection="1">
      <alignment vertical="center"/>
    </xf>
    <xf numFmtId="0" fontId="11" fillId="0" borderId="12" xfId="0" applyNumberFormat="1" applyFont="1" applyBorder="1" applyAlignment="1" applyProtection="1">
      <alignment vertical="center"/>
    </xf>
    <xf numFmtId="3" fontId="11" fillId="0" borderId="8" xfId="0" applyNumberFormat="1" applyFont="1" applyFill="1" applyBorder="1" applyAlignment="1" applyProtection="1">
      <alignment vertical="center"/>
    </xf>
    <xf numFmtId="164" fontId="11" fillId="0" borderId="9" xfId="0" applyNumberFormat="1" applyFont="1" applyFill="1" applyBorder="1" applyAlignment="1" applyProtection="1">
      <alignment vertical="center"/>
    </xf>
    <xf numFmtId="164" fontId="11" fillId="0" borderId="4" xfId="0" applyNumberFormat="1" applyFont="1" applyFill="1" applyBorder="1" applyAlignment="1" applyProtection="1">
      <alignment vertical="center"/>
    </xf>
    <xf numFmtId="164" fontId="11" fillId="0" borderId="10" xfId="0" applyNumberFormat="1" applyFont="1" applyFill="1" applyBorder="1" applyAlignment="1" applyProtection="1">
      <alignment horizontal="right" vertical="center"/>
    </xf>
    <xf numFmtId="0" fontId="11" fillId="0" borderId="4" xfId="0" applyNumberFormat="1" applyFont="1" applyFill="1" applyBorder="1" applyAlignment="1" applyProtection="1">
      <alignment vertical="center"/>
    </xf>
    <xf numFmtId="0" fontId="11" fillId="0" borderId="9" xfId="0" applyNumberFormat="1" applyFont="1" applyFill="1" applyBorder="1" applyAlignment="1" applyProtection="1">
      <alignment vertical="center"/>
    </xf>
    <xf numFmtId="0" fontId="11" fillId="0" borderId="13" xfId="0" applyNumberFormat="1" applyFont="1" applyFill="1" applyBorder="1" applyAlignment="1" applyProtection="1">
      <alignment vertical="center"/>
    </xf>
    <xf numFmtId="0" fontId="11" fillId="0" borderId="7" xfId="0" applyNumberFormat="1" applyFont="1" applyFill="1" applyBorder="1" applyAlignment="1" applyProtection="1">
      <alignment vertical="center"/>
    </xf>
    <xf numFmtId="0" fontId="11" fillId="0" borderId="12" xfId="0" applyNumberFormat="1" applyFont="1" applyFill="1" applyBorder="1" applyAlignment="1" applyProtection="1">
      <alignment vertical="center"/>
    </xf>
    <xf numFmtId="0" fontId="11" fillId="0" borderId="10" xfId="0" applyNumberFormat="1" applyFont="1" applyFill="1" applyBorder="1" applyAlignment="1" applyProtection="1">
      <alignment vertical="center"/>
    </xf>
    <xf numFmtId="164" fontId="11" fillId="0" borderId="4" xfId="0" applyNumberFormat="1" applyFont="1" applyFill="1" applyBorder="1" applyAlignment="1" applyProtection="1">
      <alignment horizontal="right" vertical="center"/>
    </xf>
    <xf numFmtId="3" fontId="11" fillId="0" borderId="4" xfId="0" applyNumberFormat="1" applyFont="1" applyFill="1" applyBorder="1" applyAlignment="1" applyProtection="1">
      <alignment vertical="center"/>
    </xf>
    <xf numFmtId="3" fontId="11" fillId="0" borderId="9" xfId="0" applyNumberFormat="1" applyFont="1" applyFill="1" applyBorder="1" applyAlignment="1" applyProtection="1">
      <alignment vertical="center"/>
    </xf>
    <xf numFmtId="3" fontId="11" fillId="0" borderId="12" xfId="0" applyNumberFormat="1" applyFont="1" applyFill="1" applyBorder="1" applyAlignment="1" applyProtection="1">
      <alignment vertical="center"/>
    </xf>
    <xf numFmtId="6" fontId="12" fillId="0" borderId="13" xfId="0" applyNumberFormat="1" applyFont="1" applyBorder="1" applyAlignment="1" applyProtection="1">
      <alignment vertical="center"/>
    </xf>
    <xf numFmtId="37" fontId="12" fillId="0" borderId="9" xfId="0" applyNumberFormat="1" applyFont="1" applyBorder="1" applyAlignment="1" applyProtection="1">
      <alignment vertical="center"/>
    </xf>
    <xf numFmtId="37" fontId="12" fillId="0" borderId="4" xfId="0" applyNumberFormat="1" applyFont="1" applyBorder="1" applyAlignment="1" applyProtection="1">
      <alignment vertical="center"/>
    </xf>
    <xf numFmtId="164" fontId="12" fillId="0" borderId="10" xfId="2" applyNumberFormat="1" applyFont="1" applyBorder="1" applyAlignment="1" applyProtection="1">
      <alignment horizontal="right" vertical="center"/>
    </xf>
    <xf numFmtId="164" fontId="17" fillId="0" borderId="10" xfId="2" applyNumberFormat="1" applyFont="1" applyBorder="1" applyAlignment="1" applyProtection="1">
      <alignment horizontal="right" vertical="center"/>
    </xf>
    <xf numFmtId="164" fontId="12" fillId="0" borderId="9" xfId="2" applyNumberFormat="1" applyFont="1" applyBorder="1" applyAlignment="1" applyProtection="1">
      <alignment vertical="center"/>
    </xf>
    <xf numFmtId="164" fontId="18" fillId="0" borderId="10" xfId="2" applyNumberFormat="1" applyFont="1" applyBorder="1" applyAlignment="1" applyProtection="1">
      <alignment horizontal="right" vertical="center"/>
    </xf>
    <xf numFmtId="164" fontId="11" fillId="0" borderId="10" xfId="2" applyNumberFormat="1" applyFont="1" applyBorder="1" applyAlignment="1" applyProtection="1">
      <alignment horizontal="right" vertical="center"/>
    </xf>
    <xf numFmtId="164" fontId="12" fillId="0" borderId="4" xfId="2" applyNumberFormat="1" applyFont="1" applyBorder="1" applyAlignment="1" applyProtection="1">
      <alignment horizontal="right" vertical="center"/>
    </xf>
    <xf numFmtId="164" fontId="12" fillId="0" borderId="4" xfId="2" applyNumberFormat="1" applyFont="1" applyBorder="1" applyAlignment="1" applyProtection="1">
      <alignment vertical="center"/>
    </xf>
    <xf numFmtId="6" fontId="12" fillId="0" borderId="15" xfId="0" applyNumberFormat="1" applyFont="1" applyBorder="1" applyAlignment="1" applyProtection="1">
      <alignment vertical="center"/>
    </xf>
    <xf numFmtId="6" fontId="11" fillId="0" borderId="14" xfId="0" applyNumberFormat="1" applyFont="1" applyBorder="1" applyAlignment="1" applyProtection="1">
      <alignment vertical="center"/>
    </xf>
    <xf numFmtId="0" fontId="19" fillId="0" borderId="0" xfId="0" applyFont="1"/>
    <xf numFmtId="0" fontId="6" fillId="0" borderId="0" xfId="0" applyFont="1"/>
    <xf numFmtId="0" fontId="12" fillId="0" borderId="6" xfId="0" applyNumberFormat="1" applyFont="1" applyFill="1" applyBorder="1" applyAlignment="1" applyProtection="1">
      <alignment vertical="center"/>
    </xf>
    <xf numFmtId="0" fontId="12" fillId="0" borderId="11" xfId="0" applyNumberFormat="1" applyFont="1" applyFill="1" applyBorder="1" applyAlignment="1" applyProtection="1">
      <alignment vertical="center"/>
    </xf>
    <xf numFmtId="0" fontId="12" fillId="0" borderId="4" xfId="0" applyNumberFormat="1" applyFont="1" applyFill="1" applyBorder="1" applyAlignment="1" applyProtection="1">
      <alignment vertical="center"/>
    </xf>
    <xf numFmtId="0" fontId="12" fillId="0" borderId="9" xfId="0" applyNumberFormat="1" applyFont="1" applyFill="1" applyBorder="1" applyAlignment="1" applyProtection="1">
      <alignment vertical="center"/>
    </xf>
    <xf numFmtId="0" fontId="12" fillId="0" borderId="13" xfId="0" applyNumberFormat="1" applyFont="1" applyFill="1" applyBorder="1" applyAlignment="1" applyProtection="1">
      <alignment vertical="center"/>
    </xf>
    <xf numFmtId="0" fontId="12" fillId="0" borderId="7" xfId="0" applyNumberFormat="1" applyFont="1" applyFill="1" applyBorder="1" applyAlignment="1" applyProtection="1">
      <alignment vertical="center"/>
    </xf>
    <xf numFmtId="0" fontId="12" fillId="0" borderId="12" xfId="0" applyNumberFormat="1" applyFont="1" applyFill="1" applyBorder="1" applyAlignment="1" applyProtection="1">
      <alignment vertical="center"/>
    </xf>
    <xf numFmtId="0" fontId="12" fillId="0" borderId="10" xfId="0" applyNumberFormat="1" applyFont="1" applyFill="1" applyBorder="1" applyAlignment="1" applyProtection="1">
      <alignment vertical="center"/>
    </xf>
    <xf numFmtId="164" fontId="12" fillId="0" borderId="10" xfId="0" applyNumberFormat="1" applyFont="1" applyFill="1" applyBorder="1" applyAlignment="1" applyProtection="1">
      <alignment horizontal="right" vertical="center"/>
    </xf>
    <xf numFmtId="164" fontId="12" fillId="0" borderId="9" xfId="0" applyNumberFormat="1" applyFont="1" applyFill="1" applyBorder="1" applyAlignment="1" applyProtection="1">
      <alignment vertical="center"/>
    </xf>
    <xf numFmtId="10" fontId="21" fillId="0" borderId="0" xfId="2" applyNumberFormat="1" applyFont="1" applyFill="1"/>
    <xf numFmtId="0" fontId="21" fillId="0" borderId="0" xfId="0" applyFont="1" applyFill="1" applyProtection="1"/>
    <xf numFmtId="0" fontId="21" fillId="0" borderId="0" xfId="0" applyFont="1" applyFill="1"/>
    <xf numFmtId="0" fontId="0" fillId="0" borderId="0" xfId="0" applyFont="1"/>
    <xf numFmtId="0" fontId="0" fillId="0" borderId="0" xfId="0" applyFont="1" applyAlignment="1">
      <alignment wrapText="1"/>
    </xf>
    <xf numFmtId="6" fontId="21" fillId="0" borderId="0" xfId="0" applyNumberFormat="1" applyFont="1" applyFill="1"/>
    <xf numFmtId="0" fontId="0" fillId="0" borderId="0" xfId="0" applyFont="1" applyProtection="1"/>
    <xf numFmtId="3" fontId="11" fillId="0" borderId="3" xfId="0" applyNumberFormat="1" applyFont="1" applyBorder="1" applyAlignment="1" applyProtection="1"/>
    <xf numFmtId="6" fontId="11" fillId="0" borderId="4" xfId="0" applyNumberFormat="1" applyFont="1" applyBorder="1" applyAlignment="1" applyProtection="1">
      <alignment horizontal="center"/>
    </xf>
    <xf numFmtId="6" fontId="11" fillId="0" borderId="5" xfId="0" applyNumberFormat="1" applyFont="1" applyBorder="1" applyAlignment="1" applyProtection="1">
      <alignment horizontal="center"/>
    </xf>
    <xf numFmtId="164" fontId="11" fillId="0" borderId="5" xfId="0" applyNumberFormat="1" applyFont="1" applyBorder="1" applyAlignment="1" applyProtection="1">
      <alignment horizontal="center"/>
    </xf>
    <xf numFmtId="3" fontId="12" fillId="0" borderId="6" xfId="0" applyNumberFormat="1" applyFont="1" applyBorder="1" applyAlignment="1" applyProtection="1">
      <alignment wrapText="1"/>
    </xf>
    <xf numFmtId="6" fontId="11" fillId="0" borderId="7" xfId="0" applyNumberFormat="1" applyFont="1" applyBorder="1" applyAlignment="1" applyProtection="1">
      <alignment horizontal="center" wrapText="1"/>
    </xf>
    <xf numFmtId="164" fontId="11" fillId="0" borderId="7" xfId="0" applyNumberFormat="1" applyFont="1" applyBorder="1" applyAlignment="1" applyProtection="1">
      <alignment horizontal="center" wrapText="1"/>
    </xf>
    <xf numFmtId="3" fontId="11" fillId="0" borderId="8" xfId="0" applyNumberFormat="1" applyFont="1" applyBorder="1" applyAlignment="1" applyProtection="1"/>
    <xf numFmtId="6" fontId="12" fillId="0" borderId="4" xfId="0" applyNumberFormat="1" applyFont="1" applyBorder="1" applyAlignment="1" applyProtection="1"/>
    <xf numFmtId="164" fontId="12" fillId="0" borderId="9" xfId="0" applyNumberFormat="1" applyFont="1" applyBorder="1" applyAlignment="1" applyProtection="1"/>
    <xf numFmtId="164" fontId="12" fillId="0" borderId="4" xfId="0" applyNumberFormat="1" applyFont="1" applyBorder="1" applyAlignment="1" applyProtection="1"/>
    <xf numFmtId="0" fontId="12" fillId="0" borderId="6" xfId="0" applyNumberFormat="1" applyFont="1" applyBorder="1" applyAlignment="1" applyProtection="1"/>
    <xf numFmtId="6" fontId="12" fillId="0" borderId="7" xfId="0" applyNumberFormat="1" applyFont="1" applyBorder="1" applyAlignment="1" applyProtection="1"/>
    <xf numFmtId="164" fontId="12" fillId="0" borderId="10" xfId="0" applyNumberFormat="1" applyFont="1" applyBorder="1" applyAlignment="1" applyProtection="1">
      <alignment horizontal="right"/>
    </xf>
    <xf numFmtId="0" fontId="12" fillId="0" borderId="11" xfId="0" applyNumberFormat="1" applyFont="1" applyBorder="1" applyAlignment="1" applyProtection="1"/>
    <xf numFmtId="6" fontId="12" fillId="0" borderId="12" xfId="0" applyNumberFormat="1" applyFont="1" applyBorder="1" applyAlignment="1" applyProtection="1"/>
    <xf numFmtId="0" fontId="12" fillId="0" borderId="4" xfId="0" applyNumberFormat="1" applyFont="1" applyBorder="1" applyAlignment="1" applyProtection="1"/>
    <xf numFmtId="6" fontId="12" fillId="0" borderId="9" xfId="0" applyNumberFormat="1" applyFont="1" applyBorder="1" applyAlignment="1" applyProtection="1"/>
    <xf numFmtId="0" fontId="12" fillId="0" borderId="9" xfId="0" applyNumberFormat="1" applyFont="1" applyBorder="1" applyAlignment="1" applyProtection="1"/>
    <xf numFmtId="0" fontId="12" fillId="0" borderId="13" xfId="0" applyNumberFormat="1" applyFont="1" applyBorder="1" applyAlignment="1" applyProtection="1"/>
    <xf numFmtId="0" fontId="11" fillId="0" borderId="4" xfId="0" applyNumberFormat="1" applyFont="1" applyBorder="1" applyAlignment="1" applyProtection="1"/>
    <xf numFmtId="0" fontId="11" fillId="0" borderId="9" xfId="0" applyNumberFormat="1" applyFont="1" applyBorder="1" applyAlignment="1" applyProtection="1"/>
    <xf numFmtId="0" fontId="11" fillId="0" borderId="13" xfId="0" applyNumberFormat="1" applyFont="1" applyBorder="1" applyAlignment="1" applyProtection="1"/>
    <xf numFmtId="6" fontId="11" fillId="0" borderId="9" xfId="0" applyNumberFormat="1" applyFont="1" applyBorder="1" applyAlignment="1" applyProtection="1"/>
    <xf numFmtId="164" fontId="11" fillId="0" borderId="10" xfId="0" applyNumberFormat="1" applyFont="1" applyBorder="1" applyAlignment="1" applyProtection="1">
      <alignment horizontal="right"/>
    </xf>
    <xf numFmtId="0" fontId="12" fillId="0" borderId="7" xfId="0" applyNumberFormat="1" applyFont="1" applyBorder="1" applyAlignment="1" applyProtection="1"/>
    <xf numFmtId="0" fontId="12" fillId="0" borderId="12" xfId="0" applyNumberFormat="1" applyFont="1" applyBorder="1" applyAlignment="1" applyProtection="1"/>
    <xf numFmtId="0" fontId="12" fillId="0" borderId="10" xfId="0" applyNumberFormat="1" applyFont="1" applyBorder="1" applyAlignment="1" applyProtection="1"/>
    <xf numFmtId="6" fontId="11" fillId="0" borderId="4" xfId="0" applyNumberFormat="1" applyFont="1" applyBorder="1" applyAlignment="1" applyProtection="1"/>
    <xf numFmtId="0" fontId="11" fillId="0" borderId="7" xfId="0" applyNumberFormat="1" applyFont="1" applyBorder="1" applyAlignment="1" applyProtection="1"/>
    <xf numFmtId="6" fontId="11" fillId="0" borderId="7" xfId="0" applyNumberFormat="1" applyFont="1" applyBorder="1" applyAlignment="1" applyProtection="1"/>
    <xf numFmtId="0" fontId="11" fillId="0" borderId="10" xfId="0" applyNumberFormat="1" applyFont="1" applyBorder="1" applyAlignment="1" applyProtection="1"/>
    <xf numFmtId="6" fontId="11" fillId="0" borderId="10" xfId="0" applyNumberFormat="1" applyFont="1" applyBorder="1" applyAlignment="1" applyProtection="1"/>
    <xf numFmtId="164" fontId="12" fillId="0" borderId="4" xfId="0" applyNumberFormat="1" applyFont="1" applyBorder="1" applyAlignment="1" applyProtection="1">
      <alignment horizontal="right"/>
    </xf>
    <xf numFmtId="3" fontId="11" fillId="0" borderId="4" xfId="0" applyNumberFormat="1" applyFont="1" applyBorder="1" applyAlignment="1" applyProtection="1"/>
    <xf numFmtId="3" fontId="12" fillId="0" borderId="9" xfId="0" applyNumberFormat="1" applyFont="1" applyBorder="1" applyAlignment="1" applyProtection="1"/>
    <xf numFmtId="3" fontId="12" fillId="0" borderId="4" xfId="0" applyNumberFormat="1" applyFont="1" applyBorder="1" applyAlignment="1" applyProtection="1"/>
    <xf numFmtId="3" fontId="11" fillId="0" borderId="9" xfId="0" applyNumberFormat="1" applyFont="1" applyBorder="1" applyAlignment="1" applyProtection="1"/>
    <xf numFmtId="3" fontId="11" fillId="0" borderId="12" xfId="0" applyNumberFormat="1" applyFont="1" applyBorder="1" applyAlignment="1" applyProtection="1"/>
    <xf numFmtId="6" fontId="11" fillId="0" borderId="12" xfId="0" applyNumberFormat="1" applyFont="1" applyBorder="1" applyAlignment="1" applyProtection="1"/>
    <xf numFmtId="0" fontId="11" fillId="0" borderId="12" xfId="0" applyNumberFormat="1" applyFont="1" applyBorder="1" applyAlignment="1" applyProtection="1"/>
    <xf numFmtId="3" fontId="12" fillId="0" borderId="0" xfId="0" applyNumberFormat="1" applyFont="1" applyBorder="1" applyAlignment="1" applyProtection="1"/>
    <xf numFmtId="6" fontId="12" fillId="0" borderId="0" xfId="0" applyNumberFormat="1" applyFont="1" applyBorder="1" applyAlignment="1" applyProtection="1"/>
    <xf numFmtId="164" fontId="12" fillId="0" borderId="0" xfId="0" applyNumberFormat="1" applyFont="1" applyBorder="1" applyAlignment="1" applyProtection="1"/>
    <xf numFmtId="6" fontId="0" fillId="0" borderId="0" xfId="0" applyNumberFormat="1" applyFont="1"/>
    <xf numFmtId="164" fontId="0" fillId="0" borderId="0" xfId="0" applyNumberFormat="1" applyFont="1"/>
    <xf numFmtId="6" fontId="19" fillId="0" borderId="0" xfId="0" applyNumberFormat="1" applyFont="1"/>
    <xf numFmtId="40" fontId="0" fillId="0" borderId="0" xfId="0" applyNumberFormat="1" applyFont="1"/>
    <xf numFmtId="0" fontId="10" fillId="0" borderId="1" xfId="0" applyNumberFormat="1" applyFont="1" applyBorder="1" applyAlignment="1" applyProtection="1">
      <alignment horizontal="left" indent="2"/>
    </xf>
    <xf numFmtId="0" fontId="13" fillId="0" borderId="1" xfId="0" applyNumberFormat="1" applyFont="1" applyBorder="1" applyAlignment="1" applyProtection="1"/>
    <xf numFmtId="0" fontId="22" fillId="0" borderId="0" xfId="3" applyFont="1" applyFill="1" applyBorder="1"/>
    <xf numFmtId="0" fontId="22" fillId="0" borderId="0" xfId="3" applyFont="1"/>
    <xf numFmtId="0" fontId="21" fillId="2" borderId="16" xfId="3" applyFont="1" applyFill="1" applyBorder="1"/>
    <xf numFmtId="3" fontId="11" fillId="0" borderId="19" xfId="0" applyNumberFormat="1" applyFont="1" applyBorder="1" applyAlignment="1" applyProtection="1">
      <alignment vertical="center"/>
    </xf>
    <xf numFmtId="6" fontId="11" fillId="0" borderId="19" xfId="0" applyNumberFormat="1" applyFont="1" applyBorder="1" applyAlignment="1" applyProtection="1">
      <alignment vertical="center"/>
    </xf>
    <xf numFmtId="6" fontId="11" fillId="0" borderId="18" xfId="0" applyNumberFormat="1" applyFont="1" applyBorder="1" applyAlignment="1" applyProtection="1">
      <alignment vertical="center"/>
    </xf>
    <xf numFmtId="164" fontId="11" fillId="0" borderId="18" xfId="0" applyNumberFormat="1" applyFont="1" applyBorder="1" applyAlignment="1" applyProtection="1">
      <alignment horizontal="right" vertical="center"/>
    </xf>
    <xf numFmtId="3" fontId="11" fillId="0" borderId="19" xfId="0" applyNumberFormat="1" applyFont="1" applyFill="1" applyBorder="1" applyAlignment="1" applyProtection="1">
      <alignment vertical="center"/>
    </xf>
    <xf numFmtId="164" fontId="11" fillId="0" borderId="18" xfId="0" applyNumberFormat="1" applyFont="1" applyFill="1" applyBorder="1" applyAlignment="1" applyProtection="1">
      <alignment horizontal="right" vertical="center"/>
    </xf>
    <xf numFmtId="164" fontId="11" fillId="0" borderId="20" xfId="2" applyNumberFormat="1" applyFont="1" applyBorder="1" applyAlignment="1" applyProtection="1">
      <alignment horizontal="right" vertical="center"/>
    </xf>
    <xf numFmtId="164" fontId="12" fillId="0" borderId="18" xfId="0" applyNumberFormat="1" applyFont="1" applyBorder="1" applyAlignment="1" applyProtection="1">
      <alignment horizontal="right" vertical="center"/>
    </xf>
    <xf numFmtId="3" fontId="11" fillId="0" borderId="19" xfId="0" applyNumberFormat="1" applyFont="1" applyBorder="1" applyAlignment="1" applyProtection="1"/>
    <xf numFmtId="6" fontId="11" fillId="0" borderId="19" xfId="0" applyNumberFormat="1" applyFont="1" applyBorder="1" applyAlignment="1" applyProtection="1"/>
    <xf numFmtId="164" fontId="11" fillId="0" borderId="18" xfId="0" applyNumberFormat="1" applyFont="1" applyBorder="1" applyAlignment="1" applyProtection="1">
      <alignment horizontal="right"/>
    </xf>
    <xf numFmtId="0" fontId="10" fillId="0" borderId="1" xfId="0" applyFont="1" applyBorder="1" applyAlignment="1" applyProtection="1">
      <alignment horizontal="left"/>
    </xf>
    <xf numFmtId="6" fontId="10" fillId="0" borderId="1" xfId="0" applyNumberFormat="1" applyFont="1" applyFill="1" applyBorder="1" applyAlignment="1" applyProtection="1"/>
    <xf numFmtId="0" fontId="10" fillId="0" borderId="1" xfId="0" applyFont="1" applyBorder="1" applyProtection="1"/>
    <xf numFmtId="6" fontId="10" fillId="0" borderId="0" xfId="0" applyNumberFormat="1" applyFont="1" applyBorder="1" applyAlignment="1" applyProtection="1">
      <alignment horizontal="centerContinuous" vertical="justify"/>
    </xf>
    <xf numFmtId="0" fontId="24" fillId="3" borderId="17" xfId="3" applyFont="1" applyFill="1" applyBorder="1" applyAlignment="1">
      <alignment horizontal="center" vertical="center"/>
    </xf>
    <xf numFmtId="164" fontId="0" fillId="0" borderId="0" xfId="0" applyNumberFormat="1" applyFont="1" applyBorder="1" applyProtection="1"/>
    <xf numFmtId="164" fontId="25" fillId="0" borderId="0" xfId="0" applyNumberFormat="1" applyFont="1" applyBorder="1" applyProtection="1"/>
    <xf numFmtId="0" fontId="25" fillId="0" borderId="0" xfId="0" applyFont="1" applyProtection="1"/>
    <xf numFmtId="0" fontId="25" fillId="0" borderId="0" xfId="0" applyFont="1"/>
    <xf numFmtId="0" fontId="26" fillId="0" borderId="0" xfId="0" applyFont="1"/>
    <xf numFmtId="6" fontId="11" fillId="0" borderId="0" xfId="0" applyNumberFormat="1" applyFont="1" applyBorder="1" applyAlignment="1" applyProtection="1"/>
    <xf numFmtId="164" fontId="11" fillId="0" borderId="0" xfId="0" applyNumberFormat="1" applyFont="1" applyBorder="1" applyAlignment="1" applyProtection="1">
      <alignment horizontal="right"/>
    </xf>
    <xf numFmtId="0" fontId="19" fillId="0" borderId="0" xfId="0" applyFont="1" applyFill="1"/>
    <xf numFmtId="9" fontId="0" fillId="0" borderId="0" xfId="2" applyFont="1"/>
    <xf numFmtId="166" fontId="0" fillId="0" borderId="0" xfId="2" applyNumberFormat="1" applyFont="1"/>
    <xf numFmtId="9" fontId="0" fillId="0" borderId="0" xfId="2" applyNumberFormat="1" applyFont="1"/>
    <xf numFmtId="0" fontId="23" fillId="4" borderId="0" xfId="0" applyFont="1" applyFill="1" applyAlignment="1">
      <alignment horizontal="center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49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96413138731759"/>
          <c:y val="8.9388360881688528E-2"/>
          <c:w val="0.64407157008208904"/>
          <c:h val="0.8158455795952328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7B3-4053-9EBC-EE84B72A9B4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FBF-45B3-B0FB-48BE0B14DA5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FBF-45B3-B0FB-48BE0B14DA5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7B3-4053-9EBC-EE84B72A9B4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7B3-4053-9EBC-EE84B72A9B4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FBF-45B3-B0FB-48BE0B14DA5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9FBF-45B3-B0FB-48BE0B14DA5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FBF-45B3-B0FB-48BE0B14DA5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7B3-4053-9EBC-EE84B72A9B4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B7B3-4053-9EBC-EE84B72A9B43}"/>
              </c:ext>
            </c:extLst>
          </c:dPt>
          <c:dLbls>
            <c:dLbl>
              <c:idx val="1"/>
              <c:layout>
                <c:manualLayout>
                  <c:x val="5.7619635724602034E-2"/>
                  <c:y val="1.491549179477516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BF-45B3-B0FB-48BE0B14DA5D}"/>
                </c:ext>
              </c:extLst>
            </c:dLbl>
            <c:dLbl>
              <c:idx val="2"/>
              <c:layout>
                <c:manualLayout>
                  <c:x val="8.5915822300623567E-3"/>
                  <c:y val="-7.5992809974572374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BF-45B3-B0FB-48BE0B14DA5D}"/>
                </c:ext>
              </c:extLst>
            </c:dLbl>
            <c:dLbl>
              <c:idx val="5"/>
              <c:layout>
                <c:manualLayout>
                  <c:x val="-3.1840794024159895E-2"/>
                  <c:y val="-2.394113325471448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631839189448713"/>
                      <c:h val="9.67985755450212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9FBF-45B3-B0FB-48BE0B14DA5D}"/>
                </c:ext>
              </c:extLst>
            </c:dLbl>
            <c:dLbl>
              <c:idx val="6"/>
              <c:layout>
                <c:manualLayout>
                  <c:x val="0.16291271226569229"/>
                  <c:y val="0.1481640663870545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509318655479432"/>
                      <c:h val="9.667768318579948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9FBF-45B3-B0FB-48BE0B14DA5D}"/>
                </c:ext>
              </c:extLst>
            </c:dLbl>
            <c:dLbl>
              <c:idx val="7"/>
              <c:layout>
                <c:manualLayout>
                  <c:x val="-0.21512584802230225"/>
                  <c:y val="9.319932842283109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BF-45B3-B0FB-48BE0B14DA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'2Year'!$M$58:$M$67</c:f>
              <c:strCache>
                <c:ptCount val="10"/>
                <c:pt idx="0">
                  <c:v>  Instruction</c:v>
                </c:pt>
                <c:pt idx="1">
                  <c:v>  Public Service</c:v>
                </c:pt>
                <c:pt idx="2">
                  <c:v>  Academic Support</c:v>
                </c:pt>
                <c:pt idx="3">
                  <c:v>  Student Services</c:v>
                </c:pt>
                <c:pt idx="4">
                  <c:v>  Institutional Services</c:v>
                </c:pt>
                <c:pt idx="5">
                  <c:v>  Scholarships/ Fellowships</c:v>
                </c:pt>
                <c:pt idx="6">
                  <c:v>  Plant Operations/ Maintenance</c:v>
                </c:pt>
                <c:pt idx="7">
                  <c:v>  Transfers out of agency</c:v>
                </c:pt>
                <c:pt idx="8">
                  <c:v>  Athletics</c:v>
                </c:pt>
                <c:pt idx="9">
                  <c:v>  Other</c:v>
                </c:pt>
              </c:strCache>
            </c:strRef>
          </c:cat>
          <c:val>
            <c:numRef>
              <c:f>'2Year'!$O$58:$O$67</c:f>
              <c:numCache>
                <c:formatCode>0.0%</c:formatCode>
                <c:ptCount val="10"/>
                <c:pt idx="0" formatCode="0%">
                  <c:v>0.47744563205881929</c:v>
                </c:pt>
                <c:pt idx="1">
                  <c:v>7.7702210234744057E-4</c:v>
                </c:pt>
                <c:pt idx="2" formatCode="0%">
                  <c:v>8.6054780885772481E-2</c:v>
                </c:pt>
                <c:pt idx="3" formatCode="0%">
                  <c:v>9.0117359565118238E-2</c:v>
                </c:pt>
                <c:pt idx="4" formatCode="0%">
                  <c:v>0.19880893433559849</c:v>
                </c:pt>
                <c:pt idx="5">
                  <c:v>4.3896063688125698E-3</c:v>
                </c:pt>
                <c:pt idx="6" formatCode="0%">
                  <c:v>0.11799299181627317</c:v>
                </c:pt>
                <c:pt idx="7" formatCode="0%">
                  <c:v>2.1567723436215196E-2</c:v>
                </c:pt>
                <c:pt idx="8">
                  <c:v>1.8556998215311542E-3</c:v>
                </c:pt>
                <c:pt idx="9">
                  <c:v>9.9024960951200718E-4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BF-45B3-B0FB-48BE0B14D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49A-49C7-BBC1-2FD984769C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49A-49C7-BBC1-2FD984769C0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CCF-4F93-B300-025A462D439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49A-49C7-BBC1-2FD984769C0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CCF-4F93-B300-025A462D439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CCF-4F93-B300-025A462D439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49A-49C7-BBC1-2FD984769C0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49A-49C7-BBC1-2FD984769C0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49A-49C7-BBC1-2FD984769C0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ECCF-4F93-B300-025A462D439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ECCF-4F93-B300-025A462D4391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249A-49C7-BBC1-2FD984769C0B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249A-49C7-BBC1-2FD984769C0B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249A-49C7-BBC1-2FD984769C0B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249A-49C7-BBC1-2FD984769C0B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249A-49C7-BBC1-2FD984769C0B}"/>
                </c:ext>
              </c:extLst>
            </c:dLbl>
            <c:dLbl>
              <c:idx val="8"/>
              <c:layout>
                <c:manualLayout>
                  <c:x val="-0.14515632057620703"/>
                  <c:y val="3.881299893183921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9A-49C7-BBC1-2FD984769C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'4Year'!$J$58:$J$68</c:f>
              <c:strCache>
                <c:ptCount val="11"/>
                <c:pt idx="0">
                  <c:v>  Instruction</c:v>
                </c:pt>
                <c:pt idx="1">
                  <c:v>  Research</c:v>
                </c:pt>
                <c:pt idx="2">
                  <c:v>  Public Service</c:v>
                </c:pt>
                <c:pt idx="3">
                  <c:v>  Academic Support</c:v>
                </c:pt>
                <c:pt idx="4">
                  <c:v>  Student Services</c:v>
                </c:pt>
                <c:pt idx="5">
                  <c:v>  Institutional Services</c:v>
                </c:pt>
                <c:pt idx="6">
                  <c:v>  Scholarships/ Fellowships</c:v>
                </c:pt>
                <c:pt idx="7">
                  <c:v>  Plant Operations/ Maintenance</c:v>
                </c:pt>
                <c:pt idx="8">
                  <c:v>  Transfers out of agency</c:v>
                </c:pt>
                <c:pt idx="9">
                  <c:v>  Athletics</c:v>
                </c:pt>
                <c:pt idx="10">
                  <c:v>  Other</c:v>
                </c:pt>
              </c:strCache>
            </c:strRef>
          </c:cat>
          <c:val>
            <c:numRef>
              <c:f>'4Year'!$L$58:$L$68</c:f>
              <c:numCache>
                <c:formatCode>0%</c:formatCode>
                <c:ptCount val="11"/>
                <c:pt idx="0">
                  <c:v>0.40971536008622167</c:v>
                </c:pt>
                <c:pt idx="1">
                  <c:v>6.3000812762125838E-2</c:v>
                </c:pt>
                <c:pt idx="2" formatCode="0.0%">
                  <c:v>3.4123446782692341E-3</c:v>
                </c:pt>
                <c:pt idx="3">
                  <c:v>0.10485171537794324</c:v>
                </c:pt>
                <c:pt idx="4">
                  <c:v>4.3940927170538636E-2</c:v>
                </c:pt>
                <c:pt idx="5">
                  <c:v>0.11616377397082858</c:v>
                </c:pt>
                <c:pt idx="6">
                  <c:v>0.13800640406002321</c:v>
                </c:pt>
                <c:pt idx="7">
                  <c:v>0.10118726325152365</c:v>
                </c:pt>
                <c:pt idx="8" formatCode="0.0%">
                  <c:v>3.1192179333829105E-3</c:v>
                </c:pt>
                <c:pt idx="9">
                  <c:v>1.532895036918591E-2</c:v>
                </c:pt>
                <c:pt idx="10" formatCode="0.0%">
                  <c:v>1.2732303399571202E-3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9A-49C7-BBC1-2FD984769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529827</xdr:colOff>
      <xdr:row>49</xdr:row>
      <xdr:rowOff>51198</xdr:rowOff>
    </xdr:from>
    <xdr:to>
      <xdr:col>17</xdr:col>
      <xdr:colOff>23812</xdr:colOff>
      <xdr:row>74</xdr:row>
      <xdr:rowOff>11908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392906</xdr:colOff>
      <xdr:row>52</xdr:row>
      <xdr:rowOff>51196</xdr:rowOff>
    </xdr:from>
    <xdr:to>
      <xdr:col>23</xdr:col>
      <xdr:colOff>464343</xdr:colOff>
      <xdr:row>74</xdr:row>
      <xdr:rowOff>83343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ri.parker\AppData\Local\Microsoft\Windows\Temporary%20Internet%20Files\Content.Outlook\32R0R9AA\ES-RevisedF-SUBR%20FY15BOR%201-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"/>
      <sheetName val="Instruction"/>
      <sheetName val="Research"/>
      <sheetName val="Public Service"/>
      <sheetName val="Academic Supp"/>
      <sheetName val="Student Services"/>
      <sheetName val="Institutional Supp"/>
      <sheetName val="Scholarships"/>
      <sheetName val="OP&amp;M"/>
      <sheetName val="Hospitals"/>
      <sheetName val="Transfers"/>
      <sheetName val="Athletics"/>
      <sheetName val="Other"/>
      <sheetName val="NOTES"/>
      <sheetName val="BOR-1"/>
      <sheetName val="BOR-2"/>
      <sheetName val="BOR-3 Budgeted"/>
      <sheetName val="BOR-3 Actual"/>
      <sheetName val="BOR-3A Other Rev"/>
      <sheetName val="BOR-4"/>
      <sheetName val="bor5"/>
      <sheetName val="BOR-6"/>
      <sheetName val="ATH-1 Actual"/>
      <sheetName val="ATH-2-Actual"/>
      <sheetName val="ATH-1 13-14 Bgt"/>
      <sheetName val="ATH-2 13-14 Bgt"/>
      <sheetName val="ATH-1 14-15 Bgt"/>
      <sheetName val="ATH-2 14-15 Bgt"/>
    </sheetNames>
    <sheetDataSet>
      <sheetData sheetId="0">
        <row r="2">
          <cell r="B2" t="str">
            <v xml:space="preserve">Southern University and A&amp;M College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5"/>
  <dimension ref="B2:M18"/>
  <sheetViews>
    <sheetView showGridLines="0" tabSelected="1" workbookViewId="0"/>
  </sheetViews>
  <sheetFormatPr defaultRowHeight="15" x14ac:dyDescent="0.25"/>
  <cols>
    <col min="2" max="2" width="12" bestFit="1" customWidth="1"/>
    <col min="3" max="3" width="3.5703125" customWidth="1"/>
    <col min="4" max="4" width="13.5703125" bestFit="1" customWidth="1"/>
    <col min="5" max="5" width="4" customWidth="1"/>
    <col min="6" max="6" width="15" bestFit="1" customWidth="1"/>
    <col min="7" max="7" width="3.5703125" customWidth="1"/>
    <col min="8" max="8" width="13.140625" bestFit="1" customWidth="1"/>
    <col min="9" max="9" width="3.5703125" customWidth="1"/>
    <col min="10" max="10" width="12.140625" bestFit="1" customWidth="1"/>
    <col min="11" max="11" width="4.5703125" customWidth="1"/>
    <col min="12" max="12" width="13.140625" bestFit="1" customWidth="1"/>
  </cols>
  <sheetData>
    <row r="2" spans="2:13" ht="18.75" x14ac:dyDescent="0.3">
      <c r="B2" s="226" t="s">
        <v>192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</row>
    <row r="3" spans="2:13" ht="15.75" thickBot="1" x14ac:dyDescent="0.3"/>
    <row r="4" spans="2:13" ht="15.75" thickBot="1" x14ac:dyDescent="0.3">
      <c r="B4" s="198" t="s">
        <v>139</v>
      </c>
      <c r="C4" s="127"/>
      <c r="D4" s="198" t="s">
        <v>145</v>
      </c>
      <c r="E4" s="127"/>
      <c r="F4" s="198" t="s">
        <v>149</v>
      </c>
      <c r="G4" s="127"/>
      <c r="H4" s="198" t="s">
        <v>150</v>
      </c>
      <c r="I4" s="127"/>
      <c r="J4" s="198" t="s">
        <v>151</v>
      </c>
      <c r="K4" s="127"/>
      <c r="L4" s="198" t="s">
        <v>152</v>
      </c>
      <c r="M4" s="127"/>
    </row>
    <row r="5" spans="2:13" x14ac:dyDescent="0.25">
      <c r="B5" s="196" t="s">
        <v>140</v>
      </c>
      <c r="C5" s="128"/>
      <c r="D5" s="197" t="s">
        <v>146</v>
      </c>
      <c r="E5" s="128"/>
      <c r="F5" s="197" t="s">
        <v>177</v>
      </c>
      <c r="G5" s="128"/>
      <c r="H5" s="197" t="s">
        <v>163</v>
      </c>
      <c r="I5" s="128"/>
      <c r="J5" s="197" t="s">
        <v>171</v>
      </c>
      <c r="K5" s="128"/>
      <c r="L5" s="197" t="s">
        <v>153</v>
      </c>
      <c r="M5" s="128"/>
    </row>
    <row r="6" spans="2:13" x14ac:dyDescent="0.25">
      <c r="B6" s="196" t="s">
        <v>141</v>
      </c>
      <c r="C6" s="128"/>
      <c r="D6" s="197" t="s">
        <v>147</v>
      </c>
      <c r="E6" s="128"/>
      <c r="F6" s="197" t="s">
        <v>178</v>
      </c>
      <c r="G6" s="128"/>
      <c r="H6" s="197" t="s">
        <v>164</v>
      </c>
      <c r="I6" s="128"/>
      <c r="J6" s="197" t="s">
        <v>172</v>
      </c>
      <c r="K6" s="128"/>
      <c r="L6" s="197" t="s">
        <v>154</v>
      </c>
      <c r="M6" s="128"/>
    </row>
    <row r="7" spans="2:13" x14ac:dyDescent="0.25">
      <c r="B7" s="196" t="s">
        <v>142</v>
      </c>
      <c r="C7" s="128"/>
      <c r="D7" s="197" t="s">
        <v>148</v>
      </c>
      <c r="E7" s="128"/>
      <c r="F7" s="197" t="s">
        <v>179</v>
      </c>
      <c r="G7" s="128"/>
      <c r="H7" s="197" t="s">
        <v>165</v>
      </c>
      <c r="I7" s="128"/>
      <c r="J7" s="197" t="s">
        <v>173</v>
      </c>
      <c r="K7" s="128"/>
      <c r="L7" s="197" t="s">
        <v>155</v>
      </c>
      <c r="M7" s="128"/>
    </row>
    <row r="8" spans="2:13" x14ac:dyDescent="0.25">
      <c r="B8" s="196" t="s">
        <v>143</v>
      </c>
      <c r="C8" s="128"/>
      <c r="D8" s="128"/>
      <c r="E8" s="128"/>
      <c r="F8" s="197" t="s">
        <v>180</v>
      </c>
      <c r="G8" s="128"/>
      <c r="H8" s="197" t="s">
        <v>166</v>
      </c>
      <c r="I8" s="128"/>
      <c r="J8" s="197" t="s">
        <v>174</v>
      </c>
      <c r="K8" s="128"/>
      <c r="L8" s="197" t="s">
        <v>156</v>
      </c>
      <c r="M8" s="128"/>
    </row>
    <row r="9" spans="2:13" x14ac:dyDescent="0.25">
      <c r="B9" s="196" t="s">
        <v>144</v>
      </c>
      <c r="C9" s="128"/>
      <c r="D9" s="128"/>
      <c r="E9" s="128"/>
      <c r="F9" s="197" t="s">
        <v>181</v>
      </c>
      <c r="G9" s="128"/>
      <c r="H9" s="197" t="s">
        <v>167</v>
      </c>
      <c r="I9" s="128"/>
      <c r="J9" s="197" t="s">
        <v>175</v>
      </c>
      <c r="K9" s="128"/>
      <c r="L9" s="197" t="s">
        <v>157</v>
      </c>
      <c r="M9" s="128"/>
    </row>
    <row r="10" spans="2:13" x14ac:dyDescent="0.25">
      <c r="B10" s="128"/>
      <c r="C10" s="128"/>
      <c r="D10" s="128"/>
      <c r="E10" s="128"/>
      <c r="F10" s="197" t="s">
        <v>182</v>
      </c>
      <c r="G10" s="128"/>
      <c r="H10" s="197" t="s">
        <v>168</v>
      </c>
      <c r="I10" s="128"/>
      <c r="J10" s="197" t="s">
        <v>176</v>
      </c>
      <c r="K10" s="128"/>
      <c r="L10" s="197" t="s">
        <v>158</v>
      </c>
      <c r="M10" s="128"/>
    </row>
    <row r="11" spans="2:13" x14ac:dyDescent="0.25">
      <c r="B11" s="128"/>
      <c r="C11" s="128"/>
      <c r="D11" s="128"/>
      <c r="E11" s="128"/>
      <c r="F11" s="197" t="s">
        <v>183</v>
      </c>
      <c r="G11" s="128"/>
      <c r="H11" s="197" t="s">
        <v>169</v>
      </c>
      <c r="I11" s="128"/>
      <c r="J11" s="128"/>
      <c r="K11" s="128"/>
      <c r="L11" s="197" t="s">
        <v>159</v>
      </c>
      <c r="M11" s="128"/>
    </row>
    <row r="12" spans="2:13" x14ac:dyDescent="0.25">
      <c r="B12" s="128"/>
      <c r="C12" s="128"/>
      <c r="D12" s="128"/>
      <c r="E12" s="128"/>
      <c r="F12" s="197" t="s">
        <v>184</v>
      </c>
      <c r="G12" s="128"/>
      <c r="H12" s="197" t="s">
        <v>170</v>
      </c>
      <c r="I12" s="128"/>
      <c r="J12" s="128"/>
      <c r="K12" s="128"/>
      <c r="L12" s="197" t="s">
        <v>160</v>
      </c>
      <c r="M12" s="128"/>
    </row>
    <row r="13" spans="2:13" x14ac:dyDescent="0.25">
      <c r="B13" s="128"/>
      <c r="C13" s="128"/>
      <c r="D13" s="128"/>
      <c r="E13" s="128"/>
      <c r="F13" s="197" t="s">
        <v>185</v>
      </c>
      <c r="G13" s="128"/>
      <c r="H13" s="128"/>
      <c r="I13" s="128"/>
      <c r="J13" s="128"/>
      <c r="K13" s="128"/>
      <c r="L13" s="197" t="s">
        <v>161</v>
      </c>
      <c r="M13" s="128"/>
    </row>
    <row r="14" spans="2:13" x14ac:dyDescent="0.25">
      <c r="B14" s="128"/>
      <c r="C14" s="128"/>
      <c r="D14" s="128"/>
      <c r="E14" s="128"/>
      <c r="F14" s="197" t="s">
        <v>186</v>
      </c>
      <c r="G14" s="128"/>
      <c r="H14" s="128"/>
      <c r="I14" s="128"/>
      <c r="J14" s="128"/>
      <c r="K14" s="128"/>
      <c r="L14" s="197" t="s">
        <v>162</v>
      </c>
      <c r="M14" s="128"/>
    </row>
    <row r="15" spans="2:13" x14ac:dyDescent="0.25">
      <c r="B15" s="128"/>
      <c r="C15" s="128"/>
      <c r="D15" s="128"/>
      <c r="E15" s="128"/>
      <c r="F15" s="197" t="s">
        <v>187</v>
      </c>
      <c r="G15" s="128"/>
      <c r="H15" s="128"/>
      <c r="I15" s="128"/>
      <c r="J15" s="128"/>
      <c r="K15" s="128"/>
      <c r="L15" s="128"/>
      <c r="M15" s="128"/>
    </row>
    <row r="16" spans="2:13" x14ac:dyDescent="0.25">
      <c r="B16" s="128"/>
      <c r="C16" s="128"/>
      <c r="D16" s="128"/>
      <c r="E16" s="128"/>
      <c r="F16" s="197" t="s">
        <v>188</v>
      </c>
      <c r="G16" s="128"/>
      <c r="H16" s="128"/>
      <c r="I16" s="128"/>
      <c r="J16" s="128"/>
      <c r="K16" s="128"/>
      <c r="L16" s="128"/>
      <c r="M16" s="128"/>
    </row>
    <row r="17" spans="2:13" x14ac:dyDescent="0.25">
      <c r="B17" s="128"/>
      <c r="C17" s="128"/>
      <c r="D17" s="128"/>
      <c r="E17" s="128"/>
      <c r="F17" s="197" t="s">
        <v>189</v>
      </c>
      <c r="G17" s="128"/>
      <c r="H17" s="128"/>
      <c r="I17" s="128"/>
      <c r="J17" s="128"/>
      <c r="K17" s="128"/>
      <c r="L17" s="128"/>
      <c r="M17" s="128"/>
    </row>
    <row r="18" spans="2:13" x14ac:dyDescent="0.25">
      <c r="B18" s="128"/>
      <c r="C18" s="128"/>
      <c r="D18" s="128"/>
      <c r="E18" s="128"/>
      <c r="F18" s="197" t="s">
        <v>202</v>
      </c>
      <c r="G18" s="197"/>
      <c r="H18" s="128"/>
      <c r="I18" s="128"/>
      <c r="J18" s="128"/>
      <c r="K18" s="128"/>
      <c r="L18" s="128"/>
      <c r="M18" s="128"/>
    </row>
  </sheetData>
  <sheetProtection algorithmName="SHA-512" hashValue="tfuGCx9zWuGAFVvlCiMQpRx9MhlH48M6TZDUCms9g0qViQpXaaSzCvy+A4k9a/ZcmdW8UImFgGpyLcSFGaFrdA==" saltValue="l0d4XoJjsFRyRjvpQhnGPw==" spinCount="100000" sheet="1" objects="1" scenarios="1"/>
  <mergeCells count="1">
    <mergeCell ref="B2:L2"/>
  </mergeCells>
  <hyperlinks>
    <hyperlink ref="B4" location="HESummary!A1" tooltip="HE Summary" display="HE Summary" xr:uid="{00000000-0004-0000-0000-000000000000}"/>
    <hyperlink ref="B5" location="'2Year'!A1" tooltip="2-yr Institutions" display="2 Year" xr:uid="{00000000-0004-0000-0000-000001000000}"/>
    <hyperlink ref="B6" location="'4Year'!A1" tooltip="4-yr Institutions" display="4 Year" xr:uid="{00000000-0004-0000-0000-000002000000}"/>
    <hyperlink ref="B7" location="'2&amp;4Year'!A1" tooltip="2-&amp;4-yr Institutions" display="2&amp;4 Year" xr:uid="{00000000-0004-0000-0000-000003000000}"/>
    <hyperlink ref="B8" location="Boards!A1" tooltip="Boards" display="Boards" xr:uid="{00000000-0004-0000-0000-000004000000}"/>
    <hyperlink ref="B9" location="Specialized!A1" tooltip="Specialized Units" display="Specialized" xr:uid="{00000000-0004-0000-0000-000005000000}"/>
    <hyperlink ref="D4" location="BORSummary!A1" tooltip="BoR+LUMCON+LOSFA" display="BOR Summary" xr:uid="{00000000-0004-0000-0000-000006000000}"/>
    <hyperlink ref="D5" location="BOR!A1" tooltip="Board of Regents" display="BOR" xr:uid="{00000000-0004-0000-0000-000007000000}"/>
    <hyperlink ref="D6" location="LUMCON!A1" tooltip="LUMCON" display="LUMCON" xr:uid="{00000000-0004-0000-0000-000008000000}"/>
    <hyperlink ref="D7" location="LOSFA!A1" tooltip="LOSFA" display="LOSFA" xr:uid="{00000000-0004-0000-0000-000009000000}"/>
    <hyperlink ref="L4" location="ULSummary!A1" tooltip="UL System Summary" display="ULS Summary" xr:uid="{00000000-0004-0000-0000-00000A000000}"/>
    <hyperlink ref="L5" location="ULBoard!A1" tooltip="UL System Board" display="UL Board" xr:uid="{00000000-0004-0000-0000-00000B000000}"/>
    <hyperlink ref="L6" location="Grambling!A1" tooltip="Grambling State University" display="Grambling" xr:uid="{00000000-0004-0000-0000-00000C000000}"/>
    <hyperlink ref="L7" location="LATech!A1" tooltip="Louisiana Tech University" display="LA Tech" xr:uid="{00000000-0004-0000-0000-00000D000000}"/>
    <hyperlink ref="L8" location="McNeese!A1" tooltip="McNeese State University" display="McNeese" xr:uid="{00000000-0004-0000-0000-00000E000000}"/>
    <hyperlink ref="L9" location="Nicholls!A1" tooltip="Nicholls State University" display="Nicholls" xr:uid="{00000000-0004-0000-0000-00000F000000}"/>
    <hyperlink ref="L10" location="NwSU!A1" tooltip="Northwestern State University" display="NwSU" xr:uid="{00000000-0004-0000-0000-000010000000}"/>
    <hyperlink ref="L11" location="SLU!A1" tooltip="Southeastern Louisiana University" display="SLU" xr:uid="{00000000-0004-0000-0000-000011000000}"/>
    <hyperlink ref="L12" location="ULL!A1" tooltip="University of Louisiana at Lafayette" display="ULL" xr:uid="{00000000-0004-0000-0000-000012000000}"/>
    <hyperlink ref="L13" location="ULM!A1" tooltip="University of Louisiana at Monroe" display="ULM" xr:uid="{00000000-0004-0000-0000-000013000000}"/>
    <hyperlink ref="L14" location="UNO!A1" tooltip="University of New Orleans" display="UNO" xr:uid="{00000000-0004-0000-0000-000014000000}"/>
    <hyperlink ref="H4" location="'LSU Summary'!A1" tooltip="LSU Summary" display="LSU Summary" xr:uid="{00000000-0004-0000-0000-000015000000}"/>
    <hyperlink ref="H5" location="LSU!A1" tooltip="LSU A&amp;M" display="LSU" xr:uid="{00000000-0004-0000-0000-000016000000}"/>
    <hyperlink ref="H6" location="LSUA!A1" tooltip="LSU of Alexandria" display="LSUA" xr:uid="{00000000-0004-0000-0000-000017000000}"/>
    <hyperlink ref="H7" location="LSUS!A1" tooltip="LSU Shreveport" display="LSUS" xr:uid="{00000000-0004-0000-0000-000018000000}"/>
    <hyperlink ref="H8" location="LSUE!A1" tooltip="LSU at Eunice" display="LSUE" xr:uid="{00000000-0004-0000-0000-000019000000}"/>
    <hyperlink ref="H9" location="LSUHSCNO!A1" tooltip="LSU Health Sciences Center New Orleans" display="LSUHSCNO" xr:uid="{00000000-0004-0000-0000-00001A000000}"/>
    <hyperlink ref="H10" location="LSUHSCS!A1" tooltip="LSU Health Sciences Center Shreveport" display="LSUHSCS" xr:uid="{00000000-0004-0000-0000-00001B000000}"/>
    <hyperlink ref="H11" location="LSUAg!A1" tooltip="LSU Agriculural Center" display="LSUAg" xr:uid="{00000000-0004-0000-0000-00001C000000}"/>
    <hyperlink ref="H12" location="PBRC!A1" tooltip="Pennington Biomedical Research Center" display="PBRC" xr:uid="{00000000-0004-0000-0000-00001D000000}"/>
    <hyperlink ref="J4" location="'SU Summary'!A1" tooltip="SU Summary" display="SU Summary" xr:uid="{00000000-0004-0000-0000-00001E000000}"/>
    <hyperlink ref="J5" location="SUBoard!A1" tooltip="SU Board" display="SU Board" xr:uid="{00000000-0004-0000-0000-00001F000000}"/>
    <hyperlink ref="J6" location="SUBR!A1" tooltip="SU A&amp;M" display="SUBR" xr:uid="{00000000-0004-0000-0000-000020000000}"/>
    <hyperlink ref="J7" location="SUNO!A1" tooltip="SU at New Orleans" display="SUNO" xr:uid="{00000000-0004-0000-0000-000021000000}"/>
    <hyperlink ref="J8" location="SUSLA!A1" tooltip="SU Shreveport Louisiana" display="SUSLA" xr:uid="{00000000-0004-0000-0000-000022000000}"/>
    <hyperlink ref="J9" location="SULaw!A1" tooltip="SU Law Center" display="SULaw" xr:uid="{00000000-0004-0000-0000-000023000000}"/>
    <hyperlink ref="J10" location="SUAg!A1" tooltip="SU Agricultural Center" display="SUAg" xr:uid="{00000000-0004-0000-0000-000024000000}"/>
    <hyperlink ref="F4" location="'LCTCS Summary'!A1" tooltip="LCTCS Summary" display="LCTCS Summary" xr:uid="{00000000-0004-0000-0000-000025000000}"/>
    <hyperlink ref="F5" location="LCTCBoard!A1" tooltip="LCTCS Board" display="LCTCS Board" xr:uid="{00000000-0004-0000-0000-000026000000}"/>
    <hyperlink ref="F6" location="Online!A1" tooltip="LCTCS Online" display="LCTCS Online" xr:uid="{00000000-0004-0000-0000-000027000000}"/>
    <hyperlink ref="F7" location="BRCC!A1" tooltip="Baton Rouge Community College" display="BRCC" xr:uid="{00000000-0004-0000-0000-000028000000}"/>
    <hyperlink ref="F8" location="BPCC!A1" tooltip="Bossier Parish Community College" display="BPCC" xr:uid="{00000000-0004-0000-0000-000029000000}"/>
    <hyperlink ref="F9" location="Delgado!A1" tooltip="Delgado Community College" display="Delgado" xr:uid="{00000000-0004-0000-0000-00002A000000}"/>
    <hyperlink ref="F10" location="CentLATCC!A1" tooltip="Central Louisiana Technical Community College" display="CLTCC" xr:uid="{00000000-0004-0000-0000-00002B000000}"/>
    <hyperlink ref="F11" location="Fletcher!A1" tooltip="Fletcher Technical Community College" display="Fletcher" xr:uid="{00000000-0004-0000-0000-00002C000000}"/>
    <hyperlink ref="F12" location="LDCC!A1" tooltip="Louisiana Delta Community College" display="LDCC" xr:uid="{00000000-0004-0000-0000-00002D000000}"/>
    <hyperlink ref="F13" location="Northshore!A1" tooltip="Northshore Technical Community College" display="Northshore" xr:uid="{00000000-0004-0000-0000-00002E000000}"/>
    <hyperlink ref="F14" location="Nunez!A1" tooltip="Nunez Community College" display="Nunez" xr:uid="{00000000-0004-0000-0000-00002F000000}"/>
    <hyperlink ref="F15" location="RPCC!A1" tooltip="River Parish Community College" display="RPCC" xr:uid="{00000000-0004-0000-0000-000030000000}"/>
    <hyperlink ref="F16" location="SLCC!A1" tooltip="South Louisiana Community College" display="SLCC" xr:uid="{00000000-0004-0000-0000-000031000000}"/>
    <hyperlink ref="F17" location="Sowela!A1" tooltip="Sowela Technical Community College" display="Sowela" xr:uid="{00000000-0004-0000-0000-000032000000}"/>
    <hyperlink ref="F18" location="NwLTCC!A1" tooltip="Louisiana Technical College" display="Northwest LA TCC" xr:uid="{00000000-0004-0000-0000-000033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L95"/>
  <sheetViews>
    <sheetView zoomScale="80" zoomScaleNormal="80" workbookViewId="0">
      <pane xSplit="1" ySplit="5" topLeftCell="B6" activePane="bottomRight" state="frozen"/>
      <selection activeCell="P29" sqref="P29"/>
      <selection pane="topRight" activeCell="P29" sqref="P29"/>
      <selection pane="bottomLeft" activeCell="P29" sqref="P29"/>
      <selection pane="bottomRight" activeCell="P29" sqref="P29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9" t="s">
        <v>136</v>
      </c>
      <c r="E1" s="43"/>
      <c r="F1" s="41"/>
      <c r="H1" s="145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190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138</v>
      </c>
      <c r="C5" s="65" t="s">
        <v>197</v>
      </c>
      <c r="D5" s="65" t="s">
        <v>198</v>
      </c>
      <c r="E5" s="65" t="s">
        <v>138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v>2277892</v>
      </c>
      <c r="C8" s="72">
        <v>2277892</v>
      </c>
      <c r="D8" s="72">
        <v>2277892</v>
      </c>
      <c r="E8" s="72">
        <f t="shared" ref="E8:E29" si="0">D8-C8</f>
        <v>0</v>
      </c>
      <c r="F8" s="73">
        <f t="shared" ref="F8:F29" si="1">IF(ISBLANK(E8),"  ",IF(C8&gt;0,E8/C8,IF(E8&gt;0,1,0)))</f>
        <v>0</v>
      </c>
    </row>
    <row r="9" spans="1:8" ht="15" customHeight="1" x14ac:dyDescent="0.25">
      <c r="A9" s="71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5">
        <v>37619.269999999997</v>
      </c>
      <c r="C10" s="75">
        <v>39744</v>
      </c>
      <c r="D10" s="75">
        <v>38636</v>
      </c>
      <c r="E10" s="75">
        <f t="shared" si="0"/>
        <v>-1108</v>
      </c>
      <c r="F10" s="73">
        <f t="shared" si="1"/>
        <v>-2.787842190016103E-2</v>
      </c>
    </row>
    <row r="11" spans="1:8" ht="15" customHeight="1" x14ac:dyDescent="0.25">
      <c r="A11" s="76" t="s">
        <v>15</v>
      </c>
      <c r="B11" s="77">
        <v>0</v>
      </c>
      <c r="C11" s="77">
        <v>0</v>
      </c>
      <c r="D11" s="77">
        <v>0</v>
      </c>
      <c r="E11" s="75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7">
        <v>37619.269999999997</v>
      </c>
      <c r="C12" s="77">
        <v>39744</v>
      </c>
      <c r="D12" s="77">
        <v>38636</v>
      </c>
      <c r="E12" s="75">
        <f t="shared" si="0"/>
        <v>-1108</v>
      </c>
      <c r="F12" s="73">
        <f t="shared" si="1"/>
        <v>-2.787842190016103E-2</v>
      </c>
    </row>
    <row r="13" spans="1:8" ht="15" customHeight="1" x14ac:dyDescent="0.25">
      <c r="A13" s="78" t="s">
        <v>17</v>
      </c>
      <c r="B13" s="77">
        <v>0</v>
      </c>
      <c r="C13" s="77">
        <v>0</v>
      </c>
      <c r="D13" s="77">
        <v>0</v>
      </c>
      <c r="E13" s="75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7">
        <v>0</v>
      </c>
      <c r="C14" s="77">
        <v>0</v>
      </c>
      <c r="D14" s="77">
        <v>0</v>
      </c>
      <c r="E14" s="75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7">
        <v>0</v>
      </c>
      <c r="C15" s="77">
        <v>0</v>
      </c>
      <c r="D15" s="77">
        <v>0</v>
      </c>
      <c r="E15" s="75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7">
        <v>0</v>
      </c>
      <c r="C16" s="77">
        <v>0</v>
      </c>
      <c r="D16" s="77">
        <v>0</v>
      </c>
      <c r="E16" s="75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7">
        <v>0</v>
      </c>
      <c r="C17" s="77">
        <v>0</v>
      </c>
      <c r="D17" s="77">
        <v>0</v>
      </c>
      <c r="E17" s="75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7">
        <v>0</v>
      </c>
      <c r="C18" s="77">
        <v>0</v>
      </c>
      <c r="D18" s="77">
        <v>0</v>
      </c>
      <c r="E18" s="75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7">
        <v>0</v>
      </c>
      <c r="C19" s="77">
        <v>0</v>
      </c>
      <c r="D19" s="77">
        <v>0</v>
      </c>
      <c r="E19" s="75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7">
        <v>0</v>
      </c>
      <c r="C20" s="77">
        <v>0</v>
      </c>
      <c r="D20" s="77">
        <v>0</v>
      </c>
      <c r="E20" s="75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7">
        <v>0</v>
      </c>
      <c r="C22" s="77">
        <v>0</v>
      </c>
      <c r="D22" s="77">
        <v>0</v>
      </c>
      <c r="E22" s="75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7">
        <v>0</v>
      </c>
      <c r="C23" s="77">
        <v>0</v>
      </c>
      <c r="D23" s="77">
        <v>0</v>
      </c>
      <c r="E23" s="75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7">
        <v>0</v>
      </c>
      <c r="C24" s="77">
        <v>0</v>
      </c>
      <c r="D24" s="77">
        <v>0</v>
      </c>
      <c r="E24" s="75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7">
        <v>0</v>
      </c>
      <c r="C25" s="77">
        <v>0</v>
      </c>
      <c r="D25" s="77">
        <v>0</v>
      </c>
      <c r="E25" s="75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7">
        <v>0</v>
      </c>
      <c r="C26" s="77">
        <v>0</v>
      </c>
      <c r="D26" s="77">
        <v>0</v>
      </c>
      <c r="E26" s="75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7">
        <v>0</v>
      </c>
      <c r="C27" s="77">
        <v>0</v>
      </c>
      <c r="D27" s="77">
        <v>0</v>
      </c>
      <c r="E27" s="75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7">
        <v>0</v>
      </c>
      <c r="C28" s="77">
        <v>0</v>
      </c>
      <c r="D28" s="77">
        <v>0</v>
      </c>
      <c r="E28" s="75">
        <f>D28-C28</f>
        <v>0</v>
      </c>
      <c r="F28" s="73">
        <f t="shared" si="1"/>
        <v>0</v>
      </c>
    </row>
    <row r="29" spans="1:6" ht="15" customHeight="1" x14ac:dyDescent="0.25">
      <c r="A29" s="79" t="s">
        <v>32</v>
      </c>
      <c r="B29" s="77">
        <v>0</v>
      </c>
      <c r="C29" s="77">
        <v>0</v>
      </c>
      <c r="D29" s="77">
        <v>0</v>
      </c>
      <c r="E29" s="75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77"/>
      <c r="C34" s="77"/>
      <c r="D34" s="77"/>
      <c r="E34" s="75"/>
      <c r="F34" s="73" t="str">
        <f>IF(ISBLANK(E34),"  ",IF(C34&gt;0,E34/C34,IF(E34&gt;0,1,0)))</f>
        <v xml:space="preserve">  </v>
      </c>
    </row>
    <row r="35" spans="1:12" s="127" customFormat="1" ht="15" customHeight="1" x14ac:dyDescent="0.25">
      <c r="A35" s="82" t="s">
        <v>38</v>
      </c>
      <c r="B35" s="83">
        <v>2315511.27</v>
      </c>
      <c r="C35" s="83">
        <v>2317636</v>
      </c>
      <c r="D35" s="83">
        <v>2316528</v>
      </c>
      <c r="E35" s="83">
        <f>D35-C35</f>
        <v>-1108</v>
      </c>
      <c r="F35" s="84">
        <f>IF(ISBLANK(E35),"  ",IF(C35&gt;0,E35/C35,IF(E35&gt;0,1,0)))</f>
        <v>-4.7807334715201181E-4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v>0</v>
      </c>
      <c r="C39" s="72">
        <v>0</v>
      </c>
      <c r="D39" s="72">
        <v>0</v>
      </c>
      <c r="E39" s="75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88">
        <v>0</v>
      </c>
      <c r="C42" s="88">
        <v>0</v>
      </c>
      <c r="D42" s="88">
        <v>0</v>
      </c>
      <c r="E42" s="88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v>361816.98</v>
      </c>
      <c r="C44" s="90">
        <v>375000</v>
      </c>
      <c r="D44" s="90">
        <v>375000</v>
      </c>
      <c r="E44" s="90">
        <f>D44-C44</f>
        <v>0</v>
      </c>
      <c r="F44" s="84">
        <f>IF(ISBLANK(E44),"  ",IF(C44&gt;0,E44/C44,IF(E44&gt;0,1,0)))</f>
        <v>0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v>0</v>
      </c>
      <c r="C46" s="90">
        <v>0</v>
      </c>
      <c r="D46" s="90"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88">
        <v>7989908.4500000002</v>
      </c>
      <c r="C48" s="88">
        <v>9100000</v>
      </c>
      <c r="D48" s="88">
        <v>9100000</v>
      </c>
      <c r="E48" s="88">
        <f>D48-C48</f>
        <v>0</v>
      </c>
      <c r="F48" s="84">
        <f>IF(ISBLANK(E48),"  ",IF(C48&gt;0,E48/C48,IF(E48&gt;0,1,0)))</f>
        <v>0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2">
        <v>3760357.81</v>
      </c>
      <c r="C50" s="92">
        <v>4034667</v>
      </c>
      <c r="D50" s="92">
        <v>4034667</v>
      </c>
      <c r="E50" s="92">
        <f>D50-C50</f>
        <v>0</v>
      </c>
      <c r="F50" s="84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88">
        <v>14427594.51</v>
      </c>
      <c r="C54" s="88">
        <v>15827303</v>
      </c>
      <c r="D54" s="88">
        <v>15826195</v>
      </c>
      <c r="E54" s="88">
        <f>D54-C54</f>
        <v>-1108</v>
      </c>
      <c r="F54" s="84">
        <f>IF(ISBLANK(E54),"  ",IF(C54&gt;0,E54/C54,IF(E54&gt;0,1,0)))</f>
        <v>-7.0005609926087844E-5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68">
        <v>174657</v>
      </c>
      <c r="C58" s="68">
        <v>226797</v>
      </c>
      <c r="D58" s="68">
        <v>183657</v>
      </c>
      <c r="E58" s="68">
        <f t="shared" ref="E58:E71" si="4">D58-C58</f>
        <v>-43140</v>
      </c>
      <c r="F58" s="73">
        <f t="shared" ref="F58:F71" si="5">IF(ISBLANK(E58),"  ",IF(C58&gt;0,E58/C58,IF(E58&gt;0,1,0)))</f>
        <v>-0.19021415627190835</v>
      </c>
    </row>
    <row r="59" spans="1:6" ht="15" customHeight="1" x14ac:dyDescent="0.25">
      <c r="A59" s="78" t="s">
        <v>55</v>
      </c>
      <c r="B59" s="77">
        <v>9181885</v>
      </c>
      <c r="C59" s="77">
        <v>8778190</v>
      </c>
      <c r="D59" s="77">
        <v>9145486</v>
      </c>
      <c r="E59" s="77">
        <f t="shared" si="4"/>
        <v>367296</v>
      </c>
      <c r="F59" s="73">
        <f t="shared" si="5"/>
        <v>4.1841883121691376E-2</v>
      </c>
    </row>
    <row r="60" spans="1:6" ht="15" customHeight="1" x14ac:dyDescent="0.25">
      <c r="A60" s="78" t="s">
        <v>56</v>
      </c>
      <c r="B60" s="77">
        <v>572349</v>
      </c>
      <c r="C60" s="77">
        <v>854183</v>
      </c>
      <c r="D60" s="77">
        <v>454183</v>
      </c>
      <c r="E60" s="77">
        <f t="shared" si="4"/>
        <v>-400000</v>
      </c>
      <c r="F60" s="73">
        <f t="shared" si="5"/>
        <v>-0.46828372842821736</v>
      </c>
    </row>
    <row r="61" spans="1:6" ht="15" customHeight="1" x14ac:dyDescent="0.25">
      <c r="A61" s="78" t="s">
        <v>57</v>
      </c>
      <c r="B61" s="77">
        <v>132246</v>
      </c>
      <c r="C61" s="77">
        <v>137719</v>
      </c>
      <c r="D61" s="77">
        <v>147755</v>
      </c>
      <c r="E61" s="77">
        <f t="shared" si="4"/>
        <v>10036</v>
      </c>
      <c r="F61" s="73">
        <f t="shared" si="5"/>
        <v>7.2873024056230445E-2</v>
      </c>
    </row>
    <row r="62" spans="1:6" ht="15" customHeight="1" x14ac:dyDescent="0.25">
      <c r="A62" s="78" t="s">
        <v>58</v>
      </c>
      <c r="B62" s="77">
        <v>0</v>
      </c>
      <c r="C62" s="77">
        <v>0</v>
      </c>
      <c r="D62" s="77">
        <v>0</v>
      </c>
      <c r="E62" s="77">
        <f t="shared" si="4"/>
        <v>0</v>
      </c>
      <c r="F62" s="73">
        <f t="shared" si="5"/>
        <v>0</v>
      </c>
    </row>
    <row r="63" spans="1:6" ht="15" customHeight="1" x14ac:dyDescent="0.25">
      <c r="A63" s="78" t="s">
        <v>59</v>
      </c>
      <c r="B63" s="77">
        <v>774251</v>
      </c>
      <c r="C63" s="77">
        <v>1022498</v>
      </c>
      <c r="D63" s="77">
        <v>1090606</v>
      </c>
      <c r="E63" s="77">
        <f t="shared" si="4"/>
        <v>68108</v>
      </c>
      <c r="F63" s="73">
        <f t="shared" si="5"/>
        <v>6.6609421240921743E-2</v>
      </c>
    </row>
    <row r="64" spans="1:6" ht="15" customHeight="1" x14ac:dyDescent="0.25">
      <c r="A64" s="78" t="s">
        <v>60</v>
      </c>
      <c r="B64" s="77">
        <v>0</v>
      </c>
      <c r="C64" s="77">
        <v>0</v>
      </c>
      <c r="D64" s="77">
        <v>0</v>
      </c>
      <c r="E64" s="77">
        <f t="shared" si="4"/>
        <v>0</v>
      </c>
      <c r="F64" s="73">
        <f t="shared" si="5"/>
        <v>0</v>
      </c>
    </row>
    <row r="65" spans="1:6" ht="15" customHeight="1" x14ac:dyDescent="0.25">
      <c r="A65" s="78" t="s">
        <v>61</v>
      </c>
      <c r="B65" s="77">
        <v>831097</v>
      </c>
      <c r="C65" s="77">
        <v>677916</v>
      </c>
      <c r="D65" s="77">
        <v>674508</v>
      </c>
      <c r="E65" s="77">
        <f t="shared" si="4"/>
        <v>-3408</v>
      </c>
      <c r="F65" s="73">
        <f t="shared" si="5"/>
        <v>-5.027171507974439E-3</v>
      </c>
    </row>
    <row r="66" spans="1:6" s="127" customFormat="1" ht="15" customHeight="1" x14ac:dyDescent="0.25">
      <c r="A66" s="97" t="s">
        <v>62</v>
      </c>
      <c r="B66" s="83">
        <v>11666485</v>
      </c>
      <c r="C66" s="83">
        <v>11697303</v>
      </c>
      <c r="D66" s="83">
        <v>11696195</v>
      </c>
      <c r="E66" s="83">
        <f t="shared" si="4"/>
        <v>-1108</v>
      </c>
      <c r="F66" s="84">
        <f t="shared" si="5"/>
        <v>-9.4722689495176793E-5</v>
      </c>
    </row>
    <row r="67" spans="1:6" ht="15" customHeight="1" x14ac:dyDescent="0.25">
      <c r="A67" s="78" t="s">
        <v>63</v>
      </c>
      <c r="B67" s="77">
        <v>0</v>
      </c>
      <c r="C67" s="77">
        <v>0</v>
      </c>
      <c r="D67" s="77">
        <v>0</v>
      </c>
      <c r="E67" s="77">
        <f t="shared" si="4"/>
        <v>0</v>
      </c>
      <c r="F67" s="73">
        <f t="shared" si="5"/>
        <v>0</v>
      </c>
    </row>
    <row r="68" spans="1:6" ht="15" customHeight="1" x14ac:dyDescent="0.25">
      <c r="A68" s="78" t="s">
        <v>64</v>
      </c>
      <c r="B68" s="77">
        <v>0</v>
      </c>
      <c r="C68" s="77">
        <v>0</v>
      </c>
      <c r="D68" s="77">
        <v>0</v>
      </c>
      <c r="E68" s="77">
        <f t="shared" si="4"/>
        <v>0</v>
      </c>
      <c r="F68" s="73">
        <f t="shared" si="5"/>
        <v>0</v>
      </c>
    </row>
    <row r="69" spans="1:6" ht="15" customHeight="1" x14ac:dyDescent="0.25">
      <c r="A69" s="78" t="s">
        <v>65</v>
      </c>
      <c r="B69" s="77">
        <v>0</v>
      </c>
      <c r="C69" s="77">
        <v>0</v>
      </c>
      <c r="D69" s="77">
        <v>0</v>
      </c>
      <c r="E69" s="77">
        <f t="shared" si="4"/>
        <v>0</v>
      </c>
      <c r="F69" s="73">
        <f t="shared" si="5"/>
        <v>0</v>
      </c>
    </row>
    <row r="70" spans="1:6" ht="15" customHeight="1" x14ac:dyDescent="0.25">
      <c r="A70" s="78" t="s">
        <v>66</v>
      </c>
      <c r="B70" s="77">
        <v>2761112</v>
      </c>
      <c r="C70" s="77">
        <v>4130000</v>
      </c>
      <c r="D70" s="77">
        <v>4130000</v>
      </c>
      <c r="E70" s="77">
        <f t="shared" si="4"/>
        <v>0</v>
      </c>
      <c r="F70" s="73">
        <f t="shared" si="5"/>
        <v>0</v>
      </c>
    </row>
    <row r="71" spans="1:6" s="127" customFormat="1" ht="15" customHeight="1" x14ac:dyDescent="0.25">
      <c r="A71" s="98" t="s">
        <v>67</v>
      </c>
      <c r="B71" s="99">
        <v>14427597</v>
      </c>
      <c r="C71" s="99">
        <v>15827303</v>
      </c>
      <c r="D71" s="99">
        <v>15826195</v>
      </c>
      <c r="E71" s="99">
        <f t="shared" si="4"/>
        <v>-1108</v>
      </c>
      <c r="F71" s="84">
        <f t="shared" si="5"/>
        <v>-7.0005609926087844E-5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v>2780137</v>
      </c>
      <c r="C74" s="72">
        <v>3446711</v>
      </c>
      <c r="D74" s="72">
        <v>3987155</v>
      </c>
      <c r="E74" s="68">
        <f t="shared" ref="E74:E92" si="6">D74-C74</f>
        <v>540444</v>
      </c>
      <c r="F74" s="73">
        <f t="shared" ref="F74:F92" si="7">IF(ISBLANK(E74),"  ",IF(C74&gt;0,E74/C74,IF(E74&gt;0,1,0)))</f>
        <v>0.15679991737050192</v>
      </c>
    </row>
    <row r="75" spans="1:6" ht="15" customHeight="1" x14ac:dyDescent="0.25">
      <c r="A75" s="78" t="s">
        <v>70</v>
      </c>
      <c r="B75" s="75">
        <v>0</v>
      </c>
      <c r="C75" s="75">
        <v>0</v>
      </c>
      <c r="D75" s="75">
        <v>0</v>
      </c>
      <c r="E75" s="77">
        <f t="shared" si="6"/>
        <v>0</v>
      </c>
      <c r="F75" s="73">
        <f t="shared" si="7"/>
        <v>0</v>
      </c>
    </row>
    <row r="76" spans="1:6" ht="15" customHeight="1" x14ac:dyDescent="0.25">
      <c r="A76" s="78" t="s">
        <v>71</v>
      </c>
      <c r="B76" s="68">
        <v>1128104</v>
      </c>
      <c r="C76" s="68">
        <v>1516999</v>
      </c>
      <c r="D76" s="68">
        <v>1523073</v>
      </c>
      <c r="E76" s="77">
        <f t="shared" si="6"/>
        <v>6074</v>
      </c>
      <c r="F76" s="73">
        <f t="shared" si="7"/>
        <v>4.0039578140789811E-3</v>
      </c>
    </row>
    <row r="77" spans="1:6" s="127" customFormat="1" ht="15" customHeight="1" x14ac:dyDescent="0.25">
      <c r="A77" s="97" t="s">
        <v>72</v>
      </c>
      <c r="B77" s="99">
        <v>3908241</v>
      </c>
      <c r="C77" s="99">
        <v>4963710</v>
      </c>
      <c r="D77" s="99">
        <v>5510228</v>
      </c>
      <c r="E77" s="83">
        <f t="shared" si="6"/>
        <v>546518</v>
      </c>
      <c r="F77" s="84">
        <f t="shared" si="7"/>
        <v>0.11010272558227616</v>
      </c>
    </row>
    <row r="78" spans="1:6" ht="15" customHeight="1" x14ac:dyDescent="0.25">
      <c r="A78" s="78" t="s">
        <v>73</v>
      </c>
      <c r="B78" s="75">
        <v>9500</v>
      </c>
      <c r="C78" s="75">
        <v>9500</v>
      </c>
      <c r="D78" s="75">
        <v>0</v>
      </c>
      <c r="E78" s="77">
        <f t="shared" si="6"/>
        <v>-9500</v>
      </c>
      <c r="F78" s="73">
        <f t="shared" si="7"/>
        <v>-1</v>
      </c>
    </row>
    <row r="79" spans="1:6" ht="15" customHeight="1" x14ac:dyDescent="0.25">
      <c r="A79" s="78" t="s">
        <v>74</v>
      </c>
      <c r="B79" s="72">
        <v>154349</v>
      </c>
      <c r="C79" s="72">
        <v>154349</v>
      </c>
      <c r="D79" s="72">
        <v>147070</v>
      </c>
      <c r="E79" s="77">
        <f t="shared" si="6"/>
        <v>-7279</v>
      </c>
      <c r="F79" s="73">
        <f t="shared" si="7"/>
        <v>-4.715935963303941E-2</v>
      </c>
    </row>
    <row r="80" spans="1:6" ht="15" customHeight="1" x14ac:dyDescent="0.25">
      <c r="A80" s="78" t="s">
        <v>75</v>
      </c>
      <c r="B80" s="68">
        <v>56500</v>
      </c>
      <c r="C80" s="68">
        <v>56500</v>
      </c>
      <c r="D80" s="68">
        <v>45800</v>
      </c>
      <c r="E80" s="77">
        <f t="shared" si="6"/>
        <v>-10700</v>
      </c>
      <c r="F80" s="73">
        <f t="shared" si="7"/>
        <v>-0.18938053097345134</v>
      </c>
    </row>
    <row r="81" spans="1:8" s="127" customFormat="1" ht="15" customHeight="1" x14ac:dyDescent="0.25">
      <c r="A81" s="81" t="s">
        <v>76</v>
      </c>
      <c r="B81" s="99">
        <v>220349</v>
      </c>
      <c r="C81" s="99">
        <v>220349</v>
      </c>
      <c r="D81" s="99">
        <v>192870</v>
      </c>
      <c r="E81" s="83">
        <f t="shared" si="6"/>
        <v>-27479</v>
      </c>
      <c r="F81" s="84">
        <f t="shared" si="7"/>
        <v>-0.12470671525625258</v>
      </c>
    </row>
    <row r="82" spans="1:8" ht="15" customHeight="1" x14ac:dyDescent="0.25">
      <c r="A82" s="78" t="s">
        <v>77</v>
      </c>
      <c r="B82" s="68">
        <v>0</v>
      </c>
      <c r="C82" s="68">
        <v>0</v>
      </c>
      <c r="D82" s="68">
        <v>0</v>
      </c>
      <c r="E82" s="77">
        <f t="shared" si="6"/>
        <v>0</v>
      </c>
      <c r="F82" s="73">
        <f t="shared" si="7"/>
        <v>0</v>
      </c>
    </row>
    <row r="83" spans="1:8" ht="15" customHeight="1" x14ac:dyDescent="0.25">
      <c r="A83" s="78" t="s">
        <v>78</v>
      </c>
      <c r="B83" s="77">
        <v>9644799</v>
      </c>
      <c r="C83" s="77">
        <v>9958217</v>
      </c>
      <c r="D83" s="77">
        <v>9497376</v>
      </c>
      <c r="E83" s="77">
        <f t="shared" si="6"/>
        <v>-460841</v>
      </c>
      <c r="F83" s="73">
        <f t="shared" si="7"/>
        <v>-4.6277461115780065E-2</v>
      </c>
    </row>
    <row r="84" spans="1:8" ht="15" customHeight="1" x14ac:dyDescent="0.25">
      <c r="A84" s="78" t="s">
        <v>79</v>
      </c>
      <c r="B84" s="77">
        <v>0</v>
      </c>
      <c r="C84" s="77">
        <v>0</v>
      </c>
      <c r="D84" s="77">
        <v>0</v>
      </c>
      <c r="E84" s="77">
        <f t="shared" si="6"/>
        <v>0</v>
      </c>
      <c r="F84" s="73">
        <f t="shared" si="7"/>
        <v>0</v>
      </c>
    </row>
    <row r="85" spans="1:8" ht="15" customHeight="1" x14ac:dyDescent="0.25">
      <c r="A85" s="78" t="s">
        <v>80</v>
      </c>
      <c r="B85" s="77">
        <v>614207</v>
      </c>
      <c r="C85" s="77">
        <v>645027</v>
      </c>
      <c r="D85" s="77">
        <v>625721</v>
      </c>
      <c r="E85" s="77">
        <f t="shared" si="6"/>
        <v>-19306</v>
      </c>
      <c r="F85" s="73">
        <f t="shared" si="7"/>
        <v>-2.9930530039827791E-2</v>
      </c>
    </row>
    <row r="86" spans="1:8" s="127" customFormat="1" ht="15" customHeight="1" x14ac:dyDescent="0.25">
      <c r="A86" s="81" t="s">
        <v>81</v>
      </c>
      <c r="B86" s="83">
        <v>10259006</v>
      </c>
      <c r="C86" s="83">
        <v>10603244</v>
      </c>
      <c r="D86" s="83">
        <v>10123097</v>
      </c>
      <c r="E86" s="83">
        <f t="shared" si="6"/>
        <v>-480147</v>
      </c>
      <c r="F86" s="84">
        <f t="shared" si="7"/>
        <v>-4.5283028476945354E-2</v>
      </c>
    </row>
    <row r="87" spans="1:8" ht="15" customHeight="1" x14ac:dyDescent="0.25">
      <c r="A87" s="78" t="s">
        <v>82</v>
      </c>
      <c r="B87" s="77">
        <v>18916</v>
      </c>
      <c r="C87" s="77">
        <v>10000</v>
      </c>
      <c r="D87" s="77">
        <v>0</v>
      </c>
      <c r="E87" s="77">
        <f t="shared" si="6"/>
        <v>-10000</v>
      </c>
      <c r="F87" s="73">
        <f t="shared" si="7"/>
        <v>-1</v>
      </c>
    </row>
    <row r="88" spans="1:8" ht="15" customHeight="1" x14ac:dyDescent="0.25">
      <c r="A88" s="78" t="s">
        <v>83</v>
      </c>
      <c r="B88" s="77">
        <v>21085</v>
      </c>
      <c r="C88" s="77">
        <v>30000</v>
      </c>
      <c r="D88" s="77">
        <v>0</v>
      </c>
      <c r="E88" s="77">
        <f t="shared" si="6"/>
        <v>-30000</v>
      </c>
      <c r="F88" s="73">
        <f t="shared" si="7"/>
        <v>-1</v>
      </c>
    </row>
    <row r="89" spans="1:8" ht="15" customHeight="1" x14ac:dyDescent="0.25">
      <c r="A89" s="86" t="s">
        <v>84</v>
      </c>
      <c r="B89" s="77">
        <v>0</v>
      </c>
      <c r="C89" s="77">
        <v>0</v>
      </c>
      <c r="D89" s="77">
        <v>0</v>
      </c>
      <c r="E89" s="77">
        <f t="shared" si="6"/>
        <v>0</v>
      </c>
      <c r="F89" s="73">
        <f t="shared" si="7"/>
        <v>0</v>
      </c>
    </row>
    <row r="90" spans="1:8" s="127" customFormat="1" ht="15" customHeight="1" x14ac:dyDescent="0.25">
      <c r="A90" s="100" t="s">
        <v>85</v>
      </c>
      <c r="B90" s="99">
        <v>40001</v>
      </c>
      <c r="C90" s="99">
        <v>40000</v>
      </c>
      <c r="D90" s="99">
        <v>0</v>
      </c>
      <c r="E90" s="99">
        <f t="shared" si="6"/>
        <v>-40000</v>
      </c>
      <c r="F90" s="84">
        <f t="shared" si="7"/>
        <v>-1</v>
      </c>
    </row>
    <row r="91" spans="1:8" ht="15" customHeight="1" x14ac:dyDescent="0.25">
      <c r="A91" s="86" t="s">
        <v>86</v>
      </c>
      <c r="B91" s="77">
        <v>0</v>
      </c>
      <c r="C91" s="77">
        <v>0</v>
      </c>
      <c r="D91" s="77">
        <v>0</v>
      </c>
      <c r="E91" s="77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v>14427597</v>
      </c>
      <c r="C92" s="200">
        <v>15827303</v>
      </c>
      <c r="D92" s="200">
        <v>15826195</v>
      </c>
      <c r="E92" s="200">
        <f t="shared" si="6"/>
        <v>-1108</v>
      </c>
      <c r="F92" s="202">
        <f t="shared" si="7"/>
        <v>-7.0005609926087844E-5</v>
      </c>
    </row>
    <row r="93" spans="1:8" ht="15" customHeight="1" thickTop="1" x14ac:dyDescent="0.4">
      <c r="A93" s="4"/>
      <c r="B93" s="5"/>
      <c r="C93" s="5"/>
      <c r="D93" s="5"/>
      <c r="E93" s="5"/>
      <c r="F93" s="6" t="s">
        <v>46</v>
      </c>
      <c r="G93" s="145"/>
      <c r="H93" s="145"/>
    </row>
    <row r="94" spans="1:8" x14ac:dyDescent="0.25">
      <c r="A94" s="11" t="s">
        <v>201</v>
      </c>
    </row>
    <row r="95" spans="1:8" x14ac:dyDescent="0.25">
      <c r="A95" s="11" t="s">
        <v>193</v>
      </c>
    </row>
  </sheetData>
  <hyperlinks>
    <hyperlink ref="H2" location="Home!A1" tooltip="Home" display="Home" xr:uid="{00000000-0004-0000-0900-000000000000}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L95"/>
  <sheetViews>
    <sheetView zoomScale="80" zoomScaleNormal="80" workbookViewId="0">
      <pane xSplit="1" ySplit="5" topLeftCell="B6" activePane="bottomRight" state="frozen"/>
      <selection activeCell="P29" sqref="P29"/>
      <selection pane="topRight" activeCell="P29" sqref="P29"/>
      <selection pane="bottomLeft" activeCell="P29" sqref="P29"/>
      <selection pane="bottomRight" activeCell="P29" sqref="P29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9" t="s">
        <v>137</v>
      </c>
      <c r="E1" s="43"/>
      <c r="F1" s="41"/>
      <c r="H1" s="145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190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138</v>
      </c>
      <c r="C5" s="65" t="s">
        <v>197</v>
      </c>
      <c r="D5" s="65" t="s">
        <v>198</v>
      </c>
      <c r="E5" s="65" t="s">
        <v>138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v>278357739</v>
      </c>
      <c r="C8" s="72">
        <v>278357739</v>
      </c>
      <c r="D8" s="72">
        <v>292966113</v>
      </c>
      <c r="E8" s="72">
        <f t="shared" ref="E8:E29" si="0">D8-C8</f>
        <v>14608374</v>
      </c>
      <c r="F8" s="73">
        <f t="shared" ref="F8:F29" si="1">IF(ISBLANK(E8),"  ",IF(C8&gt;0,E8/C8,IF(E8&gt;0,1,0)))</f>
        <v>5.2480574287176548E-2</v>
      </c>
    </row>
    <row r="9" spans="1:8" ht="15" customHeight="1" x14ac:dyDescent="0.25">
      <c r="A9" s="71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5">
        <v>59342341.159999996</v>
      </c>
      <c r="C10" s="75">
        <v>59521750</v>
      </c>
      <c r="D10" s="75">
        <v>59462426</v>
      </c>
      <c r="E10" s="75">
        <f t="shared" si="0"/>
        <v>-59324</v>
      </c>
      <c r="F10" s="73">
        <f t="shared" si="1"/>
        <v>-9.9667768504790259E-4</v>
      </c>
    </row>
    <row r="11" spans="1:8" ht="15" customHeight="1" x14ac:dyDescent="0.25">
      <c r="A11" s="76" t="s">
        <v>15</v>
      </c>
      <c r="B11" s="77">
        <v>20640.16</v>
      </c>
      <c r="C11" s="77">
        <v>200000</v>
      </c>
      <c r="D11" s="77">
        <v>200000</v>
      </c>
      <c r="E11" s="75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7">
        <v>0</v>
      </c>
      <c r="C12" s="77">
        <v>0</v>
      </c>
      <c r="D12" s="77">
        <v>0</v>
      </c>
      <c r="E12" s="75">
        <f t="shared" si="0"/>
        <v>0</v>
      </c>
      <c r="F12" s="73">
        <f t="shared" si="1"/>
        <v>0</v>
      </c>
    </row>
    <row r="13" spans="1:8" ht="15" customHeight="1" x14ac:dyDescent="0.25">
      <c r="A13" s="78" t="s">
        <v>17</v>
      </c>
      <c r="B13" s="77">
        <v>0</v>
      </c>
      <c r="C13" s="77">
        <v>0</v>
      </c>
      <c r="D13" s="77">
        <v>0</v>
      </c>
      <c r="E13" s="75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7">
        <v>0</v>
      </c>
      <c r="C14" s="77">
        <v>0</v>
      </c>
      <c r="D14" s="77">
        <v>0</v>
      </c>
      <c r="E14" s="75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7">
        <v>0</v>
      </c>
      <c r="C15" s="77">
        <v>0</v>
      </c>
      <c r="D15" s="77">
        <v>0</v>
      </c>
      <c r="E15" s="75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7">
        <v>0</v>
      </c>
      <c r="C16" s="77">
        <v>0</v>
      </c>
      <c r="D16" s="77">
        <v>0</v>
      </c>
      <c r="E16" s="75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7">
        <v>0</v>
      </c>
      <c r="C17" s="77">
        <v>0</v>
      </c>
      <c r="D17" s="77">
        <v>0</v>
      </c>
      <c r="E17" s="75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7">
        <v>0</v>
      </c>
      <c r="C18" s="77">
        <v>0</v>
      </c>
      <c r="D18" s="77">
        <v>0</v>
      </c>
      <c r="E18" s="75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7">
        <v>0</v>
      </c>
      <c r="C19" s="77">
        <v>0</v>
      </c>
      <c r="D19" s="77">
        <v>0</v>
      </c>
      <c r="E19" s="75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7">
        <v>0</v>
      </c>
      <c r="C20" s="77">
        <v>0</v>
      </c>
      <c r="D20" s="77">
        <v>0</v>
      </c>
      <c r="E20" s="75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7">
        <v>0</v>
      </c>
      <c r="C22" s="77">
        <v>0</v>
      </c>
      <c r="D22" s="77">
        <v>0</v>
      </c>
      <c r="E22" s="75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7">
        <v>0</v>
      </c>
      <c r="C23" s="77">
        <v>0</v>
      </c>
      <c r="D23" s="77">
        <v>0</v>
      </c>
      <c r="E23" s="75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7">
        <v>0</v>
      </c>
      <c r="C24" s="77">
        <v>0</v>
      </c>
      <c r="D24" s="77">
        <v>0</v>
      </c>
      <c r="E24" s="75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7">
        <v>60000</v>
      </c>
      <c r="C25" s="77">
        <v>60000</v>
      </c>
      <c r="D25" s="77">
        <v>60000</v>
      </c>
      <c r="E25" s="75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7">
        <v>0</v>
      </c>
      <c r="C26" s="77">
        <v>0</v>
      </c>
      <c r="D26" s="77">
        <v>0</v>
      </c>
      <c r="E26" s="75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7">
        <v>59261701</v>
      </c>
      <c r="C27" s="77">
        <v>59261750</v>
      </c>
      <c r="D27" s="77">
        <v>59202426</v>
      </c>
      <c r="E27" s="75">
        <f t="shared" si="0"/>
        <v>-59324</v>
      </c>
      <c r="F27" s="73">
        <f t="shared" si="1"/>
        <v>-1.001050424599341E-3</v>
      </c>
    </row>
    <row r="28" spans="1:6" ht="15" customHeight="1" x14ac:dyDescent="0.25">
      <c r="A28" s="79" t="s">
        <v>87</v>
      </c>
      <c r="B28" s="77">
        <v>0</v>
      </c>
      <c r="C28" s="77">
        <v>0</v>
      </c>
      <c r="D28" s="77">
        <v>0</v>
      </c>
      <c r="E28" s="75">
        <f>D28-C28</f>
        <v>0</v>
      </c>
      <c r="F28" s="73">
        <f t="shared" si="1"/>
        <v>0</v>
      </c>
    </row>
    <row r="29" spans="1:6" ht="15" customHeight="1" x14ac:dyDescent="0.25">
      <c r="A29" s="79" t="s">
        <v>32</v>
      </c>
      <c r="B29" s="77">
        <v>0</v>
      </c>
      <c r="C29" s="77">
        <v>0</v>
      </c>
      <c r="D29" s="77">
        <v>0</v>
      </c>
      <c r="E29" s="75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77"/>
      <c r="C34" s="77"/>
      <c r="D34" s="77"/>
      <c r="E34" s="75"/>
      <c r="F34" s="73" t="str">
        <f>IF(ISBLANK(E34),"  ",IF(C34&gt;0,E34/C34,IF(E34&gt;0,1,0)))</f>
        <v xml:space="preserve">  </v>
      </c>
    </row>
    <row r="35" spans="1:12" s="127" customFormat="1" ht="15" customHeight="1" x14ac:dyDescent="0.25">
      <c r="A35" s="82" t="s">
        <v>38</v>
      </c>
      <c r="B35" s="83">
        <v>337700080.15999997</v>
      </c>
      <c r="C35" s="83">
        <v>337879489</v>
      </c>
      <c r="D35" s="83">
        <v>352428539</v>
      </c>
      <c r="E35" s="83">
        <f>D35-C35</f>
        <v>14549050</v>
      </c>
      <c r="F35" s="84">
        <f>IF(ISBLANK(E35),"  ",IF(C35&gt;0,E35/C35,IF(E35&gt;0,1,0)))</f>
        <v>4.3059879257719605E-2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v>0</v>
      </c>
      <c r="C39" s="72">
        <v>0</v>
      </c>
      <c r="D39" s="72">
        <v>0</v>
      </c>
      <c r="E39" s="75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88">
        <v>0</v>
      </c>
      <c r="C42" s="88">
        <v>0</v>
      </c>
      <c r="D42" s="88">
        <v>0</v>
      </c>
      <c r="E42" s="88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v>263043</v>
      </c>
      <c r="C44" s="90">
        <v>670998</v>
      </c>
      <c r="D44" s="90">
        <v>670998</v>
      </c>
      <c r="E44" s="90">
        <f>D44-C44</f>
        <v>0</v>
      </c>
      <c r="F44" s="84">
        <f>IF(ISBLANK(E44),"  ",IF(C44&gt;0,E44/C44,IF(E44&gt;0,1,0)))</f>
        <v>0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v>0</v>
      </c>
      <c r="C46" s="90">
        <v>0</v>
      </c>
      <c r="D46" s="90"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88">
        <v>0</v>
      </c>
      <c r="C48" s="88">
        <v>21450</v>
      </c>
      <c r="D48" s="88">
        <v>0</v>
      </c>
      <c r="E48" s="88">
        <f>D48-C48</f>
        <v>-21450</v>
      </c>
      <c r="F48" s="84">
        <f>IF(ISBLANK(E48),"  ",IF(C48&gt;0,E48/C48,IF(E48&gt;0,1,0)))</f>
        <v>-1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2">
        <v>30521375.050000072</v>
      </c>
      <c r="C50" s="92">
        <v>48305538</v>
      </c>
      <c r="D50" s="92">
        <v>37338331</v>
      </c>
      <c r="E50" s="92">
        <f>D50-C50</f>
        <v>-10967207</v>
      </c>
      <c r="F50" s="84">
        <f>IF(ISBLANK(E50),"  ",IF(C50&gt;0,E50/C50,IF(E50&gt;0,1,0)))</f>
        <v>-0.22703829527786235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88">
        <v>368484498.21000004</v>
      </c>
      <c r="C54" s="88">
        <v>386877475</v>
      </c>
      <c r="D54" s="88">
        <v>390437868</v>
      </c>
      <c r="E54" s="88">
        <f>D54-C54</f>
        <v>3560393</v>
      </c>
      <c r="F54" s="84">
        <f>IF(ISBLANK(E54),"  ",IF(C54&gt;0,E54/C54,IF(E54&gt;0,1,0)))</f>
        <v>9.2028955679055759E-3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68">
        <v>0</v>
      </c>
      <c r="C58" s="68">
        <v>0</v>
      </c>
      <c r="D58" s="68">
        <v>0</v>
      </c>
      <c r="E58" s="68">
        <f t="shared" ref="E58:E71" si="4">D58-C58</f>
        <v>0</v>
      </c>
      <c r="F58" s="73">
        <f t="shared" ref="F58:F71" si="5">IF(ISBLANK(E58),"  ",IF(C58&gt;0,E58/C58,IF(E58&gt;0,1,0)))</f>
        <v>0</v>
      </c>
    </row>
    <row r="59" spans="1:6" ht="15" customHeight="1" x14ac:dyDescent="0.25">
      <c r="A59" s="78" t="s">
        <v>55</v>
      </c>
      <c r="B59" s="77">
        <v>0</v>
      </c>
      <c r="C59" s="77">
        <v>0</v>
      </c>
      <c r="D59" s="77">
        <v>0</v>
      </c>
      <c r="E59" s="77">
        <f t="shared" si="4"/>
        <v>0</v>
      </c>
      <c r="F59" s="73">
        <f t="shared" si="5"/>
        <v>0</v>
      </c>
    </row>
    <row r="60" spans="1:6" ht="15" customHeight="1" x14ac:dyDescent="0.25">
      <c r="A60" s="78" t="s">
        <v>56</v>
      </c>
      <c r="B60" s="77">
        <v>0</v>
      </c>
      <c r="C60" s="77">
        <v>0</v>
      </c>
      <c r="D60" s="77">
        <v>0</v>
      </c>
      <c r="E60" s="77">
        <f t="shared" si="4"/>
        <v>0</v>
      </c>
      <c r="F60" s="73">
        <f t="shared" si="5"/>
        <v>0</v>
      </c>
    </row>
    <row r="61" spans="1:6" ht="15" customHeight="1" x14ac:dyDescent="0.25">
      <c r="A61" s="78" t="s">
        <v>57</v>
      </c>
      <c r="B61" s="77">
        <v>0</v>
      </c>
      <c r="C61" s="77">
        <v>0</v>
      </c>
      <c r="D61" s="77">
        <v>0</v>
      </c>
      <c r="E61" s="77">
        <f t="shared" si="4"/>
        <v>0</v>
      </c>
      <c r="F61" s="73">
        <f t="shared" si="5"/>
        <v>0</v>
      </c>
    </row>
    <row r="62" spans="1:6" ht="15" customHeight="1" x14ac:dyDescent="0.25">
      <c r="A62" s="78" t="s">
        <v>58</v>
      </c>
      <c r="B62" s="77">
        <v>13220458.18</v>
      </c>
      <c r="C62" s="77">
        <v>16308776</v>
      </c>
      <c r="D62" s="77">
        <v>15247967</v>
      </c>
      <c r="E62" s="77">
        <f t="shared" si="4"/>
        <v>-1060809</v>
      </c>
      <c r="F62" s="73">
        <f t="shared" si="5"/>
        <v>-6.5045286047217765E-2</v>
      </c>
    </row>
    <row r="63" spans="1:6" ht="15" customHeight="1" x14ac:dyDescent="0.25">
      <c r="A63" s="78" t="s">
        <v>59</v>
      </c>
      <c r="B63" s="77">
        <v>0</v>
      </c>
      <c r="C63" s="77">
        <v>0</v>
      </c>
      <c r="D63" s="77">
        <v>0</v>
      </c>
      <c r="E63" s="77">
        <f t="shared" si="4"/>
        <v>0</v>
      </c>
      <c r="F63" s="73">
        <f t="shared" si="5"/>
        <v>0</v>
      </c>
    </row>
    <row r="64" spans="1:6" ht="15" customHeight="1" x14ac:dyDescent="0.25">
      <c r="A64" s="78" t="s">
        <v>60</v>
      </c>
      <c r="B64" s="77">
        <v>333166600</v>
      </c>
      <c r="C64" s="77">
        <v>333827543</v>
      </c>
      <c r="D64" s="77">
        <v>342329160</v>
      </c>
      <c r="E64" s="77">
        <f t="shared" si="4"/>
        <v>8501617</v>
      </c>
      <c r="F64" s="73">
        <f t="shared" si="5"/>
        <v>2.5467092749743542E-2</v>
      </c>
    </row>
    <row r="65" spans="1:6" ht="15" customHeight="1" x14ac:dyDescent="0.25">
      <c r="A65" s="78" t="s">
        <v>61</v>
      </c>
      <c r="B65" s="77">
        <v>0</v>
      </c>
      <c r="C65" s="77">
        <v>0</v>
      </c>
      <c r="D65" s="77">
        <v>0</v>
      </c>
      <c r="E65" s="77">
        <f t="shared" si="4"/>
        <v>0</v>
      </c>
      <c r="F65" s="73">
        <f t="shared" si="5"/>
        <v>0</v>
      </c>
    </row>
    <row r="66" spans="1:6" s="127" customFormat="1" ht="15" customHeight="1" x14ac:dyDescent="0.25">
      <c r="A66" s="97" t="s">
        <v>62</v>
      </c>
      <c r="B66" s="83">
        <v>346387058.18000001</v>
      </c>
      <c r="C66" s="83">
        <v>350136319</v>
      </c>
      <c r="D66" s="83">
        <v>357577127</v>
      </c>
      <c r="E66" s="83">
        <f t="shared" si="4"/>
        <v>7440808</v>
      </c>
      <c r="F66" s="84">
        <f t="shared" si="5"/>
        <v>2.1251174460424942E-2</v>
      </c>
    </row>
    <row r="67" spans="1:6" ht="15" customHeight="1" x14ac:dyDescent="0.25">
      <c r="A67" s="78" t="s">
        <v>63</v>
      </c>
      <c r="B67" s="77">
        <v>0</v>
      </c>
      <c r="C67" s="77">
        <v>0</v>
      </c>
      <c r="D67" s="77">
        <v>0</v>
      </c>
      <c r="E67" s="77">
        <f t="shared" si="4"/>
        <v>0</v>
      </c>
      <c r="F67" s="73">
        <f t="shared" si="5"/>
        <v>0</v>
      </c>
    </row>
    <row r="68" spans="1:6" ht="15" customHeight="1" x14ac:dyDescent="0.25">
      <c r="A68" s="78" t="s">
        <v>64</v>
      </c>
      <c r="B68" s="77">
        <v>0</v>
      </c>
      <c r="C68" s="77">
        <v>0</v>
      </c>
      <c r="D68" s="77">
        <v>0</v>
      </c>
      <c r="E68" s="77">
        <f t="shared" si="4"/>
        <v>0</v>
      </c>
      <c r="F68" s="73">
        <f t="shared" si="5"/>
        <v>0</v>
      </c>
    </row>
    <row r="69" spans="1:6" ht="15" customHeight="1" x14ac:dyDescent="0.25">
      <c r="A69" s="78" t="s">
        <v>65</v>
      </c>
      <c r="B69" s="77">
        <v>0</v>
      </c>
      <c r="C69" s="77">
        <v>0</v>
      </c>
      <c r="D69" s="77">
        <v>0</v>
      </c>
      <c r="E69" s="77">
        <f t="shared" si="4"/>
        <v>0</v>
      </c>
      <c r="F69" s="73">
        <f t="shared" si="5"/>
        <v>0</v>
      </c>
    </row>
    <row r="70" spans="1:6" ht="15" customHeight="1" x14ac:dyDescent="0.25">
      <c r="A70" s="78" t="s">
        <v>66</v>
      </c>
      <c r="B70" s="77">
        <v>22097440</v>
      </c>
      <c r="C70" s="77">
        <v>36741156</v>
      </c>
      <c r="D70" s="77">
        <v>32860741</v>
      </c>
      <c r="E70" s="77">
        <f t="shared" si="4"/>
        <v>-3880415</v>
      </c>
      <c r="F70" s="73">
        <f t="shared" si="5"/>
        <v>-0.10561494036823446</v>
      </c>
    </row>
    <row r="71" spans="1:6" s="127" customFormat="1" ht="15" customHeight="1" x14ac:dyDescent="0.25">
      <c r="A71" s="98" t="s">
        <v>67</v>
      </c>
      <c r="B71" s="99">
        <v>368484498.18000001</v>
      </c>
      <c r="C71" s="99">
        <v>386877475</v>
      </c>
      <c r="D71" s="99">
        <v>390437868</v>
      </c>
      <c r="E71" s="99">
        <f t="shared" si="4"/>
        <v>3560393</v>
      </c>
      <c r="F71" s="84">
        <f t="shared" si="5"/>
        <v>9.2028955679055759E-3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v>4606360.41</v>
      </c>
      <c r="C74" s="72">
        <v>5796961</v>
      </c>
      <c r="D74" s="72">
        <v>6044420</v>
      </c>
      <c r="E74" s="68">
        <f t="shared" ref="E74:E92" si="6">D74-C74</f>
        <v>247459</v>
      </c>
      <c r="F74" s="73">
        <f t="shared" ref="F74:F92" si="7">IF(ISBLANK(E74),"  ",IF(C74&gt;0,E74/C74,IF(E74&gt;0,1,0)))</f>
        <v>4.2687711716535612E-2</v>
      </c>
    </row>
    <row r="75" spans="1:6" ht="15" customHeight="1" x14ac:dyDescent="0.25">
      <c r="A75" s="78" t="s">
        <v>70</v>
      </c>
      <c r="B75" s="75">
        <v>34811.79</v>
      </c>
      <c r="C75" s="75">
        <v>140765</v>
      </c>
      <c r="D75" s="75">
        <v>116311</v>
      </c>
      <c r="E75" s="77">
        <f t="shared" si="6"/>
        <v>-24454</v>
      </c>
      <c r="F75" s="73">
        <f t="shared" si="7"/>
        <v>-0.17372216104855612</v>
      </c>
    </row>
    <row r="76" spans="1:6" ht="15" customHeight="1" x14ac:dyDescent="0.25">
      <c r="A76" s="78" t="s">
        <v>71</v>
      </c>
      <c r="B76" s="68">
        <v>2744950.9800000004</v>
      </c>
      <c r="C76" s="68">
        <v>2960519</v>
      </c>
      <c r="D76" s="68">
        <v>3167563</v>
      </c>
      <c r="E76" s="77">
        <f t="shared" si="6"/>
        <v>207044</v>
      </c>
      <c r="F76" s="73">
        <f t="shared" si="7"/>
        <v>6.9935035039464369E-2</v>
      </c>
    </row>
    <row r="77" spans="1:6" s="127" customFormat="1" ht="15" customHeight="1" x14ac:dyDescent="0.25">
      <c r="A77" s="97" t="s">
        <v>72</v>
      </c>
      <c r="B77" s="99">
        <v>7386123.1800000006</v>
      </c>
      <c r="C77" s="99">
        <v>8898245</v>
      </c>
      <c r="D77" s="99">
        <v>9328294</v>
      </c>
      <c r="E77" s="83">
        <f t="shared" si="6"/>
        <v>430049</v>
      </c>
      <c r="F77" s="84">
        <f t="shared" si="7"/>
        <v>4.8329642530633848E-2</v>
      </c>
    </row>
    <row r="78" spans="1:6" ht="15" customHeight="1" x14ac:dyDescent="0.25">
      <c r="A78" s="78" t="s">
        <v>73</v>
      </c>
      <c r="B78" s="75">
        <v>281054</v>
      </c>
      <c r="C78" s="75">
        <v>275959</v>
      </c>
      <c r="D78" s="75">
        <v>281359</v>
      </c>
      <c r="E78" s="77">
        <f t="shared" si="6"/>
        <v>5400</v>
      </c>
      <c r="F78" s="73">
        <f t="shared" si="7"/>
        <v>1.9568124250341535E-2</v>
      </c>
    </row>
    <row r="79" spans="1:6" ht="15" customHeight="1" x14ac:dyDescent="0.25">
      <c r="A79" s="78" t="s">
        <v>74</v>
      </c>
      <c r="B79" s="72">
        <v>338153</v>
      </c>
      <c r="C79" s="72">
        <v>626702</v>
      </c>
      <c r="D79" s="72">
        <v>741321</v>
      </c>
      <c r="E79" s="77">
        <f t="shared" si="6"/>
        <v>114619</v>
      </c>
      <c r="F79" s="73">
        <f t="shared" si="7"/>
        <v>0.18289234755912698</v>
      </c>
    </row>
    <row r="80" spans="1:6" ht="15" customHeight="1" x14ac:dyDescent="0.25">
      <c r="A80" s="78" t="s">
        <v>75</v>
      </c>
      <c r="B80" s="68">
        <v>79739</v>
      </c>
      <c r="C80" s="68">
        <v>139328</v>
      </c>
      <c r="D80" s="68">
        <v>107867</v>
      </c>
      <c r="E80" s="77">
        <f t="shared" si="6"/>
        <v>-31461</v>
      </c>
      <c r="F80" s="73">
        <f t="shared" si="7"/>
        <v>-0.22580529398254479</v>
      </c>
    </row>
    <row r="81" spans="1:8" s="127" customFormat="1" ht="15" customHeight="1" x14ac:dyDescent="0.25">
      <c r="A81" s="81" t="s">
        <v>76</v>
      </c>
      <c r="B81" s="99">
        <v>698946</v>
      </c>
      <c r="C81" s="99">
        <v>1041989</v>
      </c>
      <c r="D81" s="99">
        <v>1130547</v>
      </c>
      <c r="E81" s="83">
        <f t="shared" si="6"/>
        <v>88558</v>
      </c>
      <c r="F81" s="84">
        <f t="shared" si="7"/>
        <v>8.4989380885978641E-2</v>
      </c>
    </row>
    <row r="82" spans="1:8" ht="15" customHeight="1" x14ac:dyDescent="0.25">
      <c r="A82" s="78" t="s">
        <v>77</v>
      </c>
      <c r="B82" s="68">
        <v>3629158</v>
      </c>
      <c r="C82" s="68">
        <v>5089841</v>
      </c>
      <c r="D82" s="68">
        <v>4804841</v>
      </c>
      <c r="E82" s="77">
        <f t="shared" si="6"/>
        <v>-285000</v>
      </c>
      <c r="F82" s="73">
        <f t="shared" si="7"/>
        <v>-5.5993890575363747E-2</v>
      </c>
    </row>
    <row r="83" spans="1:8" ht="15" customHeight="1" x14ac:dyDescent="0.25">
      <c r="A83" s="78" t="s">
        <v>78</v>
      </c>
      <c r="B83" s="77">
        <v>355458887</v>
      </c>
      <c r="C83" s="77">
        <v>370554249</v>
      </c>
      <c r="D83" s="77">
        <v>373764279</v>
      </c>
      <c r="E83" s="77">
        <f t="shared" si="6"/>
        <v>3210030</v>
      </c>
      <c r="F83" s="73">
        <f t="shared" si="7"/>
        <v>8.6627801696048026E-3</v>
      </c>
    </row>
    <row r="84" spans="1:8" ht="15" customHeight="1" x14ac:dyDescent="0.25">
      <c r="A84" s="78" t="s">
        <v>79</v>
      </c>
      <c r="B84" s="77">
        <v>0</v>
      </c>
      <c r="C84" s="77">
        <v>0</v>
      </c>
      <c r="D84" s="77">
        <v>0</v>
      </c>
      <c r="E84" s="77">
        <f t="shared" si="6"/>
        <v>0</v>
      </c>
      <c r="F84" s="73">
        <f t="shared" si="7"/>
        <v>0</v>
      </c>
    </row>
    <row r="85" spans="1:8" ht="15" customHeight="1" x14ac:dyDescent="0.25">
      <c r="A85" s="78" t="s">
        <v>80</v>
      </c>
      <c r="B85" s="77">
        <v>1298661</v>
      </c>
      <c r="C85" s="77">
        <v>1241951</v>
      </c>
      <c r="D85" s="77">
        <v>1358707</v>
      </c>
      <c r="E85" s="77">
        <f t="shared" si="6"/>
        <v>116756</v>
      </c>
      <c r="F85" s="73">
        <f t="shared" si="7"/>
        <v>9.4010150158903211E-2</v>
      </c>
    </row>
    <row r="86" spans="1:8" s="127" customFormat="1" ht="15" customHeight="1" x14ac:dyDescent="0.25">
      <c r="A86" s="81" t="s">
        <v>81</v>
      </c>
      <c r="B86" s="83">
        <v>360386706</v>
      </c>
      <c r="C86" s="83">
        <v>376886041</v>
      </c>
      <c r="D86" s="83">
        <v>379927827</v>
      </c>
      <c r="E86" s="83">
        <f t="shared" si="6"/>
        <v>3041786</v>
      </c>
      <c r="F86" s="84">
        <f t="shared" si="7"/>
        <v>8.0708375187607435E-3</v>
      </c>
    </row>
    <row r="87" spans="1:8" ht="15" customHeight="1" x14ac:dyDescent="0.25">
      <c r="A87" s="78" t="s">
        <v>82</v>
      </c>
      <c r="B87" s="77">
        <v>12723</v>
      </c>
      <c r="C87" s="77">
        <v>51200</v>
      </c>
      <c r="D87" s="77">
        <v>51200</v>
      </c>
      <c r="E87" s="77">
        <f t="shared" si="6"/>
        <v>0</v>
      </c>
      <c r="F87" s="73">
        <f t="shared" si="7"/>
        <v>0</v>
      </c>
    </row>
    <row r="88" spans="1:8" ht="15" customHeight="1" x14ac:dyDescent="0.25">
      <c r="A88" s="78" t="s">
        <v>83</v>
      </c>
      <c r="B88" s="77">
        <v>0</v>
      </c>
      <c r="C88" s="77">
        <v>0</v>
      </c>
      <c r="D88" s="77">
        <v>0</v>
      </c>
      <c r="E88" s="77">
        <f t="shared" si="6"/>
        <v>0</v>
      </c>
      <c r="F88" s="73">
        <f t="shared" si="7"/>
        <v>0</v>
      </c>
    </row>
    <row r="89" spans="1:8" ht="15" customHeight="1" x14ac:dyDescent="0.25">
      <c r="A89" s="86" t="s">
        <v>84</v>
      </c>
      <c r="B89" s="77">
        <v>0</v>
      </c>
      <c r="C89" s="77">
        <v>0</v>
      </c>
      <c r="D89" s="77">
        <v>0</v>
      </c>
      <c r="E89" s="77">
        <f t="shared" si="6"/>
        <v>0</v>
      </c>
      <c r="F89" s="73">
        <f t="shared" si="7"/>
        <v>0</v>
      </c>
    </row>
    <row r="90" spans="1:8" s="127" customFormat="1" ht="15" customHeight="1" x14ac:dyDescent="0.25">
      <c r="A90" s="100" t="s">
        <v>85</v>
      </c>
      <c r="B90" s="99">
        <v>12723</v>
      </c>
      <c r="C90" s="99">
        <v>51200</v>
      </c>
      <c r="D90" s="99">
        <v>51200</v>
      </c>
      <c r="E90" s="99">
        <f t="shared" si="6"/>
        <v>0</v>
      </c>
      <c r="F90" s="84">
        <f t="shared" si="7"/>
        <v>0</v>
      </c>
    </row>
    <row r="91" spans="1:8" ht="15" customHeight="1" x14ac:dyDescent="0.25">
      <c r="A91" s="86" t="s">
        <v>86</v>
      </c>
      <c r="B91" s="77">
        <v>0</v>
      </c>
      <c r="C91" s="77">
        <v>0</v>
      </c>
      <c r="D91" s="77">
        <v>0</v>
      </c>
      <c r="E91" s="77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v>368484498.18000001</v>
      </c>
      <c r="C92" s="200">
        <v>386877475</v>
      </c>
      <c r="D92" s="200">
        <v>390437868</v>
      </c>
      <c r="E92" s="200">
        <f t="shared" si="6"/>
        <v>3560393</v>
      </c>
      <c r="F92" s="202">
        <f t="shared" si="7"/>
        <v>9.2028955679055759E-3</v>
      </c>
    </row>
    <row r="93" spans="1:8" ht="15" customHeight="1" thickTop="1" x14ac:dyDescent="0.4">
      <c r="A93" s="4"/>
      <c r="B93" s="5"/>
      <c r="C93" s="10">
        <v>0</v>
      </c>
      <c r="D93" s="10">
        <v>0</v>
      </c>
      <c r="E93" s="10">
        <v>0</v>
      </c>
      <c r="F93" s="6" t="s">
        <v>46</v>
      </c>
      <c r="G93" s="145"/>
      <c r="H93" s="145"/>
    </row>
    <row r="94" spans="1:8" x14ac:dyDescent="0.25">
      <c r="A94" s="11" t="s">
        <v>201</v>
      </c>
    </row>
    <row r="95" spans="1:8" x14ac:dyDescent="0.25">
      <c r="A95" s="11" t="s">
        <v>193</v>
      </c>
    </row>
  </sheetData>
  <hyperlinks>
    <hyperlink ref="H2" location="Home!A1" tooltip="Home" display="Home" xr:uid="{00000000-0004-0000-0A00-000000000000}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L95"/>
  <sheetViews>
    <sheetView zoomScale="80" zoomScaleNormal="80" workbookViewId="0">
      <pane xSplit="1" ySplit="5" topLeftCell="B6" activePane="bottomRight" state="frozen"/>
      <selection activeCell="P29" sqref="P29"/>
      <selection pane="topRight" activeCell="P29" sqref="P29"/>
      <selection pane="bottomLeft" activeCell="P29" sqref="P29"/>
      <selection pane="bottomRight" activeCell="P29" sqref="P29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6"/>
      <c r="C1" s="32" t="s">
        <v>1</v>
      </c>
      <c r="D1" s="29" t="s">
        <v>90</v>
      </c>
      <c r="E1" s="43"/>
      <c r="F1" s="41"/>
    </row>
    <row r="2" spans="1:8" ht="19.5" customHeight="1" thickBot="1" x14ac:dyDescent="0.35">
      <c r="A2" s="30" t="s">
        <v>2</v>
      </c>
      <c r="B2" s="31"/>
      <c r="C2" s="37"/>
      <c r="D2" s="35"/>
      <c r="E2" s="35"/>
      <c r="F2" s="36"/>
      <c r="H2" s="214" t="s">
        <v>190</v>
      </c>
    </row>
    <row r="3" spans="1:8" ht="19.5" customHeight="1" thickBot="1" x14ac:dyDescent="0.35">
      <c r="A3" s="38" t="s">
        <v>3</v>
      </c>
      <c r="B3" s="39"/>
      <c r="C3" s="40"/>
      <c r="D3" s="35"/>
      <c r="E3" s="35"/>
      <c r="F3" s="36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138</v>
      </c>
      <c r="C5" s="65" t="s">
        <v>197</v>
      </c>
      <c r="D5" s="65" t="s">
        <v>198</v>
      </c>
      <c r="E5" s="65" t="s">
        <v>138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f>ULBoard!B8+Grambling!B8+LATech!B8+McNeese!B8+Nicholls!B8+NwSU!B8+SLU!B8+ULL!B8+ULM!B8+UNO!B8</f>
        <v>215222966.47</v>
      </c>
      <c r="C8" s="72">
        <f>ULBoard!C8+Grambling!C8+LATech!C8+McNeese!C8+Nicholls!C8+NwSU!C8+SLU!C8+ULL!C8+ULM!C8+UNO!C8</f>
        <v>215222966</v>
      </c>
      <c r="D8" s="72">
        <f>ULBoard!D8+Grambling!D8+LATech!D8+McNeese!D8+Nicholls!D8+NwSU!D8+SLU!D8+ULL!D8+ULM!D8+UNO!D8</f>
        <v>223947532</v>
      </c>
      <c r="E8" s="72">
        <f t="shared" ref="E8:E29" si="0">D8-C8</f>
        <v>8724566</v>
      </c>
      <c r="F8" s="73">
        <f t="shared" ref="F8:F29" si="1">IF(ISBLANK(E8),"  ",IF(C8&gt;0,E8/C8,IF(E8&gt;0,1,0)))</f>
        <v>4.053733745124579E-2</v>
      </c>
    </row>
    <row r="9" spans="1:8" ht="15" customHeight="1" x14ac:dyDescent="0.25">
      <c r="A9" s="71" t="s">
        <v>13</v>
      </c>
      <c r="B9" s="72">
        <f>ULBoard!B9+Grambling!B9+LATech!B9+McNeese!B9+Nicholls!B9+NwSU!B9+SLU!B9+ULL!B9+ULM!B9+UNO!B9</f>
        <v>0</v>
      </c>
      <c r="C9" s="72">
        <f>ULBoard!C9+Grambling!C9+LATech!C9+McNeese!C9+Nicholls!C9+NwSU!C9+SLU!C9+ULL!C9+ULM!C9+UNO!C9</f>
        <v>0</v>
      </c>
      <c r="D9" s="72">
        <f>ULBoard!D9+Grambling!D9+LATech!D9+McNeese!D9+Nicholls!D9+NwSU!D9+SLU!D9+ULL!D9+ULM!D9+UNO!D9</f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2">
        <f>ULBoard!B10+Grambling!B10+LATech!B10+McNeese!B10+Nicholls!B10+NwSU!B10+SLU!B10+ULL!B10+ULM!B10+UNO!B10</f>
        <v>16977902.119999997</v>
      </c>
      <c r="C10" s="72">
        <f>ULBoard!C10+Grambling!C10+LATech!C10+McNeese!C10+Nicholls!C10+NwSU!C10+SLU!C10+ULL!C10+ULM!C10+UNO!C10</f>
        <v>17846602</v>
      </c>
      <c r="D10" s="72">
        <f>ULBoard!D10+Grambling!D10+LATech!D10+McNeese!D10+Nicholls!D10+NwSU!D10+SLU!D10+ULL!D10+ULM!D10+UNO!D10</f>
        <v>17923276</v>
      </c>
      <c r="E10" s="72">
        <f t="shared" si="0"/>
        <v>76674</v>
      </c>
      <c r="F10" s="73">
        <f t="shared" si="1"/>
        <v>4.2962800425537587E-3</v>
      </c>
    </row>
    <row r="11" spans="1:8" ht="15" customHeight="1" x14ac:dyDescent="0.25">
      <c r="A11" s="76" t="s">
        <v>15</v>
      </c>
      <c r="B11" s="72">
        <f>ULBoard!B11+Grambling!B11+LATech!B11+McNeese!B11+Nicholls!B11+NwSU!B11+SLU!B11+ULL!B11+ULM!B11+UNO!B11</f>
        <v>0</v>
      </c>
      <c r="C11" s="72">
        <f>ULBoard!C11+Grambling!C11+LATech!C11+McNeese!C11+Nicholls!C11+NwSU!C11+SLU!C11+ULL!C11+ULM!C11+UNO!C11</f>
        <v>0</v>
      </c>
      <c r="D11" s="72">
        <f>ULBoard!D11+Grambling!D11+LATech!D11+McNeese!D11+Nicholls!D11+NwSU!D11+SLU!D11+ULL!D11+ULM!D11+UNO!D11</f>
        <v>0</v>
      </c>
      <c r="E11" s="72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2">
        <f>ULBoard!B12+Grambling!B12+LATech!B12+McNeese!B12+Nicholls!B12+NwSU!B12+SLU!B12+ULL!B12+ULM!B12+UNO!B12</f>
        <v>15425172.119999999</v>
      </c>
      <c r="C12" s="72">
        <f>ULBoard!C12+Grambling!C12+LATech!C12+McNeese!C12+Nicholls!C12+NwSU!C12+SLU!C12+ULL!C12+ULM!C12+UNO!C12</f>
        <v>16293872</v>
      </c>
      <c r="D12" s="72">
        <f>ULBoard!D12+Grambling!D12+LATech!D12+McNeese!D12+Nicholls!D12+NwSU!D12+SLU!D12+ULL!D12+ULM!D12+UNO!D12</f>
        <v>15839532</v>
      </c>
      <c r="E12" s="72">
        <f t="shared" si="0"/>
        <v>-454340</v>
      </c>
      <c r="F12" s="73">
        <f t="shared" si="1"/>
        <v>-2.7884102685966847E-2</v>
      </c>
    </row>
    <row r="13" spans="1:8" ht="15" customHeight="1" x14ac:dyDescent="0.25">
      <c r="A13" s="78" t="s">
        <v>17</v>
      </c>
      <c r="B13" s="72">
        <f>ULBoard!B13+Grambling!B13+LATech!B13+McNeese!B13+Nicholls!B13+NwSU!B13+SLU!B13+ULL!B13+ULM!B13+UNO!B13</f>
        <v>0</v>
      </c>
      <c r="C13" s="72">
        <f>ULBoard!C13+Grambling!C13+LATech!C13+McNeese!C13+Nicholls!C13+NwSU!C13+SLU!C13+ULL!C13+ULM!C13+UNO!C13</f>
        <v>0</v>
      </c>
      <c r="D13" s="72">
        <f>ULBoard!D13+Grambling!D13+LATech!D13+McNeese!D13+Nicholls!D13+NwSU!D13+SLU!D13+ULL!D13+ULM!D13+UNO!D13</f>
        <v>0</v>
      </c>
      <c r="E13" s="72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2">
        <f>ULBoard!B14+Grambling!B14+LATech!B14+McNeese!B14+Nicholls!B14+NwSU!B14+SLU!B14+ULL!B14+ULM!B14+UNO!B14</f>
        <v>392432</v>
      </c>
      <c r="C14" s="72">
        <f>ULBoard!C14+Grambling!C14+LATech!C14+McNeese!C14+Nicholls!C14+NwSU!C14+SLU!C14+ULL!C14+ULM!C14+UNO!C14</f>
        <v>392432</v>
      </c>
      <c r="D14" s="72">
        <f>ULBoard!D14+Grambling!D14+LATech!D14+McNeese!D14+Nicholls!D14+NwSU!D14+SLU!D14+ULL!D14+ULM!D14+UNO!D14</f>
        <v>491870</v>
      </c>
      <c r="E14" s="72">
        <f t="shared" si="0"/>
        <v>99438</v>
      </c>
      <c r="F14" s="73">
        <f t="shared" si="1"/>
        <v>0.25338912219187021</v>
      </c>
    </row>
    <row r="15" spans="1:8" ht="15" customHeight="1" x14ac:dyDescent="0.25">
      <c r="A15" s="78" t="s">
        <v>19</v>
      </c>
      <c r="B15" s="72">
        <f>ULBoard!B15+Grambling!B15+LATech!B15+McNeese!B15+Nicholls!B15+NwSU!B15+SLU!B15+ULL!B15+ULM!B15+UNO!B15</f>
        <v>1160298</v>
      </c>
      <c r="C15" s="72">
        <f>ULBoard!C15+Grambling!C15+LATech!C15+McNeese!C15+Nicholls!C15+NwSU!C15+SLU!C15+ULL!C15+ULM!C15+UNO!C15</f>
        <v>1160298</v>
      </c>
      <c r="D15" s="72">
        <f>ULBoard!D15+Grambling!D15+LATech!D15+McNeese!D15+Nicholls!D15+NwSU!D15+SLU!D15+ULL!D15+ULM!D15+UNO!D15</f>
        <v>1591874</v>
      </c>
      <c r="E15" s="72">
        <f t="shared" si="0"/>
        <v>431576</v>
      </c>
      <c r="F15" s="73">
        <f t="shared" si="1"/>
        <v>0.37195272249025679</v>
      </c>
    </row>
    <row r="16" spans="1:8" ht="15" customHeight="1" x14ac:dyDescent="0.25">
      <c r="A16" s="78" t="s">
        <v>20</v>
      </c>
      <c r="B16" s="72">
        <f>ULBoard!B16+Grambling!B16+LATech!B16+McNeese!B16+Nicholls!B16+NwSU!B16+SLU!B16+ULL!B16+ULM!B16+UNO!B16</f>
        <v>0</v>
      </c>
      <c r="C16" s="72">
        <f>ULBoard!C16+Grambling!C16+LATech!C16+McNeese!C16+Nicholls!C16+NwSU!C16+SLU!C16+ULL!C16+ULM!C16+UNO!C16</f>
        <v>0</v>
      </c>
      <c r="D16" s="72">
        <f>ULBoard!D16+Grambling!D16+LATech!D16+McNeese!D16+Nicholls!D16+NwSU!D16+SLU!D16+ULL!D16+ULM!D16+UNO!D16</f>
        <v>0</v>
      </c>
      <c r="E16" s="72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2">
        <f>ULBoard!B17+Grambling!B17+LATech!B17+McNeese!B17+Nicholls!B17+NwSU!B17+SLU!B17+ULL!B17+ULM!B17+UNO!B17</f>
        <v>0</v>
      </c>
      <c r="C17" s="72">
        <f>ULBoard!C17+Grambling!C17+LATech!C17+McNeese!C17+Nicholls!C17+NwSU!C17+SLU!C17+ULL!C17+ULM!C17+UNO!C17</f>
        <v>0</v>
      </c>
      <c r="D17" s="72">
        <f>ULBoard!D17+Grambling!D17+LATech!D17+McNeese!D17+Nicholls!D17+NwSU!D17+SLU!D17+ULL!D17+ULM!D17+UNO!D17</f>
        <v>0</v>
      </c>
      <c r="E17" s="72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2">
        <f>ULBoard!B18+Grambling!B18+LATech!B18+McNeese!B18+Nicholls!B18+NwSU!B18+SLU!B18+ULL!B18+ULM!B18+UNO!B18</f>
        <v>0</v>
      </c>
      <c r="C18" s="72">
        <f>ULBoard!C18+Grambling!C18+LATech!C18+McNeese!C18+Nicholls!C18+NwSU!C18+SLU!C18+ULL!C18+ULM!C18+UNO!C18</f>
        <v>0</v>
      </c>
      <c r="D18" s="72">
        <f>ULBoard!D18+Grambling!D18+LATech!D18+McNeese!D18+Nicholls!D18+NwSU!D18+SLU!D18+ULL!D18+ULM!D18+UNO!D18</f>
        <v>0</v>
      </c>
      <c r="E18" s="72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2">
        <f>ULBoard!B19+Grambling!B19+LATech!B19+McNeese!B19+Nicholls!B19+NwSU!B19+SLU!B19+ULL!B19+ULM!B19+UNO!B19</f>
        <v>0</v>
      </c>
      <c r="C19" s="72">
        <f>ULBoard!C19+Grambling!C19+LATech!C19+McNeese!C19+Nicholls!C19+NwSU!C19+SLU!C19+ULL!C19+ULM!C19+UNO!C19</f>
        <v>0</v>
      </c>
      <c r="D19" s="72">
        <f>ULBoard!D19+Grambling!D19+LATech!D19+McNeese!D19+Nicholls!D19+NwSU!D19+SLU!D19+ULL!D19+ULM!D19+UNO!D19</f>
        <v>0</v>
      </c>
      <c r="E19" s="72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2">
        <f>ULBoard!B20+Grambling!B20+LATech!B20+McNeese!B20+Nicholls!B20+NwSU!B20+SLU!B20+ULL!B20+ULM!B20+UNO!B20</f>
        <v>0</v>
      </c>
      <c r="C20" s="72">
        <f>ULBoard!C20+Grambling!C20+LATech!C20+McNeese!C20+Nicholls!C20+NwSU!C20+SLU!C20+ULL!C20+ULM!C20+UNO!C20</f>
        <v>0</v>
      </c>
      <c r="D20" s="72">
        <f>ULBoard!D20+Grambling!D20+LATech!D20+McNeese!D20+Nicholls!D20+NwSU!D20+SLU!D20+ULL!D20+ULM!D20+UNO!D20</f>
        <v>0</v>
      </c>
      <c r="E20" s="72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2">
        <f>ULBoard!B21+Grambling!B21+LATech!B21+McNeese!B21+Nicholls!B21+NwSU!B21+SLU!B21+ULL!B21+ULM!B21+UNO!B21</f>
        <v>0</v>
      </c>
      <c r="C21" s="72">
        <f>ULBoard!C21+Grambling!C21+LATech!C21+McNeese!C21+Nicholls!C21+NwSU!C21+SLU!C21+ULL!C21+ULM!C21+UNO!C21</f>
        <v>0</v>
      </c>
      <c r="D21" s="72">
        <f>ULBoard!D21+Grambling!D21+LATech!D21+McNeese!D21+Nicholls!D21+NwSU!D21+SLU!D21+ULL!D21+ULM!D21+UNO!D21</f>
        <v>0</v>
      </c>
      <c r="E21" s="72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2">
        <f>ULBoard!B22+Grambling!B22+LATech!B22+McNeese!B22+Nicholls!B22+NwSU!B22+SLU!B22+ULL!B22+ULM!B22+UNO!B22</f>
        <v>0</v>
      </c>
      <c r="C22" s="72">
        <f>ULBoard!C22+Grambling!C22+LATech!C22+McNeese!C22+Nicholls!C22+NwSU!C22+SLU!C22+ULL!C22+ULM!C22+UNO!C22</f>
        <v>0</v>
      </c>
      <c r="D22" s="72">
        <f>ULBoard!D22+Grambling!D22+LATech!D22+McNeese!D22+Nicholls!D22+NwSU!D22+SLU!D22+ULL!D22+ULM!D22+UNO!D22</f>
        <v>0</v>
      </c>
      <c r="E22" s="72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2">
        <f>ULBoard!B23+Grambling!B23+LATech!B23+McNeese!B23+Nicholls!B23+NwSU!B23+SLU!B23+ULL!B23+ULM!B23+UNO!B23</f>
        <v>0</v>
      </c>
      <c r="C23" s="72">
        <f>ULBoard!C23+Grambling!C23+LATech!C23+McNeese!C23+Nicholls!C23+NwSU!C23+SLU!C23+ULL!C23+ULM!C23+UNO!C23</f>
        <v>0</v>
      </c>
      <c r="D23" s="72">
        <f>ULBoard!D23+Grambling!D23+LATech!D23+McNeese!D23+Nicholls!D23+NwSU!D23+SLU!D23+ULL!D23+ULM!D23+UNO!D23</f>
        <v>0</v>
      </c>
      <c r="E23" s="72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2">
        <f>ULBoard!B24+Grambling!B24+LATech!B24+McNeese!B24+Nicholls!B24+NwSU!B24+SLU!B24+ULL!B24+ULM!B24+UNO!B24</f>
        <v>0</v>
      </c>
      <c r="C24" s="72">
        <f>ULBoard!C24+Grambling!C24+LATech!C24+McNeese!C24+Nicholls!C24+NwSU!C24+SLU!C24+ULL!C24+ULM!C24+UNO!C24</f>
        <v>0</v>
      </c>
      <c r="D24" s="72">
        <f>ULBoard!D24+Grambling!D24+LATech!D24+McNeese!D24+Nicholls!D24+NwSU!D24+SLU!D24+ULL!D24+ULM!D24+UNO!D24</f>
        <v>0</v>
      </c>
      <c r="E24" s="72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2">
        <f>ULBoard!B25+Grambling!B25+LATech!B25+McNeese!B25+Nicholls!B25+NwSU!B25+SLU!B25+ULL!B25+ULM!B25+UNO!B25</f>
        <v>0</v>
      </c>
      <c r="C25" s="72">
        <f>ULBoard!C25+Grambling!C25+LATech!C25+McNeese!C25+Nicholls!C25+NwSU!C25+SLU!C25+ULL!C25+ULM!C25+UNO!C25</f>
        <v>0</v>
      </c>
      <c r="D25" s="72">
        <f>ULBoard!D25+Grambling!D25+LATech!D25+McNeese!D25+Nicholls!D25+NwSU!D25+SLU!D25+ULL!D25+ULM!D25+UNO!D25</f>
        <v>0</v>
      </c>
      <c r="E25" s="72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2">
        <f>ULBoard!B26+Grambling!B26+LATech!B26+McNeese!B26+Nicholls!B26+NwSU!B26+SLU!B26+ULL!B26+ULM!B26+UNO!B26</f>
        <v>0</v>
      </c>
      <c r="C26" s="72">
        <f>ULBoard!C26+Grambling!C26+LATech!C26+McNeese!C26+Nicholls!C26+NwSU!C26+SLU!C26+ULL!C26+ULM!C26+UNO!C26</f>
        <v>0</v>
      </c>
      <c r="D26" s="72">
        <f>ULBoard!D26+Grambling!D26+LATech!D26+McNeese!D26+Nicholls!D26+NwSU!D26+SLU!D26+ULL!D26+ULM!D26+UNO!D26</f>
        <v>0</v>
      </c>
      <c r="E26" s="72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2">
        <f>ULBoard!B27+Grambling!B27+LATech!B27+McNeese!B27+Nicholls!B27+NwSU!B27+SLU!B27+ULL!B27+ULM!B27+UNO!B27</f>
        <v>0</v>
      </c>
      <c r="C27" s="72">
        <f>ULBoard!C27+Grambling!C27+LATech!C27+McNeese!C27+Nicholls!C27+NwSU!C27+SLU!C27+ULL!C27+ULM!C27+UNO!C27</f>
        <v>0</v>
      </c>
      <c r="D27" s="72">
        <f>ULBoard!D27+Grambling!D27+LATech!D27+McNeese!D27+Nicholls!D27+NwSU!D27+SLU!D27+ULL!D27+ULM!D27+UNO!D27</f>
        <v>0</v>
      </c>
      <c r="E27" s="72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2">
        <f>ULBoard!B28+Grambling!B28+LATech!B28+McNeese!B28+Nicholls!B28+NwSU!B28+SLU!B28+ULL!B28+ULM!B28+UNO!B28</f>
        <v>0</v>
      </c>
      <c r="C28" s="72">
        <f>ULBoard!C28+Grambling!C28+LATech!C28+McNeese!C28+Nicholls!C28+NwSU!C28+SLU!C28+ULL!C28+ULM!C28+UNO!C28</f>
        <v>0</v>
      </c>
      <c r="D28" s="72">
        <f>ULBoard!D28+Grambling!D28+LATech!D28+McNeese!D28+Nicholls!D28+NwSU!D28+SLU!D28+ULL!D28+ULM!D28+UNO!D28</f>
        <v>0</v>
      </c>
      <c r="E28" s="72">
        <f t="shared" si="0"/>
        <v>0</v>
      </c>
      <c r="F28" s="73">
        <f t="shared" si="1"/>
        <v>0</v>
      </c>
    </row>
    <row r="29" spans="1:6" ht="15" customHeight="1" x14ac:dyDescent="0.25">
      <c r="A29" s="79" t="s">
        <v>32</v>
      </c>
      <c r="B29" s="72">
        <f>ULBoard!B29+Grambling!B29+LATech!B29+McNeese!B29+Nicholls!B29+NwSU!B29+SLU!B29+ULL!B29+ULM!B29+UNO!B29</f>
        <v>0</v>
      </c>
      <c r="C29" s="72">
        <f>ULBoard!C29+Grambling!C29+LATech!C29+McNeese!C29+Nicholls!C29+NwSU!C29+SLU!C29+ULL!C29+ULM!C29+UNO!C29</f>
        <v>0</v>
      </c>
      <c r="D29" s="72">
        <f>ULBoard!D29+Grambling!D29+LATech!D29+McNeese!D29+Nicholls!D29+NwSU!D29+SLU!D29+ULL!D29+ULM!D29+UNO!D29</f>
        <v>0</v>
      </c>
      <c r="E29" s="72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f>ULBoard!B31+Grambling!B31+LATech!B31+McNeese!B31+Nicholls!B31+NwSU!B31+SLU!B31+ULL!B31+ULM!B31+UNO!B31</f>
        <v>0</v>
      </c>
      <c r="C31" s="72">
        <f>ULBoard!C31+Grambling!C31+LATech!C31+McNeese!C31+Nicholls!C31+NwSU!C31+SLU!C31+ULL!C31+ULM!C31+UNO!C31</f>
        <v>0</v>
      </c>
      <c r="D31" s="72">
        <f>ULBoard!D31+Grambling!D31+LATech!D31+McNeese!D31+Nicholls!D31+NwSU!D31+SLU!D31+ULL!D31+ULM!D31+UNO!D31</f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72">
        <f>ULBoard!B33+Grambling!B33+LATech!B33+McNeese!B33+Nicholls!B33+NwSU!B33+SLU!B33+ULL!B33+ULM!B33+UNO!B33</f>
        <v>0</v>
      </c>
      <c r="C33" s="72">
        <f>ULBoard!C33+Grambling!C33+LATech!C33+McNeese!C33+Nicholls!C33+NwSU!C33+SLU!C33+ULL!C33+ULM!C33+UNO!C33</f>
        <v>0</v>
      </c>
      <c r="D33" s="72">
        <f>ULBoard!D33+Grambling!D33+LATech!D33+McNeese!D33+Nicholls!D33+NwSU!D33+SLU!D33+ULL!D33+ULM!D33+UNO!D33</f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125"/>
      <c r="C34" s="125"/>
      <c r="D34" s="125"/>
      <c r="E34" s="75"/>
      <c r="F34" s="73" t="s">
        <v>37</v>
      </c>
      <c r="H34" s="142" t="s">
        <v>46</v>
      </c>
    </row>
    <row r="35" spans="1:12" s="127" customFormat="1" ht="15" customHeight="1" x14ac:dyDescent="0.25">
      <c r="A35" s="82" t="s">
        <v>38</v>
      </c>
      <c r="B35" s="126">
        <f>B33+B31+B10+B9+B8</f>
        <v>232200868.59</v>
      </c>
      <c r="C35" s="126">
        <f>C33+C31+C10+C9+C8</f>
        <v>233069568</v>
      </c>
      <c r="D35" s="126">
        <f>D33+D31+D10+D9+D8</f>
        <v>241870808</v>
      </c>
      <c r="E35" s="90">
        <f>D35-C35</f>
        <v>8801240</v>
      </c>
      <c r="F35" s="84">
        <f>IF(ISBLANK(E35),"  ",IF(C35&gt;0,E35/C35,IF(E35&gt;0,1,0)))</f>
        <v>3.7762287352761562E-2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f>ULBoard!B37+Grambling!B37+LATech!B37+McNeese!B37+Nicholls!B37+NwSU!B37+SLU!B37+ULL!B37+ULM!B37+UNO!B37</f>
        <v>0</v>
      </c>
      <c r="C37" s="72">
        <f>ULBoard!C37+Grambling!C37+LATech!C37+McNeese!C39+Nicholls!C37+NwSU!C37+SLU!C37+ULL!C37+ULM!C37+UNO!C37</f>
        <v>0</v>
      </c>
      <c r="D37" s="72">
        <f>ULBoard!D37+Grambling!D37+LATech!D37+McNeese!D39+Nicholls!D37+NwSU!D37+SLU!D37+ULL!D37+ULM!D37+UNO!D37</f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f>ULBoard!B38+Grambling!B38+LATech!B38+McNeese!B38+Nicholls!B38+NwSU!B38+SLU!B38+ULL!B38+ULM!B38+UNO!B38</f>
        <v>0</v>
      </c>
      <c r="C38" s="72">
        <f>ULBoard!C38+Grambling!C38+LATech!C38+McNeese!C40+Nicholls!C38+NwSU!C38+SLU!C38+ULL!C38+ULM!C38+UNO!C38</f>
        <v>0</v>
      </c>
      <c r="D38" s="72">
        <f>ULBoard!D38+Grambling!D38+LATech!D38+McNeese!D40+Nicholls!D38+NwSU!D38+SLU!D38+ULL!D38+ULM!D38+UNO!D38</f>
        <v>0</v>
      </c>
      <c r="E38" s="72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f>ULBoard!B39+Grambling!B39+LATech!B39+McNeese!B39+Nicholls!B39+NwSU!B39+SLU!B39+ULL!B39+ULM!B39+UNO!B39</f>
        <v>0</v>
      </c>
      <c r="C39" s="72">
        <f>ULBoard!C39+Grambling!C39+LATech!C39+McNeese!C41+Nicholls!C39+NwSU!C39+SLU!C39+ULL!C39+ULM!C39+UNO!C39</f>
        <v>0</v>
      </c>
      <c r="D39" s="72">
        <f>ULBoard!D39+Grambling!D39+LATech!D39+McNeese!D41+Nicholls!D39+NwSU!D39+SLU!D39+ULL!D39+ULM!D39+UNO!D39</f>
        <v>0</v>
      </c>
      <c r="E39" s="72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f>ULBoard!B40+Grambling!B40+LATech!B40+McNeese!B40+Nicholls!B40+NwSU!B40+SLU!B40+ULL!B40+ULM!B40+UNO!B40</f>
        <v>0</v>
      </c>
      <c r="C40" s="72">
        <f>ULBoard!C40+Grambling!C40+LATech!C40+McNeese!C42+Nicholls!C40+NwSU!C40+SLU!C40+ULL!C40+ULM!C40+UNO!C40</f>
        <v>0</v>
      </c>
      <c r="D40" s="72">
        <f>ULBoard!D40+Grambling!D40+LATech!D40+McNeese!D42+Nicholls!D40+NwSU!D40+SLU!D40+ULL!D40+ULM!D40+UNO!D40</f>
        <v>0</v>
      </c>
      <c r="E40" s="72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f>ULBoard!B41+Grambling!B41+LATech!B41+McNeese!B41+Nicholls!B41+NwSU!B41+SLU!B41+ULL!B41+ULM!B41+UNO!B41</f>
        <v>0</v>
      </c>
      <c r="C41" s="72">
        <f>ULBoard!C41+Grambling!C41+LATech!C41+McNeese!C43+Nicholls!C41+NwSU!C41+SLU!C41+ULL!C41+ULM!C41+UNO!C41</f>
        <v>0</v>
      </c>
      <c r="D41" s="72">
        <f>ULBoard!D41+Grambling!D41+LATech!D41+McNeese!D43+Nicholls!D41+NwSU!D41+SLU!D41+ULL!D41+ULM!D41+UNO!D41</f>
        <v>0</v>
      </c>
      <c r="E41" s="72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90">
        <f>SUM(B37:B41)</f>
        <v>0</v>
      </c>
      <c r="C42" s="90">
        <f>SUM(C37:C41)</f>
        <v>0</v>
      </c>
      <c r="D42" s="90">
        <f>SUM(D37:D41)</f>
        <v>0</v>
      </c>
      <c r="E42" s="90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f>ULBoard!B44+Grambling!B44+LATech!B44+McNeese!B44+Nicholls!B44+NwSU!B44+SLU!B44+ULL!B44+ULM!B44+UNO!B44</f>
        <v>259923</v>
      </c>
      <c r="C44" s="90">
        <f>ULBoard!C44+Grambling!C44+LATech!C44+McNeese!C44+Nicholls!C44+NwSU!C44+SLU!C44+ULL!C44+ULM!C44+UNO!C44</f>
        <v>259923</v>
      </c>
      <c r="D44" s="90">
        <f>ULBoard!D44+Grambling!D44+LATech!D44+McNeese!D44+Nicholls!D44+NwSU!D44+SLU!D44+ULL!D44+ULM!D44+UNO!D44</f>
        <v>509923</v>
      </c>
      <c r="E44" s="90">
        <f>D44-C44</f>
        <v>250000</v>
      </c>
      <c r="F44" s="84">
        <f>IF(ISBLANK(E44),"  ",IF(C44&gt;0,E44/C44,IF(E44&gt;0,1,0)))</f>
        <v>0.96182330921080472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f>ULBoard!B46+Grambling!B46+LATech!B46+McNeese!B46+Nicholls!B46+NwSU!B46+SLU!B46+ULL!B46+ULM!B46+UNO!B46</f>
        <v>0</v>
      </c>
      <c r="C46" s="90">
        <f>ULBoard!C46+Grambling!C46+LATech!C46+McNeese!C46+Nicholls!C46+NwSU!C46+SLU!C46+ULL!C46+ULM!C46+UNO!C46</f>
        <v>0</v>
      </c>
      <c r="D46" s="90">
        <f>ULBoard!D46+Grambling!D46+LATech!D46+McNeese!D46+Nicholls!D46+NwSU!D46+SLU!D46+ULL!D46+ULM!D46+UNO!D46</f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90">
        <f>ULBoard!B48+Grambling!B48+LATech!B48+McNeese!B48+Nicholls!B48+NwSU!B48+SLU!B48+ULL!B48+ULM!B48+UNO!B48</f>
        <v>642111380.53999996</v>
      </c>
      <c r="C48" s="90">
        <f>ULBoard!C48+Grambling!C48+LATech!C48+McNeese!C48+Nicholls!C48+NwSU!C48+SLU!C48+ULL!C48+ULM!C48+UNO!C48</f>
        <v>662683145</v>
      </c>
      <c r="D48" s="90">
        <f>ULBoard!D48+Grambling!D48+LATech!D48+McNeese!D48+Nicholls!D48+NwSU!D48+SLU!D48+ULL!D48+ULM!D48+UNO!D48</f>
        <v>669783145</v>
      </c>
      <c r="E48" s="90">
        <f>D48-C48</f>
        <v>7100000</v>
      </c>
      <c r="F48" s="84">
        <f>IF(ISBLANK(E48),"  ",IF(C48&gt;0,E48/C48,IF(E48&gt;0,1,0)))</f>
        <v>1.071401929198003E-2</v>
      </c>
    </row>
    <row r="49" spans="1:8" ht="15" customHeight="1" x14ac:dyDescent="0.25">
      <c r="A49" s="78" t="s">
        <v>46</v>
      </c>
      <c r="B49" s="77"/>
      <c r="C49" s="77"/>
      <c r="D49" s="77"/>
      <c r="E49" s="77"/>
      <c r="F49" s="69"/>
    </row>
    <row r="50" spans="1:8" s="127" customFormat="1" ht="15" customHeight="1" x14ac:dyDescent="0.25">
      <c r="A50" s="91" t="s">
        <v>50</v>
      </c>
      <c r="B50" s="90">
        <f>ULBoard!B50+Grambling!B50+LATech!B50+McNeese!B50+Nicholls!B50+NwSU!B50+SLU!B50+ULL!B50+ULM!B50+UNO!B50</f>
        <v>0</v>
      </c>
      <c r="C50" s="90">
        <f>ULBoard!C50+Grambling!C50+LATech!C50+McNeese!C50+Nicholls!C50+NwSU!C50+SLU!C50+ULL!C50+ULM!C50+UNO!C50</f>
        <v>0</v>
      </c>
      <c r="D50" s="90">
        <f>ULBoard!D50+Grambling!D50+LATech!D50+McNeese!D50+Nicholls!D50+NwSU!D50+SLU!D50+ULL!D50+ULM!D50+UNO!D50</f>
        <v>0</v>
      </c>
      <c r="E50" s="90">
        <f>D50-C50</f>
        <v>0</v>
      </c>
      <c r="F50" s="84">
        <f>IF(ISBLANK(E50),"  ",IF(C50&gt;0,E50/C50,IF(E50&gt;0,1,0)))</f>
        <v>0</v>
      </c>
    </row>
    <row r="51" spans="1:8" ht="15" customHeight="1" x14ac:dyDescent="0.25">
      <c r="A51" s="80"/>
      <c r="B51" s="68"/>
      <c r="C51" s="68"/>
      <c r="D51" s="68"/>
      <c r="E51" s="68"/>
      <c r="F51" s="93"/>
    </row>
    <row r="52" spans="1:8" s="127" customFormat="1" ht="15" customHeight="1" x14ac:dyDescent="0.25">
      <c r="A52" s="80" t="s">
        <v>51</v>
      </c>
      <c r="B52" s="90">
        <f>ULBoard!B52+Grambling!B52+LATech!B52+McNeese!B52+Nicholls!B52+NwSU!B52+SLU!B52+ULL!B52+ULM!B52+UNO!B52</f>
        <v>0</v>
      </c>
      <c r="C52" s="90">
        <f>ULBoard!C52+Grambling!C52+LATech!C52+McNeese!C52+Nicholls!C52+NwSU!C52+SLU!C52+ULL!C52+ULM!C52+UNO!C52</f>
        <v>0</v>
      </c>
      <c r="D52" s="90">
        <f>ULBoard!D52+Grambling!D52+LATech!D52+McNeese!D52+Nicholls!D52+NwSU!D52+SLU!D52+ULL!D52+ULM!D52+UNO!D52</f>
        <v>0</v>
      </c>
      <c r="E52" s="90">
        <f>D52-C52</f>
        <v>0</v>
      </c>
      <c r="F52" s="84">
        <f>IF(ISBLANK(E52),"  ",IF(C52&gt;0,E52/C52,IF(E52&gt;0,1,0)))</f>
        <v>0</v>
      </c>
    </row>
    <row r="53" spans="1:8" ht="15" customHeight="1" x14ac:dyDescent="0.25">
      <c r="A53" s="78"/>
      <c r="B53" s="77"/>
      <c r="C53" s="77"/>
      <c r="D53" s="77"/>
      <c r="E53" s="77"/>
      <c r="F53" s="69"/>
    </row>
    <row r="54" spans="1:8" s="127" customFormat="1" ht="15" customHeight="1" x14ac:dyDescent="0.25">
      <c r="A54" s="94" t="s">
        <v>52</v>
      </c>
      <c r="B54" s="90">
        <f>B52+B50+B48+B46+B44+-B42+B35</f>
        <v>874572172.13</v>
      </c>
      <c r="C54" s="90">
        <f>C52+C50+C48+C46+C44+-C42+C35</f>
        <v>896012636</v>
      </c>
      <c r="D54" s="90">
        <f>D52+D50+D48+D46+D44+-D42+D35</f>
        <v>912163876</v>
      </c>
      <c r="E54" s="90">
        <f>D54-C54</f>
        <v>16151240</v>
      </c>
      <c r="F54" s="84">
        <f>IF(ISBLANK(E54),"  ",IF(C54&gt;0,E54/C54,IF(E54&gt;0,1,0)))</f>
        <v>1.8025683289582536E-2</v>
      </c>
    </row>
    <row r="55" spans="1:8" ht="15" customHeight="1" x14ac:dyDescent="0.25">
      <c r="A55" s="95"/>
      <c r="B55" s="77"/>
      <c r="C55" s="77"/>
      <c r="D55" s="77"/>
      <c r="E55" s="77"/>
      <c r="F55" s="69" t="s">
        <v>46</v>
      </c>
    </row>
    <row r="56" spans="1:8" ht="15" customHeight="1" x14ac:dyDescent="0.25">
      <c r="A56" s="96"/>
      <c r="B56" s="68"/>
      <c r="C56" s="68"/>
      <c r="D56" s="68"/>
      <c r="E56" s="68"/>
      <c r="F56" s="70" t="s">
        <v>46</v>
      </c>
    </row>
    <row r="57" spans="1:8" ht="15" customHeight="1" x14ac:dyDescent="0.25">
      <c r="A57" s="94" t="s">
        <v>53</v>
      </c>
      <c r="B57" s="68"/>
      <c r="C57" s="68"/>
      <c r="D57" s="68"/>
      <c r="E57" s="68"/>
      <c r="F57" s="70"/>
    </row>
    <row r="58" spans="1:8" ht="15" customHeight="1" x14ac:dyDescent="0.25">
      <c r="A58" s="76" t="s">
        <v>54</v>
      </c>
      <c r="B58" s="72">
        <f>ULBoard!B58+Grambling!B58+LATech!B58+McNeese!B58+Nicholls!B58+NwSU!B58+SLU!B58+ULL!B58+ULM!B58+UNO!B58</f>
        <v>366016495.08999997</v>
      </c>
      <c r="C58" s="72">
        <f>ULBoard!C58+Grambling!C58+LATech!C58+McNeese!C58+Nicholls!C58+NwSU!C58+SLU!C58+ULL!C58+ULM!C58+UNO!C58</f>
        <v>371310808</v>
      </c>
      <c r="D58" s="72">
        <f>ULBoard!D58+Grambling!D58+LATech!D58+McNeese!D58+Nicholls!D58+NwSU!D58+SLU!D58+ULL!D58+ULM!D58+UNO!D58</f>
        <v>381100334.39999998</v>
      </c>
      <c r="E58" s="72">
        <f t="shared" ref="E58:E71" si="4">D58-C58</f>
        <v>9789526.3999999762</v>
      </c>
      <c r="F58" s="73">
        <f t="shared" ref="F58:F71" si="5">IF(ISBLANK(E58),"  ",IF(C58&gt;0,E58/C58,IF(E58&gt;0,1,0)))</f>
        <v>2.6364776325067209E-2</v>
      </c>
    </row>
    <row r="59" spans="1:8" ht="15" customHeight="1" x14ac:dyDescent="0.25">
      <c r="A59" s="78" t="s">
        <v>55</v>
      </c>
      <c r="B59" s="72">
        <f>ULBoard!B59+Grambling!B59+LATech!B59+McNeese!B59+Nicholls!B59+NwSU!B59+SLU!B59+ULL!B59+ULM!B59+UNO!B59</f>
        <v>38193168.200000003</v>
      </c>
      <c r="C59" s="72">
        <f>ULBoard!C59+Grambling!C59+LATech!C59+McNeese!C59+Nicholls!C59+NwSU!C59+SLU!C59+ULL!C59+ULM!C59+UNO!C59</f>
        <v>39240315</v>
      </c>
      <c r="D59" s="72">
        <f>ULBoard!D59+Grambling!D59+LATech!D59+McNeese!D59+Nicholls!D59+NwSU!D59+SLU!D59+ULL!D59+ULM!D59+UNO!D59</f>
        <v>38933749.799999997</v>
      </c>
      <c r="E59" s="72">
        <f t="shared" si="4"/>
        <v>-306565.20000000298</v>
      </c>
      <c r="F59" s="73">
        <f t="shared" si="5"/>
        <v>-7.8125060922676834E-3</v>
      </c>
      <c r="H59" s="142" t="s">
        <v>126</v>
      </c>
    </row>
    <row r="60" spans="1:8" ht="15" customHeight="1" x14ac:dyDescent="0.25">
      <c r="A60" s="78" t="s">
        <v>56</v>
      </c>
      <c r="B60" s="72">
        <f>ULBoard!B60+Grambling!B60+LATech!B60+McNeese!B60+Nicholls!B60+NwSU!B60+SLU!B60+ULL!B60+ULM!B60+UNO!B60</f>
        <v>2215901.8099999996</v>
      </c>
      <c r="C60" s="72">
        <f>ULBoard!C60+Grambling!C60+LATech!C60+McNeese!C60+Nicholls!C60+NwSU!C60+SLU!C60+ULL!C60+ULM!C60+UNO!C60</f>
        <v>2307241</v>
      </c>
      <c r="D60" s="72">
        <f>ULBoard!D60+Grambling!D60+LATech!D60+McNeese!D60+Nicholls!D60+NwSU!D60+SLU!D60+ULL!D60+ULM!D60+UNO!D60</f>
        <v>2707607</v>
      </c>
      <c r="E60" s="72">
        <f t="shared" si="4"/>
        <v>400366</v>
      </c>
      <c r="F60" s="73">
        <f t="shared" si="5"/>
        <v>0.173525869209155</v>
      </c>
      <c r="H60" s="142" t="s">
        <v>46</v>
      </c>
    </row>
    <row r="61" spans="1:8" ht="15" customHeight="1" x14ac:dyDescent="0.25">
      <c r="A61" s="78" t="s">
        <v>57</v>
      </c>
      <c r="B61" s="72">
        <f>ULBoard!B61+Grambling!B61+LATech!B61+McNeese!B61+Nicholls!B61+NwSU!B61+SLU!B61+ULL!B61+ULM!B61+UNO!B61</f>
        <v>76420751.219999999</v>
      </c>
      <c r="C61" s="72">
        <f>ULBoard!C61+Grambling!C61+LATech!C61+McNeese!C61+Nicholls!C61+NwSU!C61+SLU!C61+ULL!C61+ULM!C61+UNO!C61</f>
        <v>81344275</v>
      </c>
      <c r="D61" s="72">
        <f>ULBoard!D61+Grambling!D61+LATech!D61+McNeese!D61+Nicholls!D61+NwSU!D61+SLU!D61+ULL!D61+ULM!D61+UNO!D61</f>
        <v>83798442</v>
      </c>
      <c r="E61" s="72">
        <f t="shared" si="4"/>
        <v>2454167</v>
      </c>
      <c r="F61" s="73">
        <f t="shared" si="5"/>
        <v>3.0170125678789319E-2</v>
      </c>
    </row>
    <row r="62" spans="1:8" ht="15" customHeight="1" x14ac:dyDescent="0.25">
      <c r="A62" s="78" t="s">
        <v>58</v>
      </c>
      <c r="B62" s="72">
        <f>ULBoard!B62+Grambling!B62+LATech!B62+McNeese!B62+Nicholls!B62+NwSU!B62+SLU!B62+ULL!B62+ULM!B62+UNO!B62</f>
        <v>48285182.57</v>
      </c>
      <c r="C62" s="72">
        <f>ULBoard!C62+Grambling!C62+LATech!C62+McNeese!C62+Nicholls!C62+NwSU!C62+SLU!C62+ULL!C62+ULM!C62+UNO!C62</f>
        <v>49377579</v>
      </c>
      <c r="D62" s="72">
        <f>ULBoard!D62+Grambling!D62+LATech!D62+McNeese!D62+Nicholls!D62+NwSU!D62+SLU!D62+ULL!D62+ULM!D62+UNO!D62</f>
        <v>50998886.600000001</v>
      </c>
      <c r="E62" s="72">
        <f t="shared" si="4"/>
        <v>1621307.6000000015</v>
      </c>
      <c r="F62" s="73">
        <f t="shared" si="5"/>
        <v>3.2834894558115162E-2</v>
      </c>
    </row>
    <row r="63" spans="1:8" ht="15" customHeight="1" x14ac:dyDescent="0.25">
      <c r="A63" s="78" t="s">
        <v>59</v>
      </c>
      <c r="B63" s="72">
        <f>ULBoard!B63+Grambling!B63+LATech!B63+McNeese!B63+Nicholls!B63+NwSU!B63+SLU!B63+ULL!B63+ULM!B63+UNO!B63</f>
        <v>123636349.48999999</v>
      </c>
      <c r="C63" s="72">
        <f>ULBoard!C63+Grambling!C63+LATech!C63+McNeese!C63+Nicholls!C63+NwSU!C63+SLU!C63+ULL!C63+ULM!C63+UNO!C63</f>
        <v>131184798</v>
      </c>
      <c r="D63" s="72">
        <f>ULBoard!D63+Grambling!D63+LATech!D63+McNeese!D63+Nicholls!D63+NwSU!D63+SLU!D63+ULL!D63+ULM!D63+UNO!D63</f>
        <v>133997562.8</v>
      </c>
      <c r="E63" s="72">
        <f t="shared" si="4"/>
        <v>2812764.799999997</v>
      </c>
      <c r="F63" s="73">
        <f t="shared" si="5"/>
        <v>2.1441240470561208E-2</v>
      </c>
    </row>
    <row r="64" spans="1:8" ht="15" customHeight="1" x14ac:dyDescent="0.25">
      <c r="A64" s="78" t="s">
        <v>60</v>
      </c>
      <c r="B64" s="72">
        <f>ULBoard!B64+Grambling!B64+LATech!B64+McNeese!B64+Nicholls!B64+NwSU!B64+SLU!B64+ULL!B64+ULM!B64+UNO!B64</f>
        <v>112419525.33</v>
      </c>
      <c r="C64" s="72">
        <f>ULBoard!C64+Grambling!C64+LATech!C64+McNeese!C64+Nicholls!C64+NwSU!C64+SLU!C64+ULL!C64+ULM!C64+UNO!C64</f>
        <v>111510132</v>
      </c>
      <c r="D64" s="72">
        <f>ULBoard!D64+Grambling!D64+LATech!D64+McNeese!D64+Nicholls!D64+NwSU!D64+SLU!D64+ULL!D64+ULM!D64+UNO!D64</f>
        <v>112368969</v>
      </c>
      <c r="E64" s="72">
        <f t="shared" si="4"/>
        <v>858837</v>
      </c>
      <c r="F64" s="73">
        <f t="shared" si="5"/>
        <v>7.7018741220752926E-3</v>
      </c>
    </row>
    <row r="65" spans="1:6" ht="15" customHeight="1" x14ac:dyDescent="0.25">
      <c r="A65" s="78" t="s">
        <v>61</v>
      </c>
      <c r="B65" s="72">
        <f>ULBoard!B65+Grambling!B65+LATech!B65+McNeese!B65+Nicholls!B65+NwSU!B65+SLU!B65+ULL!B65+ULM!B65+UNO!B65</f>
        <v>78462547.25999999</v>
      </c>
      <c r="C65" s="72">
        <f>ULBoard!C65+Grambling!C65+LATech!C65+McNeese!C65+Nicholls!C65+NwSU!C65+SLU!C65+ULL!C65+ULM!C65+UNO!C65</f>
        <v>83630442</v>
      </c>
      <c r="D65" s="72">
        <f>ULBoard!D65+Grambling!D65+LATech!D65+McNeese!D65+Nicholls!D65+NwSU!D65+SLU!D65+ULL!D65+ULM!D65+UNO!D65</f>
        <v>82389887.400000006</v>
      </c>
      <c r="E65" s="72">
        <f t="shared" si="4"/>
        <v>-1240554.599999994</v>
      </c>
      <c r="F65" s="73">
        <f t="shared" si="5"/>
        <v>-1.4833768306521614E-2</v>
      </c>
    </row>
    <row r="66" spans="1:6" s="127" customFormat="1" ht="15" customHeight="1" x14ac:dyDescent="0.25">
      <c r="A66" s="97" t="s">
        <v>62</v>
      </c>
      <c r="B66" s="90">
        <f>ULBoard!B66+Grambling!B66+LATech!B66+McNeese!B66+Nicholls!B66+NwSU!B66+SLU!B66+ULL!B66+ULM!B66+UNO!B66</f>
        <v>845649920.97000003</v>
      </c>
      <c r="C66" s="90">
        <f>SUM(C58:C65)</f>
        <v>869905590</v>
      </c>
      <c r="D66" s="90">
        <f>SUM(D58:D65)</f>
        <v>886295438.99999988</v>
      </c>
      <c r="E66" s="90">
        <f t="shared" si="4"/>
        <v>16389848.999999881</v>
      </c>
      <c r="F66" s="84">
        <f t="shared" si="5"/>
        <v>1.8840951464629489E-2</v>
      </c>
    </row>
    <row r="67" spans="1:6" ht="15" customHeight="1" x14ac:dyDescent="0.25">
      <c r="A67" s="78" t="s">
        <v>63</v>
      </c>
      <c r="B67" s="72">
        <f>ULBoard!B67+Grambling!B67+LATech!B67+McNeese!B67+Nicholls!B67+NwSU!B67+SLU!B67+ULL!B67+ULM!B67+UNO!B67</f>
        <v>0</v>
      </c>
      <c r="C67" s="72">
        <f>ULBoard!C67+Grambling!C67+LATech!C67+McNeese!C67+Nicholls!C67+NwSU!C67+SLU!C67+ULL!C67+ULM!C67+UNO!C67</f>
        <v>0</v>
      </c>
      <c r="D67" s="72">
        <f>ULBoard!D67+Grambling!D67+LATech!D67+McNeese!D67+Nicholls!D67+NwSU!D67+SLU!D67+ULL!D67+ULM!D67+UNO!D67</f>
        <v>0</v>
      </c>
      <c r="E67" s="72">
        <f t="shared" si="4"/>
        <v>0</v>
      </c>
      <c r="F67" s="73">
        <f t="shared" si="5"/>
        <v>0</v>
      </c>
    </row>
    <row r="68" spans="1:6" ht="15" customHeight="1" x14ac:dyDescent="0.25">
      <c r="A68" s="78" t="s">
        <v>64</v>
      </c>
      <c r="B68" s="72">
        <f>ULBoard!B68+Grambling!B68+LATech!B68+McNeese!B68+Nicholls!B68+NwSU!B68+SLU!B68+ULL!B68+ULM!B68+UNO!B68</f>
        <v>1849817.69</v>
      </c>
      <c r="C68" s="72">
        <f>ULBoard!C68+Grambling!C68+LATech!C68+McNeese!C68+Nicholls!C68+NwSU!C68+SLU!C68+ULL!C68+ULM!C68+UNO!C68</f>
        <v>2168346</v>
      </c>
      <c r="D68" s="72">
        <f>ULBoard!D68+Grambling!D68+LATech!D68+McNeese!D68+Nicholls!D68+NwSU!D68+SLU!D68+ULL!D68+ULM!D68+UNO!D68</f>
        <v>2053415</v>
      </c>
      <c r="E68" s="72">
        <f t="shared" si="4"/>
        <v>-114931</v>
      </c>
      <c r="F68" s="73">
        <f t="shared" si="5"/>
        <v>-5.3003994749915372E-2</v>
      </c>
    </row>
    <row r="69" spans="1:6" ht="15" customHeight="1" x14ac:dyDescent="0.25">
      <c r="A69" s="78" t="s">
        <v>65</v>
      </c>
      <c r="B69" s="72">
        <f>ULBoard!B69+Grambling!B69+LATech!B69+McNeese!B69+Nicholls!B69+NwSU!B69+SLU!B69+ULL!B69+ULM!B69+UNO!B69</f>
        <v>24981303</v>
      </c>
      <c r="C69" s="72">
        <f>ULBoard!C69+Grambling!C69+LATech!C69+McNeese!C69+Nicholls!C69+NwSU!C69+SLU!C69+ULL!C69+ULM!C69+UNO!C69</f>
        <v>21680415</v>
      </c>
      <c r="D69" s="72">
        <f>ULBoard!D69+Grambling!D69+LATech!D69+McNeese!D69+Nicholls!D69+NwSU!D69+SLU!D69+ULL!D69+ULM!D69+UNO!D69</f>
        <v>21139644</v>
      </c>
      <c r="E69" s="72">
        <f t="shared" si="4"/>
        <v>-540771</v>
      </c>
      <c r="F69" s="73">
        <f t="shared" si="5"/>
        <v>-2.4942834350726219E-2</v>
      </c>
    </row>
    <row r="70" spans="1:6" ht="15" customHeight="1" x14ac:dyDescent="0.25">
      <c r="A70" s="78" t="s">
        <v>66</v>
      </c>
      <c r="B70" s="72">
        <f>ULBoard!B70+Grambling!B70+LATech!B70+McNeese!B70+Nicholls!B70+NwSU!B70+SLU!B70+ULL!B70+ULM!B70+UNO!B70</f>
        <v>2091131</v>
      </c>
      <c r="C70" s="72">
        <f>ULBoard!C70+Grambling!C70+LATech!C70+McNeese!C70+Nicholls!C70+NwSU!C70+SLU!C70+ULL!C70+ULM!C70+UNO!C70</f>
        <v>2258285</v>
      </c>
      <c r="D70" s="72">
        <f>ULBoard!D70+Grambling!D70+LATech!D70+McNeese!D70+Nicholls!D70+NwSU!D70+SLU!D70+ULL!D70+ULM!D70+UNO!D70</f>
        <v>2675377</v>
      </c>
      <c r="E70" s="72">
        <f t="shared" si="4"/>
        <v>417092</v>
      </c>
      <c r="F70" s="73">
        <f t="shared" si="5"/>
        <v>0.18469413736530155</v>
      </c>
    </row>
    <row r="71" spans="1:6" s="127" customFormat="1" ht="15" customHeight="1" x14ac:dyDescent="0.25">
      <c r="A71" s="98" t="s">
        <v>67</v>
      </c>
      <c r="B71" s="90">
        <f>ULBoard!B71+Grambling!B71+LATech!B71+McNeese!B71+Nicholls!B71+NwSU!B71+SLU!B71+ULL!B71+ULM!B71+UNO!B71</f>
        <v>874572171.66000009</v>
      </c>
      <c r="C71" s="90">
        <f>SUM(C66:C70)</f>
        <v>896012636</v>
      </c>
      <c r="D71" s="90">
        <f>SUM(D66:D70)-1</f>
        <v>912163873.99999988</v>
      </c>
      <c r="E71" s="90">
        <f t="shared" si="4"/>
        <v>16151237.999999881</v>
      </c>
      <c r="F71" s="84">
        <f t="shared" si="5"/>
        <v>1.8025681057471026E-2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f>ULBoard!B74+Grambling!B74+LATech!B74+McNeese!B74+Nicholls!B74+NwSU!B74+SLU!B74+ULL!B74+ULM!B74+UNO!B74</f>
        <v>429768050.51999998</v>
      </c>
      <c r="C74" s="72">
        <f>ULBoard!C74+Grambling!C74+LATech!C74+McNeese!C74+Nicholls!C74+NwSU!C74+SLU!C74+ULL!C74+ULM!C74+UNO!C74</f>
        <v>436678056</v>
      </c>
      <c r="D74" s="72">
        <f>ULBoard!D74+Grambling!D74+LATech!D74+McNeese!D74+Nicholls!D74+NwSU!D74+SLU!D74+ULL!D74+ULM!D74+UNO!D74</f>
        <v>445439571</v>
      </c>
      <c r="E74" s="72">
        <f t="shared" ref="E74:E92" si="6">D74-C74</f>
        <v>8761515</v>
      </c>
      <c r="F74" s="73">
        <f t="shared" ref="F74:F92" si="7">IF(ISBLANK(E74),"  ",IF(C74&gt;0,E74/C74,IF(E74&gt;0,1,0)))</f>
        <v>2.0064014849420324E-2</v>
      </c>
    </row>
    <row r="75" spans="1:6" ht="15" customHeight="1" x14ac:dyDescent="0.25">
      <c r="A75" s="78" t="s">
        <v>70</v>
      </c>
      <c r="B75" s="72">
        <f>ULBoard!B75+Grambling!B75+LATech!B75+McNeese!B75+Nicholls!B75+NwSU!B75+SLU!B75+ULL!B75+ULM!B75+UNO!B75</f>
        <v>10633635.84</v>
      </c>
      <c r="C75" s="72">
        <f>ULBoard!C75+Grambling!C75+LATech!C75+McNeese!C75+Nicholls!C75+NwSU!C75+SLU!C75+ULL!C75+ULM!C75+UNO!C75</f>
        <v>11363469</v>
      </c>
      <c r="D75" s="72">
        <f>ULBoard!D75+Grambling!D75+LATech!D75+McNeese!D75+Nicholls!D75+NwSU!D75+SLU!D75+ULL!D75+ULM!D75+UNO!D75</f>
        <v>11277338</v>
      </c>
      <c r="E75" s="72">
        <f t="shared" si="6"/>
        <v>-86131</v>
      </c>
      <c r="F75" s="73">
        <f t="shared" si="7"/>
        <v>-7.5796396329325137E-3</v>
      </c>
    </row>
    <row r="76" spans="1:6" ht="15" customHeight="1" x14ac:dyDescent="0.25">
      <c r="A76" s="78" t="s">
        <v>71</v>
      </c>
      <c r="B76" s="72">
        <f>ULBoard!B76+Grambling!B76+LATech!B76+McNeese!B76+Nicholls!B76+NwSU!B76+SLU!B76+ULL!B76+ULM!B76+UNO!B76</f>
        <v>184295684.33999997</v>
      </c>
      <c r="C76" s="72">
        <f>ULBoard!C76+Grambling!C76+LATech!C76+McNeese!C76+Nicholls!C76+NwSU!C76+SLU!C76+ULL!C76+ULM!C76+UNO!C76</f>
        <v>188607207</v>
      </c>
      <c r="D76" s="72">
        <f>ULBoard!D76+Grambling!D76+LATech!D76+McNeese!D76+Nicholls!D76+NwSU!D76+SLU!D76+ULL!D76+ULM!D76+UNO!D76</f>
        <v>193569708</v>
      </c>
      <c r="E76" s="72">
        <f t="shared" si="6"/>
        <v>4962501</v>
      </c>
      <c r="F76" s="73">
        <f t="shared" si="7"/>
        <v>2.6311301031036422E-2</v>
      </c>
    </row>
    <row r="77" spans="1:6" s="127" customFormat="1" ht="15" customHeight="1" x14ac:dyDescent="0.25">
      <c r="A77" s="97" t="s">
        <v>72</v>
      </c>
      <c r="B77" s="90">
        <f>ULBoard!B77+Grambling!B77+LATech!B77+McNeese!B77+Nicholls!B77+NwSU!B77+SLU!B77+ULL!B77+ULM!B77+UNO!B77</f>
        <v>624697370.69999993</v>
      </c>
      <c r="C77" s="90">
        <f>SUM(C74:C76)</f>
        <v>636648732</v>
      </c>
      <c r="D77" s="90">
        <f>SUM(D74:D76)</f>
        <v>650286617</v>
      </c>
      <c r="E77" s="90">
        <f t="shared" si="6"/>
        <v>13637885</v>
      </c>
      <c r="F77" s="84">
        <f t="shared" si="7"/>
        <v>2.1421365212111975E-2</v>
      </c>
    </row>
    <row r="78" spans="1:6" ht="15" customHeight="1" x14ac:dyDescent="0.25">
      <c r="A78" s="78" t="s">
        <v>73</v>
      </c>
      <c r="B78" s="72">
        <f>ULBoard!B78+Grambling!B78+LATech!B78+McNeese!B78+Nicholls!B78+NwSU!B78+SLU!B78+ULL!B78+ULM!B78+UNO!B78</f>
        <v>4314748.8599999994</v>
      </c>
      <c r="C78" s="72">
        <f>ULBoard!C78+Grambling!C78+LATech!C78+McNeese!C78+Nicholls!C78+NwSU!C78+SLU!C78+ULL!C78+ULM!C78+UNO!C78</f>
        <v>4694378</v>
      </c>
      <c r="D78" s="72">
        <f>ULBoard!D78+Grambling!D78+LATech!D78+McNeese!D78+Nicholls!D78+NwSU!D78+SLU!D78+ULL!D78+ULM!D78+UNO!D78</f>
        <v>4654291</v>
      </c>
      <c r="E78" s="72">
        <f t="shared" si="6"/>
        <v>-40087</v>
      </c>
      <c r="F78" s="73">
        <f t="shared" si="7"/>
        <v>-8.5393634683870786E-3</v>
      </c>
    </row>
    <row r="79" spans="1:6" ht="15" customHeight="1" x14ac:dyDescent="0.25">
      <c r="A79" s="78" t="s">
        <v>74</v>
      </c>
      <c r="B79" s="72">
        <f>ULBoard!B79+Grambling!B79+LATech!B79+McNeese!B79+Nicholls!B79+NwSU!B79+SLU!B79+ULL!B79+ULM!B79+UNO!B79</f>
        <v>66501037.299999997</v>
      </c>
      <c r="C79" s="72">
        <f>ULBoard!C79+Grambling!C79+LATech!C79+McNeese!C79+Nicholls!C79+NwSU!C79+SLU!C79+ULL!C79+ULM!C79+UNO!C79</f>
        <v>73079014</v>
      </c>
      <c r="D79" s="72">
        <f>ULBoard!D79+Grambling!D79+LATech!D79+McNeese!D79+Nicholls!D79+NwSU!D79+SLU!D79+ULL!D79+ULM!D79+UNO!D79</f>
        <v>74434795</v>
      </c>
      <c r="E79" s="72">
        <f t="shared" si="6"/>
        <v>1355781</v>
      </c>
      <c r="F79" s="73">
        <f t="shared" si="7"/>
        <v>1.8552261802547036E-2</v>
      </c>
    </row>
    <row r="80" spans="1:6" ht="15" customHeight="1" x14ac:dyDescent="0.25">
      <c r="A80" s="78" t="s">
        <v>75</v>
      </c>
      <c r="B80" s="72">
        <f>ULBoard!B80+Grambling!B80+LATech!B80+McNeese!B80+Nicholls!B80+NwSU!B80+SLU!B80+ULL!B80+ULM!B80+UNO!B80</f>
        <v>11595898.65</v>
      </c>
      <c r="C80" s="72">
        <f>ULBoard!C80+Grambling!C80+LATech!C80+McNeese!C80+Nicholls!C80+NwSU!C80+SLU!C80+ULL!C80+ULM!C80+UNO!C80</f>
        <v>13298837</v>
      </c>
      <c r="D80" s="72">
        <f>ULBoard!D80+Grambling!D80+LATech!D80+McNeese!D80+Nicholls!D80+NwSU!D80+SLU!D80+ULL!D80+ULM!D80+UNO!D80</f>
        <v>15134878</v>
      </c>
      <c r="E80" s="72">
        <f t="shared" si="6"/>
        <v>1836041</v>
      </c>
      <c r="F80" s="73">
        <f t="shared" si="7"/>
        <v>0.13806026797681631</v>
      </c>
    </row>
    <row r="81" spans="1:8" s="127" customFormat="1" ht="15" customHeight="1" x14ac:dyDescent="0.25">
      <c r="A81" s="81" t="s">
        <v>76</v>
      </c>
      <c r="B81" s="90">
        <f>ULBoard!B81+Grambling!B81+LATech!B81+McNeese!B81+Nicholls!B81+NwSU!B81+SLU!B81+ULL!B81+ULM!B81+UNO!B81</f>
        <v>82411684.810000002</v>
      </c>
      <c r="C81" s="90">
        <f>SUM(C78:C80)</f>
        <v>91072229</v>
      </c>
      <c r="D81" s="90">
        <f>SUM(D78:D80)</f>
        <v>94223964</v>
      </c>
      <c r="E81" s="90">
        <f t="shared" si="6"/>
        <v>3151735</v>
      </c>
      <c r="F81" s="84">
        <f t="shared" si="7"/>
        <v>3.4606982113065447E-2</v>
      </c>
    </row>
    <row r="82" spans="1:8" ht="15" customHeight="1" x14ac:dyDescent="0.25">
      <c r="A82" s="78" t="s">
        <v>77</v>
      </c>
      <c r="B82" s="72">
        <f>ULBoard!B82+Grambling!B82+LATech!B82+McNeese!B82+Nicholls!B82+NwSU!B82+SLU!B82+ULL!B82+ULM!B82+UNO!B82</f>
        <v>6068097.1699999999</v>
      </c>
      <c r="C82" s="72">
        <f>ULBoard!C82+Grambling!C82+LATech!C82+McNeese!C82+Nicholls!C82+NwSU!C82+SLU!C82+ULL!C82+ULM!C82+UNO!C82</f>
        <v>7584889</v>
      </c>
      <c r="D82" s="72">
        <f>ULBoard!D82+Grambling!D82+LATech!D82+McNeese!D82+Nicholls!D82+NwSU!D82+SLU!D82+ULL!D82+ULM!D82+UNO!D82</f>
        <v>8573417</v>
      </c>
      <c r="E82" s="72">
        <f t="shared" si="6"/>
        <v>988528</v>
      </c>
      <c r="F82" s="73">
        <f t="shared" si="7"/>
        <v>0.13032860467700977</v>
      </c>
    </row>
    <row r="83" spans="1:8" ht="15" customHeight="1" x14ac:dyDescent="0.25">
      <c r="A83" s="78" t="s">
        <v>78</v>
      </c>
      <c r="B83" s="72">
        <f>ULBoard!B83+Grambling!B83+LATech!B83+McNeese!B83+Nicholls!B83+NwSU!B83+SLU!B83+ULL!B83+ULM!B83+UNO!B83</f>
        <v>147453847.12</v>
      </c>
      <c r="C83" s="72">
        <f>ULBoard!C83+Grambling!C83+LATech!C83+McNeese!C83+Nicholls!C83+NwSU!C83+SLU!C83+ULL!C83+ULM!C83+UNO!C83</f>
        <v>145858182</v>
      </c>
      <c r="D83" s="72">
        <f>ULBoard!D83+Grambling!D83+LATech!D83+McNeese!D83+Nicholls!D83+NwSU!D83+SLU!D83+ULL!D83+ULM!D83+UNO!D83</f>
        <v>145696098</v>
      </c>
      <c r="E83" s="72">
        <f t="shared" si="6"/>
        <v>-162084</v>
      </c>
      <c r="F83" s="73">
        <f t="shared" si="7"/>
        <v>-1.1112437970740648E-3</v>
      </c>
    </row>
    <row r="84" spans="1:8" ht="15" customHeight="1" x14ac:dyDescent="0.25">
      <c r="A84" s="78" t="s">
        <v>79</v>
      </c>
      <c r="B84" s="72">
        <f>ULBoard!B84+Grambling!B84+LATech!B84+McNeese!B84+Nicholls!B84+NwSU!B84+SLU!B84+ULL!B84+ULM!B84+UNO!B84</f>
        <v>0</v>
      </c>
      <c r="C84" s="72">
        <f>ULBoard!C84+Grambling!C84+LATech!C84+McNeese!C84+Nicholls!C84+NwSU!C84+SLU!C84+ULL!C84+ULM!C84+UNO!C84</f>
        <v>0</v>
      </c>
      <c r="D84" s="72">
        <f>ULBoard!D84+Grambling!D84+LATech!D84+McNeese!D84+Nicholls!D84+NwSU!D84+SLU!D84+ULL!D84+ULM!D84+UNO!D84</f>
        <v>0</v>
      </c>
      <c r="E84" s="72">
        <f t="shared" si="6"/>
        <v>0</v>
      </c>
      <c r="F84" s="73">
        <f t="shared" si="7"/>
        <v>0</v>
      </c>
    </row>
    <row r="85" spans="1:8" ht="15" customHeight="1" x14ac:dyDescent="0.25">
      <c r="A85" s="78" t="s">
        <v>80</v>
      </c>
      <c r="B85" s="72">
        <f>ULBoard!B85+Grambling!B85+LATech!B85+McNeese!B85+Nicholls!B85+NwSU!B85+SLU!B85+ULL!B85+ULM!B85+UNO!B85</f>
        <v>5133559.08</v>
      </c>
      <c r="C85" s="72">
        <f>ULBoard!C85+Grambling!C85+LATech!C85+McNeese!C85+Nicholls!C85+NwSU!C85+SLU!C85+ULL!C85+ULM!C85+UNO!C85</f>
        <v>5550228</v>
      </c>
      <c r="D85" s="72">
        <f>ULBoard!D85+Grambling!D85+LATech!D85+McNeese!D85+Nicholls!D85+NwSU!D85+SLU!D85+ULL!D85+ULM!D85+UNO!D85</f>
        <v>5625510</v>
      </c>
      <c r="E85" s="72">
        <f t="shared" si="6"/>
        <v>75282</v>
      </c>
      <c r="F85" s="73">
        <f t="shared" si="7"/>
        <v>1.356376711010791E-2</v>
      </c>
    </row>
    <row r="86" spans="1:8" s="127" customFormat="1" ht="15" customHeight="1" x14ac:dyDescent="0.25">
      <c r="A86" s="81" t="s">
        <v>81</v>
      </c>
      <c r="B86" s="90">
        <f>ULBoard!B86+Grambling!B86+LATech!B86+McNeese!B86+Nicholls!B86+NwSU!B86+SLU!B86+ULL!B86+ULM!B86+UNO!B86</f>
        <v>158655503.37</v>
      </c>
      <c r="C86" s="90">
        <f>SUM(C82:C85)</f>
        <v>158993299</v>
      </c>
      <c r="D86" s="90">
        <f>SUM(D82:D85)</f>
        <v>159895025</v>
      </c>
      <c r="E86" s="90">
        <f t="shared" si="6"/>
        <v>901726</v>
      </c>
      <c r="F86" s="84">
        <f t="shared" si="7"/>
        <v>5.6714717266166045E-3</v>
      </c>
    </row>
    <row r="87" spans="1:8" ht="15" customHeight="1" x14ac:dyDescent="0.25">
      <c r="A87" s="78" t="s">
        <v>82</v>
      </c>
      <c r="B87" s="72">
        <f>ULBoard!B87+Grambling!B87+LATech!B87+McNeese!B87+Nicholls!B87+NwSU!B87+SLU!B87+ULL!B87+ULM!B87+UNO!B87</f>
        <v>4084395.09</v>
      </c>
      <c r="C87" s="72">
        <f>ULBoard!C87+Grambling!C87+LATech!C87+McNeese!C87+Nicholls!C87+NwSU!C87+SLU!C87+ULL!C87+ULM!C87+UNO!C87</f>
        <v>4300600</v>
      </c>
      <c r="D87" s="72">
        <f>ULBoard!D87+Grambling!D87+LATech!D87+McNeese!D87+Nicholls!D87+NwSU!D87+SLU!D87+ULL!D87+ULM!D87+UNO!D87</f>
        <v>2828218</v>
      </c>
      <c r="E87" s="72">
        <f t="shared" si="6"/>
        <v>-1472382</v>
      </c>
      <c r="F87" s="73">
        <f t="shared" si="7"/>
        <v>-0.34236664651443982</v>
      </c>
    </row>
    <row r="88" spans="1:8" ht="15" customHeight="1" x14ac:dyDescent="0.25">
      <c r="A88" s="78" t="s">
        <v>83</v>
      </c>
      <c r="B88" s="72">
        <f>ULBoard!B88+Grambling!B88+LATech!B88+McNeese!B88+Nicholls!B88+NwSU!B88+SLU!B88+ULL!B88+ULM!B88+UNO!B88</f>
        <v>3802421.3099999996</v>
      </c>
      <c r="C88" s="72">
        <f>ULBoard!C88+Grambling!C88+LATech!C88+McNeese!C88+Nicholls!C88+NwSU!C88+SLU!C88+ULL!C88+ULM!C88+UNO!C88</f>
        <v>4221312</v>
      </c>
      <c r="D88" s="72">
        <f>ULBoard!D88+Grambling!D88+LATech!D88+McNeese!D88+Nicholls!D88+NwSU!D88+SLU!D88+ULL!D88+ULM!D88+UNO!D88</f>
        <v>4792764</v>
      </c>
      <c r="E88" s="72">
        <f t="shared" si="6"/>
        <v>571452</v>
      </c>
      <c r="F88" s="73">
        <f t="shared" si="7"/>
        <v>0.1353730783225689</v>
      </c>
    </row>
    <row r="89" spans="1:8" ht="15" customHeight="1" x14ac:dyDescent="0.25">
      <c r="A89" s="86" t="s">
        <v>84</v>
      </c>
      <c r="B89" s="72">
        <f>ULBoard!B89+Grambling!B89+LATech!B89+McNeese!B89+Nicholls!B89+NwSU!B89+SLU!B89+ULL!B89+ULM!B89+UNO!B89</f>
        <v>920803.38</v>
      </c>
      <c r="C89" s="72">
        <f>ULBoard!C89+Grambling!C89+LATech!C89+McNeese!C89+Nicholls!C89+NwSU!C89+SLU!C89+ULL!C89+ULM!C89+UNO!C89</f>
        <v>776462</v>
      </c>
      <c r="D89" s="72">
        <f>ULBoard!D89+Grambling!D89+LATech!D89+McNeese!D89+Nicholls!D89+NwSU!D89+SLU!D89+ULL!D89+ULM!D89+UNO!D89</f>
        <v>137283</v>
      </c>
      <c r="E89" s="72">
        <f t="shared" si="6"/>
        <v>-639179</v>
      </c>
      <c r="F89" s="73">
        <f t="shared" si="7"/>
        <v>-0.82319418078412077</v>
      </c>
    </row>
    <row r="90" spans="1:8" s="127" customFormat="1" ht="15" customHeight="1" x14ac:dyDescent="0.25">
      <c r="A90" s="100" t="s">
        <v>85</v>
      </c>
      <c r="B90" s="90">
        <f>ULBoard!B90+Grambling!B90+LATech!B90+McNeese!B90+Nicholls!B90+NwSU!B90+SLU!B90+ULL!B90+ULM!B90+UNO!B90</f>
        <v>8807619.7800000012</v>
      </c>
      <c r="C90" s="90">
        <f>SUM(C87:C89)</f>
        <v>9298374</v>
      </c>
      <c r="D90" s="90">
        <f>SUM(D87:D89)</f>
        <v>7758265</v>
      </c>
      <c r="E90" s="90">
        <f t="shared" si="6"/>
        <v>-1540109</v>
      </c>
      <c r="F90" s="84">
        <f t="shared" si="7"/>
        <v>-0.16563207717822492</v>
      </c>
    </row>
    <row r="91" spans="1:8" ht="15" customHeight="1" x14ac:dyDescent="0.25">
      <c r="A91" s="86" t="s">
        <v>86</v>
      </c>
      <c r="B91" s="72">
        <f>ULBoard!B91+Grambling!B91+LATech!B91+McNeese!B91+Nicholls!B91+NwSU!B91+SLU!B91+ULL!B91+ULM!B91+UNO!B91</f>
        <v>0</v>
      </c>
      <c r="C91" s="72">
        <f>ULBoard!C91+Grambling!C91+LATech!C91+McNeese!C91+Nicholls!C91+NwSU!C91+SLU!C91+ULL!C91+ULM!C91+UNO!C91</f>
        <v>0</v>
      </c>
      <c r="D91" s="72">
        <f>ULBoard!D91+Grambling!D91+LATech!D91+McNeese!D91+Nicholls!D91+NwSU!D91+SLU!D91+ULL!D91+ULM!D91+UNO!D91</f>
        <v>0</v>
      </c>
      <c r="E91" s="72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f>ULBoard!B92+Grambling!B92+LATech!B92+McNeese!B92+Nicholls!B92+NwSU!B92+SLU!B92+ULL!B92+ULM!B92+UNO!B92</f>
        <v>874572171.66000009</v>
      </c>
      <c r="C92" s="200">
        <f>C91+C90+C86+C81+C77+4</f>
        <v>896012638</v>
      </c>
      <c r="D92" s="200">
        <f>D91+D90+D86+D81+D77+5</f>
        <v>912163876</v>
      </c>
      <c r="E92" s="201">
        <f t="shared" si="6"/>
        <v>16151238</v>
      </c>
      <c r="F92" s="202">
        <f t="shared" si="7"/>
        <v>1.8025681017235829E-2</v>
      </c>
    </row>
    <row r="93" spans="1:8" ht="15" customHeight="1" thickTop="1" x14ac:dyDescent="0.4">
      <c r="A93" s="4"/>
      <c r="B93" s="5"/>
      <c r="C93" s="5"/>
      <c r="D93" s="5"/>
      <c r="E93" s="5"/>
      <c r="F93" s="6" t="s">
        <v>46</v>
      </c>
      <c r="G93" s="145"/>
      <c r="H93" s="145"/>
    </row>
    <row r="94" spans="1:8" x14ac:dyDescent="0.25">
      <c r="A94" s="1" t="s">
        <v>201</v>
      </c>
    </row>
    <row r="95" spans="1:8" x14ac:dyDescent="0.25">
      <c r="A95" s="1" t="s">
        <v>193</v>
      </c>
    </row>
  </sheetData>
  <hyperlinks>
    <hyperlink ref="H2" location="Home!A1" tooltip="Home" display="Home" xr:uid="{00000000-0004-0000-0B00-000000000000}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L95"/>
  <sheetViews>
    <sheetView zoomScale="80" zoomScaleNormal="80" workbookViewId="0">
      <pane xSplit="1" ySplit="5" topLeftCell="B6" activePane="bottomRight" state="frozen"/>
      <selection activeCell="P29" sqref="P29"/>
      <selection pane="topRight" activeCell="P29" sqref="P29"/>
      <selection pane="bottomLeft" activeCell="P29" sqref="P29"/>
      <selection pane="bottomRight" activeCell="H2" sqref="H2"/>
    </sheetView>
  </sheetViews>
  <sheetFormatPr defaultColWidth="9.140625" defaultRowHeight="15" x14ac:dyDescent="0.25"/>
  <cols>
    <col min="1" max="1" width="66.5703125" style="142" customWidth="1"/>
    <col min="2" max="5" width="23.7109375" style="190" customWidth="1"/>
    <col min="6" max="6" width="23.7109375" style="191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9" t="s">
        <v>116</v>
      </c>
      <c r="E1" s="43"/>
      <c r="F1" s="53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190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146" t="s">
        <v>4</v>
      </c>
      <c r="B4" s="147" t="s">
        <v>5</v>
      </c>
      <c r="C4" s="148" t="s">
        <v>6</v>
      </c>
      <c r="D4" s="148" t="s">
        <v>6</v>
      </c>
      <c r="E4" s="148" t="s">
        <v>7</v>
      </c>
      <c r="F4" s="149" t="s">
        <v>8</v>
      </c>
    </row>
    <row r="5" spans="1:8" s="143" customFormat="1" ht="15" customHeight="1" x14ac:dyDescent="0.25">
      <c r="A5" s="150"/>
      <c r="B5" s="151" t="s">
        <v>138</v>
      </c>
      <c r="C5" s="151" t="s">
        <v>197</v>
      </c>
      <c r="D5" s="151" t="s">
        <v>198</v>
      </c>
      <c r="E5" s="151" t="s">
        <v>138</v>
      </c>
      <c r="F5" s="152" t="s">
        <v>9</v>
      </c>
    </row>
    <row r="6" spans="1:8" ht="15" customHeight="1" x14ac:dyDescent="0.25">
      <c r="A6" s="153" t="s">
        <v>10</v>
      </c>
      <c r="B6" s="154"/>
      <c r="C6" s="154"/>
      <c r="D6" s="154"/>
      <c r="E6" s="154"/>
      <c r="F6" s="155"/>
    </row>
    <row r="7" spans="1:8" ht="15" customHeight="1" x14ac:dyDescent="0.25">
      <c r="A7" s="153" t="s">
        <v>11</v>
      </c>
      <c r="B7" s="154"/>
      <c r="C7" s="154"/>
      <c r="D7" s="154"/>
      <c r="E7" s="154"/>
      <c r="F7" s="156"/>
    </row>
    <row r="8" spans="1:8" ht="15" customHeight="1" x14ac:dyDescent="0.25">
      <c r="A8" s="157" t="s">
        <v>12</v>
      </c>
      <c r="B8" s="158">
        <v>1025487</v>
      </c>
      <c r="C8" s="158">
        <v>1025487</v>
      </c>
      <c r="D8" s="158">
        <v>1035004</v>
      </c>
      <c r="E8" s="158">
        <f t="shared" ref="E8:E29" si="0">D8-C8</f>
        <v>9517</v>
      </c>
      <c r="F8" s="159">
        <f t="shared" ref="F8:F29" si="1">IF(ISBLANK(E8),"  ",IF(C8&gt;0,E8/C8,IF(E8&gt;0,1,0)))</f>
        <v>9.2804686943861788E-3</v>
      </c>
    </row>
    <row r="9" spans="1:8" ht="15" customHeight="1" x14ac:dyDescent="0.25">
      <c r="A9" s="157" t="s">
        <v>13</v>
      </c>
      <c r="B9" s="158">
        <v>0</v>
      </c>
      <c r="C9" s="158">
        <v>0</v>
      </c>
      <c r="D9" s="158">
        <v>0</v>
      </c>
      <c r="E9" s="158">
        <f t="shared" si="0"/>
        <v>0</v>
      </c>
      <c r="F9" s="159">
        <f t="shared" si="1"/>
        <v>0</v>
      </c>
    </row>
    <row r="10" spans="1:8" ht="15" customHeight="1" x14ac:dyDescent="0.25">
      <c r="A10" s="160" t="s">
        <v>14</v>
      </c>
      <c r="B10" s="161">
        <v>0</v>
      </c>
      <c r="C10" s="161">
        <v>0</v>
      </c>
      <c r="D10" s="161">
        <v>0</v>
      </c>
      <c r="E10" s="161">
        <f t="shared" si="0"/>
        <v>0</v>
      </c>
      <c r="F10" s="159">
        <f t="shared" si="1"/>
        <v>0</v>
      </c>
    </row>
    <row r="11" spans="1:8" ht="15" customHeight="1" x14ac:dyDescent="0.25">
      <c r="A11" s="162" t="s">
        <v>15</v>
      </c>
      <c r="B11" s="163">
        <v>0</v>
      </c>
      <c r="C11" s="163">
        <v>0</v>
      </c>
      <c r="D11" s="163">
        <v>0</v>
      </c>
      <c r="E11" s="161">
        <f t="shared" si="0"/>
        <v>0</v>
      </c>
      <c r="F11" s="159">
        <f t="shared" si="1"/>
        <v>0</v>
      </c>
    </row>
    <row r="12" spans="1:8" ht="15" customHeight="1" x14ac:dyDescent="0.25">
      <c r="A12" s="164" t="s">
        <v>16</v>
      </c>
      <c r="B12" s="163">
        <v>0</v>
      </c>
      <c r="C12" s="163">
        <v>0</v>
      </c>
      <c r="D12" s="163">
        <v>0</v>
      </c>
      <c r="E12" s="161">
        <f t="shared" si="0"/>
        <v>0</v>
      </c>
      <c r="F12" s="159">
        <f t="shared" si="1"/>
        <v>0</v>
      </c>
    </row>
    <row r="13" spans="1:8" ht="15" customHeight="1" x14ac:dyDescent="0.25">
      <c r="A13" s="164" t="s">
        <v>17</v>
      </c>
      <c r="B13" s="163">
        <v>0</v>
      </c>
      <c r="C13" s="163">
        <v>0</v>
      </c>
      <c r="D13" s="163">
        <v>0</v>
      </c>
      <c r="E13" s="161">
        <f t="shared" si="0"/>
        <v>0</v>
      </c>
      <c r="F13" s="159">
        <f t="shared" si="1"/>
        <v>0</v>
      </c>
    </row>
    <row r="14" spans="1:8" ht="15" customHeight="1" x14ac:dyDescent="0.25">
      <c r="A14" s="164" t="s">
        <v>18</v>
      </c>
      <c r="B14" s="163">
        <v>0</v>
      </c>
      <c r="C14" s="163">
        <v>0</v>
      </c>
      <c r="D14" s="163">
        <v>0</v>
      </c>
      <c r="E14" s="161">
        <f t="shared" si="0"/>
        <v>0</v>
      </c>
      <c r="F14" s="159">
        <f t="shared" si="1"/>
        <v>0</v>
      </c>
    </row>
    <row r="15" spans="1:8" ht="15" customHeight="1" x14ac:dyDescent="0.25">
      <c r="A15" s="164" t="s">
        <v>19</v>
      </c>
      <c r="B15" s="163">
        <v>0</v>
      </c>
      <c r="C15" s="163">
        <v>0</v>
      </c>
      <c r="D15" s="163">
        <v>0</v>
      </c>
      <c r="E15" s="161">
        <f t="shared" si="0"/>
        <v>0</v>
      </c>
      <c r="F15" s="159">
        <f t="shared" si="1"/>
        <v>0</v>
      </c>
    </row>
    <row r="16" spans="1:8" ht="15" customHeight="1" x14ac:dyDescent="0.25">
      <c r="A16" s="164" t="s">
        <v>20</v>
      </c>
      <c r="B16" s="163">
        <v>0</v>
      </c>
      <c r="C16" s="163">
        <v>0</v>
      </c>
      <c r="D16" s="163">
        <v>0</v>
      </c>
      <c r="E16" s="161">
        <f t="shared" si="0"/>
        <v>0</v>
      </c>
      <c r="F16" s="159">
        <f t="shared" si="1"/>
        <v>0</v>
      </c>
    </row>
    <row r="17" spans="1:6" ht="15" customHeight="1" x14ac:dyDescent="0.25">
      <c r="A17" s="164" t="s">
        <v>21</v>
      </c>
      <c r="B17" s="163">
        <v>0</v>
      </c>
      <c r="C17" s="163">
        <v>0</v>
      </c>
      <c r="D17" s="163">
        <v>0</v>
      </c>
      <c r="E17" s="161">
        <f t="shared" si="0"/>
        <v>0</v>
      </c>
      <c r="F17" s="159">
        <f t="shared" si="1"/>
        <v>0</v>
      </c>
    </row>
    <row r="18" spans="1:6" ht="15" customHeight="1" x14ac:dyDescent="0.25">
      <c r="A18" s="164" t="s">
        <v>22</v>
      </c>
      <c r="B18" s="163">
        <v>0</v>
      </c>
      <c r="C18" s="163">
        <v>0</v>
      </c>
      <c r="D18" s="163">
        <v>0</v>
      </c>
      <c r="E18" s="161">
        <f t="shared" si="0"/>
        <v>0</v>
      </c>
      <c r="F18" s="159">
        <f t="shared" si="1"/>
        <v>0</v>
      </c>
    </row>
    <row r="19" spans="1:6" ht="15" customHeight="1" x14ac:dyDescent="0.25">
      <c r="A19" s="164" t="s">
        <v>23</v>
      </c>
      <c r="B19" s="163">
        <v>0</v>
      </c>
      <c r="C19" s="163">
        <v>0</v>
      </c>
      <c r="D19" s="163">
        <v>0</v>
      </c>
      <c r="E19" s="161">
        <f t="shared" si="0"/>
        <v>0</v>
      </c>
      <c r="F19" s="159">
        <f t="shared" si="1"/>
        <v>0</v>
      </c>
    </row>
    <row r="20" spans="1:6" ht="15" customHeight="1" x14ac:dyDescent="0.25">
      <c r="A20" s="164" t="s">
        <v>24</v>
      </c>
      <c r="B20" s="163">
        <v>0</v>
      </c>
      <c r="C20" s="163">
        <v>0</v>
      </c>
      <c r="D20" s="163">
        <v>0</v>
      </c>
      <c r="E20" s="161">
        <f t="shared" si="0"/>
        <v>0</v>
      </c>
      <c r="F20" s="159">
        <f t="shared" si="1"/>
        <v>0</v>
      </c>
    </row>
    <row r="21" spans="1:6" ht="15" customHeight="1" x14ac:dyDescent="0.25">
      <c r="A21" s="164" t="s">
        <v>25</v>
      </c>
      <c r="B21" s="163">
        <v>0</v>
      </c>
      <c r="C21" s="163">
        <v>0</v>
      </c>
      <c r="D21" s="163">
        <v>0</v>
      </c>
      <c r="E21" s="161">
        <f t="shared" si="0"/>
        <v>0</v>
      </c>
      <c r="F21" s="159">
        <f t="shared" si="1"/>
        <v>0</v>
      </c>
    </row>
    <row r="22" spans="1:6" ht="15" customHeight="1" x14ac:dyDescent="0.25">
      <c r="A22" s="164" t="s">
        <v>26</v>
      </c>
      <c r="B22" s="163">
        <v>0</v>
      </c>
      <c r="C22" s="163">
        <v>0</v>
      </c>
      <c r="D22" s="163">
        <v>0</v>
      </c>
      <c r="E22" s="161">
        <f t="shared" si="0"/>
        <v>0</v>
      </c>
      <c r="F22" s="159">
        <f t="shared" si="1"/>
        <v>0</v>
      </c>
    </row>
    <row r="23" spans="1:6" ht="15" customHeight="1" x14ac:dyDescent="0.25">
      <c r="A23" s="165" t="s">
        <v>27</v>
      </c>
      <c r="B23" s="163">
        <v>0</v>
      </c>
      <c r="C23" s="163">
        <v>0</v>
      </c>
      <c r="D23" s="163">
        <v>0</v>
      </c>
      <c r="E23" s="161">
        <f t="shared" si="0"/>
        <v>0</v>
      </c>
      <c r="F23" s="159">
        <f t="shared" si="1"/>
        <v>0</v>
      </c>
    </row>
    <row r="24" spans="1:6" ht="15" customHeight="1" x14ac:dyDescent="0.25">
      <c r="A24" s="165" t="s">
        <v>28</v>
      </c>
      <c r="B24" s="163">
        <v>0</v>
      </c>
      <c r="C24" s="163">
        <v>0</v>
      </c>
      <c r="D24" s="163">
        <v>0</v>
      </c>
      <c r="E24" s="161">
        <f t="shared" si="0"/>
        <v>0</v>
      </c>
      <c r="F24" s="159">
        <f t="shared" si="1"/>
        <v>0</v>
      </c>
    </row>
    <row r="25" spans="1:6" ht="15" customHeight="1" x14ac:dyDescent="0.25">
      <c r="A25" s="165" t="s">
        <v>29</v>
      </c>
      <c r="B25" s="163">
        <v>0</v>
      </c>
      <c r="C25" s="163">
        <v>0</v>
      </c>
      <c r="D25" s="163">
        <v>0</v>
      </c>
      <c r="E25" s="161">
        <f t="shared" si="0"/>
        <v>0</v>
      </c>
      <c r="F25" s="159">
        <f t="shared" si="1"/>
        <v>0</v>
      </c>
    </row>
    <row r="26" spans="1:6" ht="15" customHeight="1" x14ac:dyDescent="0.25">
      <c r="A26" s="165" t="s">
        <v>30</v>
      </c>
      <c r="B26" s="163">
        <v>0</v>
      </c>
      <c r="C26" s="163">
        <v>0</v>
      </c>
      <c r="D26" s="163">
        <v>0</v>
      </c>
      <c r="E26" s="161">
        <f t="shared" si="0"/>
        <v>0</v>
      </c>
      <c r="F26" s="159">
        <f t="shared" si="1"/>
        <v>0</v>
      </c>
    </row>
    <row r="27" spans="1:6" ht="15" customHeight="1" x14ac:dyDescent="0.25">
      <c r="A27" s="165" t="s">
        <v>31</v>
      </c>
      <c r="B27" s="163">
        <v>0</v>
      </c>
      <c r="C27" s="163">
        <v>0</v>
      </c>
      <c r="D27" s="163">
        <v>0</v>
      </c>
      <c r="E27" s="161">
        <f t="shared" si="0"/>
        <v>0</v>
      </c>
      <c r="F27" s="159">
        <f t="shared" si="1"/>
        <v>0</v>
      </c>
    </row>
    <row r="28" spans="1:6" ht="15" customHeight="1" x14ac:dyDescent="0.25">
      <c r="A28" s="165" t="s">
        <v>87</v>
      </c>
      <c r="B28" s="163">
        <v>0</v>
      </c>
      <c r="C28" s="163">
        <v>0</v>
      </c>
      <c r="D28" s="163">
        <v>0</v>
      </c>
      <c r="E28" s="161">
        <f>D28-C28</f>
        <v>0</v>
      </c>
      <c r="F28" s="159">
        <f>IF(ISBLANK(E28),"  ",IF(C28&gt;0,E28/C28,IF(E28&gt;0,1,0)))</f>
        <v>0</v>
      </c>
    </row>
    <row r="29" spans="1:6" ht="15" customHeight="1" x14ac:dyDescent="0.25">
      <c r="A29" s="165" t="s">
        <v>32</v>
      </c>
      <c r="B29" s="163">
        <v>0</v>
      </c>
      <c r="C29" s="163">
        <v>0</v>
      </c>
      <c r="D29" s="163">
        <v>0</v>
      </c>
      <c r="E29" s="161">
        <f t="shared" si="0"/>
        <v>0</v>
      </c>
      <c r="F29" s="159">
        <f t="shared" si="1"/>
        <v>0</v>
      </c>
    </row>
    <row r="30" spans="1:6" ht="15" customHeight="1" x14ac:dyDescent="0.25">
      <c r="A30" s="166" t="s">
        <v>33</v>
      </c>
      <c r="B30" s="163"/>
      <c r="C30" s="163"/>
      <c r="D30" s="163"/>
      <c r="E30" s="163"/>
      <c r="F30" s="155"/>
    </row>
    <row r="31" spans="1:6" ht="15" customHeight="1" x14ac:dyDescent="0.25">
      <c r="A31" s="162" t="s">
        <v>34</v>
      </c>
      <c r="B31" s="158">
        <v>0</v>
      </c>
      <c r="C31" s="158">
        <v>0</v>
      </c>
      <c r="D31" s="158">
        <v>0</v>
      </c>
      <c r="E31" s="158">
        <f>D31-C31</f>
        <v>0</v>
      </c>
      <c r="F31" s="159">
        <f>IF(ISBLANK(E31),"  ",IF(C31&gt;0,E31/C31,IF(E31&gt;0,1,0)))</f>
        <v>0</v>
      </c>
    </row>
    <row r="32" spans="1:6" ht="15" customHeight="1" x14ac:dyDescent="0.25">
      <c r="A32" s="167" t="s">
        <v>35</v>
      </c>
      <c r="B32" s="163"/>
      <c r="C32" s="163"/>
      <c r="D32" s="163"/>
      <c r="E32" s="163"/>
      <c r="F32" s="155"/>
    </row>
    <row r="33" spans="1:12" ht="15" customHeight="1" x14ac:dyDescent="0.25">
      <c r="A33" s="162" t="s">
        <v>34</v>
      </c>
      <c r="B33" s="154">
        <v>0</v>
      </c>
      <c r="C33" s="154">
        <v>0</v>
      </c>
      <c r="D33" s="154">
        <v>0</v>
      </c>
      <c r="E33" s="158">
        <f>D33-C33</f>
        <v>0</v>
      </c>
      <c r="F33" s="159">
        <f>IF(ISBLANK(E33),"  ",IF(C33&gt;0,E33/C33,IF(E33&gt;0,1,0)))</f>
        <v>0</v>
      </c>
    </row>
    <row r="34" spans="1:12" ht="15" customHeight="1" x14ac:dyDescent="0.25">
      <c r="A34" s="164" t="s">
        <v>36</v>
      </c>
      <c r="B34" s="163"/>
      <c r="C34" s="163"/>
      <c r="D34" s="163"/>
      <c r="E34" s="161"/>
      <c r="F34" s="159" t="str">
        <f>IF(ISBLANK(E34),"  ",IF(C34&gt;0,E34/C34,IF(E34&gt;0,1,0)))</f>
        <v xml:space="preserve">  </v>
      </c>
    </row>
    <row r="35" spans="1:12" s="127" customFormat="1" ht="15" customHeight="1" x14ac:dyDescent="0.25">
      <c r="A35" s="168" t="s">
        <v>38</v>
      </c>
      <c r="B35" s="169">
        <v>1025487</v>
      </c>
      <c r="C35" s="169">
        <v>1025487</v>
      </c>
      <c r="D35" s="169">
        <v>1035004</v>
      </c>
      <c r="E35" s="169">
        <f>D35-C35</f>
        <v>9517</v>
      </c>
      <c r="F35" s="170">
        <f>IF(ISBLANK(E35),"  ",IF(C35&gt;0,E35/C35,IF(E35&gt;0,1,0)))</f>
        <v>9.2804686943861788E-3</v>
      </c>
    </row>
    <row r="36" spans="1:12" ht="15" customHeight="1" x14ac:dyDescent="0.25">
      <c r="A36" s="166" t="s">
        <v>39</v>
      </c>
      <c r="B36" s="163"/>
      <c r="C36" s="163"/>
      <c r="D36" s="163"/>
      <c r="E36" s="163"/>
      <c r="F36" s="155"/>
    </row>
    <row r="37" spans="1:12" ht="15" customHeight="1" x14ac:dyDescent="0.25">
      <c r="A37" s="171" t="s">
        <v>40</v>
      </c>
      <c r="B37" s="158">
        <v>0</v>
      </c>
      <c r="C37" s="158">
        <v>0</v>
      </c>
      <c r="D37" s="158">
        <v>0</v>
      </c>
      <c r="E37" s="158">
        <f t="shared" ref="E37:E42" si="2">D37-C37</f>
        <v>0</v>
      </c>
      <c r="F37" s="159">
        <f t="shared" ref="F37:F42" si="3">IF(ISBLANK(E37),"  ",IF(C37&gt;0,E37/C37,IF(E37&gt;0,1,0)))</f>
        <v>0</v>
      </c>
    </row>
    <row r="38" spans="1:12" ht="15" customHeight="1" x14ac:dyDescent="0.25">
      <c r="A38" s="172" t="s">
        <v>41</v>
      </c>
      <c r="B38" s="158">
        <v>0</v>
      </c>
      <c r="C38" s="158">
        <v>0</v>
      </c>
      <c r="D38" s="158">
        <v>0</v>
      </c>
      <c r="E38" s="161">
        <f t="shared" si="2"/>
        <v>0</v>
      </c>
      <c r="F38" s="159">
        <f t="shared" si="3"/>
        <v>0</v>
      </c>
    </row>
    <row r="39" spans="1:12" ht="15" customHeight="1" x14ac:dyDescent="0.25">
      <c r="A39" s="172" t="s">
        <v>42</v>
      </c>
      <c r="B39" s="158">
        <v>0</v>
      </c>
      <c r="C39" s="158">
        <v>0</v>
      </c>
      <c r="D39" s="158">
        <v>0</v>
      </c>
      <c r="E39" s="161">
        <f t="shared" si="2"/>
        <v>0</v>
      </c>
      <c r="F39" s="159">
        <f t="shared" si="3"/>
        <v>0</v>
      </c>
    </row>
    <row r="40" spans="1:12" ht="15" customHeight="1" x14ac:dyDescent="0.25">
      <c r="A40" s="172" t="s">
        <v>43</v>
      </c>
      <c r="B40" s="158">
        <v>0</v>
      </c>
      <c r="C40" s="158">
        <v>0</v>
      </c>
      <c r="D40" s="158">
        <v>0</v>
      </c>
      <c r="E40" s="161">
        <f t="shared" si="2"/>
        <v>0</v>
      </c>
      <c r="F40" s="159">
        <f t="shared" si="3"/>
        <v>0</v>
      </c>
    </row>
    <row r="41" spans="1:12" ht="15" customHeight="1" x14ac:dyDescent="0.25">
      <c r="A41" s="173" t="s">
        <v>44</v>
      </c>
      <c r="B41" s="158">
        <v>0</v>
      </c>
      <c r="C41" s="158">
        <v>0</v>
      </c>
      <c r="D41" s="158">
        <v>0</v>
      </c>
      <c r="E41" s="161">
        <f t="shared" si="2"/>
        <v>0</v>
      </c>
      <c r="F41" s="159">
        <f t="shared" si="3"/>
        <v>0</v>
      </c>
    </row>
    <row r="42" spans="1:12" s="127" customFormat="1" ht="15" customHeight="1" x14ac:dyDescent="0.25">
      <c r="A42" s="166" t="s">
        <v>45</v>
      </c>
      <c r="B42" s="174">
        <v>0</v>
      </c>
      <c r="C42" s="174">
        <v>0</v>
      </c>
      <c r="D42" s="174">
        <v>0</v>
      </c>
      <c r="E42" s="174">
        <f t="shared" si="2"/>
        <v>0</v>
      </c>
      <c r="F42" s="170">
        <f t="shared" si="3"/>
        <v>0</v>
      </c>
      <c r="L42" s="127" t="s">
        <v>46</v>
      </c>
    </row>
    <row r="43" spans="1:12" ht="15" customHeight="1" x14ac:dyDescent="0.25">
      <c r="A43" s="164" t="s">
        <v>46</v>
      </c>
      <c r="B43" s="163"/>
      <c r="C43" s="163"/>
      <c r="D43" s="163"/>
      <c r="E43" s="163"/>
      <c r="F43" s="155"/>
    </row>
    <row r="44" spans="1:12" s="127" customFormat="1" ht="15" customHeight="1" x14ac:dyDescent="0.25">
      <c r="A44" s="175" t="s">
        <v>47</v>
      </c>
      <c r="B44" s="176">
        <v>0</v>
      </c>
      <c r="C44" s="176">
        <v>0</v>
      </c>
      <c r="D44" s="176">
        <v>0</v>
      </c>
      <c r="E44" s="176">
        <f>D44-C44</f>
        <v>0</v>
      </c>
      <c r="F44" s="170">
        <f>IF(ISBLANK(E44),"  ",IF(C44&gt;0,E44/C44,IF(E44&gt;0,1,0)))</f>
        <v>0</v>
      </c>
    </row>
    <row r="45" spans="1:12" ht="15" customHeight="1" x14ac:dyDescent="0.25">
      <c r="A45" s="164" t="s">
        <v>46</v>
      </c>
      <c r="B45" s="163"/>
      <c r="C45" s="163"/>
      <c r="D45" s="163"/>
      <c r="E45" s="163"/>
      <c r="F45" s="155"/>
    </row>
    <row r="46" spans="1:12" s="127" customFormat="1" ht="15" customHeight="1" x14ac:dyDescent="0.25">
      <c r="A46" s="175" t="s">
        <v>48</v>
      </c>
      <c r="B46" s="176">
        <v>0</v>
      </c>
      <c r="C46" s="176">
        <v>0</v>
      </c>
      <c r="D46" s="176">
        <v>0</v>
      </c>
      <c r="E46" s="176">
        <f>D46-C46</f>
        <v>0</v>
      </c>
      <c r="F46" s="170">
        <f>IF(ISBLANK(E46),"  ",IF(C46&gt;0,E46/C46,IF(E46&gt;0,1,0)))</f>
        <v>0</v>
      </c>
    </row>
    <row r="47" spans="1:12" ht="15" customHeight="1" x14ac:dyDescent="0.25">
      <c r="A47" s="164" t="s">
        <v>46</v>
      </c>
      <c r="B47" s="163"/>
      <c r="C47" s="163"/>
      <c r="D47" s="163"/>
      <c r="E47" s="163"/>
      <c r="F47" s="155"/>
    </row>
    <row r="48" spans="1:12" s="127" customFormat="1" ht="15" customHeight="1" x14ac:dyDescent="0.25">
      <c r="A48" s="166" t="s">
        <v>49</v>
      </c>
      <c r="B48" s="174">
        <v>2808527</v>
      </c>
      <c r="C48" s="174">
        <v>2814000</v>
      </c>
      <c r="D48" s="174">
        <v>2814000</v>
      </c>
      <c r="E48" s="174">
        <f>D48-C48</f>
        <v>0</v>
      </c>
      <c r="F48" s="170">
        <f>IF(ISBLANK(E48),"  ",IF(C48&gt;0,E48/C48,IF(E48&gt;0,1,0)))</f>
        <v>0</v>
      </c>
    </row>
    <row r="49" spans="1:6" ht="15" customHeight="1" x14ac:dyDescent="0.25">
      <c r="A49" s="164" t="s">
        <v>46</v>
      </c>
      <c r="B49" s="163"/>
      <c r="C49" s="163"/>
      <c r="D49" s="163"/>
      <c r="E49" s="163"/>
      <c r="F49" s="155"/>
    </row>
    <row r="50" spans="1:6" s="127" customFormat="1" ht="15" customHeight="1" x14ac:dyDescent="0.25">
      <c r="A50" s="177" t="s">
        <v>50</v>
      </c>
      <c r="B50" s="178">
        <v>0</v>
      </c>
      <c r="C50" s="178">
        <v>0</v>
      </c>
      <c r="D50" s="178">
        <v>0</v>
      </c>
      <c r="E50" s="178">
        <f>D50-C50</f>
        <v>0</v>
      </c>
      <c r="F50" s="170">
        <f>IF(ISBLANK(E50),"  ",IF(C50&gt;0,E50/C50,IF(E50&gt;0,1,0)))</f>
        <v>0</v>
      </c>
    </row>
    <row r="51" spans="1:6" ht="15" customHeight="1" x14ac:dyDescent="0.25">
      <c r="A51" s="166"/>
      <c r="B51" s="154"/>
      <c r="C51" s="154"/>
      <c r="D51" s="154"/>
      <c r="E51" s="154"/>
      <c r="F51" s="179"/>
    </row>
    <row r="52" spans="1:6" s="127" customFormat="1" ht="15" customHeight="1" x14ac:dyDescent="0.25">
      <c r="A52" s="166" t="s">
        <v>51</v>
      </c>
      <c r="B52" s="174">
        <v>0</v>
      </c>
      <c r="C52" s="174">
        <v>0</v>
      </c>
      <c r="D52" s="174">
        <v>0</v>
      </c>
      <c r="E52" s="178">
        <f>D52-C52</f>
        <v>0</v>
      </c>
      <c r="F52" s="170">
        <f>IF(ISBLANK(E52),"  ",IF(C52&gt;0,E52/C52,IF(E52&gt;0,1,0)))</f>
        <v>0</v>
      </c>
    </row>
    <row r="53" spans="1:6" ht="15" customHeight="1" x14ac:dyDescent="0.25">
      <c r="A53" s="164"/>
      <c r="B53" s="163"/>
      <c r="C53" s="163"/>
      <c r="D53" s="163"/>
      <c r="E53" s="163"/>
      <c r="F53" s="155"/>
    </row>
    <row r="54" spans="1:6" s="127" customFormat="1" ht="15" customHeight="1" x14ac:dyDescent="0.25">
      <c r="A54" s="180" t="s">
        <v>52</v>
      </c>
      <c r="B54" s="174">
        <v>3834014</v>
      </c>
      <c r="C54" s="174">
        <v>3839487</v>
      </c>
      <c r="D54" s="174">
        <v>3849004</v>
      </c>
      <c r="E54" s="174">
        <f>D54-C54</f>
        <v>9517</v>
      </c>
      <c r="F54" s="170">
        <f>IF(ISBLANK(E54),"  ",IF(C54&gt;0,E54/C54,IF(E54&gt;0,1,0)))</f>
        <v>2.478716557706798E-3</v>
      </c>
    </row>
    <row r="55" spans="1:6" ht="15" customHeight="1" x14ac:dyDescent="0.25">
      <c r="A55" s="181"/>
      <c r="B55" s="163"/>
      <c r="C55" s="163"/>
      <c r="D55" s="163"/>
      <c r="E55" s="163"/>
      <c r="F55" s="155" t="s">
        <v>46</v>
      </c>
    </row>
    <row r="56" spans="1:6" ht="15" customHeight="1" x14ac:dyDescent="0.25">
      <c r="A56" s="182"/>
      <c r="B56" s="154"/>
      <c r="C56" s="154"/>
      <c r="D56" s="154"/>
      <c r="E56" s="154"/>
      <c r="F56" s="156" t="s">
        <v>46</v>
      </c>
    </row>
    <row r="57" spans="1:6" ht="15" customHeight="1" x14ac:dyDescent="0.25">
      <c r="A57" s="180" t="s">
        <v>53</v>
      </c>
      <c r="B57" s="154"/>
      <c r="C57" s="154"/>
      <c r="D57" s="154"/>
      <c r="E57" s="154"/>
      <c r="F57" s="156"/>
    </row>
    <row r="58" spans="1:6" ht="15" customHeight="1" x14ac:dyDescent="0.25">
      <c r="A58" s="162" t="s">
        <v>54</v>
      </c>
      <c r="B58" s="154">
        <v>0</v>
      </c>
      <c r="C58" s="154">
        <v>0</v>
      </c>
      <c r="D58" s="154">
        <v>0</v>
      </c>
      <c r="E58" s="154">
        <f t="shared" ref="E58:E71" si="4">D58-C58</f>
        <v>0</v>
      </c>
      <c r="F58" s="159">
        <f t="shared" ref="F58:F71" si="5">IF(ISBLANK(E58),"  ",IF(C58&gt;0,E58/C58,IF(E58&gt;0,1,0)))</f>
        <v>0</v>
      </c>
    </row>
    <row r="59" spans="1:6" ht="15" customHeight="1" x14ac:dyDescent="0.25">
      <c r="A59" s="164" t="s">
        <v>55</v>
      </c>
      <c r="B59" s="163">
        <v>0</v>
      </c>
      <c r="C59" s="163">
        <v>0</v>
      </c>
      <c r="D59" s="163">
        <v>0</v>
      </c>
      <c r="E59" s="163">
        <f t="shared" si="4"/>
        <v>0</v>
      </c>
      <c r="F59" s="159">
        <f t="shared" si="5"/>
        <v>0</v>
      </c>
    </row>
    <row r="60" spans="1:6" ht="15" customHeight="1" x14ac:dyDescent="0.25">
      <c r="A60" s="164" t="s">
        <v>56</v>
      </c>
      <c r="B60" s="163">
        <v>0</v>
      </c>
      <c r="C60" s="163">
        <v>0</v>
      </c>
      <c r="D60" s="163">
        <v>0</v>
      </c>
      <c r="E60" s="163">
        <f t="shared" si="4"/>
        <v>0</v>
      </c>
      <c r="F60" s="159">
        <f t="shared" si="5"/>
        <v>0</v>
      </c>
    </row>
    <row r="61" spans="1:6" ht="15" customHeight="1" x14ac:dyDescent="0.25">
      <c r="A61" s="164" t="s">
        <v>57</v>
      </c>
      <c r="B61" s="163">
        <v>0</v>
      </c>
      <c r="C61" s="163">
        <v>0</v>
      </c>
      <c r="D61" s="163">
        <v>0</v>
      </c>
      <c r="E61" s="163">
        <f t="shared" si="4"/>
        <v>0</v>
      </c>
      <c r="F61" s="159">
        <f t="shared" si="5"/>
        <v>0</v>
      </c>
    </row>
    <row r="62" spans="1:6" ht="15" customHeight="1" x14ac:dyDescent="0.25">
      <c r="A62" s="164" t="s">
        <v>58</v>
      </c>
      <c r="B62" s="163">
        <v>0</v>
      </c>
      <c r="C62" s="163">
        <v>0</v>
      </c>
      <c r="D62" s="163">
        <v>0</v>
      </c>
      <c r="E62" s="163">
        <f t="shared" si="4"/>
        <v>0</v>
      </c>
      <c r="F62" s="159">
        <f t="shared" si="5"/>
        <v>0</v>
      </c>
    </row>
    <row r="63" spans="1:6" ht="15" customHeight="1" x14ac:dyDescent="0.25">
      <c r="A63" s="164" t="s">
        <v>59</v>
      </c>
      <c r="B63" s="163">
        <v>3834014</v>
      </c>
      <c r="C63" s="163">
        <v>3839487</v>
      </c>
      <c r="D63" s="163">
        <v>3849004</v>
      </c>
      <c r="E63" s="163">
        <f t="shared" si="4"/>
        <v>9517</v>
      </c>
      <c r="F63" s="159">
        <f t="shared" si="5"/>
        <v>2.478716557706798E-3</v>
      </c>
    </row>
    <row r="64" spans="1:6" ht="15" customHeight="1" x14ac:dyDescent="0.25">
      <c r="A64" s="164" t="s">
        <v>60</v>
      </c>
      <c r="B64" s="163">
        <v>0</v>
      </c>
      <c r="C64" s="163">
        <v>0</v>
      </c>
      <c r="D64" s="163">
        <v>0</v>
      </c>
      <c r="E64" s="163">
        <f t="shared" si="4"/>
        <v>0</v>
      </c>
      <c r="F64" s="159">
        <f t="shared" si="5"/>
        <v>0</v>
      </c>
    </row>
    <row r="65" spans="1:6" ht="15" customHeight="1" x14ac:dyDescent="0.25">
      <c r="A65" s="164" t="s">
        <v>61</v>
      </c>
      <c r="B65" s="163">
        <v>0</v>
      </c>
      <c r="C65" s="163">
        <v>0</v>
      </c>
      <c r="D65" s="163">
        <v>0</v>
      </c>
      <c r="E65" s="163">
        <f t="shared" si="4"/>
        <v>0</v>
      </c>
      <c r="F65" s="159">
        <f t="shared" si="5"/>
        <v>0</v>
      </c>
    </row>
    <row r="66" spans="1:6" s="127" customFormat="1" ht="15" customHeight="1" x14ac:dyDescent="0.25">
      <c r="A66" s="183" t="s">
        <v>62</v>
      </c>
      <c r="B66" s="169">
        <v>3834014</v>
      </c>
      <c r="C66" s="169">
        <v>3839487</v>
      </c>
      <c r="D66" s="169">
        <v>3849004</v>
      </c>
      <c r="E66" s="169">
        <f t="shared" si="4"/>
        <v>9517</v>
      </c>
      <c r="F66" s="170">
        <f t="shared" si="5"/>
        <v>2.478716557706798E-3</v>
      </c>
    </row>
    <row r="67" spans="1:6" ht="15" customHeight="1" x14ac:dyDescent="0.25">
      <c r="A67" s="164" t="s">
        <v>63</v>
      </c>
      <c r="B67" s="163">
        <v>0</v>
      </c>
      <c r="C67" s="163">
        <v>0</v>
      </c>
      <c r="D67" s="163">
        <v>0</v>
      </c>
      <c r="E67" s="163">
        <f t="shared" si="4"/>
        <v>0</v>
      </c>
      <c r="F67" s="159">
        <f t="shared" si="5"/>
        <v>0</v>
      </c>
    </row>
    <row r="68" spans="1:6" ht="15" customHeight="1" x14ac:dyDescent="0.25">
      <c r="A68" s="164" t="s">
        <v>64</v>
      </c>
      <c r="B68" s="163">
        <v>0</v>
      </c>
      <c r="C68" s="163">
        <v>0</v>
      </c>
      <c r="D68" s="163">
        <v>0</v>
      </c>
      <c r="E68" s="163">
        <f t="shared" si="4"/>
        <v>0</v>
      </c>
      <c r="F68" s="159">
        <f t="shared" si="5"/>
        <v>0</v>
      </c>
    </row>
    <row r="69" spans="1:6" ht="15" customHeight="1" x14ac:dyDescent="0.25">
      <c r="A69" s="164" t="s">
        <v>65</v>
      </c>
      <c r="B69" s="163">
        <v>0</v>
      </c>
      <c r="C69" s="163">
        <v>0</v>
      </c>
      <c r="D69" s="163">
        <v>0</v>
      </c>
      <c r="E69" s="163">
        <f t="shared" si="4"/>
        <v>0</v>
      </c>
      <c r="F69" s="159">
        <f t="shared" si="5"/>
        <v>0</v>
      </c>
    </row>
    <row r="70" spans="1:6" ht="15" customHeight="1" x14ac:dyDescent="0.25">
      <c r="A70" s="164" t="s">
        <v>66</v>
      </c>
      <c r="B70" s="163">
        <v>0</v>
      </c>
      <c r="C70" s="163">
        <v>0</v>
      </c>
      <c r="D70" s="163">
        <v>0</v>
      </c>
      <c r="E70" s="163">
        <f t="shared" si="4"/>
        <v>0</v>
      </c>
      <c r="F70" s="159">
        <f t="shared" si="5"/>
        <v>0</v>
      </c>
    </row>
    <row r="71" spans="1:6" s="127" customFormat="1" ht="15" customHeight="1" x14ac:dyDescent="0.25">
      <c r="A71" s="184" t="s">
        <v>67</v>
      </c>
      <c r="B71" s="185">
        <v>3834014</v>
      </c>
      <c r="C71" s="185">
        <v>3839487</v>
      </c>
      <c r="D71" s="185">
        <v>3849004</v>
      </c>
      <c r="E71" s="185">
        <f t="shared" si="4"/>
        <v>9517</v>
      </c>
      <c r="F71" s="170">
        <f t="shared" si="5"/>
        <v>2.478716557706798E-3</v>
      </c>
    </row>
    <row r="72" spans="1:6" ht="15" customHeight="1" x14ac:dyDescent="0.25">
      <c r="A72" s="182"/>
      <c r="B72" s="154"/>
      <c r="C72" s="154"/>
      <c r="D72" s="154"/>
      <c r="E72" s="154"/>
      <c r="F72" s="156"/>
    </row>
    <row r="73" spans="1:6" ht="15" customHeight="1" x14ac:dyDescent="0.25">
      <c r="A73" s="180" t="s">
        <v>68</v>
      </c>
      <c r="B73" s="154"/>
      <c r="C73" s="154"/>
      <c r="D73" s="154"/>
      <c r="E73" s="154"/>
      <c r="F73" s="156"/>
    </row>
    <row r="74" spans="1:6" ht="15" customHeight="1" x14ac:dyDescent="0.25">
      <c r="A74" s="162" t="s">
        <v>69</v>
      </c>
      <c r="B74" s="158">
        <v>1887007</v>
      </c>
      <c r="C74" s="158">
        <v>1887007</v>
      </c>
      <c r="D74" s="158">
        <v>1810000</v>
      </c>
      <c r="E74" s="154">
        <f t="shared" ref="E74:E92" si="6">D74-C74</f>
        <v>-77007</v>
      </c>
      <c r="F74" s="159">
        <f t="shared" ref="F74:F92" si="7">IF(ISBLANK(E74),"  ",IF(C74&gt;0,E74/C74,IF(E74&gt;0,1,0)))</f>
        <v>-4.0809069600695705E-2</v>
      </c>
    </row>
    <row r="75" spans="1:6" ht="15" customHeight="1" x14ac:dyDescent="0.25">
      <c r="A75" s="164" t="s">
        <v>70</v>
      </c>
      <c r="B75" s="161">
        <v>9715</v>
      </c>
      <c r="C75" s="161">
        <v>9716</v>
      </c>
      <c r="D75" s="161">
        <v>500</v>
      </c>
      <c r="E75" s="163">
        <f t="shared" si="6"/>
        <v>-9216</v>
      </c>
      <c r="F75" s="159">
        <f t="shared" si="7"/>
        <v>-0.94853849320708106</v>
      </c>
    </row>
    <row r="76" spans="1:6" ht="15" customHeight="1" x14ac:dyDescent="0.25">
      <c r="A76" s="164" t="s">
        <v>71</v>
      </c>
      <c r="B76" s="154">
        <v>758506</v>
      </c>
      <c r="C76" s="154">
        <v>758507</v>
      </c>
      <c r="D76" s="154">
        <v>725004</v>
      </c>
      <c r="E76" s="163">
        <f t="shared" si="6"/>
        <v>-33503</v>
      </c>
      <c r="F76" s="159">
        <f t="shared" si="7"/>
        <v>-4.4169664881141504E-2</v>
      </c>
    </row>
    <row r="77" spans="1:6" s="127" customFormat="1" ht="15" customHeight="1" x14ac:dyDescent="0.25">
      <c r="A77" s="183" t="s">
        <v>72</v>
      </c>
      <c r="B77" s="185">
        <v>2655228</v>
      </c>
      <c r="C77" s="185">
        <v>2655230</v>
      </c>
      <c r="D77" s="185">
        <v>2535504</v>
      </c>
      <c r="E77" s="169">
        <f t="shared" si="6"/>
        <v>-119726</v>
      </c>
      <c r="F77" s="170">
        <f t="shared" si="7"/>
        <v>-4.5090632449919593E-2</v>
      </c>
    </row>
    <row r="78" spans="1:6" ht="15" customHeight="1" x14ac:dyDescent="0.25">
      <c r="A78" s="164" t="s">
        <v>73</v>
      </c>
      <c r="B78" s="161">
        <v>82274</v>
      </c>
      <c r="C78" s="161">
        <v>82274</v>
      </c>
      <c r="D78" s="161">
        <v>55000</v>
      </c>
      <c r="E78" s="163">
        <f t="shared" si="6"/>
        <v>-27274</v>
      </c>
      <c r="F78" s="159">
        <f t="shared" si="7"/>
        <v>-0.33150205411187011</v>
      </c>
    </row>
    <row r="79" spans="1:6" ht="15" customHeight="1" x14ac:dyDescent="0.25">
      <c r="A79" s="164" t="s">
        <v>74</v>
      </c>
      <c r="B79" s="158">
        <v>108965</v>
      </c>
      <c r="C79" s="158">
        <v>108965</v>
      </c>
      <c r="D79" s="158">
        <v>228000</v>
      </c>
      <c r="E79" s="163">
        <f t="shared" si="6"/>
        <v>119035</v>
      </c>
      <c r="F79" s="159">
        <f t="shared" si="7"/>
        <v>1.092414995640802</v>
      </c>
    </row>
    <row r="80" spans="1:6" ht="15" customHeight="1" x14ac:dyDescent="0.25">
      <c r="A80" s="164" t="s">
        <v>75</v>
      </c>
      <c r="B80" s="154">
        <v>17554</v>
      </c>
      <c r="C80" s="154">
        <v>17554</v>
      </c>
      <c r="D80" s="154">
        <v>15500</v>
      </c>
      <c r="E80" s="163">
        <f t="shared" si="6"/>
        <v>-2054</v>
      </c>
      <c r="F80" s="159">
        <f t="shared" si="7"/>
        <v>-0.11701036800729178</v>
      </c>
    </row>
    <row r="81" spans="1:8" s="127" customFormat="1" ht="15" customHeight="1" x14ac:dyDescent="0.25">
      <c r="A81" s="167" t="s">
        <v>76</v>
      </c>
      <c r="B81" s="185">
        <v>208793</v>
      </c>
      <c r="C81" s="185">
        <v>208793</v>
      </c>
      <c r="D81" s="185">
        <v>298500</v>
      </c>
      <c r="E81" s="169">
        <f t="shared" si="6"/>
        <v>89707</v>
      </c>
      <c r="F81" s="170">
        <f t="shared" si="7"/>
        <v>0.42964562988222788</v>
      </c>
    </row>
    <row r="82" spans="1:8" ht="15" customHeight="1" x14ac:dyDescent="0.25">
      <c r="A82" s="164" t="s">
        <v>77</v>
      </c>
      <c r="B82" s="154">
        <v>420586</v>
      </c>
      <c r="C82" s="154">
        <v>426055</v>
      </c>
      <c r="D82" s="154">
        <v>515000</v>
      </c>
      <c r="E82" s="163">
        <f t="shared" si="6"/>
        <v>88945</v>
      </c>
      <c r="F82" s="159">
        <f t="shared" si="7"/>
        <v>0.20876412669725739</v>
      </c>
    </row>
    <row r="83" spans="1:8" ht="15" customHeight="1" x14ac:dyDescent="0.25">
      <c r="A83" s="164" t="s">
        <v>78</v>
      </c>
      <c r="B83" s="163">
        <v>0</v>
      </c>
      <c r="C83" s="163">
        <v>0</v>
      </c>
      <c r="D83" s="163">
        <v>0</v>
      </c>
      <c r="E83" s="163">
        <f t="shared" si="6"/>
        <v>0</v>
      </c>
      <c r="F83" s="159">
        <f t="shared" si="7"/>
        <v>0</v>
      </c>
    </row>
    <row r="84" spans="1:8" ht="15" customHeight="1" x14ac:dyDescent="0.25">
      <c r="A84" s="164" t="s">
        <v>79</v>
      </c>
      <c r="B84" s="163">
        <v>0</v>
      </c>
      <c r="C84" s="163">
        <v>0</v>
      </c>
      <c r="D84" s="163">
        <v>0</v>
      </c>
      <c r="E84" s="163">
        <f t="shared" si="6"/>
        <v>0</v>
      </c>
      <c r="F84" s="159">
        <f t="shared" si="7"/>
        <v>0</v>
      </c>
    </row>
    <row r="85" spans="1:8" ht="15" customHeight="1" x14ac:dyDescent="0.25">
      <c r="A85" s="164" t="s">
        <v>80</v>
      </c>
      <c r="B85" s="163">
        <v>499248</v>
      </c>
      <c r="C85" s="163">
        <v>499249</v>
      </c>
      <c r="D85" s="163">
        <v>475000</v>
      </c>
      <c r="E85" s="163">
        <f t="shared" si="6"/>
        <v>-24249</v>
      </c>
      <c r="F85" s="159">
        <f t="shared" si="7"/>
        <v>-4.8570953572265541E-2</v>
      </c>
    </row>
    <row r="86" spans="1:8" s="127" customFormat="1" ht="15" customHeight="1" x14ac:dyDescent="0.25">
      <c r="A86" s="167" t="s">
        <v>81</v>
      </c>
      <c r="B86" s="169">
        <v>919834</v>
      </c>
      <c r="C86" s="169">
        <v>925304</v>
      </c>
      <c r="D86" s="169">
        <v>990000</v>
      </c>
      <c r="E86" s="169">
        <f t="shared" si="6"/>
        <v>64696</v>
      </c>
      <c r="F86" s="170">
        <f t="shared" si="7"/>
        <v>6.9918642954099414E-2</v>
      </c>
    </row>
    <row r="87" spans="1:8" ht="15" customHeight="1" x14ac:dyDescent="0.25">
      <c r="A87" s="164" t="s">
        <v>82</v>
      </c>
      <c r="B87" s="163">
        <v>50159</v>
      </c>
      <c r="C87" s="163">
        <v>50160</v>
      </c>
      <c r="D87" s="163">
        <v>25000</v>
      </c>
      <c r="E87" s="163">
        <f t="shared" si="6"/>
        <v>-25160</v>
      </c>
      <c r="F87" s="159">
        <f t="shared" si="7"/>
        <v>-0.50159489633173848</v>
      </c>
    </row>
    <row r="88" spans="1:8" ht="15" customHeight="1" x14ac:dyDescent="0.25">
      <c r="A88" s="164" t="s">
        <v>83</v>
      </c>
      <c r="B88" s="163">
        <v>0</v>
      </c>
      <c r="C88" s="163">
        <v>0</v>
      </c>
      <c r="D88" s="163">
        <v>0</v>
      </c>
      <c r="E88" s="163">
        <f t="shared" si="6"/>
        <v>0</v>
      </c>
      <c r="F88" s="159">
        <f t="shared" si="7"/>
        <v>0</v>
      </c>
    </row>
    <row r="89" spans="1:8" ht="15" customHeight="1" x14ac:dyDescent="0.25">
      <c r="A89" s="172" t="s">
        <v>84</v>
      </c>
      <c r="B89" s="163">
        <v>0</v>
      </c>
      <c r="C89" s="163">
        <v>0</v>
      </c>
      <c r="D89" s="163">
        <v>0</v>
      </c>
      <c r="E89" s="163">
        <f t="shared" si="6"/>
        <v>0</v>
      </c>
      <c r="F89" s="159">
        <f t="shared" si="7"/>
        <v>0</v>
      </c>
    </row>
    <row r="90" spans="1:8" s="127" customFormat="1" ht="15" customHeight="1" x14ac:dyDescent="0.25">
      <c r="A90" s="186" t="s">
        <v>85</v>
      </c>
      <c r="B90" s="185">
        <v>50159</v>
      </c>
      <c r="C90" s="185">
        <v>50160</v>
      </c>
      <c r="D90" s="185">
        <v>25000</v>
      </c>
      <c r="E90" s="185">
        <f t="shared" si="6"/>
        <v>-25160</v>
      </c>
      <c r="F90" s="170">
        <f t="shared" si="7"/>
        <v>-0.50159489633173848</v>
      </c>
    </row>
    <row r="91" spans="1:8" ht="15" customHeight="1" x14ac:dyDescent="0.25">
      <c r="A91" s="172" t="s">
        <v>86</v>
      </c>
      <c r="B91" s="163">
        <v>0</v>
      </c>
      <c r="C91" s="163">
        <v>0</v>
      </c>
      <c r="D91" s="163">
        <v>0</v>
      </c>
      <c r="E91" s="163">
        <f t="shared" si="6"/>
        <v>0</v>
      </c>
      <c r="F91" s="159">
        <f t="shared" si="7"/>
        <v>0</v>
      </c>
    </row>
    <row r="92" spans="1:8" s="127" customFormat="1" ht="15" customHeight="1" thickBot="1" x14ac:dyDescent="0.3">
      <c r="A92" s="207" t="s">
        <v>67</v>
      </c>
      <c r="B92" s="208">
        <v>3834014</v>
      </c>
      <c r="C92" s="208">
        <v>3839487</v>
      </c>
      <c r="D92" s="208">
        <v>3849004</v>
      </c>
      <c r="E92" s="208">
        <f t="shared" si="6"/>
        <v>9517</v>
      </c>
      <c r="F92" s="209">
        <f t="shared" si="7"/>
        <v>2.478716557706798E-3</v>
      </c>
    </row>
    <row r="93" spans="1:8" ht="15" customHeight="1" thickTop="1" x14ac:dyDescent="0.25">
      <c r="A93" s="187"/>
      <c r="B93" s="188"/>
      <c r="C93" s="188"/>
      <c r="D93" s="188"/>
      <c r="E93" s="188"/>
      <c r="F93" s="189" t="s">
        <v>46</v>
      </c>
      <c r="G93" s="145"/>
      <c r="H93" s="145"/>
    </row>
    <row r="94" spans="1:8" x14ac:dyDescent="0.25">
      <c r="A94" s="142" t="s">
        <v>201</v>
      </c>
    </row>
    <row r="95" spans="1:8" x14ac:dyDescent="0.25">
      <c r="A95" s="142" t="s">
        <v>193</v>
      </c>
    </row>
  </sheetData>
  <hyperlinks>
    <hyperlink ref="H2" location="Home!A1" tooltip="Home" display="Home" xr:uid="{00000000-0004-0000-0C00-000000000000}"/>
  </hyperlinks>
  <printOptions horizontalCentered="1" verticalCentered="1"/>
  <pageMargins left="0.25" right="0.25" top="0.75" bottom="0.75" header="0.3" footer="0.3"/>
  <pageSetup scale="4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L95"/>
  <sheetViews>
    <sheetView zoomScale="80" zoomScaleNormal="80" workbookViewId="0">
      <pane xSplit="1" ySplit="5" topLeftCell="B6" activePane="bottomRight" state="frozen"/>
      <selection activeCell="P29" sqref="P29"/>
      <selection pane="topRight" activeCell="P29" sqref="P29"/>
      <selection pane="bottomLeft" activeCell="P29" sqref="P29"/>
      <selection pane="bottomRight" activeCell="P29" sqref="P29"/>
    </sheetView>
  </sheetViews>
  <sheetFormatPr defaultColWidth="9.140625" defaultRowHeight="15" x14ac:dyDescent="0.25"/>
  <cols>
    <col min="1" max="1" width="66.5703125" style="142" customWidth="1"/>
    <col min="2" max="5" width="23.7109375" style="190" customWidth="1"/>
    <col min="6" max="6" width="23.7109375" style="191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1"/>
      <c r="C1" s="31"/>
      <c r="D1" s="213" t="s">
        <v>1</v>
      </c>
      <c r="E1" s="195" t="s">
        <v>96</v>
      </c>
      <c r="F1" s="41"/>
      <c r="G1" s="215"/>
      <c r="H1" s="145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190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146" t="s">
        <v>4</v>
      </c>
      <c r="B4" s="147" t="s">
        <v>5</v>
      </c>
      <c r="C4" s="148" t="s">
        <v>6</v>
      </c>
      <c r="D4" s="148" t="s">
        <v>6</v>
      </c>
      <c r="E4" s="148" t="s">
        <v>7</v>
      </c>
      <c r="F4" s="149" t="s">
        <v>8</v>
      </c>
    </row>
    <row r="5" spans="1:8" s="143" customFormat="1" ht="15" customHeight="1" x14ac:dyDescent="0.25">
      <c r="A5" s="150"/>
      <c r="B5" s="151" t="s">
        <v>138</v>
      </c>
      <c r="C5" s="151" t="s">
        <v>197</v>
      </c>
      <c r="D5" s="151" t="s">
        <v>198</v>
      </c>
      <c r="E5" s="151" t="s">
        <v>138</v>
      </c>
      <c r="F5" s="152" t="s">
        <v>9</v>
      </c>
    </row>
    <row r="6" spans="1:8" ht="15" customHeight="1" x14ac:dyDescent="0.25">
      <c r="A6" s="153" t="s">
        <v>10</v>
      </c>
      <c r="B6" s="154"/>
      <c r="C6" s="154"/>
      <c r="D6" s="154"/>
      <c r="E6" s="154"/>
      <c r="F6" s="155"/>
    </row>
    <row r="7" spans="1:8" ht="15" customHeight="1" x14ac:dyDescent="0.25">
      <c r="A7" s="153" t="s">
        <v>11</v>
      </c>
      <c r="B7" s="154"/>
      <c r="C7" s="154"/>
      <c r="D7" s="154"/>
      <c r="E7" s="154"/>
      <c r="F7" s="156"/>
    </row>
    <row r="8" spans="1:8" ht="15" customHeight="1" x14ac:dyDescent="0.25">
      <c r="A8" s="157" t="s">
        <v>12</v>
      </c>
      <c r="B8" s="158">
        <v>13654237.470000001</v>
      </c>
      <c r="C8" s="158">
        <v>13654237</v>
      </c>
      <c r="D8" s="158">
        <v>14052455</v>
      </c>
      <c r="E8" s="158">
        <f t="shared" ref="E8:E29" si="0">D8-C8</f>
        <v>398218</v>
      </c>
      <c r="F8" s="159">
        <f t="shared" ref="F8:F29" si="1">IF(ISBLANK(E8),"  ",IF(C8&gt;0,E8/C8,IF(E8&gt;0,1,0)))</f>
        <v>2.9164427129835229E-2</v>
      </c>
    </row>
    <row r="9" spans="1:8" ht="15" customHeight="1" x14ac:dyDescent="0.25">
      <c r="A9" s="157" t="s">
        <v>13</v>
      </c>
      <c r="B9" s="158">
        <v>0</v>
      </c>
      <c r="C9" s="158">
        <v>0</v>
      </c>
      <c r="D9" s="158">
        <v>0</v>
      </c>
      <c r="E9" s="158">
        <f t="shared" si="0"/>
        <v>0</v>
      </c>
      <c r="F9" s="159">
        <f t="shared" si="1"/>
        <v>0</v>
      </c>
    </row>
    <row r="10" spans="1:8" ht="15" customHeight="1" x14ac:dyDescent="0.25">
      <c r="A10" s="160" t="s">
        <v>14</v>
      </c>
      <c r="B10" s="161">
        <v>1013237.91</v>
      </c>
      <c r="C10" s="161">
        <v>1070300</v>
      </c>
      <c r="D10" s="161">
        <v>1040456</v>
      </c>
      <c r="E10" s="161">
        <f t="shared" si="0"/>
        <v>-29844</v>
      </c>
      <c r="F10" s="159">
        <f t="shared" si="1"/>
        <v>-2.7883770905353638E-2</v>
      </c>
    </row>
    <row r="11" spans="1:8" ht="15" customHeight="1" x14ac:dyDescent="0.25">
      <c r="A11" s="162" t="s">
        <v>15</v>
      </c>
      <c r="B11" s="163">
        <v>0</v>
      </c>
      <c r="C11" s="163">
        <v>0</v>
      </c>
      <c r="D11" s="163">
        <v>0</v>
      </c>
      <c r="E11" s="161">
        <f t="shared" si="0"/>
        <v>0</v>
      </c>
      <c r="F11" s="159">
        <f t="shared" si="1"/>
        <v>0</v>
      </c>
    </row>
    <row r="12" spans="1:8" ht="15" customHeight="1" x14ac:dyDescent="0.25">
      <c r="A12" s="164" t="s">
        <v>16</v>
      </c>
      <c r="B12" s="163">
        <v>1013237.91</v>
      </c>
      <c r="C12" s="163">
        <v>1070300</v>
      </c>
      <c r="D12" s="163">
        <v>1040456</v>
      </c>
      <c r="E12" s="161">
        <f t="shared" si="0"/>
        <v>-29844</v>
      </c>
      <c r="F12" s="159">
        <f t="shared" si="1"/>
        <v>-2.7883770905353638E-2</v>
      </c>
    </row>
    <row r="13" spans="1:8" ht="15" customHeight="1" x14ac:dyDescent="0.25">
      <c r="A13" s="164" t="s">
        <v>17</v>
      </c>
      <c r="B13" s="163">
        <v>0</v>
      </c>
      <c r="C13" s="163">
        <v>0</v>
      </c>
      <c r="D13" s="163">
        <v>0</v>
      </c>
      <c r="E13" s="161">
        <f t="shared" si="0"/>
        <v>0</v>
      </c>
      <c r="F13" s="159">
        <f t="shared" si="1"/>
        <v>0</v>
      </c>
    </row>
    <row r="14" spans="1:8" ht="15" customHeight="1" x14ac:dyDescent="0.25">
      <c r="A14" s="164" t="s">
        <v>18</v>
      </c>
      <c r="B14" s="163">
        <v>0</v>
      </c>
      <c r="C14" s="163">
        <v>0</v>
      </c>
      <c r="D14" s="163">
        <v>0</v>
      </c>
      <c r="E14" s="161">
        <f t="shared" si="0"/>
        <v>0</v>
      </c>
      <c r="F14" s="159">
        <f t="shared" si="1"/>
        <v>0</v>
      </c>
    </row>
    <row r="15" spans="1:8" ht="15" customHeight="1" x14ac:dyDescent="0.25">
      <c r="A15" s="164" t="s">
        <v>19</v>
      </c>
      <c r="B15" s="163">
        <v>0</v>
      </c>
      <c r="C15" s="163">
        <v>0</v>
      </c>
      <c r="D15" s="163">
        <v>0</v>
      </c>
      <c r="E15" s="161">
        <f t="shared" si="0"/>
        <v>0</v>
      </c>
      <c r="F15" s="159">
        <f t="shared" si="1"/>
        <v>0</v>
      </c>
    </row>
    <row r="16" spans="1:8" ht="15" customHeight="1" x14ac:dyDescent="0.25">
      <c r="A16" s="164" t="s">
        <v>20</v>
      </c>
      <c r="B16" s="163">
        <v>0</v>
      </c>
      <c r="C16" s="163">
        <v>0</v>
      </c>
      <c r="D16" s="163">
        <v>0</v>
      </c>
      <c r="E16" s="161">
        <f t="shared" si="0"/>
        <v>0</v>
      </c>
      <c r="F16" s="159">
        <f t="shared" si="1"/>
        <v>0</v>
      </c>
    </row>
    <row r="17" spans="1:6" ht="15" customHeight="1" x14ac:dyDescent="0.25">
      <c r="A17" s="164" t="s">
        <v>21</v>
      </c>
      <c r="B17" s="163">
        <v>0</v>
      </c>
      <c r="C17" s="163">
        <v>0</v>
      </c>
      <c r="D17" s="163">
        <v>0</v>
      </c>
      <c r="E17" s="161">
        <f t="shared" si="0"/>
        <v>0</v>
      </c>
      <c r="F17" s="159">
        <f t="shared" si="1"/>
        <v>0</v>
      </c>
    </row>
    <row r="18" spans="1:6" ht="15" customHeight="1" x14ac:dyDescent="0.25">
      <c r="A18" s="164" t="s">
        <v>22</v>
      </c>
      <c r="B18" s="163">
        <v>0</v>
      </c>
      <c r="C18" s="163">
        <v>0</v>
      </c>
      <c r="D18" s="163">
        <v>0</v>
      </c>
      <c r="E18" s="161">
        <f t="shared" si="0"/>
        <v>0</v>
      </c>
      <c r="F18" s="159">
        <f t="shared" si="1"/>
        <v>0</v>
      </c>
    </row>
    <row r="19" spans="1:6" ht="15" customHeight="1" x14ac:dyDescent="0.25">
      <c r="A19" s="164" t="s">
        <v>23</v>
      </c>
      <c r="B19" s="163">
        <v>0</v>
      </c>
      <c r="C19" s="163">
        <v>0</v>
      </c>
      <c r="D19" s="163">
        <v>0</v>
      </c>
      <c r="E19" s="161">
        <f t="shared" si="0"/>
        <v>0</v>
      </c>
      <c r="F19" s="159">
        <f t="shared" si="1"/>
        <v>0</v>
      </c>
    </row>
    <row r="20" spans="1:6" ht="15" customHeight="1" x14ac:dyDescent="0.25">
      <c r="A20" s="164" t="s">
        <v>24</v>
      </c>
      <c r="B20" s="163">
        <v>0</v>
      </c>
      <c r="C20" s="163">
        <v>0</v>
      </c>
      <c r="D20" s="163">
        <v>0</v>
      </c>
      <c r="E20" s="161">
        <f t="shared" si="0"/>
        <v>0</v>
      </c>
      <c r="F20" s="159">
        <f t="shared" si="1"/>
        <v>0</v>
      </c>
    </row>
    <row r="21" spans="1:6" ht="15" customHeight="1" x14ac:dyDescent="0.25">
      <c r="A21" s="164" t="s">
        <v>25</v>
      </c>
      <c r="B21" s="163">
        <v>0</v>
      </c>
      <c r="C21" s="163">
        <v>0</v>
      </c>
      <c r="D21" s="163">
        <v>0</v>
      </c>
      <c r="E21" s="161">
        <f t="shared" si="0"/>
        <v>0</v>
      </c>
      <c r="F21" s="159">
        <f t="shared" si="1"/>
        <v>0</v>
      </c>
    </row>
    <row r="22" spans="1:6" ht="15" customHeight="1" x14ac:dyDescent="0.25">
      <c r="A22" s="164" t="s">
        <v>26</v>
      </c>
      <c r="B22" s="163">
        <v>0</v>
      </c>
      <c r="C22" s="163">
        <v>0</v>
      </c>
      <c r="D22" s="163">
        <v>0</v>
      </c>
      <c r="E22" s="161">
        <f t="shared" si="0"/>
        <v>0</v>
      </c>
      <c r="F22" s="159">
        <f t="shared" si="1"/>
        <v>0</v>
      </c>
    </row>
    <row r="23" spans="1:6" ht="15" customHeight="1" x14ac:dyDescent="0.25">
      <c r="A23" s="165" t="s">
        <v>27</v>
      </c>
      <c r="B23" s="163">
        <v>0</v>
      </c>
      <c r="C23" s="163">
        <v>0</v>
      </c>
      <c r="D23" s="163">
        <v>0</v>
      </c>
      <c r="E23" s="161">
        <f t="shared" si="0"/>
        <v>0</v>
      </c>
      <c r="F23" s="159">
        <f t="shared" si="1"/>
        <v>0</v>
      </c>
    </row>
    <row r="24" spans="1:6" ht="15" customHeight="1" x14ac:dyDescent="0.25">
      <c r="A24" s="165" t="s">
        <v>28</v>
      </c>
      <c r="B24" s="163">
        <v>0</v>
      </c>
      <c r="C24" s="163">
        <v>0</v>
      </c>
      <c r="D24" s="163">
        <v>0</v>
      </c>
      <c r="E24" s="161">
        <f t="shared" si="0"/>
        <v>0</v>
      </c>
      <c r="F24" s="159">
        <f t="shared" si="1"/>
        <v>0</v>
      </c>
    </row>
    <row r="25" spans="1:6" ht="15" customHeight="1" x14ac:dyDescent="0.25">
      <c r="A25" s="165" t="s">
        <v>29</v>
      </c>
      <c r="B25" s="163">
        <v>0</v>
      </c>
      <c r="C25" s="163">
        <v>0</v>
      </c>
      <c r="D25" s="163">
        <v>0</v>
      </c>
      <c r="E25" s="161">
        <f t="shared" si="0"/>
        <v>0</v>
      </c>
      <c r="F25" s="159">
        <f t="shared" si="1"/>
        <v>0</v>
      </c>
    </row>
    <row r="26" spans="1:6" ht="15" customHeight="1" x14ac:dyDescent="0.25">
      <c r="A26" s="165" t="s">
        <v>30</v>
      </c>
      <c r="B26" s="163">
        <v>0</v>
      </c>
      <c r="C26" s="163">
        <v>0</v>
      </c>
      <c r="D26" s="163">
        <v>0</v>
      </c>
      <c r="E26" s="161">
        <f t="shared" si="0"/>
        <v>0</v>
      </c>
      <c r="F26" s="159">
        <f t="shared" si="1"/>
        <v>0</v>
      </c>
    </row>
    <row r="27" spans="1:6" ht="15" customHeight="1" x14ac:dyDescent="0.25">
      <c r="A27" s="165" t="s">
        <v>31</v>
      </c>
      <c r="B27" s="163">
        <v>0</v>
      </c>
      <c r="C27" s="163">
        <v>0</v>
      </c>
      <c r="D27" s="163">
        <v>0</v>
      </c>
      <c r="E27" s="161">
        <f t="shared" si="0"/>
        <v>0</v>
      </c>
      <c r="F27" s="159">
        <f t="shared" si="1"/>
        <v>0</v>
      </c>
    </row>
    <row r="28" spans="1:6" ht="15" customHeight="1" x14ac:dyDescent="0.25">
      <c r="A28" s="165" t="s">
        <v>87</v>
      </c>
      <c r="B28" s="163">
        <v>0</v>
      </c>
      <c r="C28" s="163">
        <v>0</v>
      </c>
      <c r="D28" s="163">
        <v>0</v>
      </c>
      <c r="E28" s="161">
        <f>D28-C28</f>
        <v>0</v>
      </c>
      <c r="F28" s="159">
        <f>IF(ISBLANK(E28),"  ",IF(C28&gt;0,E28/C28,IF(E28&gt;0,1,0)))</f>
        <v>0</v>
      </c>
    </row>
    <row r="29" spans="1:6" ht="15" customHeight="1" x14ac:dyDescent="0.25">
      <c r="A29" s="165" t="s">
        <v>32</v>
      </c>
      <c r="B29" s="163">
        <v>0</v>
      </c>
      <c r="C29" s="163">
        <v>0</v>
      </c>
      <c r="D29" s="163">
        <v>0</v>
      </c>
      <c r="E29" s="161">
        <f t="shared" si="0"/>
        <v>0</v>
      </c>
      <c r="F29" s="159">
        <f t="shared" si="1"/>
        <v>0</v>
      </c>
    </row>
    <row r="30" spans="1:6" ht="15" customHeight="1" x14ac:dyDescent="0.25">
      <c r="A30" s="166" t="s">
        <v>33</v>
      </c>
      <c r="B30" s="163"/>
      <c r="C30" s="163"/>
      <c r="D30" s="163"/>
      <c r="E30" s="163"/>
      <c r="F30" s="155"/>
    </row>
    <row r="31" spans="1:6" ht="15" customHeight="1" x14ac:dyDescent="0.25">
      <c r="A31" s="162" t="s">
        <v>34</v>
      </c>
      <c r="B31" s="158">
        <v>0</v>
      </c>
      <c r="C31" s="158">
        <v>0</v>
      </c>
      <c r="D31" s="158">
        <v>0</v>
      </c>
      <c r="E31" s="158">
        <f>D31-C31</f>
        <v>0</v>
      </c>
      <c r="F31" s="159">
        <f>IF(ISBLANK(E31),"  ",IF(C31&gt;0,E31/C31,IF(E31&gt;0,1,0)))</f>
        <v>0</v>
      </c>
    </row>
    <row r="32" spans="1:6" ht="15" customHeight="1" x14ac:dyDescent="0.25">
      <c r="A32" s="167" t="s">
        <v>35</v>
      </c>
      <c r="B32" s="163"/>
      <c r="C32" s="163"/>
      <c r="D32" s="163"/>
      <c r="E32" s="163"/>
      <c r="F32" s="155"/>
    </row>
    <row r="33" spans="1:12" ht="15" customHeight="1" x14ac:dyDescent="0.25">
      <c r="A33" s="162" t="s">
        <v>34</v>
      </c>
      <c r="B33" s="154">
        <v>0</v>
      </c>
      <c r="C33" s="154">
        <v>0</v>
      </c>
      <c r="D33" s="154">
        <v>0</v>
      </c>
      <c r="E33" s="158">
        <f>D33-C33</f>
        <v>0</v>
      </c>
      <c r="F33" s="159">
        <f>IF(ISBLANK(E33),"  ",IF(C33&gt;0,E33/C33,IF(E33&gt;0,1,0)))</f>
        <v>0</v>
      </c>
    </row>
    <row r="34" spans="1:12" ht="15" customHeight="1" x14ac:dyDescent="0.25">
      <c r="A34" s="164" t="s">
        <v>36</v>
      </c>
      <c r="B34" s="163"/>
      <c r="C34" s="163"/>
      <c r="D34" s="163"/>
      <c r="E34" s="161"/>
      <c r="F34" s="159" t="str">
        <f>IF(ISBLANK(E34),"  ",IF(C34&gt;0,E34/C34,IF(E34&gt;0,1,0)))</f>
        <v xml:space="preserve">  </v>
      </c>
    </row>
    <row r="35" spans="1:12" s="127" customFormat="1" ht="15" customHeight="1" x14ac:dyDescent="0.25">
      <c r="A35" s="168" t="s">
        <v>38</v>
      </c>
      <c r="B35" s="169">
        <v>14667475.380000001</v>
      </c>
      <c r="C35" s="169">
        <v>14724537</v>
      </c>
      <c r="D35" s="169">
        <v>15092911</v>
      </c>
      <c r="E35" s="169">
        <f>D35-C35</f>
        <v>368374</v>
      </c>
      <c r="F35" s="170">
        <f>IF(ISBLANK(E35),"  ",IF(C35&gt;0,E35/C35,IF(E35&gt;0,1,0)))</f>
        <v>2.5017696651514407E-2</v>
      </c>
    </row>
    <row r="36" spans="1:12" ht="15" customHeight="1" x14ac:dyDescent="0.25">
      <c r="A36" s="166" t="s">
        <v>39</v>
      </c>
      <c r="B36" s="163"/>
      <c r="C36" s="163"/>
      <c r="D36" s="163"/>
      <c r="E36" s="163"/>
      <c r="F36" s="155"/>
    </row>
    <row r="37" spans="1:12" ht="15" customHeight="1" x14ac:dyDescent="0.25">
      <c r="A37" s="171" t="s">
        <v>40</v>
      </c>
      <c r="B37" s="158">
        <v>0</v>
      </c>
      <c r="C37" s="158">
        <v>0</v>
      </c>
      <c r="D37" s="158">
        <v>0</v>
      </c>
      <c r="E37" s="158">
        <f t="shared" ref="E37:E42" si="2">D37-C37</f>
        <v>0</v>
      </c>
      <c r="F37" s="159">
        <f t="shared" ref="F37:F42" si="3">IF(ISBLANK(E37),"  ",IF(C37&gt;0,E37/C37,IF(E37&gt;0,1,0)))</f>
        <v>0</v>
      </c>
    </row>
    <row r="38" spans="1:12" ht="15" customHeight="1" x14ac:dyDescent="0.25">
      <c r="A38" s="172" t="s">
        <v>41</v>
      </c>
      <c r="B38" s="158">
        <v>0</v>
      </c>
      <c r="C38" s="158">
        <v>0</v>
      </c>
      <c r="D38" s="158">
        <v>0</v>
      </c>
      <c r="E38" s="161">
        <f t="shared" si="2"/>
        <v>0</v>
      </c>
      <c r="F38" s="159">
        <f t="shared" si="3"/>
        <v>0</v>
      </c>
    </row>
    <row r="39" spans="1:12" ht="15" customHeight="1" x14ac:dyDescent="0.25">
      <c r="A39" s="172" t="s">
        <v>42</v>
      </c>
      <c r="B39" s="158">
        <v>0</v>
      </c>
      <c r="C39" s="158">
        <v>0</v>
      </c>
      <c r="D39" s="158">
        <v>0</v>
      </c>
      <c r="E39" s="161">
        <f t="shared" si="2"/>
        <v>0</v>
      </c>
      <c r="F39" s="159">
        <f t="shared" si="3"/>
        <v>0</v>
      </c>
    </row>
    <row r="40" spans="1:12" ht="15" customHeight="1" x14ac:dyDescent="0.25">
      <c r="A40" s="172" t="s">
        <v>43</v>
      </c>
      <c r="B40" s="158">
        <v>0</v>
      </c>
      <c r="C40" s="158">
        <v>0</v>
      </c>
      <c r="D40" s="158">
        <v>0</v>
      </c>
      <c r="E40" s="161">
        <f t="shared" si="2"/>
        <v>0</v>
      </c>
      <c r="F40" s="159">
        <f t="shared" si="3"/>
        <v>0</v>
      </c>
    </row>
    <row r="41" spans="1:12" ht="15" customHeight="1" x14ac:dyDescent="0.25">
      <c r="A41" s="173" t="s">
        <v>44</v>
      </c>
      <c r="B41" s="158">
        <v>0</v>
      </c>
      <c r="C41" s="158">
        <v>0</v>
      </c>
      <c r="D41" s="158">
        <v>0</v>
      </c>
      <c r="E41" s="161">
        <f t="shared" si="2"/>
        <v>0</v>
      </c>
      <c r="F41" s="159">
        <f t="shared" si="3"/>
        <v>0</v>
      </c>
    </row>
    <row r="42" spans="1:12" s="127" customFormat="1" ht="15" customHeight="1" x14ac:dyDescent="0.25">
      <c r="A42" s="166" t="s">
        <v>45</v>
      </c>
      <c r="B42" s="174">
        <v>0</v>
      </c>
      <c r="C42" s="174">
        <v>0</v>
      </c>
      <c r="D42" s="174">
        <v>0</v>
      </c>
      <c r="E42" s="174">
        <f t="shared" si="2"/>
        <v>0</v>
      </c>
      <c r="F42" s="170">
        <f t="shared" si="3"/>
        <v>0</v>
      </c>
      <c r="L42" s="127" t="s">
        <v>46</v>
      </c>
    </row>
    <row r="43" spans="1:12" ht="15" customHeight="1" x14ac:dyDescent="0.25">
      <c r="A43" s="164" t="s">
        <v>46</v>
      </c>
      <c r="B43" s="163"/>
      <c r="C43" s="163"/>
      <c r="D43" s="163"/>
      <c r="E43" s="163"/>
      <c r="F43" s="155"/>
    </row>
    <row r="44" spans="1:12" s="127" customFormat="1" ht="15" customHeight="1" x14ac:dyDescent="0.25">
      <c r="A44" s="175" t="s">
        <v>47</v>
      </c>
      <c r="B44" s="176">
        <v>0</v>
      </c>
      <c r="C44" s="176">
        <v>0</v>
      </c>
      <c r="D44" s="176">
        <v>0</v>
      </c>
      <c r="E44" s="176">
        <f>D44-C44</f>
        <v>0</v>
      </c>
      <c r="F44" s="170">
        <f>IF(ISBLANK(E44),"  ",IF(C44&gt;0,E44/C44,IF(E44&gt;0,1,0)))</f>
        <v>0</v>
      </c>
    </row>
    <row r="45" spans="1:12" ht="15" customHeight="1" x14ac:dyDescent="0.25">
      <c r="A45" s="164" t="s">
        <v>46</v>
      </c>
      <c r="B45" s="163"/>
      <c r="C45" s="163"/>
      <c r="D45" s="163"/>
      <c r="E45" s="163"/>
      <c r="F45" s="155"/>
    </row>
    <row r="46" spans="1:12" s="127" customFormat="1" ht="15" customHeight="1" x14ac:dyDescent="0.25">
      <c r="A46" s="175" t="s">
        <v>48</v>
      </c>
      <c r="B46" s="176">
        <v>0</v>
      </c>
      <c r="C46" s="176">
        <v>0</v>
      </c>
      <c r="D46" s="176">
        <v>0</v>
      </c>
      <c r="E46" s="176">
        <f>D46-C46</f>
        <v>0</v>
      </c>
      <c r="F46" s="170">
        <f>IF(ISBLANK(E46),"  ",IF(C46&gt;0,E46/C46,IF(E46&gt;0,1,0)))</f>
        <v>0</v>
      </c>
    </row>
    <row r="47" spans="1:12" ht="15" customHeight="1" x14ac:dyDescent="0.25">
      <c r="A47" s="164" t="s">
        <v>46</v>
      </c>
      <c r="B47" s="163"/>
      <c r="C47" s="163"/>
      <c r="D47" s="163"/>
      <c r="E47" s="163"/>
      <c r="F47" s="155"/>
    </row>
    <row r="48" spans="1:12" s="127" customFormat="1" ht="15" customHeight="1" x14ac:dyDescent="0.25">
      <c r="A48" s="166" t="s">
        <v>49</v>
      </c>
      <c r="B48" s="174">
        <v>33102827.809999999</v>
      </c>
      <c r="C48" s="174">
        <v>33970043</v>
      </c>
      <c r="D48" s="174">
        <v>33970043</v>
      </c>
      <c r="E48" s="174">
        <f>D48-C48</f>
        <v>0</v>
      </c>
      <c r="F48" s="170">
        <f>IF(ISBLANK(E48),"  ",IF(C48&gt;0,E48/C48,IF(E48&gt;0,1,0)))</f>
        <v>0</v>
      </c>
    </row>
    <row r="49" spans="1:8" ht="15" customHeight="1" x14ac:dyDescent="0.25">
      <c r="A49" s="164" t="s">
        <v>46</v>
      </c>
      <c r="B49" s="163"/>
      <c r="C49" s="163"/>
      <c r="D49" s="163"/>
      <c r="E49" s="163"/>
      <c r="F49" s="155"/>
    </row>
    <row r="50" spans="1:8" s="127" customFormat="1" ht="15" customHeight="1" x14ac:dyDescent="0.25">
      <c r="A50" s="177" t="s">
        <v>50</v>
      </c>
      <c r="B50" s="178">
        <v>0</v>
      </c>
      <c r="C50" s="178">
        <v>0</v>
      </c>
      <c r="D50" s="178">
        <v>0</v>
      </c>
      <c r="E50" s="178">
        <f>D50-C50</f>
        <v>0</v>
      </c>
      <c r="F50" s="170">
        <f>IF(ISBLANK(E50),"  ",IF(C50&gt;0,E50/C50,IF(E50&gt;0,1,0)))</f>
        <v>0</v>
      </c>
    </row>
    <row r="51" spans="1:8" ht="15" customHeight="1" x14ac:dyDescent="0.25">
      <c r="A51" s="166"/>
      <c r="B51" s="154"/>
      <c r="C51" s="154"/>
      <c r="D51" s="154"/>
      <c r="E51" s="154"/>
      <c r="F51" s="179"/>
    </row>
    <row r="52" spans="1:8" s="127" customFormat="1" ht="15" customHeight="1" x14ac:dyDescent="0.25">
      <c r="A52" s="166" t="s">
        <v>51</v>
      </c>
      <c r="B52" s="174">
        <v>0</v>
      </c>
      <c r="C52" s="174">
        <v>0</v>
      </c>
      <c r="D52" s="174">
        <v>0</v>
      </c>
      <c r="E52" s="178">
        <f>D52-C52</f>
        <v>0</v>
      </c>
      <c r="F52" s="170">
        <f>IF(ISBLANK(E52),"  ",IF(C52&gt;0,E52/C52,IF(E52&gt;0,1,0)))</f>
        <v>0</v>
      </c>
    </row>
    <row r="53" spans="1:8" ht="15" customHeight="1" x14ac:dyDescent="0.25">
      <c r="A53" s="164"/>
      <c r="B53" s="163"/>
      <c r="C53" s="163"/>
      <c r="D53" s="163"/>
      <c r="E53" s="163"/>
      <c r="F53" s="155"/>
    </row>
    <row r="54" spans="1:8" s="127" customFormat="1" ht="15" customHeight="1" x14ac:dyDescent="0.25">
      <c r="A54" s="180" t="s">
        <v>52</v>
      </c>
      <c r="B54" s="174">
        <v>47770303.189999998</v>
      </c>
      <c r="C54" s="174">
        <v>48694580</v>
      </c>
      <c r="D54" s="174">
        <v>49062954</v>
      </c>
      <c r="E54" s="174">
        <f>D54-C54</f>
        <v>368374</v>
      </c>
      <c r="F54" s="170">
        <f>IF(ISBLANK(E54),"  ",IF(C54&gt;0,E54/C54,IF(E54&gt;0,1,0)))</f>
        <v>7.5649897791499584E-3</v>
      </c>
    </row>
    <row r="55" spans="1:8" ht="15" customHeight="1" x14ac:dyDescent="0.25">
      <c r="A55" s="181"/>
      <c r="B55" s="163"/>
      <c r="C55" s="163"/>
      <c r="D55" s="163"/>
      <c r="E55" s="163"/>
      <c r="F55" s="155" t="s">
        <v>46</v>
      </c>
    </row>
    <row r="56" spans="1:8" ht="15" customHeight="1" x14ac:dyDescent="0.25">
      <c r="A56" s="182"/>
      <c r="B56" s="154"/>
      <c r="C56" s="154"/>
      <c r="D56" s="154"/>
      <c r="E56" s="154"/>
      <c r="F56" s="156" t="s">
        <v>46</v>
      </c>
    </row>
    <row r="57" spans="1:8" ht="15" customHeight="1" x14ac:dyDescent="0.25">
      <c r="A57" s="180" t="s">
        <v>53</v>
      </c>
      <c r="B57" s="154"/>
      <c r="C57" s="154"/>
      <c r="D57" s="154"/>
      <c r="E57" s="154"/>
      <c r="F57" s="156"/>
    </row>
    <row r="58" spans="1:8" ht="15" customHeight="1" x14ac:dyDescent="0.25">
      <c r="A58" s="162" t="s">
        <v>54</v>
      </c>
      <c r="B58" s="154">
        <v>21011842.130000003</v>
      </c>
      <c r="C58" s="154">
        <v>22362704</v>
      </c>
      <c r="D58" s="154">
        <v>22397558</v>
      </c>
      <c r="E58" s="154">
        <f t="shared" ref="E58:E71" si="4">D58-C58</f>
        <v>34854</v>
      </c>
      <c r="F58" s="159">
        <f t="shared" ref="F58:F71" si="5">IF(ISBLANK(E58),"  ",IF(C58&gt;0,E58/C58,IF(E58&gt;0,1,0)))</f>
        <v>1.5585771738516059E-3</v>
      </c>
    </row>
    <row r="59" spans="1:8" ht="15" customHeight="1" x14ac:dyDescent="0.25">
      <c r="A59" s="164" t="s">
        <v>55</v>
      </c>
      <c r="B59" s="163">
        <v>83917.24</v>
      </c>
      <c r="C59" s="163">
        <v>855</v>
      </c>
      <c r="D59" s="163">
        <v>855</v>
      </c>
      <c r="E59" s="163">
        <f t="shared" si="4"/>
        <v>0</v>
      </c>
      <c r="F59" s="159">
        <f t="shared" si="5"/>
        <v>0</v>
      </c>
    </row>
    <row r="60" spans="1:8" ht="15" customHeight="1" x14ac:dyDescent="0.25">
      <c r="A60" s="164" t="s">
        <v>56</v>
      </c>
      <c r="B60" s="163">
        <v>0</v>
      </c>
      <c r="C60" s="163">
        <v>0</v>
      </c>
      <c r="D60" s="163">
        <v>0</v>
      </c>
      <c r="E60" s="163">
        <f t="shared" si="4"/>
        <v>0</v>
      </c>
      <c r="F60" s="159">
        <f t="shared" si="5"/>
        <v>0</v>
      </c>
    </row>
    <row r="61" spans="1:8" ht="15" customHeight="1" x14ac:dyDescent="0.25">
      <c r="A61" s="164" t="s">
        <v>57</v>
      </c>
      <c r="B61" s="163">
        <v>2962889.84</v>
      </c>
      <c r="C61" s="163">
        <v>3174290</v>
      </c>
      <c r="D61" s="163">
        <v>3323187</v>
      </c>
      <c r="E61" s="163">
        <f t="shared" si="4"/>
        <v>148897</v>
      </c>
      <c r="F61" s="159">
        <f t="shared" si="5"/>
        <v>4.690718239354312E-2</v>
      </c>
    </row>
    <row r="62" spans="1:8" ht="15" customHeight="1" x14ac:dyDescent="0.25">
      <c r="A62" s="164" t="s">
        <v>58</v>
      </c>
      <c r="B62" s="163">
        <v>2169921.37</v>
      </c>
      <c r="C62" s="163">
        <v>2380168</v>
      </c>
      <c r="D62" s="163">
        <v>2422779</v>
      </c>
      <c r="E62" s="163">
        <f t="shared" si="4"/>
        <v>42611</v>
      </c>
      <c r="F62" s="159">
        <f t="shared" si="5"/>
        <v>1.7902517805465833E-2</v>
      </c>
      <c r="H62" s="190"/>
    </row>
    <row r="63" spans="1:8" ht="15" customHeight="1" x14ac:dyDescent="0.25">
      <c r="A63" s="164" t="s">
        <v>59</v>
      </c>
      <c r="B63" s="163">
        <v>9272228.040000001</v>
      </c>
      <c r="C63" s="163">
        <v>8904960</v>
      </c>
      <c r="D63" s="163">
        <v>9419380</v>
      </c>
      <c r="E63" s="163">
        <f t="shared" si="4"/>
        <v>514420</v>
      </c>
      <c r="F63" s="159">
        <f t="shared" si="5"/>
        <v>5.776780580710076E-2</v>
      </c>
      <c r="H63" s="190"/>
    </row>
    <row r="64" spans="1:8" ht="15" customHeight="1" x14ac:dyDescent="0.25">
      <c r="A64" s="164" t="s">
        <v>60</v>
      </c>
      <c r="B64" s="163">
        <v>3012045.67</v>
      </c>
      <c r="C64" s="163">
        <v>2867160</v>
      </c>
      <c r="D64" s="163">
        <v>2870455</v>
      </c>
      <c r="E64" s="163">
        <f t="shared" si="4"/>
        <v>3295</v>
      </c>
      <c r="F64" s="159">
        <f t="shared" si="5"/>
        <v>1.149220831763836E-3</v>
      </c>
    </row>
    <row r="65" spans="1:6" ht="15" customHeight="1" x14ac:dyDescent="0.25">
      <c r="A65" s="164" t="s">
        <v>61</v>
      </c>
      <c r="B65" s="163">
        <v>7498818.25</v>
      </c>
      <c r="C65" s="163">
        <v>7245803</v>
      </c>
      <c r="D65" s="163">
        <v>7078100</v>
      </c>
      <c r="E65" s="163">
        <f t="shared" si="4"/>
        <v>-167703</v>
      </c>
      <c r="F65" s="159">
        <f t="shared" si="5"/>
        <v>-2.3144846747834576E-2</v>
      </c>
    </row>
    <row r="66" spans="1:6" s="127" customFormat="1" ht="15" customHeight="1" x14ac:dyDescent="0.25">
      <c r="A66" s="183" t="s">
        <v>62</v>
      </c>
      <c r="B66" s="169">
        <v>46011662.540000007</v>
      </c>
      <c r="C66" s="169">
        <v>46935940</v>
      </c>
      <c r="D66" s="169">
        <v>47512314</v>
      </c>
      <c r="E66" s="169">
        <f t="shared" si="4"/>
        <v>576374</v>
      </c>
      <c r="F66" s="170">
        <f t="shared" si="5"/>
        <v>1.2280013993540983E-2</v>
      </c>
    </row>
    <row r="67" spans="1:6" ht="15" customHeight="1" x14ac:dyDescent="0.25">
      <c r="A67" s="164" t="s">
        <v>63</v>
      </c>
      <c r="B67" s="163">
        <v>0</v>
      </c>
      <c r="C67" s="163">
        <v>0</v>
      </c>
      <c r="D67" s="163">
        <v>0</v>
      </c>
      <c r="E67" s="163">
        <f t="shared" si="4"/>
        <v>0</v>
      </c>
      <c r="F67" s="159">
        <f t="shared" si="5"/>
        <v>0</v>
      </c>
    </row>
    <row r="68" spans="1:6" ht="15" customHeight="1" x14ac:dyDescent="0.25">
      <c r="A68" s="164" t="s">
        <v>64</v>
      </c>
      <c r="B68" s="163">
        <v>0</v>
      </c>
      <c r="C68" s="163">
        <v>0</v>
      </c>
      <c r="D68" s="163">
        <v>0</v>
      </c>
      <c r="E68" s="163">
        <f t="shared" si="4"/>
        <v>0</v>
      </c>
      <c r="F68" s="159">
        <f t="shared" si="5"/>
        <v>0</v>
      </c>
    </row>
    <row r="69" spans="1:6" ht="15" customHeight="1" x14ac:dyDescent="0.25">
      <c r="A69" s="164" t="s">
        <v>65</v>
      </c>
      <c r="B69" s="163">
        <v>1758640</v>
      </c>
      <c r="C69" s="163">
        <v>1758640</v>
      </c>
      <c r="D69" s="163">
        <v>1550640</v>
      </c>
      <c r="E69" s="163">
        <f t="shared" si="4"/>
        <v>-208000</v>
      </c>
      <c r="F69" s="159">
        <f t="shared" si="5"/>
        <v>-0.11827321111768184</v>
      </c>
    </row>
    <row r="70" spans="1:6" ht="15" customHeight="1" x14ac:dyDescent="0.25">
      <c r="A70" s="164" t="s">
        <v>66</v>
      </c>
      <c r="B70" s="163">
        <v>0</v>
      </c>
      <c r="C70" s="163">
        <v>0</v>
      </c>
      <c r="D70" s="163">
        <v>0</v>
      </c>
      <c r="E70" s="163">
        <f t="shared" si="4"/>
        <v>0</v>
      </c>
      <c r="F70" s="159">
        <f t="shared" si="5"/>
        <v>0</v>
      </c>
    </row>
    <row r="71" spans="1:6" s="127" customFormat="1" ht="15" customHeight="1" x14ac:dyDescent="0.25">
      <c r="A71" s="184" t="s">
        <v>67</v>
      </c>
      <c r="B71" s="185">
        <v>47770302.540000007</v>
      </c>
      <c r="C71" s="185">
        <v>48694580</v>
      </c>
      <c r="D71" s="185">
        <v>49062954</v>
      </c>
      <c r="E71" s="185">
        <f t="shared" si="4"/>
        <v>368374</v>
      </c>
      <c r="F71" s="170">
        <f t="shared" si="5"/>
        <v>7.5649897791499584E-3</v>
      </c>
    </row>
    <row r="72" spans="1:6" ht="15" customHeight="1" x14ac:dyDescent="0.25">
      <c r="A72" s="182"/>
      <c r="B72" s="154"/>
      <c r="C72" s="154"/>
      <c r="D72" s="154"/>
      <c r="E72" s="154"/>
      <c r="F72" s="156"/>
    </row>
    <row r="73" spans="1:6" ht="15" customHeight="1" x14ac:dyDescent="0.25">
      <c r="A73" s="180" t="s">
        <v>68</v>
      </c>
      <c r="B73" s="154"/>
      <c r="C73" s="154"/>
      <c r="D73" s="154"/>
      <c r="E73" s="154"/>
      <c r="F73" s="156"/>
    </row>
    <row r="74" spans="1:6" ht="15" customHeight="1" x14ac:dyDescent="0.25">
      <c r="A74" s="162" t="s">
        <v>69</v>
      </c>
      <c r="B74" s="158">
        <v>23551824.509999998</v>
      </c>
      <c r="C74" s="158">
        <v>25748338</v>
      </c>
      <c r="D74" s="158">
        <v>25867922</v>
      </c>
      <c r="E74" s="154">
        <f t="shared" ref="E74:E92" si="6">D74-C74</f>
        <v>119584</v>
      </c>
      <c r="F74" s="159">
        <f t="shared" ref="F74:F92" si="7">IF(ISBLANK(E74),"  ",IF(C74&gt;0,E74/C74,IF(E74&gt;0,1,0)))</f>
        <v>4.6443385976990045E-3</v>
      </c>
    </row>
    <row r="75" spans="1:6" ht="15" customHeight="1" x14ac:dyDescent="0.25">
      <c r="A75" s="164" t="s">
        <v>70</v>
      </c>
      <c r="B75" s="161">
        <v>239268.46</v>
      </c>
      <c r="C75" s="161">
        <v>278923</v>
      </c>
      <c r="D75" s="161">
        <v>318356</v>
      </c>
      <c r="E75" s="163">
        <f t="shared" si="6"/>
        <v>39433</v>
      </c>
      <c r="F75" s="159">
        <f t="shared" si="7"/>
        <v>0.14137593529397002</v>
      </c>
    </row>
    <row r="76" spans="1:6" ht="15" customHeight="1" x14ac:dyDescent="0.25">
      <c r="A76" s="164" t="s">
        <v>71</v>
      </c>
      <c r="B76" s="154">
        <v>10655700.209999999</v>
      </c>
      <c r="C76" s="154">
        <v>10165757</v>
      </c>
      <c r="D76" s="154">
        <v>10202927</v>
      </c>
      <c r="E76" s="163">
        <f t="shared" si="6"/>
        <v>37170</v>
      </c>
      <c r="F76" s="159">
        <f t="shared" si="7"/>
        <v>3.6563927310086205E-3</v>
      </c>
    </row>
    <row r="77" spans="1:6" s="127" customFormat="1" ht="15" customHeight="1" x14ac:dyDescent="0.25">
      <c r="A77" s="183" t="s">
        <v>72</v>
      </c>
      <c r="B77" s="185">
        <v>34446793.18</v>
      </c>
      <c r="C77" s="185">
        <v>36193018</v>
      </c>
      <c r="D77" s="185">
        <v>36389205</v>
      </c>
      <c r="E77" s="169">
        <f t="shared" si="6"/>
        <v>196187</v>
      </c>
      <c r="F77" s="170">
        <f t="shared" si="7"/>
        <v>5.4205758690806056E-3</v>
      </c>
    </row>
    <row r="78" spans="1:6" ht="15" customHeight="1" x14ac:dyDescent="0.25">
      <c r="A78" s="164" t="s">
        <v>73</v>
      </c>
      <c r="B78" s="161">
        <v>769005.23</v>
      </c>
      <c r="C78" s="161">
        <v>366127</v>
      </c>
      <c r="D78" s="161">
        <v>446164</v>
      </c>
      <c r="E78" s="163">
        <f t="shared" si="6"/>
        <v>80037</v>
      </c>
      <c r="F78" s="159">
        <f t="shared" si="7"/>
        <v>0.21860447331117344</v>
      </c>
    </row>
    <row r="79" spans="1:6" ht="15" customHeight="1" x14ac:dyDescent="0.25">
      <c r="A79" s="164" t="s">
        <v>74</v>
      </c>
      <c r="B79" s="158">
        <v>4568246.34</v>
      </c>
      <c r="C79" s="158">
        <v>4557207</v>
      </c>
      <c r="D79" s="158">
        <v>4643717</v>
      </c>
      <c r="E79" s="163">
        <f t="shared" si="6"/>
        <v>86510</v>
      </c>
      <c r="F79" s="159">
        <f t="shared" si="7"/>
        <v>1.8983118388082875E-2</v>
      </c>
    </row>
    <row r="80" spans="1:6" ht="15" customHeight="1" x14ac:dyDescent="0.25">
      <c r="A80" s="164" t="s">
        <v>75</v>
      </c>
      <c r="B80" s="154">
        <v>650266.51</v>
      </c>
      <c r="C80" s="154">
        <v>536959</v>
      </c>
      <c r="D80" s="154">
        <v>540048</v>
      </c>
      <c r="E80" s="163">
        <f t="shared" si="6"/>
        <v>3089</v>
      </c>
      <c r="F80" s="159">
        <f t="shared" si="7"/>
        <v>5.7527669710350322E-3</v>
      </c>
    </row>
    <row r="81" spans="1:8" s="127" customFormat="1" ht="15" customHeight="1" x14ac:dyDescent="0.25">
      <c r="A81" s="167" t="s">
        <v>76</v>
      </c>
      <c r="B81" s="185">
        <v>5987518.0800000001</v>
      </c>
      <c r="C81" s="185">
        <v>5460293</v>
      </c>
      <c r="D81" s="185">
        <v>5629929</v>
      </c>
      <c r="E81" s="169">
        <f t="shared" si="6"/>
        <v>169636</v>
      </c>
      <c r="F81" s="170">
        <f t="shared" si="7"/>
        <v>3.1067197309741439E-2</v>
      </c>
    </row>
    <row r="82" spans="1:8" ht="15" customHeight="1" x14ac:dyDescent="0.25">
      <c r="A82" s="164" t="s">
        <v>77</v>
      </c>
      <c r="B82" s="154">
        <v>1892083.09</v>
      </c>
      <c r="C82" s="154">
        <v>1808737</v>
      </c>
      <c r="D82" s="154">
        <v>1929442</v>
      </c>
      <c r="E82" s="163">
        <f t="shared" si="6"/>
        <v>120705</v>
      </c>
      <c r="F82" s="159">
        <f t="shared" si="7"/>
        <v>6.6734411912843045E-2</v>
      </c>
    </row>
    <row r="83" spans="1:8" ht="15" customHeight="1" x14ac:dyDescent="0.25">
      <c r="A83" s="164" t="s">
        <v>78</v>
      </c>
      <c r="B83" s="163">
        <v>4915815.08</v>
      </c>
      <c r="C83" s="163">
        <v>4782101</v>
      </c>
      <c r="D83" s="163">
        <v>4577974</v>
      </c>
      <c r="E83" s="163">
        <f t="shared" si="6"/>
        <v>-204127</v>
      </c>
      <c r="F83" s="159">
        <f t="shared" si="7"/>
        <v>-4.2685631273785309E-2</v>
      </c>
    </row>
    <row r="84" spans="1:8" ht="15" customHeight="1" x14ac:dyDescent="0.25">
      <c r="A84" s="164" t="s">
        <v>79</v>
      </c>
      <c r="B84" s="163">
        <v>0</v>
      </c>
      <c r="C84" s="163">
        <v>0</v>
      </c>
      <c r="D84" s="163">
        <v>0</v>
      </c>
      <c r="E84" s="163">
        <f t="shared" si="6"/>
        <v>0</v>
      </c>
      <c r="F84" s="159">
        <f t="shared" si="7"/>
        <v>0</v>
      </c>
    </row>
    <row r="85" spans="1:8" ht="15" customHeight="1" x14ac:dyDescent="0.25">
      <c r="A85" s="164" t="s">
        <v>80</v>
      </c>
      <c r="B85" s="163">
        <v>0</v>
      </c>
      <c r="C85" s="163">
        <v>0</v>
      </c>
      <c r="D85" s="163">
        <v>0</v>
      </c>
      <c r="E85" s="163">
        <f t="shared" si="6"/>
        <v>0</v>
      </c>
      <c r="F85" s="159">
        <f t="shared" si="7"/>
        <v>0</v>
      </c>
      <c r="G85" s="190"/>
    </row>
    <row r="86" spans="1:8" s="127" customFormat="1" ht="15" customHeight="1" x14ac:dyDescent="0.25">
      <c r="A86" s="167" t="s">
        <v>81</v>
      </c>
      <c r="B86" s="169">
        <v>6807898.1699999999</v>
      </c>
      <c r="C86" s="169">
        <v>6590838</v>
      </c>
      <c r="D86" s="169">
        <v>6507416</v>
      </c>
      <c r="E86" s="169">
        <f t="shared" si="6"/>
        <v>-83422</v>
      </c>
      <c r="F86" s="170">
        <f t="shared" si="7"/>
        <v>-1.2657267558389388E-2</v>
      </c>
    </row>
    <row r="87" spans="1:8" ht="15" customHeight="1" x14ac:dyDescent="0.25">
      <c r="A87" s="164" t="s">
        <v>82</v>
      </c>
      <c r="B87" s="163">
        <v>256276.21</v>
      </c>
      <c r="C87" s="163">
        <v>450431</v>
      </c>
      <c r="D87" s="163">
        <v>536404</v>
      </c>
      <c r="E87" s="163">
        <f t="shared" si="6"/>
        <v>85973</v>
      </c>
      <c r="F87" s="159">
        <f t="shared" si="7"/>
        <v>0.19086830169326713</v>
      </c>
    </row>
    <row r="88" spans="1:8" ht="15" customHeight="1" x14ac:dyDescent="0.25">
      <c r="A88" s="164" t="s">
        <v>83</v>
      </c>
      <c r="B88" s="163">
        <v>271816.90000000002</v>
      </c>
      <c r="C88" s="163">
        <v>0</v>
      </c>
      <c r="D88" s="163">
        <v>0</v>
      </c>
      <c r="E88" s="163">
        <f t="shared" si="6"/>
        <v>0</v>
      </c>
      <c r="F88" s="159">
        <f t="shared" si="7"/>
        <v>0</v>
      </c>
    </row>
    <row r="89" spans="1:8" ht="15" customHeight="1" x14ac:dyDescent="0.25">
      <c r="A89" s="172" t="s">
        <v>84</v>
      </c>
      <c r="B89" s="163">
        <v>0</v>
      </c>
      <c r="C89" s="163">
        <v>0</v>
      </c>
      <c r="D89" s="163">
        <v>0</v>
      </c>
      <c r="E89" s="163">
        <f t="shared" si="6"/>
        <v>0</v>
      </c>
      <c r="F89" s="159">
        <f t="shared" si="7"/>
        <v>0</v>
      </c>
    </row>
    <row r="90" spans="1:8" s="127" customFormat="1" ht="15" customHeight="1" x14ac:dyDescent="0.25">
      <c r="A90" s="186" t="s">
        <v>85</v>
      </c>
      <c r="B90" s="185">
        <v>528093.11</v>
      </c>
      <c r="C90" s="185">
        <v>450431</v>
      </c>
      <c r="D90" s="185">
        <v>536404</v>
      </c>
      <c r="E90" s="185">
        <f t="shared" si="6"/>
        <v>85973</v>
      </c>
      <c r="F90" s="170">
        <f t="shared" si="7"/>
        <v>0.19086830169326713</v>
      </c>
    </row>
    <row r="91" spans="1:8" ht="15" customHeight="1" x14ac:dyDescent="0.25">
      <c r="A91" s="172" t="s">
        <v>86</v>
      </c>
      <c r="B91" s="163">
        <v>0</v>
      </c>
      <c r="C91" s="163">
        <v>0</v>
      </c>
      <c r="D91" s="163">
        <v>0</v>
      </c>
      <c r="E91" s="163">
        <f t="shared" si="6"/>
        <v>0</v>
      </c>
      <c r="F91" s="159">
        <f t="shared" si="7"/>
        <v>0</v>
      </c>
    </row>
    <row r="92" spans="1:8" s="127" customFormat="1" ht="15" customHeight="1" thickBot="1" x14ac:dyDescent="0.3">
      <c r="A92" s="207" t="s">
        <v>67</v>
      </c>
      <c r="B92" s="208">
        <v>47770302.539999999</v>
      </c>
      <c r="C92" s="208">
        <v>48694580</v>
      </c>
      <c r="D92" s="208">
        <v>49062954</v>
      </c>
      <c r="E92" s="208">
        <f t="shared" si="6"/>
        <v>368374</v>
      </c>
      <c r="F92" s="209">
        <f t="shared" si="7"/>
        <v>7.5649897791499584E-3</v>
      </c>
    </row>
    <row r="93" spans="1:8" ht="15" customHeight="1" thickTop="1" x14ac:dyDescent="0.25">
      <c r="A93" s="187"/>
      <c r="B93" s="188"/>
      <c r="C93" s="188"/>
      <c r="D93" s="188"/>
      <c r="E93" s="188"/>
      <c r="F93" s="189" t="s">
        <v>46</v>
      </c>
      <c r="G93" s="145"/>
      <c r="H93" s="145"/>
    </row>
    <row r="94" spans="1:8" x14ac:dyDescent="0.25">
      <c r="A94" s="142" t="s">
        <v>201</v>
      </c>
    </row>
    <row r="95" spans="1:8" x14ac:dyDescent="0.25">
      <c r="A95" s="142" t="s">
        <v>193</v>
      </c>
    </row>
  </sheetData>
  <hyperlinks>
    <hyperlink ref="H2" location="Home!A1" tooltip="Home" display="Home" xr:uid="{00000000-0004-0000-0D00-000000000000}"/>
  </hyperlinks>
  <printOptions horizontalCentered="1" verticalCentered="1"/>
  <pageMargins left="0.25" right="0.25" top="0.75" bottom="0.75" header="0.3" footer="0.3"/>
  <pageSetup scale="4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L95"/>
  <sheetViews>
    <sheetView zoomScale="80" zoomScaleNormal="80" workbookViewId="0">
      <pane xSplit="1" ySplit="5" topLeftCell="B6" activePane="bottomRight" state="frozen"/>
      <selection activeCell="P29" sqref="P29"/>
      <selection pane="topRight" activeCell="P29" sqref="P29"/>
      <selection pane="bottomLeft" activeCell="P29" sqref="P29"/>
      <selection pane="bottomRight" activeCell="P29" sqref="P29"/>
    </sheetView>
  </sheetViews>
  <sheetFormatPr defaultColWidth="9.140625" defaultRowHeight="15" x14ac:dyDescent="0.25"/>
  <cols>
    <col min="1" max="1" width="66.5703125" style="142" customWidth="1"/>
    <col min="2" max="5" width="23.7109375" style="190" customWidth="1"/>
    <col min="6" max="6" width="23.7109375" style="191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9" t="s">
        <v>124</v>
      </c>
      <c r="E1" s="43"/>
      <c r="F1" s="53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190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146" t="s">
        <v>4</v>
      </c>
      <c r="B4" s="147" t="s">
        <v>5</v>
      </c>
      <c r="C4" s="148" t="s">
        <v>6</v>
      </c>
      <c r="D4" s="148" t="s">
        <v>6</v>
      </c>
      <c r="E4" s="148" t="s">
        <v>7</v>
      </c>
      <c r="F4" s="149" t="s">
        <v>8</v>
      </c>
    </row>
    <row r="5" spans="1:8" s="143" customFormat="1" ht="15" customHeight="1" x14ac:dyDescent="0.25">
      <c r="A5" s="150"/>
      <c r="B5" s="151" t="s">
        <v>138</v>
      </c>
      <c r="C5" s="151" t="s">
        <v>197</v>
      </c>
      <c r="D5" s="151" t="s">
        <v>198</v>
      </c>
      <c r="E5" s="151" t="s">
        <v>138</v>
      </c>
      <c r="F5" s="152" t="s">
        <v>9</v>
      </c>
    </row>
    <row r="6" spans="1:8" ht="15" customHeight="1" x14ac:dyDescent="0.25">
      <c r="A6" s="153" t="s">
        <v>10</v>
      </c>
      <c r="B6" s="154"/>
      <c r="C6" s="154"/>
      <c r="D6" s="154"/>
      <c r="E6" s="154"/>
      <c r="F6" s="155"/>
    </row>
    <row r="7" spans="1:8" ht="15" customHeight="1" x14ac:dyDescent="0.25">
      <c r="A7" s="153" t="s">
        <v>11</v>
      </c>
      <c r="B7" s="154"/>
      <c r="C7" s="154"/>
      <c r="D7" s="154"/>
      <c r="E7" s="154"/>
      <c r="F7" s="156"/>
    </row>
    <row r="8" spans="1:8" ht="15" customHeight="1" x14ac:dyDescent="0.25">
      <c r="A8" s="157" t="s">
        <v>12</v>
      </c>
      <c r="B8" s="158">
        <v>27167396</v>
      </c>
      <c r="C8" s="158">
        <v>27167396</v>
      </c>
      <c r="D8" s="158">
        <v>27588200</v>
      </c>
      <c r="E8" s="158">
        <f t="shared" ref="E8:E29" si="0">D8-C8</f>
        <v>420804</v>
      </c>
      <c r="F8" s="159">
        <f t="shared" ref="F8:F29" si="1">IF(ISBLANK(E8),"  ",IF(C8&gt;0,E8/C8,IF(E8&gt;0,1,0)))</f>
        <v>1.5489301955918043E-2</v>
      </c>
    </row>
    <row r="9" spans="1:8" ht="15" customHeight="1" x14ac:dyDescent="0.25">
      <c r="A9" s="157" t="s">
        <v>13</v>
      </c>
      <c r="B9" s="158">
        <v>0</v>
      </c>
      <c r="C9" s="158">
        <v>0</v>
      </c>
      <c r="D9" s="158">
        <v>0</v>
      </c>
      <c r="E9" s="158">
        <f t="shared" si="0"/>
        <v>0</v>
      </c>
      <c r="F9" s="159">
        <f t="shared" si="1"/>
        <v>0</v>
      </c>
    </row>
    <row r="10" spans="1:8" ht="15" customHeight="1" x14ac:dyDescent="0.25">
      <c r="A10" s="160" t="s">
        <v>14</v>
      </c>
      <c r="B10" s="161">
        <v>1917763</v>
      </c>
      <c r="C10" s="161">
        <v>2025766</v>
      </c>
      <c r="D10" s="161">
        <v>1969279</v>
      </c>
      <c r="E10" s="161">
        <f t="shared" si="0"/>
        <v>-56487</v>
      </c>
      <c r="F10" s="159">
        <f t="shared" si="1"/>
        <v>-2.7884266988388591E-2</v>
      </c>
    </row>
    <row r="11" spans="1:8" ht="15" customHeight="1" x14ac:dyDescent="0.25">
      <c r="A11" s="162" t="s">
        <v>15</v>
      </c>
      <c r="B11" s="163">
        <v>0</v>
      </c>
      <c r="C11" s="163">
        <v>0</v>
      </c>
      <c r="D11" s="163">
        <v>0</v>
      </c>
      <c r="E11" s="161">
        <f t="shared" si="0"/>
        <v>0</v>
      </c>
      <c r="F11" s="159">
        <f t="shared" si="1"/>
        <v>0</v>
      </c>
    </row>
    <row r="12" spans="1:8" ht="15" customHeight="1" x14ac:dyDescent="0.25">
      <c r="A12" s="164" t="s">
        <v>16</v>
      </c>
      <c r="B12" s="163">
        <v>1917763</v>
      </c>
      <c r="C12" s="163">
        <v>2025766</v>
      </c>
      <c r="D12" s="163">
        <v>1969279</v>
      </c>
      <c r="E12" s="161">
        <f t="shared" si="0"/>
        <v>-56487</v>
      </c>
      <c r="F12" s="159">
        <f t="shared" si="1"/>
        <v>-2.7884266988388591E-2</v>
      </c>
    </row>
    <row r="13" spans="1:8" ht="15" customHeight="1" x14ac:dyDescent="0.25">
      <c r="A13" s="164" t="s">
        <v>17</v>
      </c>
      <c r="B13" s="163">
        <v>0</v>
      </c>
      <c r="C13" s="163">
        <v>0</v>
      </c>
      <c r="D13" s="163">
        <v>0</v>
      </c>
      <c r="E13" s="161">
        <f t="shared" si="0"/>
        <v>0</v>
      </c>
      <c r="F13" s="159">
        <f t="shared" si="1"/>
        <v>0</v>
      </c>
    </row>
    <row r="14" spans="1:8" ht="15" customHeight="1" x14ac:dyDescent="0.25">
      <c r="A14" s="164" t="s">
        <v>18</v>
      </c>
      <c r="B14" s="163">
        <v>0</v>
      </c>
      <c r="C14" s="163">
        <v>0</v>
      </c>
      <c r="D14" s="163">
        <v>0</v>
      </c>
      <c r="E14" s="161">
        <f t="shared" si="0"/>
        <v>0</v>
      </c>
      <c r="F14" s="159">
        <f t="shared" si="1"/>
        <v>0</v>
      </c>
    </row>
    <row r="15" spans="1:8" ht="15" customHeight="1" x14ac:dyDescent="0.25">
      <c r="A15" s="164" t="s">
        <v>19</v>
      </c>
      <c r="B15" s="163">
        <v>0</v>
      </c>
      <c r="C15" s="163">
        <v>0</v>
      </c>
      <c r="D15" s="163">
        <v>0</v>
      </c>
      <c r="E15" s="161">
        <f t="shared" si="0"/>
        <v>0</v>
      </c>
      <c r="F15" s="159">
        <f t="shared" si="1"/>
        <v>0</v>
      </c>
    </row>
    <row r="16" spans="1:8" ht="15" customHeight="1" x14ac:dyDescent="0.25">
      <c r="A16" s="164" t="s">
        <v>20</v>
      </c>
      <c r="B16" s="163">
        <v>0</v>
      </c>
      <c r="C16" s="163">
        <v>0</v>
      </c>
      <c r="D16" s="163">
        <v>0</v>
      </c>
      <c r="E16" s="161">
        <f t="shared" si="0"/>
        <v>0</v>
      </c>
      <c r="F16" s="159">
        <f t="shared" si="1"/>
        <v>0</v>
      </c>
    </row>
    <row r="17" spans="1:6" ht="15" customHeight="1" x14ac:dyDescent="0.25">
      <c r="A17" s="164" t="s">
        <v>21</v>
      </c>
      <c r="B17" s="163">
        <v>0</v>
      </c>
      <c r="C17" s="163">
        <v>0</v>
      </c>
      <c r="D17" s="163">
        <v>0</v>
      </c>
      <c r="E17" s="161">
        <f t="shared" si="0"/>
        <v>0</v>
      </c>
      <c r="F17" s="159">
        <f t="shared" si="1"/>
        <v>0</v>
      </c>
    </row>
    <row r="18" spans="1:6" ht="15" customHeight="1" x14ac:dyDescent="0.25">
      <c r="A18" s="164" t="s">
        <v>22</v>
      </c>
      <c r="B18" s="163">
        <v>0</v>
      </c>
      <c r="C18" s="163">
        <v>0</v>
      </c>
      <c r="D18" s="163">
        <v>0</v>
      </c>
      <c r="E18" s="161">
        <f t="shared" si="0"/>
        <v>0</v>
      </c>
      <c r="F18" s="159">
        <f t="shared" si="1"/>
        <v>0</v>
      </c>
    </row>
    <row r="19" spans="1:6" ht="15" customHeight="1" x14ac:dyDescent="0.25">
      <c r="A19" s="164" t="s">
        <v>23</v>
      </c>
      <c r="B19" s="163">
        <v>0</v>
      </c>
      <c r="C19" s="163">
        <v>0</v>
      </c>
      <c r="D19" s="163">
        <v>0</v>
      </c>
      <c r="E19" s="161">
        <f t="shared" si="0"/>
        <v>0</v>
      </c>
      <c r="F19" s="159">
        <f t="shared" si="1"/>
        <v>0</v>
      </c>
    </row>
    <row r="20" spans="1:6" ht="15" customHeight="1" x14ac:dyDescent="0.25">
      <c r="A20" s="164" t="s">
        <v>24</v>
      </c>
      <c r="B20" s="163">
        <v>0</v>
      </c>
      <c r="C20" s="163">
        <v>0</v>
      </c>
      <c r="D20" s="163">
        <v>0</v>
      </c>
      <c r="E20" s="161">
        <f t="shared" si="0"/>
        <v>0</v>
      </c>
      <c r="F20" s="159">
        <f t="shared" si="1"/>
        <v>0</v>
      </c>
    </row>
    <row r="21" spans="1:6" ht="15" customHeight="1" x14ac:dyDescent="0.25">
      <c r="A21" s="164" t="s">
        <v>25</v>
      </c>
      <c r="B21" s="163">
        <v>0</v>
      </c>
      <c r="C21" s="163">
        <v>0</v>
      </c>
      <c r="D21" s="163">
        <v>0</v>
      </c>
      <c r="E21" s="161">
        <f t="shared" si="0"/>
        <v>0</v>
      </c>
      <c r="F21" s="159">
        <f t="shared" si="1"/>
        <v>0</v>
      </c>
    </row>
    <row r="22" spans="1:6" ht="15" customHeight="1" x14ac:dyDescent="0.25">
      <c r="A22" s="164" t="s">
        <v>26</v>
      </c>
      <c r="B22" s="163">
        <v>0</v>
      </c>
      <c r="C22" s="163">
        <v>0</v>
      </c>
      <c r="D22" s="163">
        <v>0</v>
      </c>
      <c r="E22" s="161">
        <f t="shared" si="0"/>
        <v>0</v>
      </c>
      <c r="F22" s="159">
        <f t="shared" si="1"/>
        <v>0</v>
      </c>
    </row>
    <row r="23" spans="1:6" ht="15" customHeight="1" x14ac:dyDescent="0.25">
      <c r="A23" s="165" t="s">
        <v>27</v>
      </c>
      <c r="B23" s="163">
        <v>0</v>
      </c>
      <c r="C23" s="163">
        <v>0</v>
      </c>
      <c r="D23" s="163">
        <v>0</v>
      </c>
      <c r="E23" s="161">
        <f t="shared" si="0"/>
        <v>0</v>
      </c>
      <c r="F23" s="159">
        <f t="shared" si="1"/>
        <v>0</v>
      </c>
    </row>
    <row r="24" spans="1:6" ht="15" customHeight="1" x14ac:dyDescent="0.25">
      <c r="A24" s="165" t="s">
        <v>28</v>
      </c>
      <c r="B24" s="163">
        <v>0</v>
      </c>
      <c r="C24" s="163">
        <v>0</v>
      </c>
      <c r="D24" s="163">
        <v>0</v>
      </c>
      <c r="E24" s="161">
        <f t="shared" si="0"/>
        <v>0</v>
      </c>
      <c r="F24" s="159">
        <f t="shared" si="1"/>
        <v>0</v>
      </c>
    </row>
    <row r="25" spans="1:6" ht="15" customHeight="1" x14ac:dyDescent="0.25">
      <c r="A25" s="165" t="s">
        <v>29</v>
      </c>
      <c r="B25" s="163">
        <v>0</v>
      </c>
      <c r="C25" s="163">
        <v>0</v>
      </c>
      <c r="D25" s="163">
        <v>0</v>
      </c>
      <c r="E25" s="161">
        <f t="shared" si="0"/>
        <v>0</v>
      </c>
      <c r="F25" s="159">
        <f t="shared" si="1"/>
        <v>0</v>
      </c>
    </row>
    <row r="26" spans="1:6" ht="15" customHeight="1" x14ac:dyDescent="0.25">
      <c r="A26" s="165" t="s">
        <v>30</v>
      </c>
      <c r="B26" s="163">
        <v>0</v>
      </c>
      <c r="C26" s="163">
        <v>0</v>
      </c>
      <c r="D26" s="163">
        <v>0</v>
      </c>
      <c r="E26" s="161">
        <f t="shared" si="0"/>
        <v>0</v>
      </c>
      <c r="F26" s="159">
        <f t="shared" si="1"/>
        <v>0</v>
      </c>
    </row>
    <row r="27" spans="1:6" ht="15" customHeight="1" x14ac:dyDescent="0.25">
      <c r="A27" s="165" t="s">
        <v>31</v>
      </c>
      <c r="B27" s="163">
        <v>0</v>
      </c>
      <c r="C27" s="163">
        <v>0</v>
      </c>
      <c r="D27" s="163">
        <v>0</v>
      </c>
      <c r="E27" s="161">
        <f t="shared" si="0"/>
        <v>0</v>
      </c>
      <c r="F27" s="159">
        <f t="shared" si="1"/>
        <v>0</v>
      </c>
    </row>
    <row r="28" spans="1:6" ht="15" customHeight="1" x14ac:dyDescent="0.25">
      <c r="A28" s="165" t="s">
        <v>87</v>
      </c>
      <c r="B28" s="163">
        <v>0</v>
      </c>
      <c r="C28" s="163">
        <v>0</v>
      </c>
      <c r="D28" s="163">
        <v>0</v>
      </c>
      <c r="E28" s="161">
        <f>D28-C28</f>
        <v>0</v>
      </c>
      <c r="F28" s="159">
        <f>IF(ISBLANK(E28),"  ",IF(C28&gt;0,E28/C28,IF(E28&gt;0,1,0)))</f>
        <v>0</v>
      </c>
    </row>
    <row r="29" spans="1:6" ht="15" customHeight="1" x14ac:dyDescent="0.25">
      <c r="A29" s="165" t="s">
        <v>32</v>
      </c>
      <c r="B29" s="163">
        <v>0</v>
      </c>
      <c r="C29" s="163">
        <v>0</v>
      </c>
      <c r="D29" s="163">
        <v>0</v>
      </c>
      <c r="E29" s="161">
        <f t="shared" si="0"/>
        <v>0</v>
      </c>
      <c r="F29" s="159">
        <f t="shared" si="1"/>
        <v>0</v>
      </c>
    </row>
    <row r="30" spans="1:6" ht="15" customHeight="1" x14ac:dyDescent="0.25">
      <c r="A30" s="166" t="s">
        <v>33</v>
      </c>
      <c r="B30" s="163"/>
      <c r="C30" s="163"/>
      <c r="D30" s="163"/>
      <c r="E30" s="163"/>
      <c r="F30" s="155"/>
    </row>
    <row r="31" spans="1:6" ht="15" customHeight="1" x14ac:dyDescent="0.25">
      <c r="A31" s="162" t="s">
        <v>34</v>
      </c>
      <c r="B31" s="158">
        <v>0</v>
      </c>
      <c r="C31" s="158">
        <v>0</v>
      </c>
      <c r="D31" s="158">
        <v>0</v>
      </c>
      <c r="E31" s="158">
        <f>D31-C31</f>
        <v>0</v>
      </c>
      <c r="F31" s="159">
        <f>IF(ISBLANK(E31),"  ",IF(C31&gt;0,E31/C31,IF(E31&gt;0,1,0)))</f>
        <v>0</v>
      </c>
    </row>
    <row r="32" spans="1:6" ht="15" customHeight="1" x14ac:dyDescent="0.25">
      <c r="A32" s="167" t="s">
        <v>35</v>
      </c>
      <c r="B32" s="163"/>
      <c r="C32" s="163"/>
      <c r="D32" s="163"/>
      <c r="E32" s="163"/>
      <c r="F32" s="155"/>
    </row>
    <row r="33" spans="1:12" ht="15" customHeight="1" x14ac:dyDescent="0.25">
      <c r="A33" s="162" t="s">
        <v>34</v>
      </c>
      <c r="B33" s="154">
        <v>0</v>
      </c>
      <c r="C33" s="154">
        <v>0</v>
      </c>
      <c r="D33" s="154">
        <v>0</v>
      </c>
      <c r="E33" s="158">
        <f>D33-C33</f>
        <v>0</v>
      </c>
      <c r="F33" s="159">
        <f>IF(ISBLANK(E33),"  ",IF(C33&gt;0,E33/C33,IF(E33&gt;0,1,0)))</f>
        <v>0</v>
      </c>
    </row>
    <row r="34" spans="1:12" ht="15" customHeight="1" x14ac:dyDescent="0.25">
      <c r="A34" s="164" t="s">
        <v>36</v>
      </c>
      <c r="B34" s="163"/>
      <c r="C34" s="163"/>
      <c r="D34" s="163"/>
      <c r="E34" s="161"/>
      <c r="F34" s="159" t="str">
        <f>IF(ISBLANK(E34),"  ",IF(C34&gt;0,E34/C34,IF(E34&gt;0,1,0)))</f>
        <v xml:space="preserve">  </v>
      </c>
    </row>
    <row r="35" spans="1:12" s="127" customFormat="1" ht="15" customHeight="1" x14ac:dyDescent="0.25">
      <c r="A35" s="168" t="s">
        <v>38</v>
      </c>
      <c r="B35" s="169">
        <v>29085159</v>
      </c>
      <c r="C35" s="169">
        <v>29193162</v>
      </c>
      <c r="D35" s="169">
        <v>29557479</v>
      </c>
      <c r="E35" s="169">
        <f>D35-C35</f>
        <v>364317</v>
      </c>
      <c r="F35" s="170">
        <f>IF(ISBLANK(E35),"  ",IF(C35&gt;0,E35/C35,IF(E35&gt;0,1,0)))</f>
        <v>1.2479532021916638E-2</v>
      </c>
    </row>
    <row r="36" spans="1:12" ht="15" customHeight="1" x14ac:dyDescent="0.25">
      <c r="A36" s="166" t="s">
        <v>39</v>
      </c>
      <c r="B36" s="163"/>
      <c r="C36" s="163"/>
      <c r="D36" s="163"/>
      <c r="E36" s="163"/>
      <c r="F36" s="155"/>
    </row>
    <row r="37" spans="1:12" ht="15" customHeight="1" x14ac:dyDescent="0.25">
      <c r="A37" s="171" t="s">
        <v>40</v>
      </c>
      <c r="B37" s="158">
        <v>0</v>
      </c>
      <c r="C37" s="158">
        <v>0</v>
      </c>
      <c r="D37" s="158">
        <v>0</v>
      </c>
      <c r="E37" s="158">
        <f t="shared" ref="E37:E42" si="2">D37-C37</f>
        <v>0</v>
      </c>
      <c r="F37" s="159">
        <f t="shared" ref="F37:F42" si="3">IF(ISBLANK(E37),"  ",IF(C37&gt;0,E37/C37,IF(E37&gt;0,1,0)))</f>
        <v>0</v>
      </c>
    </row>
    <row r="38" spans="1:12" ht="15" customHeight="1" x14ac:dyDescent="0.25">
      <c r="A38" s="172" t="s">
        <v>41</v>
      </c>
      <c r="B38" s="158">
        <v>0</v>
      </c>
      <c r="C38" s="158">
        <v>0</v>
      </c>
      <c r="D38" s="158">
        <v>0</v>
      </c>
      <c r="E38" s="161">
        <f t="shared" si="2"/>
        <v>0</v>
      </c>
      <c r="F38" s="159">
        <f t="shared" si="3"/>
        <v>0</v>
      </c>
    </row>
    <row r="39" spans="1:12" ht="15" customHeight="1" x14ac:dyDescent="0.25">
      <c r="A39" s="172" t="s">
        <v>42</v>
      </c>
      <c r="B39" s="158">
        <v>0</v>
      </c>
      <c r="C39" s="158">
        <v>0</v>
      </c>
      <c r="D39" s="158">
        <v>0</v>
      </c>
      <c r="E39" s="161">
        <f t="shared" si="2"/>
        <v>0</v>
      </c>
      <c r="F39" s="159">
        <f t="shared" si="3"/>
        <v>0</v>
      </c>
    </row>
    <row r="40" spans="1:12" ht="15" customHeight="1" x14ac:dyDescent="0.25">
      <c r="A40" s="172" t="s">
        <v>43</v>
      </c>
      <c r="B40" s="158">
        <v>0</v>
      </c>
      <c r="C40" s="158">
        <v>0</v>
      </c>
      <c r="D40" s="158">
        <v>0</v>
      </c>
      <c r="E40" s="161">
        <f t="shared" si="2"/>
        <v>0</v>
      </c>
      <c r="F40" s="159">
        <f t="shared" si="3"/>
        <v>0</v>
      </c>
    </row>
    <row r="41" spans="1:12" ht="15" customHeight="1" x14ac:dyDescent="0.25">
      <c r="A41" s="173" t="s">
        <v>44</v>
      </c>
      <c r="B41" s="158">
        <v>0</v>
      </c>
      <c r="C41" s="158">
        <v>0</v>
      </c>
      <c r="D41" s="158">
        <v>0</v>
      </c>
      <c r="E41" s="161">
        <f t="shared" si="2"/>
        <v>0</v>
      </c>
      <c r="F41" s="159">
        <f t="shared" si="3"/>
        <v>0</v>
      </c>
    </row>
    <row r="42" spans="1:12" s="127" customFormat="1" ht="15" customHeight="1" x14ac:dyDescent="0.25">
      <c r="A42" s="166" t="s">
        <v>45</v>
      </c>
      <c r="B42" s="174">
        <v>0</v>
      </c>
      <c r="C42" s="174">
        <v>0</v>
      </c>
      <c r="D42" s="174">
        <v>0</v>
      </c>
      <c r="E42" s="174">
        <f t="shared" si="2"/>
        <v>0</v>
      </c>
      <c r="F42" s="170">
        <f t="shared" si="3"/>
        <v>0</v>
      </c>
      <c r="L42" s="127" t="s">
        <v>46</v>
      </c>
    </row>
    <row r="43" spans="1:12" ht="15" customHeight="1" x14ac:dyDescent="0.25">
      <c r="A43" s="164" t="s">
        <v>46</v>
      </c>
      <c r="B43" s="163"/>
      <c r="C43" s="163"/>
      <c r="D43" s="163"/>
      <c r="E43" s="163"/>
      <c r="F43" s="155"/>
    </row>
    <row r="44" spans="1:12" s="127" customFormat="1" ht="15" customHeight="1" x14ac:dyDescent="0.25">
      <c r="A44" s="175" t="s">
        <v>47</v>
      </c>
      <c r="B44" s="176">
        <v>0</v>
      </c>
      <c r="C44" s="176">
        <v>0</v>
      </c>
      <c r="D44" s="176">
        <v>0</v>
      </c>
      <c r="E44" s="176">
        <f>D44-C44</f>
        <v>0</v>
      </c>
      <c r="F44" s="170">
        <f>IF(ISBLANK(E44),"  ",IF(C44&gt;0,E44/C44,IF(E44&gt;0,1,0)))</f>
        <v>0</v>
      </c>
    </row>
    <row r="45" spans="1:12" ht="15" customHeight="1" x14ac:dyDescent="0.25">
      <c r="A45" s="164" t="s">
        <v>46</v>
      </c>
      <c r="B45" s="163"/>
      <c r="C45" s="163"/>
      <c r="D45" s="163"/>
      <c r="E45" s="163"/>
      <c r="F45" s="155"/>
    </row>
    <row r="46" spans="1:12" s="127" customFormat="1" ht="15" customHeight="1" x14ac:dyDescent="0.25">
      <c r="A46" s="175" t="s">
        <v>48</v>
      </c>
      <c r="B46" s="176">
        <v>0</v>
      </c>
      <c r="C46" s="176">
        <v>0</v>
      </c>
      <c r="D46" s="176">
        <v>0</v>
      </c>
      <c r="E46" s="176">
        <f>D46-C46</f>
        <v>0</v>
      </c>
      <c r="F46" s="170">
        <f>IF(ISBLANK(E46),"  ",IF(C46&gt;0,E46/C46,IF(E46&gt;0,1,0)))</f>
        <v>0</v>
      </c>
    </row>
    <row r="47" spans="1:12" ht="15" customHeight="1" x14ac:dyDescent="0.25">
      <c r="A47" s="164" t="s">
        <v>46</v>
      </c>
      <c r="B47" s="163"/>
      <c r="C47" s="163"/>
      <c r="D47" s="163"/>
      <c r="E47" s="163"/>
      <c r="F47" s="155"/>
    </row>
    <row r="48" spans="1:12" s="127" customFormat="1" ht="15" customHeight="1" x14ac:dyDescent="0.25">
      <c r="A48" s="166" t="s">
        <v>49</v>
      </c>
      <c r="B48" s="174">
        <v>97135242</v>
      </c>
      <c r="C48" s="174">
        <v>102955648</v>
      </c>
      <c r="D48" s="174">
        <v>103355648</v>
      </c>
      <c r="E48" s="174">
        <f>D48-C48</f>
        <v>400000</v>
      </c>
      <c r="F48" s="170">
        <f>IF(ISBLANK(E48),"  ",IF(C48&gt;0,E48/C48,IF(E48&gt;0,1,0)))</f>
        <v>3.885168106561769E-3</v>
      </c>
    </row>
    <row r="49" spans="1:10" ht="15" customHeight="1" x14ac:dyDescent="0.25">
      <c r="A49" s="164" t="s">
        <v>46</v>
      </c>
      <c r="B49" s="163"/>
      <c r="C49" s="163"/>
      <c r="D49" s="163"/>
      <c r="E49" s="163"/>
      <c r="F49" s="155"/>
    </row>
    <row r="50" spans="1:10" s="127" customFormat="1" ht="15" customHeight="1" x14ac:dyDescent="0.25">
      <c r="A50" s="177" t="s">
        <v>50</v>
      </c>
      <c r="B50" s="178">
        <v>0</v>
      </c>
      <c r="C50" s="178">
        <v>0</v>
      </c>
      <c r="D50" s="178">
        <v>0</v>
      </c>
      <c r="E50" s="178">
        <f>D50-C50</f>
        <v>0</v>
      </c>
      <c r="F50" s="170">
        <f>IF(ISBLANK(E50),"  ",IF(C50&gt;0,E50/C50,IF(E50&gt;0,1,0)))</f>
        <v>0</v>
      </c>
    </row>
    <row r="51" spans="1:10" ht="15" customHeight="1" x14ac:dyDescent="0.25">
      <c r="A51" s="166"/>
      <c r="B51" s="154"/>
      <c r="C51" s="154"/>
      <c r="D51" s="154"/>
      <c r="E51" s="154"/>
      <c r="F51" s="179"/>
    </row>
    <row r="52" spans="1:10" s="127" customFormat="1" ht="15" customHeight="1" x14ac:dyDescent="0.25">
      <c r="A52" s="166" t="s">
        <v>51</v>
      </c>
      <c r="B52" s="174">
        <v>0</v>
      </c>
      <c r="C52" s="174">
        <v>0</v>
      </c>
      <c r="D52" s="174">
        <v>0</v>
      </c>
      <c r="E52" s="178">
        <f>D52-C52</f>
        <v>0</v>
      </c>
      <c r="F52" s="170">
        <f>IF(ISBLANK(E52),"  ",IF(C52&gt;0,E52/C52,IF(E52&gt;0,1,0)))</f>
        <v>0</v>
      </c>
    </row>
    <row r="53" spans="1:10" ht="15" customHeight="1" x14ac:dyDescent="0.25">
      <c r="A53" s="164"/>
      <c r="B53" s="163"/>
      <c r="C53" s="163"/>
      <c r="D53" s="163"/>
      <c r="E53" s="163"/>
      <c r="F53" s="155"/>
    </row>
    <row r="54" spans="1:10" s="127" customFormat="1" ht="15" customHeight="1" x14ac:dyDescent="0.25">
      <c r="A54" s="180" t="s">
        <v>52</v>
      </c>
      <c r="B54" s="174">
        <v>126220401</v>
      </c>
      <c r="C54" s="174">
        <v>132148810</v>
      </c>
      <c r="D54" s="174">
        <v>132913127</v>
      </c>
      <c r="E54" s="174">
        <f>D54-C54</f>
        <v>764317</v>
      </c>
      <c r="F54" s="170">
        <f>IF(ISBLANK(E54),"  ",IF(C54&gt;0,E54/C54,IF(E54&gt;0,1,0)))</f>
        <v>5.7837599899688841E-3</v>
      </c>
    </row>
    <row r="55" spans="1:10" ht="15" customHeight="1" x14ac:dyDescent="0.25">
      <c r="A55" s="181"/>
      <c r="B55" s="163"/>
      <c r="C55" s="163"/>
      <c r="D55" s="163"/>
      <c r="E55" s="163"/>
      <c r="F55" s="155" t="s">
        <v>46</v>
      </c>
    </row>
    <row r="56" spans="1:10" ht="15" customHeight="1" x14ac:dyDescent="0.25">
      <c r="A56" s="182"/>
      <c r="B56" s="154"/>
      <c r="C56" s="154"/>
      <c r="D56" s="154"/>
      <c r="E56" s="154"/>
      <c r="F56" s="156" t="s">
        <v>46</v>
      </c>
    </row>
    <row r="57" spans="1:10" ht="15" customHeight="1" x14ac:dyDescent="0.25">
      <c r="A57" s="180" t="s">
        <v>53</v>
      </c>
      <c r="B57" s="154"/>
      <c r="C57" s="154"/>
      <c r="D57" s="154"/>
      <c r="E57" s="154"/>
      <c r="F57" s="156"/>
    </row>
    <row r="58" spans="1:10" ht="15" customHeight="1" x14ac:dyDescent="0.25">
      <c r="A58" s="162" t="s">
        <v>54</v>
      </c>
      <c r="B58" s="154">
        <v>39376198</v>
      </c>
      <c r="C58" s="154">
        <v>40759969</v>
      </c>
      <c r="D58" s="154">
        <v>40939389</v>
      </c>
      <c r="E58" s="154">
        <f t="shared" ref="E58:E71" si="4">D58-C58</f>
        <v>179420</v>
      </c>
      <c r="F58" s="159">
        <f t="shared" ref="F58:F71" si="5">IF(ISBLANK(E58),"  ",IF(C58&gt;0,E58/C58,IF(E58&gt;0,1,0)))</f>
        <v>4.4018679209495964E-3</v>
      </c>
      <c r="J58" s="142" t="s">
        <v>46</v>
      </c>
    </row>
    <row r="59" spans="1:10" ht="15" customHeight="1" x14ac:dyDescent="0.25">
      <c r="A59" s="164" t="s">
        <v>55</v>
      </c>
      <c r="B59" s="163">
        <v>12362378</v>
      </c>
      <c r="C59" s="163">
        <v>12668379</v>
      </c>
      <c r="D59" s="163">
        <v>12838925</v>
      </c>
      <c r="E59" s="163">
        <f t="shared" si="4"/>
        <v>170546</v>
      </c>
      <c r="F59" s="159">
        <f t="shared" si="5"/>
        <v>1.3462337999202581E-2</v>
      </c>
    </row>
    <row r="60" spans="1:10" ht="15" customHeight="1" x14ac:dyDescent="0.25">
      <c r="A60" s="164" t="s">
        <v>56</v>
      </c>
      <c r="B60" s="163">
        <v>121369</v>
      </c>
      <c r="C60" s="163">
        <v>131251</v>
      </c>
      <c r="D60" s="163">
        <v>130424</v>
      </c>
      <c r="E60" s="163">
        <f t="shared" si="4"/>
        <v>-827</v>
      </c>
      <c r="F60" s="159">
        <f t="shared" si="5"/>
        <v>-6.3009043740619121E-3</v>
      </c>
    </row>
    <row r="61" spans="1:10" ht="15" customHeight="1" x14ac:dyDescent="0.25">
      <c r="A61" s="164" t="s">
        <v>57</v>
      </c>
      <c r="B61" s="163">
        <v>11110040</v>
      </c>
      <c r="C61" s="163">
        <v>11389706</v>
      </c>
      <c r="D61" s="163">
        <v>12583535</v>
      </c>
      <c r="E61" s="163">
        <f t="shared" si="4"/>
        <v>1193829</v>
      </c>
      <c r="F61" s="159">
        <f t="shared" si="5"/>
        <v>0.10481648955644685</v>
      </c>
    </row>
    <row r="62" spans="1:10" ht="15" customHeight="1" x14ac:dyDescent="0.25">
      <c r="A62" s="164" t="s">
        <v>58</v>
      </c>
      <c r="B62" s="163">
        <v>4439307</v>
      </c>
      <c r="C62" s="163">
        <v>4770574</v>
      </c>
      <c r="D62" s="163">
        <v>4621038</v>
      </c>
      <c r="E62" s="163">
        <f t="shared" si="4"/>
        <v>-149536</v>
      </c>
      <c r="F62" s="159">
        <f t="shared" si="5"/>
        <v>-3.1345494273854677E-2</v>
      </c>
    </row>
    <row r="63" spans="1:10" ht="15" customHeight="1" x14ac:dyDescent="0.25">
      <c r="A63" s="164" t="s">
        <v>59</v>
      </c>
      <c r="B63" s="163">
        <v>12197116</v>
      </c>
      <c r="C63" s="163">
        <v>12636076</v>
      </c>
      <c r="D63" s="163">
        <v>11833686</v>
      </c>
      <c r="E63" s="163">
        <f t="shared" si="4"/>
        <v>-802390</v>
      </c>
      <c r="F63" s="159">
        <f t="shared" si="5"/>
        <v>-6.3499934631605567E-2</v>
      </c>
    </row>
    <row r="64" spans="1:10" ht="15" customHeight="1" x14ac:dyDescent="0.25">
      <c r="A64" s="164" t="s">
        <v>60</v>
      </c>
      <c r="B64" s="163">
        <v>34010752</v>
      </c>
      <c r="C64" s="163">
        <v>36159682</v>
      </c>
      <c r="D64" s="163">
        <v>36323123</v>
      </c>
      <c r="E64" s="163">
        <f t="shared" si="4"/>
        <v>163441</v>
      </c>
      <c r="F64" s="159">
        <f t="shared" si="5"/>
        <v>4.5199789091065565E-3</v>
      </c>
    </row>
    <row r="65" spans="1:6" ht="15" customHeight="1" x14ac:dyDescent="0.25">
      <c r="A65" s="164" t="s">
        <v>61</v>
      </c>
      <c r="B65" s="163">
        <v>9210601</v>
      </c>
      <c r="C65" s="163">
        <v>10240533</v>
      </c>
      <c r="D65" s="163">
        <v>10500367</v>
      </c>
      <c r="E65" s="163">
        <f t="shared" si="4"/>
        <v>259834</v>
      </c>
      <c r="F65" s="159">
        <f t="shared" si="5"/>
        <v>2.5373093373167198E-2</v>
      </c>
    </row>
    <row r="66" spans="1:6" s="127" customFormat="1" ht="15" customHeight="1" x14ac:dyDescent="0.25">
      <c r="A66" s="183" t="s">
        <v>62</v>
      </c>
      <c r="B66" s="169">
        <v>122827761</v>
      </c>
      <c r="C66" s="169">
        <v>128756170</v>
      </c>
      <c r="D66" s="169">
        <v>129770487</v>
      </c>
      <c r="E66" s="169">
        <f t="shared" si="4"/>
        <v>1014317</v>
      </c>
      <c r="F66" s="170">
        <f t="shared" si="5"/>
        <v>7.8778127681182197E-3</v>
      </c>
    </row>
    <row r="67" spans="1:6" ht="15" customHeight="1" x14ac:dyDescent="0.25">
      <c r="A67" s="164" t="s">
        <v>63</v>
      </c>
      <c r="B67" s="163">
        <v>0</v>
      </c>
      <c r="C67" s="163">
        <v>0</v>
      </c>
      <c r="D67" s="163">
        <v>0</v>
      </c>
      <c r="E67" s="163">
        <f t="shared" si="4"/>
        <v>0</v>
      </c>
      <c r="F67" s="159">
        <f t="shared" si="5"/>
        <v>0</v>
      </c>
    </row>
    <row r="68" spans="1:6" ht="15" customHeight="1" x14ac:dyDescent="0.25">
      <c r="A68" s="164" t="s">
        <v>64</v>
      </c>
      <c r="B68" s="163">
        <v>0</v>
      </c>
      <c r="C68" s="163">
        <v>0</v>
      </c>
      <c r="D68" s="163">
        <v>0</v>
      </c>
      <c r="E68" s="163">
        <f t="shared" si="4"/>
        <v>0</v>
      </c>
      <c r="F68" s="159">
        <f t="shared" si="5"/>
        <v>0</v>
      </c>
    </row>
    <row r="69" spans="1:6" ht="15" customHeight="1" x14ac:dyDescent="0.25">
      <c r="A69" s="164" t="s">
        <v>65</v>
      </c>
      <c r="B69" s="163">
        <v>3392640</v>
      </c>
      <c r="C69" s="163">
        <v>3392640</v>
      </c>
      <c r="D69" s="163">
        <v>3142640</v>
      </c>
      <c r="E69" s="163">
        <f t="shared" si="4"/>
        <v>-250000</v>
      </c>
      <c r="F69" s="159">
        <f t="shared" si="5"/>
        <v>-7.3688926617619319E-2</v>
      </c>
    </row>
    <row r="70" spans="1:6" ht="15" customHeight="1" x14ac:dyDescent="0.25">
      <c r="A70" s="164" t="s">
        <v>66</v>
      </c>
      <c r="B70" s="163">
        <v>0</v>
      </c>
      <c r="C70" s="163">
        <v>0</v>
      </c>
      <c r="D70" s="163">
        <v>0</v>
      </c>
      <c r="E70" s="163">
        <f t="shared" si="4"/>
        <v>0</v>
      </c>
      <c r="F70" s="159">
        <f t="shared" si="5"/>
        <v>0</v>
      </c>
    </row>
    <row r="71" spans="1:6" s="127" customFormat="1" ht="15" customHeight="1" x14ac:dyDescent="0.25">
      <c r="A71" s="184" t="s">
        <v>67</v>
      </c>
      <c r="B71" s="185">
        <v>126220401</v>
      </c>
      <c r="C71" s="185">
        <v>132148810</v>
      </c>
      <c r="D71" s="185">
        <v>132913127</v>
      </c>
      <c r="E71" s="185">
        <f t="shared" si="4"/>
        <v>764317</v>
      </c>
      <c r="F71" s="170">
        <f t="shared" si="5"/>
        <v>5.7837599899688841E-3</v>
      </c>
    </row>
    <row r="72" spans="1:6" ht="15" customHeight="1" x14ac:dyDescent="0.25">
      <c r="A72" s="182"/>
      <c r="B72" s="154"/>
      <c r="C72" s="154"/>
      <c r="D72" s="154"/>
      <c r="E72" s="154"/>
      <c r="F72" s="156"/>
    </row>
    <row r="73" spans="1:6" ht="15" customHeight="1" x14ac:dyDescent="0.25">
      <c r="A73" s="180" t="s">
        <v>68</v>
      </c>
      <c r="B73" s="154"/>
      <c r="C73" s="154"/>
      <c r="D73" s="154"/>
      <c r="E73" s="154"/>
      <c r="F73" s="156"/>
    </row>
    <row r="74" spans="1:6" ht="15" customHeight="1" x14ac:dyDescent="0.25">
      <c r="A74" s="162" t="s">
        <v>69</v>
      </c>
      <c r="B74" s="158">
        <v>51918352</v>
      </c>
      <c r="C74" s="158">
        <v>52649960</v>
      </c>
      <c r="D74" s="158">
        <v>53335530</v>
      </c>
      <c r="E74" s="154">
        <f t="shared" ref="E74:E92" si="6">D74-C74</f>
        <v>685570</v>
      </c>
      <c r="F74" s="159">
        <f t="shared" ref="F74:F92" si="7">IF(ISBLANK(E74),"  ",IF(C74&gt;0,E74/C74,IF(E74&gt;0,1,0)))</f>
        <v>1.3021282447318098E-2</v>
      </c>
    </row>
    <row r="75" spans="1:6" ht="15" customHeight="1" x14ac:dyDescent="0.25">
      <c r="A75" s="164" t="s">
        <v>70</v>
      </c>
      <c r="B75" s="161">
        <v>1637355</v>
      </c>
      <c r="C75" s="161">
        <v>1739094</v>
      </c>
      <c r="D75" s="161">
        <v>1731094</v>
      </c>
      <c r="E75" s="163">
        <f t="shared" si="6"/>
        <v>-8000</v>
      </c>
      <c r="F75" s="159">
        <f t="shared" si="7"/>
        <v>-4.6000963720189934E-3</v>
      </c>
    </row>
    <row r="76" spans="1:6" ht="15" customHeight="1" x14ac:dyDescent="0.25">
      <c r="A76" s="164" t="s">
        <v>71</v>
      </c>
      <c r="B76" s="154">
        <v>22480925</v>
      </c>
      <c r="C76" s="154">
        <v>24109047</v>
      </c>
      <c r="D76" s="154">
        <v>24319555</v>
      </c>
      <c r="E76" s="163">
        <f t="shared" si="6"/>
        <v>210508</v>
      </c>
      <c r="F76" s="159">
        <f t="shared" si="7"/>
        <v>8.7314940320950881E-3</v>
      </c>
    </row>
    <row r="77" spans="1:6" s="127" customFormat="1" ht="15" customHeight="1" x14ac:dyDescent="0.25">
      <c r="A77" s="183" t="s">
        <v>72</v>
      </c>
      <c r="B77" s="185">
        <v>76036632</v>
      </c>
      <c r="C77" s="185">
        <v>78498101</v>
      </c>
      <c r="D77" s="185">
        <v>79386179</v>
      </c>
      <c r="E77" s="169">
        <f t="shared" si="6"/>
        <v>888078</v>
      </c>
      <c r="F77" s="170">
        <f t="shared" si="7"/>
        <v>1.1313369224052948E-2</v>
      </c>
    </row>
    <row r="78" spans="1:6" ht="15" customHeight="1" x14ac:dyDescent="0.25">
      <c r="A78" s="164" t="s">
        <v>73</v>
      </c>
      <c r="B78" s="161">
        <v>498337</v>
      </c>
      <c r="C78" s="161">
        <v>583050</v>
      </c>
      <c r="D78" s="161">
        <v>628650</v>
      </c>
      <c r="E78" s="163">
        <f t="shared" si="6"/>
        <v>45600</v>
      </c>
      <c r="F78" s="159">
        <f t="shared" si="7"/>
        <v>7.8209416002058149E-2</v>
      </c>
    </row>
    <row r="79" spans="1:6" ht="15" customHeight="1" x14ac:dyDescent="0.25">
      <c r="A79" s="164" t="s">
        <v>74</v>
      </c>
      <c r="B79" s="158">
        <v>6979131</v>
      </c>
      <c r="C79" s="158">
        <v>7602883</v>
      </c>
      <c r="D79" s="158">
        <v>7494148</v>
      </c>
      <c r="E79" s="163">
        <f t="shared" si="6"/>
        <v>-108735</v>
      </c>
      <c r="F79" s="159">
        <f t="shared" si="7"/>
        <v>-1.4301811562797955E-2</v>
      </c>
    </row>
    <row r="80" spans="1:6" ht="15" customHeight="1" x14ac:dyDescent="0.25">
      <c r="A80" s="164" t="s">
        <v>75</v>
      </c>
      <c r="B80" s="154">
        <v>1257904</v>
      </c>
      <c r="C80" s="154">
        <v>1694430</v>
      </c>
      <c r="D80" s="154">
        <v>1822330</v>
      </c>
      <c r="E80" s="163">
        <f t="shared" si="6"/>
        <v>127900</v>
      </c>
      <c r="F80" s="159">
        <f t="shared" si="7"/>
        <v>7.5482610671435232E-2</v>
      </c>
    </row>
    <row r="81" spans="1:8" s="127" customFormat="1" ht="15" customHeight="1" x14ac:dyDescent="0.25">
      <c r="A81" s="167" t="s">
        <v>76</v>
      </c>
      <c r="B81" s="185">
        <v>8735372</v>
      </c>
      <c r="C81" s="185">
        <v>9880363</v>
      </c>
      <c r="D81" s="185">
        <v>9945128</v>
      </c>
      <c r="E81" s="169">
        <f t="shared" si="6"/>
        <v>64765</v>
      </c>
      <c r="F81" s="170">
        <f t="shared" si="7"/>
        <v>6.5549211096798772E-3</v>
      </c>
    </row>
    <row r="82" spans="1:8" ht="15" customHeight="1" x14ac:dyDescent="0.25">
      <c r="A82" s="164" t="s">
        <v>77</v>
      </c>
      <c r="B82" s="154">
        <v>126364</v>
      </c>
      <c r="C82" s="154">
        <v>189500</v>
      </c>
      <c r="D82" s="154">
        <v>188000</v>
      </c>
      <c r="E82" s="163">
        <f t="shared" si="6"/>
        <v>-1500</v>
      </c>
      <c r="F82" s="159">
        <f t="shared" si="7"/>
        <v>-7.9155672823219003E-3</v>
      </c>
    </row>
    <row r="83" spans="1:8" ht="15" customHeight="1" x14ac:dyDescent="0.25">
      <c r="A83" s="164" t="s">
        <v>78</v>
      </c>
      <c r="B83" s="163">
        <v>38063371</v>
      </c>
      <c r="C83" s="163">
        <v>40239772</v>
      </c>
      <c r="D83" s="163">
        <v>39961213</v>
      </c>
      <c r="E83" s="163">
        <f t="shared" si="6"/>
        <v>-278559</v>
      </c>
      <c r="F83" s="159">
        <f t="shared" si="7"/>
        <v>-6.9224795806497111E-3</v>
      </c>
    </row>
    <row r="84" spans="1:8" ht="15" customHeight="1" x14ac:dyDescent="0.25">
      <c r="A84" s="164" t="s">
        <v>79</v>
      </c>
      <c r="B84" s="163">
        <v>0</v>
      </c>
      <c r="C84" s="163">
        <v>0</v>
      </c>
      <c r="D84" s="163">
        <v>0</v>
      </c>
      <c r="E84" s="163">
        <f t="shared" si="6"/>
        <v>0</v>
      </c>
      <c r="F84" s="159">
        <f t="shared" si="7"/>
        <v>0</v>
      </c>
    </row>
    <row r="85" spans="1:8" ht="15" customHeight="1" x14ac:dyDescent="0.25">
      <c r="A85" s="164" t="s">
        <v>80</v>
      </c>
      <c r="B85" s="163">
        <v>1422168</v>
      </c>
      <c r="C85" s="163">
        <v>1489039</v>
      </c>
      <c r="D85" s="163">
        <v>1580261</v>
      </c>
      <c r="E85" s="163">
        <f t="shared" si="6"/>
        <v>91222</v>
      </c>
      <c r="F85" s="159">
        <f t="shared" si="7"/>
        <v>6.1262330939619448E-2</v>
      </c>
    </row>
    <row r="86" spans="1:8" s="127" customFormat="1" ht="15" customHeight="1" x14ac:dyDescent="0.25">
      <c r="A86" s="167" t="s">
        <v>81</v>
      </c>
      <c r="B86" s="169">
        <v>39611903</v>
      </c>
      <c r="C86" s="169">
        <v>41918311</v>
      </c>
      <c r="D86" s="169">
        <v>41729474</v>
      </c>
      <c r="E86" s="169">
        <f t="shared" si="6"/>
        <v>-188837</v>
      </c>
      <c r="F86" s="170">
        <f t="shared" si="7"/>
        <v>-4.504880933776172E-3</v>
      </c>
    </row>
    <row r="87" spans="1:8" ht="15" customHeight="1" x14ac:dyDescent="0.25">
      <c r="A87" s="164" t="s">
        <v>82</v>
      </c>
      <c r="B87" s="163">
        <v>436871</v>
      </c>
      <c r="C87" s="163">
        <v>452035</v>
      </c>
      <c r="D87" s="163">
        <v>416025</v>
      </c>
      <c r="E87" s="163">
        <f t="shared" si="6"/>
        <v>-36010</v>
      </c>
      <c r="F87" s="159">
        <f t="shared" si="7"/>
        <v>-7.9661973077305964E-2</v>
      </c>
    </row>
    <row r="88" spans="1:8" ht="15" customHeight="1" x14ac:dyDescent="0.25">
      <c r="A88" s="164" t="s">
        <v>83</v>
      </c>
      <c r="B88" s="163">
        <v>1399623</v>
      </c>
      <c r="C88" s="163">
        <v>1400000</v>
      </c>
      <c r="D88" s="163">
        <v>1436321</v>
      </c>
      <c r="E88" s="163">
        <f t="shared" si="6"/>
        <v>36321</v>
      </c>
      <c r="F88" s="159">
        <f t="shared" si="7"/>
        <v>2.5943571428571427E-2</v>
      </c>
    </row>
    <row r="89" spans="1:8" ht="15" customHeight="1" x14ac:dyDescent="0.25">
      <c r="A89" s="172" t="s">
        <v>84</v>
      </c>
      <c r="B89" s="163">
        <v>0</v>
      </c>
      <c r="C89" s="163">
        <v>0</v>
      </c>
      <c r="D89" s="163">
        <v>0</v>
      </c>
      <c r="E89" s="163">
        <f t="shared" si="6"/>
        <v>0</v>
      </c>
      <c r="F89" s="159">
        <f t="shared" si="7"/>
        <v>0</v>
      </c>
    </row>
    <row r="90" spans="1:8" s="127" customFormat="1" ht="15" customHeight="1" x14ac:dyDescent="0.25">
      <c r="A90" s="186" t="s">
        <v>85</v>
      </c>
      <c r="B90" s="185">
        <v>1836494</v>
      </c>
      <c r="C90" s="185">
        <v>1852035</v>
      </c>
      <c r="D90" s="185">
        <v>1852346</v>
      </c>
      <c r="E90" s="185">
        <f t="shared" si="6"/>
        <v>311</v>
      </c>
      <c r="F90" s="170">
        <f t="shared" si="7"/>
        <v>1.6792339237649395E-4</v>
      </c>
    </row>
    <row r="91" spans="1:8" ht="15" customHeight="1" x14ac:dyDescent="0.25">
      <c r="A91" s="172" t="s">
        <v>86</v>
      </c>
      <c r="B91" s="163">
        <v>0</v>
      </c>
      <c r="C91" s="163">
        <v>0</v>
      </c>
      <c r="D91" s="163">
        <v>0</v>
      </c>
      <c r="E91" s="163">
        <f t="shared" si="6"/>
        <v>0</v>
      </c>
      <c r="F91" s="159">
        <f t="shared" si="7"/>
        <v>0</v>
      </c>
    </row>
    <row r="92" spans="1:8" s="127" customFormat="1" ht="15" customHeight="1" thickBot="1" x14ac:dyDescent="0.3">
      <c r="A92" s="207" t="s">
        <v>67</v>
      </c>
      <c r="B92" s="208">
        <v>126220401</v>
      </c>
      <c r="C92" s="208">
        <v>132148810</v>
      </c>
      <c r="D92" s="208">
        <v>132913127</v>
      </c>
      <c r="E92" s="208">
        <f t="shared" si="6"/>
        <v>764317</v>
      </c>
      <c r="F92" s="209">
        <f t="shared" si="7"/>
        <v>5.7837599899688841E-3</v>
      </c>
    </row>
    <row r="93" spans="1:8" ht="15" customHeight="1" thickTop="1" x14ac:dyDescent="0.25">
      <c r="A93" s="187"/>
      <c r="B93" s="188"/>
      <c r="C93" s="188"/>
      <c r="D93" s="188"/>
      <c r="E93" s="188"/>
      <c r="F93" s="189" t="s">
        <v>46</v>
      </c>
      <c r="G93" s="145"/>
      <c r="H93" s="145"/>
    </row>
    <row r="94" spans="1:8" x14ac:dyDescent="0.25">
      <c r="A94" s="142" t="s">
        <v>201</v>
      </c>
    </row>
    <row r="95" spans="1:8" x14ac:dyDescent="0.25">
      <c r="A95" s="142" t="s">
        <v>193</v>
      </c>
    </row>
  </sheetData>
  <hyperlinks>
    <hyperlink ref="H2" location="Home!A1" tooltip="Home" display="Home" xr:uid="{00000000-0004-0000-0E00-000000000000}"/>
  </hyperlinks>
  <printOptions horizontalCentered="1" verticalCentered="1"/>
  <pageMargins left="0.25" right="0.25" top="0.75" bottom="0.75" header="0.3" footer="0.3"/>
  <pageSetup scale="4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L95"/>
  <sheetViews>
    <sheetView zoomScale="80" zoomScaleNormal="80" workbookViewId="0">
      <pane xSplit="1" ySplit="5" topLeftCell="B6" activePane="bottomRight" state="frozen"/>
      <selection activeCell="P29" sqref="P29"/>
      <selection pane="topRight" activeCell="P29" sqref="P29"/>
      <selection pane="bottomLeft" activeCell="P29" sqref="P29"/>
      <selection pane="bottomRight" activeCell="P29" sqref="P29"/>
    </sheetView>
  </sheetViews>
  <sheetFormatPr defaultColWidth="9.140625" defaultRowHeight="15" x14ac:dyDescent="0.25"/>
  <cols>
    <col min="1" max="1" width="66.5703125" style="142" customWidth="1"/>
    <col min="2" max="5" width="23.7109375" style="190" customWidth="1"/>
    <col min="6" max="6" width="23.7109375" style="191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9" t="s">
        <v>97</v>
      </c>
      <c r="E1" s="43"/>
      <c r="F1" s="53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190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146" t="s">
        <v>4</v>
      </c>
      <c r="B4" s="147" t="s">
        <v>5</v>
      </c>
      <c r="C4" s="148" t="s">
        <v>6</v>
      </c>
      <c r="D4" s="148" t="s">
        <v>6</v>
      </c>
      <c r="E4" s="148" t="s">
        <v>7</v>
      </c>
      <c r="F4" s="149" t="s">
        <v>8</v>
      </c>
    </row>
    <row r="5" spans="1:8" s="143" customFormat="1" ht="15" customHeight="1" x14ac:dyDescent="0.25">
      <c r="A5" s="150"/>
      <c r="B5" s="151" t="s">
        <v>138</v>
      </c>
      <c r="C5" s="151" t="s">
        <v>197</v>
      </c>
      <c r="D5" s="151" t="s">
        <v>198</v>
      </c>
      <c r="E5" s="151" t="s">
        <v>138</v>
      </c>
      <c r="F5" s="152" t="s">
        <v>9</v>
      </c>
    </row>
    <row r="6" spans="1:8" ht="15" customHeight="1" x14ac:dyDescent="0.25">
      <c r="A6" s="153" t="s">
        <v>10</v>
      </c>
      <c r="B6" s="154"/>
      <c r="C6" s="154"/>
      <c r="D6" s="154"/>
      <c r="E6" s="154"/>
      <c r="F6" s="155"/>
    </row>
    <row r="7" spans="1:8" ht="15" customHeight="1" x14ac:dyDescent="0.25">
      <c r="A7" s="153" t="s">
        <v>11</v>
      </c>
      <c r="B7" s="154"/>
      <c r="C7" s="154"/>
      <c r="D7" s="154"/>
      <c r="E7" s="154"/>
      <c r="F7" s="156"/>
    </row>
    <row r="8" spans="1:8" ht="15" customHeight="1" x14ac:dyDescent="0.25">
      <c r="A8" s="157" t="s">
        <v>12</v>
      </c>
      <c r="B8" s="158">
        <v>16627553</v>
      </c>
      <c r="C8" s="158">
        <v>16627553</v>
      </c>
      <c r="D8" s="158">
        <v>16605889</v>
      </c>
      <c r="E8" s="158">
        <f t="shared" ref="E8:E29" si="0">D8-C8</f>
        <v>-21664</v>
      </c>
      <c r="F8" s="159">
        <f t="shared" ref="F8:F29" si="1">IF(ISBLANK(E8),"  ",IF(C8&gt;0,E8/C8,IF(E8&gt;0,1,0)))</f>
        <v>-1.3028976663012289E-3</v>
      </c>
    </row>
    <row r="9" spans="1:8" ht="15" customHeight="1" x14ac:dyDescent="0.25">
      <c r="A9" s="157" t="s">
        <v>13</v>
      </c>
      <c r="B9" s="158">
        <v>0</v>
      </c>
      <c r="C9" s="158">
        <v>0</v>
      </c>
      <c r="D9" s="158">
        <v>0</v>
      </c>
      <c r="E9" s="158">
        <f t="shared" si="0"/>
        <v>0</v>
      </c>
      <c r="F9" s="159">
        <f t="shared" si="1"/>
        <v>0</v>
      </c>
    </row>
    <row r="10" spans="1:8" ht="15" customHeight="1" x14ac:dyDescent="0.25">
      <c r="A10" s="160" t="s">
        <v>14</v>
      </c>
      <c r="B10" s="161">
        <v>2789445.52</v>
      </c>
      <c r="C10" s="161">
        <v>2859094</v>
      </c>
      <c r="D10" s="161">
        <v>3353681</v>
      </c>
      <c r="E10" s="161">
        <f t="shared" si="0"/>
        <v>494587</v>
      </c>
      <c r="F10" s="159">
        <f t="shared" si="1"/>
        <v>0.17298731696124717</v>
      </c>
    </row>
    <row r="11" spans="1:8" ht="15" customHeight="1" x14ac:dyDescent="0.25">
      <c r="A11" s="162" t="s">
        <v>15</v>
      </c>
      <c r="B11" s="163">
        <v>0</v>
      </c>
      <c r="C11" s="163">
        <v>0</v>
      </c>
      <c r="D11" s="163">
        <v>0</v>
      </c>
      <c r="E11" s="161">
        <f t="shared" si="0"/>
        <v>0</v>
      </c>
      <c r="F11" s="159">
        <f t="shared" si="1"/>
        <v>0</v>
      </c>
    </row>
    <row r="12" spans="1:8" ht="15" customHeight="1" x14ac:dyDescent="0.25">
      <c r="A12" s="164" t="s">
        <v>16</v>
      </c>
      <c r="B12" s="163">
        <v>1236715.52</v>
      </c>
      <c r="C12" s="163">
        <v>1306364</v>
      </c>
      <c r="D12" s="163">
        <v>1269937</v>
      </c>
      <c r="E12" s="161">
        <f t="shared" si="0"/>
        <v>-36427</v>
      </c>
      <c r="F12" s="159">
        <f t="shared" si="1"/>
        <v>-2.7884265028736248E-2</v>
      </c>
    </row>
    <row r="13" spans="1:8" ht="15" customHeight="1" x14ac:dyDescent="0.25">
      <c r="A13" s="164" t="s">
        <v>17</v>
      </c>
      <c r="B13" s="163">
        <v>0</v>
      </c>
      <c r="C13" s="163">
        <v>0</v>
      </c>
      <c r="D13" s="163">
        <v>0</v>
      </c>
      <c r="E13" s="161">
        <f t="shared" si="0"/>
        <v>0</v>
      </c>
      <c r="F13" s="159">
        <f t="shared" si="1"/>
        <v>0</v>
      </c>
    </row>
    <row r="14" spans="1:8" ht="15" customHeight="1" x14ac:dyDescent="0.25">
      <c r="A14" s="164" t="s">
        <v>18</v>
      </c>
      <c r="B14" s="163">
        <v>392432</v>
      </c>
      <c r="C14" s="163">
        <v>392432</v>
      </c>
      <c r="D14" s="163">
        <v>491870</v>
      </c>
      <c r="E14" s="161">
        <f t="shared" si="0"/>
        <v>99438</v>
      </c>
      <c r="F14" s="159">
        <f t="shared" si="1"/>
        <v>0.25338912219187021</v>
      </c>
    </row>
    <row r="15" spans="1:8" ht="15" customHeight="1" x14ac:dyDescent="0.25">
      <c r="A15" s="164" t="s">
        <v>19</v>
      </c>
      <c r="B15" s="163">
        <v>1160298</v>
      </c>
      <c r="C15" s="163">
        <v>1160298</v>
      </c>
      <c r="D15" s="163">
        <v>1591874</v>
      </c>
      <c r="E15" s="161">
        <f t="shared" si="0"/>
        <v>431576</v>
      </c>
      <c r="F15" s="159">
        <f t="shared" si="1"/>
        <v>0.37195272249025679</v>
      </c>
    </row>
    <row r="16" spans="1:8" ht="15" customHeight="1" x14ac:dyDescent="0.25">
      <c r="A16" s="164" t="s">
        <v>20</v>
      </c>
      <c r="B16" s="163">
        <v>0</v>
      </c>
      <c r="C16" s="163">
        <v>0</v>
      </c>
      <c r="D16" s="163">
        <v>0</v>
      </c>
      <c r="E16" s="161">
        <f t="shared" si="0"/>
        <v>0</v>
      </c>
      <c r="F16" s="159">
        <f t="shared" si="1"/>
        <v>0</v>
      </c>
    </row>
    <row r="17" spans="1:6" ht="15" customHeight="1" x14ac:dyDescent="0.25">
      <c r="A17" s="164" t="s">
        <v>21</v>
      </c>
      <c r="B17" s="163">
        <v>0</v>
      </c>
      <c r="C17" s="163">
        <v>0</v>
      </c>
      <c r="D17" s="163">
        <v>0</v>
      </c>
      <c r="E17" s="161">
        <f t="shared" si="0"/>
        <v>0</v>
      </c>
      <c r="F17" s="159">
        <f t="shared" si="1"/>
        <v>0</v>
      </c>
    </row>
    <row r="18" spans="1:6" ht="15" customHeight="1" x14ac:dyDescent="0.25">
      <c r="A18" s="164" t="s">
        <v>22</v>
      </c>
      <c r="B18" s="163">
        <v>0</v>
      </c>
      <c r="C18" s="163">
        <v>0</v>
      </c>
      <c r="D18" s="163">
        <v>0</v>
      </c>
      <c r="E18" s="161">
        <f t="shared" si="0"/>
        <v>0</v>
      </c>
      <c r="F18" s="159">
        <f t="shared" si="1"/>
        <v>0</v>
      </c>
    </row>
    <row r="19" spans="1:6" ht="15" customHeight="1" x14ac:dyDescent="0.25">
      <c r="A19" s="164" t="s">
        <v>23</v>
      </c>
      <c r="B19" s="163">
        <v>0</v>
      </c>
      <c r="C19" s="163">
        <v>0</v>
      </c>
      <c r="D19" s="163">
        <v>0</v>
      </c>
      <c r="E19" s="161">
        <f t="shared" si="0"/>
        <v>0</v>
      </c>
      <c r="F19" s="159">
        <f t="shared" si="1"/>
        <v>0</v>
      </c>
    </row>
    <row r="20" spans="1:6" ht="15" customHeight="1" x14ac:dyDescent="0.25">
      <c r="A20" s="164" t="s">
        <v>24</v>
      </c>
      <c r="B20" s="163">
        <v>0</v>
      </c>
      <c r="C20" s="163">
        <v>0</v>
      </c>
      <c r="D20" s="163">
        <v>0</v>
      </c>
      <c r="E20" s="161">
        <f t="shared" si="0"/>
        <v>0</v>
      </c>
      <c r="F20" s="159">
        <f t="shared" si="1"/>
        <v>0</v>
      </c>
    </row>
    <row r="21" spans="1:6" ht="15" customHeight="1" x14ac:dyDescent="0.25">
      <c r="A21" s="164" t="s">
        <v>25</v>
      </c>
      <c r="B21" s="163">
        <v>0</v>
      </c>
      <c r="C21" s="163">
        <v>0</v>
      </c>
      <c r="D21" s="163">
        <v>0</v>
      </c>
      <c r="E21" s="161">
        <f t="shared" si="0"/>
        <v>0</v>
      </c>
      <c r="F21" s="159">
        <f t="shared" si="1"/>
        <v>0</v>
      </c>
    </row>
    <row r="22" spans="1:6" ht="15" customHeight="1" x14ac:dyDescent="0.25">
      <c r="A22" s="164" t="s">
        <v>26</v>
      </c>
      <c r="B22" s="163">
        <v>0</v>
      </c>
      <c r="C22" s="163">
        <v>0</v>
      </c>
      <c r="D22" s="163">
        <v>0</v>
      </c>
      <c r="E22" s="161">
        <f t="shared" si="0"/>
        <v>0</v>
      </c>
      <c r="F22" s="159">
        <f t="shared" si="1"/>
        <v>0</v>
      </c>
    </row>
    <row r="23" spans="1:6" ht="15" customHeight="1" x14ac:dyDescent="0.25">
      <c r="A23" s="165" t="s">
        <v>27</v>
      </c>
      <c r="B23" s="163">
        <v>0</v>
      </c>
      <c r="C23" s="163">
        <v>0</v>
      </c>
      <c r="D23" s="163">
        <v>0</v>
      </c>
      <c r="E23" s="161">
        <f t="shared" si="0"/>
        <v>0</v>
      </c>
      <c r="F23" s="159">
        <f t="shared" si="1"/>
        <v>0</v>
      </c>
    </row>
    <row r="24" spans="1:6" ht="15" customHeight="1" x14ac:dyDescent="0.25">
      <c r="A24" s="165" t="s">
        <v>28</v>
      </c>
      <c r="B24" s="163">
        <v>0</v>
      </c>
      <c r="C24" s="163">
        <v>0</v>
      </c>
      <c r="D24" s="163">
        <v>0</v>
      </c>
      <c r="E24" s="161">
        <f t="shared" si="0"/>
        <v>0</v>
      </c>
      <c r="F24" s="159">
        <f t="shared" si="1"/>
        <v>0</v>
      </c>
    </row>
    <row r="25" spans="1:6" ht="15" customHeight="1" x14ac:dyDescent="0.25">
      <c r="A25" s="165" t="s">
        <v>29</v>
      </c>
      <c r="B25" s="163">
        <v>0</v>
      </c>
      <c r="C25" s="163">
        <v>0</v>
      </c>
      <c r="D25" s="163">
        <v>0</v>
      </c>
      <c r="E25" s="161">
        <f t="shared" si="0"/>
        <v>0</v>
      </c>
      <c r="F25" s="159">
        <f t="shared" si="1"/>
        <v>0</v>
      </c>
    </row>
    <row r="26" spans="1:6" ht="15" customHeight="1" x14ac:dyDescent="0.25">
      <c r="A26" s="165" t="s">
        <v>30</v>
      </c>
      <c r="B26" s="163">
        <v>0</v>
      </c>
      <c r="C26" s="163">
        <v>0</v>
      </c>
      <c r="D26" s="163">
        <v>0</v>
      </c>
      <c r="E26" s="161">
        <f t="shared" si="0"/>
        <v>0</v>
      </c>
      <c r="F26" s="159">
        <f t="shared" si="1"/>
        <v>0</v>
      </c>
    </row>
    <row r="27" spans="1:6" ht="15" customHeight="1" x14ac:dyDescent="0.25">
      <c r="A27" s="165" t="s">
        <v>31</v>
      </c>
      <c r="B27" s="163">
        <v>0</v>
      </c>
      <c r="C27" s="163">
        <v>0</v>
      </c>
      <c r="D27" s="163">
        <v>0</v>
      </c>
      <c r="E27" s="161">
        <f t="shared" si="0"/>
        <v>0</v>
      </c>
      <c r="F27" s="159">
        <f t="shared" si="1"/>
        <v>0</v>
      </c>
    </row>
    <row r="28" spans="1:6" ht="15" customHeight="1" x14ac:dyDescent="0.25">
      <c r="A28" s="165" t="s">
        <v>87</v>
      </c>
      <c r="B28" s="163">
        <v>0</v>
      </c>
      <c r="C28" s="163">
        <v>0</v>
      </c>
      <c r="D28" s="163">
        <v>0</v>
      </c>
      <c r="E28" s="161">
        <f>D28-C28</f>
        <v>0</v>
      </c>
      <c r="F28" s="159">
        <f>IF(ISBLANK(E28),"  ",IF(C28&gt;0,E28/C28,IF(E28&gt;0,1,0)))</f>
        <v>0</v>
      </c>
    </row>
    <row r="29" spans="1:6" ht="15" customHeight="1" x14ac:dyDescent="0.25">
      <c r="A29" s="165" t="s">
        <v>32</v>
      </c>
      <c r="B29" s="163">
        <v>0</v>
      </c>
      <c r="C29" s="163">
        <v>0</v>
      </c>
      <c r="D29" s="163">
        <v>0</v>
      </c>
      <c r="E29" s="161">
        <f t="shared" si="0"/>
        <v>0</v>
      </c>
      <c r="F29" s="159">
        <f t="shared" si="1"/>
        <v>0</v>
      </c>
    </row>
    <row r="30" spans="1:6" ht="15" customHeight="1" x14ac:dyDescent="0.25">
      <c r="A30" s="166" t="s">
        <v>33</v>
      </c>
      <c r="B30" s="163"/>
      <c r="C30" s="163"/>
      <c r="D30" s="163"/>
      <c r="E30" s="163"/>
      <c r="F30" s="155"/>
    </row>
    <row r="31" spans="1:6" ht="15" customHeight="1" x14ac:dyDescent="0.25">
      <c r="A31" s="162" t="s">
        <v>34</v>
      </c>
      <c r="B31" s="158">
        <v>0</v>
      </c>
      <c r="C31" s="158">
        <v>0</v>
      </c>
      <c r="D31" s="158">
        <v>0</v>
      </c>
      <c r="E31" s="158">
        <f>D31-C31</f>
        <v>0</v>
      </c>
      <c r="F31" s="159">
        <f>IF(ISBLANK(E31),"  ",IF(C31&gt;0,E31/C31,IF(E31&gt;0,1,0)))</f>
        <v>0</v>
      </c>
    </row>
    <row r="32" spans="1:6" ht="15" customHeight="1" x14ac:dyDescent="0.25">
      <c r="A32" s="167" t="s">
        <v>35</v>
      </c>
      <c r="B32" s="163"/>
      <c r="C32" s="163"/>
      <c r="D32" s="163"/>
      <c r="E32" s="163"/>
      <c r="F32" s="155"/>
    </row>
    <row r="33" spans="1:12" ht="15" customHeight="1" x14ac:dyDescent="0.25">
      <c r="A33" s="162" t="s">
        <v>34</v>
      </c>
      <c r="B33" s="154">
        <v>0</v>
      </c>
      <c r="C33" s="154">
        <v>0</v>
      </c>
      <c r="D33" s="154">
        <v>0</v>
      </c>
      <c r="E33" s="158">
        <f>D33-C33</f>
        <v>0</v>
      </c>
      <c r="F33" s="159">
        <f>IF(ISBLANK(E33),"  ",IF(C33&gt;0,E33/C33,IF(E33&gt;0,1,0)))</f>
        <v>0</v>
      </c>
    </row>
    <row r="34" spans="1:12" ht="15" customHeight="1" x14ac:dyDescent="0.25">
      <c r="A34" s="164" t="s">
        <v>36</v>
      </c>
      <c r="B34" s="163"/>
      <c r="C34" s="163"/>
      <c r="D34" s="163"/>
      <c r="E34" s="161"/>
      <c r="F34" s="159" t="str">
        <f>IF(ISBLANK(E34),"  ",IF(C34&gt;0,E34/C34,IF(E34&gt;0,1,0)))</f>
        <v xml:space="preserve">  </v>
      </c>
    </row>
    <row r="35" spans="1:12" s="127" customFormat="1" ht="15" customHeight="1" x14ac:dyDescent="0.25">
      <c r="A35" s="168" t="s">
        <v>38</v>
      </c>
      <c r="B35" s="169">
        <v>19416998.52</v>
      </c>
      <c r="C35" s="169">
        <v>19486647</v>
      </c>
      <c r="D35" s="169">
        <v>19959570</v>
      </c>
      <c r="E35" s="169">
        <f>D35-C35</f>
        <v>472923</v>
      </c>
      <c r="F35" s="170">
        <f>IF(ISBLANK(E35),"  ",IF(C35&gt;0,E35/C35,IF(E35&gt;0,1,0)))</f>
        <v>2.4269080257881204E-2</v>
      </c>
    </row>
    <row r="36" spans="1:12" ht="15" customHeight="1" x14ac:dyDescent="0.25">
      <c r="A36" s="166" t="s">
        <v>39</v>
      </c>
      <c r="B36" s="163"/>
      <c r="C36" s="163"/>
      <c r="D36" s="163"/>
      <c r="E36" s="163"/>
      <c r="F36" s="155"/>
    </row>
    <row r="37" spans="1:12" ht="15" customHeight="1" x14ac:dyDescent="0.25">
      <c r="A37" s="171" t="s">
        <v>40</v>
      </c>
      <c r="B37" s="158">
        <v>0</v>
      </c>
      <c r="C37" s="158">
        <v>0</v>
      </c>
      <c r="D37" s="158">
        <v>0</v>
      </c>
      <c r="E37" s="158">
        <f t="shared" ref="E37:E42" si="2">D37-C37</f>
        <v>0</v>
      </c>
      <c r="F37" s="159">
        <f t="shared" ref="F37:F42" si="3">IF(ISBLANK(E37),"  ",IF(C37&gt;0,E37/C37,IF(E37&gt;0,1,0)))</f>
        <v>0</v>
      </c>
    </row>
    <row r="38" spans="1:12" ht="15" customHeight="1" x14ac:dyDescent="0.25">
      <c r="A38" s="172" t="s">
        <v>41</v>
      </c>
      <c r="B38" s="158">
        <v>0</v>
      </c>
      <c r="C38" s="158">
        <v>0</v>
      </c>
      <c r="D38" s="158">
        <v>0</v>
      </c>
      <c r="E38" s="161">
        <f t="shared" si="2"/>
        <v>0</v>
      </c>
      <c r="F38" s="159">
        <f t="shared" si="3"/>
        <v>0</v>
      </c>
    </row>
    <row r="39" spans="1:12" ht="15" customHeight="1" x14ac:dyDescent="0.25">
      <c r="A39" s="172" t="s">
        <v>42</v>
      </c>
      <c r="B39" s="158">
        <v>0</v>
      </c>
      <c r="C39" s="158">
        <v>0</v>
      </c>
      <c r="D39" s="158">
        <v>0</v>
      </c>
      <c r="E39" s="161">
        <f t="shared" si="2"/>
        <v>0</v>
      </c>
      <c r="F39" s="159">
        <f t="shared" si="3"/>
        <v>0</v>
      </c>
    </row>
    <row r="40" spans="1:12" ht="15" customHeight="1" x14ac:dyDescent="0.25">
      <c r="A40" s="172" t="s">
        <v>43</v>
      </c>
      <c r="B40" s="158">
        <v>0</v>
      </c>
      <c r="C40" s="158">
        <v>0</v>
      </c>
      <c r="D40" s="158">
        <v>0</v>
      </c>
      <c r="E40" s="161">
        <f t="shared" si="2"/>
        <v>0</v>
      </c>
      <c r="F40" s="159">
        <f t="shared" si="3"/>
        <v>0</v>
      </c>
    </row>
    <row r="41" spans="1:12" ht="15" customHeight="1" x14ac:dyDescent="0.25">
      <c r="A41" s="173" t="s">
        <v>44</v>
      </c>
      <c r="B41" s="158">
        <v>0</v>
      </c>
      <c r="C41" s="158">
        <v>0</v>
      </c>
      <c r="D41" s="158">
        <v>0</v>
      </c>
      <c r="E41" s="161">
        <f t="shared" si="2"/>
        <v>0</v>
      </c>
      <c r="F41" s="159">
        <f t="shared" si="3"/>
        <v>0</v>
      </c>
    </row>
    <row r="42" spans="1:12" s="127" customFormat="1" ht="15" customHeight="1" x14ac:dyDescent="0.25">
      <c r="A42" s="166" t="s">
        <v>45</v>
      </c>
      <c r="B42" s="174">
        <v>0</v>
      </c>
      <c r="C42" s="174">
        <v>0</v>
      </c>
      <c r="D42" s="174">
        <v>0</v>
      </c>
      <c r="E42" s="174">
        <f t="shared" si="2"/>
        <v>0</v>
      </c>
      <c r="F42" s="170">
        <f t="shared" si="3"/>
        <v>0</v>
      </c>
      <c r="L42" s="127" t="s">
        <v>46</v>
      </c>
    </row>
    <row r="43" spans="1:12" ht="15" customHeight="1" x14ac:dyDescent="0.25">
      <c r="A43" s="164" t="s">
        <v>46</v>
      </c>
      <c r="B43" s="163"/>
      <c r="C43" s="163"/>
      <c r="D43" s="163"/>
      <c r="E43" s="163"/>
      <c r="F43" s="155"/>
    </row>
    <row r="44" spans="1:12" s="127" customFormat="1" ht="15" customHeight="1" x14ac:dyDescent="0.25">
      <c r="A44" s="175" t="s">
        <v>47</v>
      </c>
      <c r="B44" s="176">
        <v>0</v>
      </c>
      <c r="C44" s="176">
        <v>0</v>
      </c>
      <c r="D44" s="176">
        <v>0</v>
      </c>
      <c r="E44" s="176">
        <f>D44-C44</f>
        <v>0</v>
      </c>
      <c r="F44" s="170">
        <f>IF(ISBLANK(E44),"  ",IF(C44&gt;0,E44/C44,IF(E44&gt;0,1,0)))</f>
        <v>0</v>
      </c>
    </row>
    <row r="45" spans="1:12" ht="15" customHeight="1" x14ac:dyDescent="0.25">
      <c r="A45" s="164" t="s">
        <v>46</v>
      </c>
      <c r="B45" s="163"/>
      <c r="C45" s="163"/>
      <c r="D45" s="163"/>
      <c r="E45" s="163"/>
      <c r="F45" s="155"/>
    </row>
    <row r="46" spans="1:12" s="127" customFormat="1" ht="15" customHeight="1" x14ac:dyDescent="0.25">
      <c r="A46" s="175" t="s">
        <v>48</v>
      </c>
      <c r="B46" s="176">
        <v>0</v>
      </c>
      <c r="C46" s="176">
        <v>0</v>
      </c>
      <c r="D46" s="176">
        <v>0</v>
      </c>
      <c r="E46" s="176">
        <f>D46-C46</f>
        <v>0</v>
      </c>
      <c r="F46" s="170">
        <f>IF(ISBLANK(E46),"  ",IF(C46&gt;0,E46/C46,IF(E46&gt;0,1,0)))</f>
        <v>0</v>
      </c>
    </row>
    <row r="47" spans="1:12" ht="15" customHeight="1" x14ac:dyDescent="0.25">
      <c r="A47" s="164" t="s">
        <v>46</v>
      </c>
      <c r="B47" s="163"/>
      <c r="C47" s="163"/>
      <c r="D47" s="163"/>
      <c r="E47" s="163"/>
      <c r="F47" s="155"/>
    </row>
    <row r="48" spans="1:12" s="127" customFormat="1" ht="15" customHeight="1" x14ac:dyDescent="0.25">
      <c r="A48" s="166" t="s">
        <v>49</v>
      </c>
      <c r="B48" s="174">
        <v>47778737.630000003</v>
      </c>
      <c r="C48" s="174">
        <v>50389120</v>
      </c>
      <c r="D48" s="174">
        <v>51889120</v>
      </c>
      <c r="E48" s="174">
        <f>D48-C48</f>
        <v>1500000</v>
      </c>
      <c r="F48" s="170">
        <f>IF(ISBLANK(E48),"  ",IF(C48&gt;0,E48/C48,IF(E48&gt;0,1,0)))</f>
        <v>2.9768330941282561E-2</v>
      </c>
    </row>
    <row r="49" spans="1:6" ht="15" customHeight="1" x14ac:dyDescent="0.25">
      <c r="A49" s="164" t="s">
        <v>46</v>
      </c>
      <c r="B49" s="163"/>
      <c r="C49" s="163"/>
      <c r="D49" s="163"/>
      <c r="E49" s="163"/>
      <c r="F49" s="155"/>
    </row>
    <row r="50" spans="1:6" s="127" customFormat="1" ht="15" customHeight="1" x14ac:dyDescent="0.25">
      <c r="A50" s="177" t="s">
        <v>50</v>
      </c>
      <c r="B50" s="178">
        <v>0</v>
      </c>
      <c r="C50" s="178">
        <v>0</v>
      </c>
      <c r="D50" s="178">
        <v>0</v>
      </c>
      <c r="E50" s="178">
        <f>D50-C50</f>
        <v>0</v>
      </c>
      <c r="F50" s="170">
        <f>IF(ISBLANK(E50),"  ",IF(C50&gt;0,E50/C50,IF(E50&gt;0,1,0)))</f>
        <v>0</v>
      </c>
    </row>
    <row r="51" spans="1:6" ht="15" customHeight="1" x14ac:dyDescent="0.25">
      <c r="A51" s="166"/>
      <c r="B51" s="154"/>
      <c r="C51" s="154"/>
      <c r="D51" s="154"/>
      <c r="E51" s="154"/>
      <c r="F51" s="179"/>
    </row>
    <row r="52" spans="1:6" s="127" customFormat="1" ht="15" customHeight="1" x14ac:dyDescent="0.25">
      <c r="A52" s="166" t="s">
        <v>51</v>
      </c>
      <c r="B52" s="174">
        <v>0</v>
      </c>
      <c r="C52" s="174">
        <v>0</v>
      </c>
      <c r="D52" s="174">
        <v>0</v>
      </c>
      <c r="E52" s="178">
        <f>D52-C52</f>
        <v>0</v>
      </c>
      <c r="F52" s="170">
        <f>IF(ISBLANK(E52),"  ",IF(C52&gt;0,E52/C52,IF(E52&gt;0,1,0)))</f>
        <v>0</v>
      </c>
    </row>
    <row r="53" spans="1:6" ht="15" customHeight="1" x14ac:dyDescent="0.25">
      <c r="A53" s="164"/>
      <c r="B53" s="163"/>
      <c r="C53" s="163"/>
      <c r="D53" s="163"/>
      <c r="E53" s="163"/>
      <c r="F53" s="155"/>
    </row>
    <row r="54" spans="1:6" s="127" customFormat="1" ht="15" customHeight="1" x14ac:dyDescent="0.25">
      <c r="A54" s="180" t="s">
        <v>52</v>
      </c>
      <c r="B54" s="174">
        <v>67195736.150000006</v>
      </c>
      <c r="C54" s="174">
        <v>69875767</v>
      </c>
      <c r="D54" s="174">
        <v>71848690</v>
      </c>
      <c r="E54" s="174">
        <f>D54-C54</f>
        <v>1972923</v>
      </c>
      <c r="F54" s="170">
        <f>IF(ISBLANK(E54),"  ",IF(C54&gt;0,E54/C54,IF(E54&gt;0,1,0)))</f>
        <v>2.8234724063923335E-2</v>
      </c>
    </row>
    <row r="55" spans="1:6" ht="15" customHeight="1" x14ac:dyDescent="0.25">
      <c r="A55" s="181"/>
      <c r="B55" s="163"/>
      <c r="C55" s="163"/>
      <c r="D55" s="163"/>
      <c r="E55" s="163"/>
      <c r="F55" s="155" t="s">
        <v>46</v>
      </c>
    </row>
    <row r="56" spans="1:6" ht="15" customHeight="1" x14ac:dyDescent="0.25">
      <c r="A56" s="182"/>
      <c r="B56" s="154"/>
      <c r="C56" s="154"/>
      <c r="D56" s="154"/>
      <c r="E56" s="154"/>
      <c r="F56" s="156" t="s">
        <v>46</v>
      </c>
    </row>
    <row r="57" spans="1:6" ht="15" customHeight="1" x14ac:dyDescent="0.25">
      <c r="A57" s="180" t="s">
        <v>53</v>
      </c>
      <c r="B57" s="154"/>
      <c r="C57" s="154"/>
      <c r="D57" s="154"/>
      <c r="E57" s="154"/>
      <c r="F57" s="156"/>
    </row>
    <row r="58" spans="1:6" ht="15" customHeight="1" x14ac:dyDescent="0.25">
      <c r="A58" s="162" t="s">
        <v>54</v>
      </c>
      <c r="B58" s="154">
        <v>28758726.099999994</v>
      </c>
      <c r="C58" s="154">
        <v>29121193</v>
      </c>
      <c r="D58" s="154">
        <v>30203618</v>
      </c>
      <c r="E58" s="154">
        <f t="shared" ref="E58:E71" si="4">D58-C58</f>
        <v>1082425</v>
      </c>
      <c r="F58" s="159">
        <f t="shared" ref="F58:F71" si="5">IF(ISBLANK(E58),"  ",IF(C58&gt;0,E58/C58,IF(E58&gt;0,1,0)))</f>
        <v>3.7169665404847937E-2</v>
      </c>
    </row>
    <row r="59" spans="1:6" ht="15" customHeight="1" x14ac:dyDescent="0.25">
      <c r="A59" s="164" t="s">
        <v>55</v>
      </c>
      <c r="B59" s="163">
        <v>307052</v>
      </c>
      <c r="C59" s="163">
        <v>378737</v>
      </c>
      <c r="D59" s="163">
        <v>299051</v>
      </c>
      <c r="E59" s="163">
        <f t="shared" si="4"/>
        <v>-79686</v>
      </c>
      <c r="F59" s="159">
        <f t="shared" si="5"/>
        <v>-0.21039930083408803</v>
      </c>
    </row>
    <row r="60" spans="1:6" ht="15" customHeight="1" x14ac:dyDescent="0.25">
      <c r="A60" s="164" t="s">
        <v>56</v>
      </c>
      <c r="B60" s="163">
        <v>0</v>
      </c>
      <c r="C60" s="163">
        <v>0</v>
      </c>
      <c r="D60" s="163">
        <v>0</v>
      </c>
      <c r="E60" s="163">
        <f t="shared" si="4"/>
        <v>0</v>
      </c>
      <c r="F60" s="159">
        <f t="shared" si="5"/>
        <v>0</v>
      </c>
    </row>
    <row r="61" spans="1:6" ht="15" customHeight="1" x14ac:dyDescent="0.25">
      <c r="A61" s="164" t="s">
        <v>57</v>
      </c>
      <c r="B61" s="163">
        <v>6655959.0200000005</v>
      </c>
      <c r="C61" s="163">
        <v>7074398</v>
      </c>
      <c r="D61" s="163">
        <v>6630751</v>
      </c>
      <c r="E61" s="163">
        <f t="shared" si="4"/>
        <v>-443647</v>
      </c>
      <c r="F61" s="159">
        <f t="shared" si="5"/>
        <v>-6.2711625780737815E-2</v>
      </c>
    </row>
    <row r="62" spans="1:6" ht="15" customHeight="1" x14ac:dyDescent="0.25">
      <c r="A62" s="164" t="s">
        <v>58</v>
      </c>
      <c r="B62" s="163">
        <v>3873473.55</v>
      </c>
      <c r="C62" s="163">
        <v>4060998</v>
      </c>
      <c r="D62" s="163">
        <v>4393817</v>
      </c>
      <c r="E62" s="163">
        <f t="shared" si="4"/>
        <v>332819</v>
      </c>
      <c r="F62" s="159">
        <f t="shared" si="5"/>
        <v>8.1954977569553097E-2</v>
      </c>
    </row>
    <row r="63" spans="1:6" ht="15" customHeight="1" x14ac:dyDescent="0.25">
      <c r="A63" s="164" t="s">
        <v>59</v>
      </c>
      <c r="B63" s="163">
        <v>8876731.7200000007</v>
      </c>
      <c r="C63" s="163">
        <v>9444989</v>
      </c>
      <c r="D63" s="163">
        <v>9820631</v>
      </c>
      <c r="E63" s="163">
        <f t="shared" si="4"/>
        <v>375642</v>
      </c>
      <c r="F63" s="159">
        <f t="shared" si="5"/>
        <v>3.9771565641844579E-2</v>
      </c>
    </row>
    <row r="64" spans="1:6" ht="15" customHeight="1" x14ac:dyDescent="0.25">
      <c r="A64" s="164" t="s">
        <v>60</v>
      </c>
      <c r="B64" s="163">
        <v>6540237.9699999997</v>
      </c>
      <c r="C64" s="163">
        <v>6592152</v>
      </c>
      <c r="D64" s="163">
        <v>6740179</v>
      </c>
      <c r="E64" s="163">
        <f t="shared" si="4"/>
        <v>148027</v>
      </c>
      <c r="F64" s="159">
        <f t="shared" si="5"/>
        <v>2.2455034410614319E-2</v>
      </c>
    </row>
    <row r="65" spans="1:6" ht="15" customHeight="1" x14ac:dyDescent="0.25">
      <c r="A65" s="164" t="s">
        <v>61</v>
      </c>
      <c r="B65" s="163">
        <v>5189476.83</v>
      </c>
      <c r="C65" s="163">
        <v>5907697</v>
      </c>
      <c r="D65" s="163">
        <v>6017156</v>
      </c>
      <c r="E65" s="163">
        <f t="shared" si="4"/>
        <v>109459</v>
      </c>
      <c r="F65" s="159">
        <f t="shared" si="5"/>
        <v>1.8528201429423345E-2</v>
      </c>
    </row>
    <row r="66" spans="1:6" s="127" customFormat="1" ht="15" customHeight="1" x14ac:dyDescent="0.25">
      <c r="A66" s="183" t="s">
        <v>62</v>
      </c>
      <c r="B66" s="169">
        <v>60201657.18999999</v>
      </c>
      <c r="C66" s="169">
        <v>62580164</v>
      </c>
      <c r="D66" s="169">
        <v>64105203</v>
      </c>
      <c r="E66" s="169">
        <f t="shared" si="4"/>
        <v>1525039</v>
      </c>
      <c r="F66" s="170">
        <f t="shared" si="5"/>
        <v>2.4369367264681505E-2</v>
      </c>
    </row>
    <row r="67" spans="1:6" ht="15" customHeight="1" x14ac:dyDescent="0.25">
      <c r="A67" s="164" t="s">
        <v>63</v>
      </c>
      <c r="B67" s="163">
        <v>0</v>
      </c>
      <c r="C67" s="163">
        <v>0</v>
      </c>
      <c r="D67" s="163">
        <v>0</v>
      </c>
      <c r="E67" s="163">
        <f t="shared" si="4"/>
        <v>0</v>
      </c>
      <c r="F67" s="159">
        <f t="shared" si="5"/>
        <v>0</v>
      </c>
    </row>
    <row r="68" spans="1:6" ht="15" customHeight="1" x14ac:dyDescent="0.25">
      <c r="A68" s="164" t="s">
        <v>64</v>
      </c>
      <c r="B68" s="163">
        <v>1285340.69</v>
      </c>
      <c r="C68" s="163">
        <v>1601381</v>
      </c>
      <c r="D68" s="163">
        <v>1516252</v>
      </c>
      <c r="E68" s="163">
        <f t="shared" si="4"/>
        <v>-85129</v>
      </c>
      <c r="F68" s="159">
        <f t="shared" si="5"/>
        <v>-5.3159741498119438E-2</v>
      </c>
    </row>
    <row r="69" spans="1:6" ht="15" customHeight="1" x14ac:dyDescent="0.25">
      <c r="A69" s="164" t="s">
        <v>65</v>
      </c>
      <c r="B69" s="163">
        <v>3809612</v>
      </c>
      <c r="C69" s="163">
        <v>3809612</v>
      </c>
      <c r="D69" s="163">
        <v>3808975</v>
      </c>
      <c r="E69" s="163">
        <f t="shared" si="4"/>
        <v>-637</v>
      </c>
      <c r="F69" s="159">
        <f t="shared" si="5"/>
        <v>-1.6720862912023588E-4</v>
      </c>
    </row>
    <row r="70" spans="1:6" ht="15" customHeight="1" x14ac:dyDescent="0.25">
      <c r="A70" s="164" t="s">
        <v>66</v>
      </c>
      <c r="B70" s="163">
        <v>1899126</v>
      </c>
      <c r="C70" s="163">
        <v>1884610</v>
      </c>
      <c r="D70" s="163">
        <v>2418260</v>
      </c>
      <c r="E70" s="163">
        <f t="shared" si="4"/>
        <v>533650</v>
      </c>
      <c r="F70" s="159">
        <f t="shared" si="5"/>
        <v>0.2831620335241774</v>
      </c>
    </row>
    <row r="71" spans="1:6" s="127" customFormat="1" ht="15" customHeight="1" x14ac:dyDescent="0.25">
      <c r="A71" s="184" t="s">
        <v>67</v>
      </c>
      <c r="B71" s="185">
        <v>67195735.879999995</v>
      </c>
      <c r="C71" s="185">
        <v>69875767</v>
      </c>
      <c r="D71" s="185">
        <v>71848690</v>
      </c>
      <c r="E71" s="185">
        <f t="shared" si="4"/>
        <v>1972923</v>
      </c>
      <c r="F71" s="170">
        <f t="shared" si="5"/>
        <v>2.8234724063923335E-2</v>
      </c>
    </row>
    <row r="72" spans="1:6" ht="15" customHeight="1" x14ac:dyDescent="0.25">
      <c r="A72" s="182"/>
      <c r="B72" s="154"/>
      <c r="C72" s="154"/>
      <c r="D72" s="154"/>
      <c r="E72" s="154"/>
      <c r="F72" s="156"/>
    </row>
    <row r="73" spans="1:6" ht="15" customHeight="1" x14ac:dyDescent="0.25">
      <c r="A73" s="180" t="s">
        <v>68</v>
      </c>
      <c r="B73" s="154"/>
      <c r="C73" s="154"/>
      <c r="D73" s="154"/>
      <c r="E73" s="154"/>
      <c r="F73" s="156"/>
    </row>
    <row r="74" spans="1:6" ht="15" customHeight="1" x14ac:dyDescent="0.25">
      <c r="A74" s="162" t="s">
        <v>69</v>
      </c>
      <c r="B74" s="158">
        <v>31238099.080000002</v>
      </c>
      <c r="C74" s="158">
        <v>32802636</v>
      </c>
      <c r="D74" s="158">
        <v>33454252</v>
      </c>
      <c r="E74" s="154">
        <f t="shared" ref="E74:E92" si="6">D74-C74</f>
        <v>651616</v>
      </c>
      <c r="F74" s="159">
        <f t="shared" ref="F74:F92" si="7">IF(ISBLANK(E74),"  ",IF(C74&gt;0,E74/C74,IF(E74&gt;0,1,0)))</f>
        <v>1.9864745016223696E-2</v>
      </c>
    </row>
    <row r="75" spans="1:6" ht="15" customHeight="1" x14ac:dyDescent="0.25">
      <c r="A75" s="164" t="s">
        <v>70</v>
      </c>
      <c r="B75" s="161">
        <v>636196.88</v>
      </c>
      <c r="C75" s="161">
        <v>591930</v>
      </c>
      <c r="D75" s="161">
        <v>579834</v>
      </c>
      <c r="E75" s="163">
        <f t="shared" si="6"/>
        <v>-12096</v>
      </c>
      <c r="F75" s="159">
        <f t="shared" si="7"/>
        <v>-2.0434848715219705E-2</v>
      </c>
    </row>
    <row r="76" spans="1:6" ht="15" customHeight="1" x14ac:dyDescent="0.25">
      <c r="A76" s="164" t="s">
        <v>71</v>
      </c>
      <c r="B76" s="154">
        <v>14476668.109999999</v>
      </c>
      <c r="C76" s="154">
        <v>15722114</v>
      </c>
      <c r="D76" s="154">
        <v>16482278</v>
      </c>
      <c r="E76" s="163">
        <f t="shared" si="6"/>
        <v>760164</v>
      </c>
      <c r="F76" s="159">
        <f t="shared" si="7"/>
        <v>4.8349986522168709E-2</v>
      </c>
    </row>
    <row r="77" spans="1:6" s="127" customFormat="1" ht="15" customHeight="1" x14ac:dyDescent="0.25">
      <c r="A77" s="183" t="s">
        <v>72</v>
      </c>
      <c r="B77" s="185">
        <v>46350964.07</v>
      </c>
      <c r="C77" s="185">
        <v>49116680</v>
      </c>
      <c r="D77" s="185">
        <v>50516364</v>
      </c>
      <c r="E77" s="169">
        <f t="shared" si="6"/>
        <v>1399684</v>
      </c>
      <c r="F77" s="170">
        <f t="shared" si="7"/>
        <v>2.8497121548117666E-2</v>
      </c>
    </row>
    <row r="78" spans="1:6" ht="15" customHeight="1" x14ac:dyDescent="0.25">
      <c r="A78" s="164" t="s">
        <v>73</v>
      </c>
      <c r="B78" s="161">
        <v>188533.53999999998</v>
      </c>
      <c r="C78" s="161">
        <v>186240</v>
      </c>
      <c r="D78" s="161">
        <v>98039</v>
      </c>
      <c r="E78" s="163">
        <f t="shared" si="6"/>
        <v>-88201</v>
      </c>
      <c r="F78" s="159">
        <f t="shared" si="7"/>
        <v>-0.47358784364261169</v>
      </c>
    </row>
    <row r="79" spans="1:6" ht="15" customHeight="1" x14ac:dyDescent="0.25">
      <c r="A79" s="164" t="s">
        <v>74</v>
      </c>
      <c r="B79" s="158">
        <v>5319393.209999999</v>
      </c>
      <c r="C79" s="158">
        <v>4643598</v>
      </c>
      <c r="D79" s="158">
        <v>5038877</v>
      </c>
      <c r="E79" s="163">
        <f t="shared" si="6"/>
        <v>395279</v>
      </c>
      <c r="F79" s="159">
        <f t="shared" si="7"/>
        <v>8.5123432304002197E-2</v>
      </c>
    </row>
    <row r="80" spans="1:6" ht="15" customHeight="1" x14ac:dyDescent="0.25">
      <c r="A80" s="164" t="s">
        <v>75</v>
      </c>
      <c r="B80" s="154">
        <v>534541.92999999993</v>
      </c>
      <c r="C80" s="154">
        <v>862138</v>
      </c>
      <c r="D80" s="154">
        <v>791106</v>
      </c>
      <c r="E80" s="163">
        <f t="shared" si="6"/>
        <v>-71032</v>
      </c>
      <c r="F80" s="159">
        <f t="shared" si="7"/>
        <v>-8.2390522166984864E-2</v>
      </c>
    </row>
    <row r="81" spans="1:8" s="127" customFormat="1" ht="15" customHeight="1" x14ac:dyDescent="0.25">
      <c r="A81" s="167" t="s">
        <v>76</v>
      </c>
      <c r="B81" s="185">
        <v>6042468.6799999988</v>
      </c>
      <c r="C81" s="185">
        <v>5691976</v>
      </c>
      <c r="D81" s="185">
        <v>5928022</v>
      </c>
      <c r="E81" s="169">
        <f t="shared" si="6"/>
        <v>236046</v>
      </c>
      <c r="F81" s="170">
        <f t="shared" si="7"/>
        <v>4.1469957006143386E-2</v>
      </c>
    </row>
    <row r="82" spans="1:8" ht="15" customHeight="1" x14ac:dyDescent="0.25">
      <c r="A82" s="164" t="s">
        <v>77</v>
      </c>
      <c r="B82" s="154">
        <v>218006.84000000003</v>
      </c>
      <c r="C82" s="154">
        <v>331209</v>
      </c>
      <c r="D82" s="154">
        <v>291209</v>
      </c>
      <c r="E82" s="163">
        <f t="shared" si="6"/>
        <v>-40000</v>
      </c>
      <c r="F82" s="159">
        <f t="shared" si="7"/>
        <v>-0.12076966507552633</v>
      </c>
    </row>
    <row r="83" spans="1:8" ht="15" customHeight="1" x14ac:dyDescent="0.25">
      <c r="A83" s="164" t="s">
        <v>78</v>
      </c>
      <c r="B83" s="163">
        <v>12715747.460000001</v>
      </c>
      <c r="C83" s="163">
        <v>12839874</v>
      </c>
      <c r="D83" s="163">
        <v>13320914</v>
      </c>
      <c r="E83" s="163">
        <f t="shared" si="6"/>
        <v>481040</v>
      </c>
      <c r="F83" s="159">
        <f t="shared" si="7"/>
        <v>3.7464542097531486E-2</v>
      </c>
    </row>
    <row r="84" spans="1:8" ht="15" customHeight="1" x14ac:dyDescent="0.25">
      <c r="A84" s="164" t="s">
        <v>79</v>
      </c>
      <c r="B84" s="163">
        <v>0</v>
      </c>
      <c r="C84" s="163">
        <v>0</v>
      </c>
      <c r="D84" s="163">
        <v>0</v>
      </c>
      <c r="E84" s="163">
        <f t="shared" si="6"/>
        <v>0</v>
      </c>
      <c r="F84" s="159">
        <f t="shared" si="7"/>
        <v>0</v>
      </c>
    </row>
    <row r="85" spans="1:8" ht="15" customHeight="1" x14ac:dyDescent="0.25">
      <c r="A85" s="164" t="s">
        <v>80</v>
      </c>
      <c r="B85" s="163">
        <v>1285340.69</v>
      </c>
      <c r="C85" s="163">
        <v>1601381</v>
      </c>
      <c r="D85" s="163">
        <v>1516252</v>
      </c>
      <c r="E85" s="163">
        <f t="shared" si="6"/>
        <v>-85129</v>
      </c>
      <c r="F85" s="159">
        <f t="shared" si="7"/>
        <v>-5.3159741498119438E-2</v>
      </c>
    </row>
    <row r="86" spans="1:8" s="127" customFormat="1" ht="15" customHeight="1" x14ac:dyDescent="0.25">
      <c r="A86" s="167" t="s">
        <v>81</v>
      </c>
      <c r="B86" s="169">
        <v>14219094.99</v>
      </c>
      <c r="C86" s="169">
        <v>14772464</v>
      </c>
      <c r="D86" s="169">
        <v>15128375</v>
      </c>
      <c r="E86" s="169">
        <f t="shared" si="6"/>
        <v>355911</v>
      </c>
      <c r="F86" s="170">
        <f t="shared" si="7"/>
        <v>2.4092866295020249E-2</v>
      </c>
    </row>
    <row r="87" spans="1:8" ht="15" customHeight="1" x14ac:dyDescent="0.25">
      <c r="A87" s="164" t="s">
        <v>82</v>
      </c>
      <c r="B87" s="163">
        <v>363448.30000000005</v>
      </c>
      <c r="C87" s="163">
        <v>198022</v>
      </c>
      <c r="D87" s="163">
        <v>179304</v>
      </c>
      <c r="E87" s="163">
        <f t="shared" si="6"/>
        <v>-18718</v>
      </c>
      <c r="F87" s="159">
        <f t="shared" si="7"/>
        <v>-9.4524850774156413E-2</v>
      </c>
    </row>
    <row r="88" spans="1:8" ht="15" customHeight="1" x14ac:dyDescent="0.25">
      <c r="A88" s="164" t="s">
        <v>83</v>
      </c>
      <c r="B88" s="163">
        <v>115273.41</v>
      </c>
      <c r="C88" s="163">
        <v>96625</v>
      </c>
      <c r="D88" s="163">
        <v>96625</v>
      </c>
      <c r="E88" s="163">
        <f t="shared" si="6"/>
        <v>0</v>
      </c>
      <c r="F88" s="159">
        <f t="shared" si="7"/>
        <v>0</v>
      </c>
    </row>
    <row r="89" spans="1:8" ht="15" customHeight="1" x14ac:dyDescent="0.25">
      <c r="A89" s="172" t="s">
        <v>84</v>
      </c>
      <c r="B89" s="163">
        <v>104486.43</v>
      </c>
      <c r="C89" s="163">
        <v>0</v>
      </c>
      <c r="D89" s="163">
        <v>0</v>
      </c>
      <c r="E89" s="163">
        <f t="shared" si="6"/>
        <v>0</v>
      </c>
      <c r="F89" s="159">
        <f t="shared" si="7"/>
        <v>0</v>
      </c>
    </row>
    <row r="90" spans="1:8" s="127" customFormat="1" ht="15" customHeight="1" x14ac:dyDescent="0.25">
      <c r="A90" s="186" t="s">
        <v>85</v>
      </c>
      <c r="B90" s="185">
        <v>583208.14000000013</v>
      </c>
      <c r="C90" s="185">
        <v>294647</v>
      </c>
      <c r="D90" s="185">
        <v>275929</v>
      </c>
      <c r="E90" s="185">
        <f t="shared" si="6"/>
        <v>-18718</v>
      </c>
      <c r="F90" s="170">
        <f t="shared" si="7"/>
        <v>-6.3526864349543688E-2</v>
      </c>
    </row>
    <row r="91" spans="1:8" ht="15" customHeight="1" x14ac:dyDescent="0.25">
      <c r="A91" s="172" t="s">
        <v>86</v>
      </c>
      <c r="B91" s="163">
        <v>0</v>
      </c>
      <c r="C91" s="163">
        <v>0</v>
      </c>
      <c r="D91" s="163">
        <v>0</v>
      </c>
      <c r="E91" s="163">
        <f t="shared" si="6"/>
        <v>0</v>
      </c>
      <c r="F91" s="159">
        <f t="shared" si="7"/>
        <v>0</v>
      </c>
    </row>
    <row r="92" spans="1:8" s="127" customFormat="1" ht="15" customHeight="1" thickBot="1" x14ac:dyDescent="0.3">
      <c r="A92" s="207" t="s">
        <v>67</v>
      </c>
      <c r="B92" s="208">
        <v>67195735.879999995</v>
      </c>
      <c r="C92" s="208">
        <v>69875767</v>
      </c>
      <c r="D92" s="208">
        <v>71848690</v>
      </c>
      <c r="E92" s="208">
        <f t="shared" si="6"/>
        <v>1972923</v>
      </c>
      <c r="F92" s="209">
        <f t="shared" si="7"/>
        <v>2.8234724063923335E-2</v>
      </c>
    </row>
    <row r="93" spans="1:8" ht="15" customHeight="1" thickTop="1" x14ac:dyDescent="0.25">
      <c r="A93" s="187"/>
      <c r="B93" s="188"/>
      <c r="C93" s="188"/>
      <c r="D93" s="188"/>
      <c r="E93" s="188"/>
      <c r="F93" s="189" t="s">
        <v>46</v>
      </c>
      <c r="G93" s="145"/>
      <c r="H93" s="145"/>
    </row>
    <row r="94" spans="1:8" x14ac:dyDescent="0.25">
      <c r="A94" s="142" t="s">
        <v>201</v>
      </c>
    </row>
    <row r="95" spans="1:8" x14ac:dyDescent="0.25">
      <c r="A95" s="142" t="s">
        <v>193</v>
      </c>
    </row>
  </sheetData>
  <hyperlinks>
    <hyperlink ref="H2" location="Home!A1" tooltip="Home" display="Home" xr:uid="{00000000-0004-0000-0F00-000000000000}"/>
  </hyperlinks>
  <printOptions horizontalCentered="1" verticalCentered="1"/>
  <pageMargins left="0.25" right="0.25" top="0.75" bottom="0.75" header="0.3" footer="0.3"/>
  <pageSetup scale="4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A1:L95"/>
  <sheetViews>
    <sheetView zoomScale="80" zoomScaleNormal="80" workbookViewId="0">
      <pane xSplit="1" ySplit="5" topLeftCell="B6" activePane="bottomRight" state="frozen"/>
      <selection activeCell="P29" sqref="P29"/>
      <selection pane="topRight" activeCell="P29" sqref="P29"/>
      <selection pane="bottomLeft" activeCell="P29" sqref="P29"/>
      <selection pane="bottomRight" activeCell="P29" sqref="P29"/>
    </sheetView>
  </sheetViews>
  <sheetFormatPr defaultColWidth="9.140625" defaultRowHeight="15" x14ac:dyDescent="0.25"/>
  <cols>
    <col min="1" max="1" width="66.5703125" style="142" customWidth="1"/>
    <col min="2" max="5" width="23.7109375" style="190" customWidth="1"/>
    <col min="6" max="6" width="23.7109375" style="191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9" t="s">
        <v>98</v>
      </c>
      <c r="E1" s="43"/>
      <c r="F1" s="41"/>
      <c r="H1" s="145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190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138</v>
      </c>
      <c r="C5" s="65" t="s">
        <v>197</v>
      </c>
      <c r="D5" s="65" t="s">
        <v>198</v>
      </c>
      <c r="E5" s="65" t="s">
        <v>138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v>13818395</v>
      </c>
      <c r="C8" s="72">
        <v>13818395</v>
      </c>
      <c r="D8" s="72">
        <v>14240819</v>
      </c>
      <c r="E8" s="72">
        <f t="shared" ref="E8:E29" si="0">D8-C8</f>
        <v>422424</v>
      </c>
      <c r="F8" s="73">
        <f t="shared" ref="F8:F29" si="1">IF(ISBLANK(E8),"  ",IF(C8&gt;0,E8/C8,IF(E8&gt;0,1,0)))</f>
        <v>3.056968627687948E-2</v>
      </c>
    </row>
    <row r="9" spans="1:8" ht="15" customHeight="1" x14ac:dyDescent="0.25">
      <c r="A9" s="71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5">
        <v>1085871</v>
      </c>
      <c r="C10" s="75">
        <v>1147024</v>
      </c>
      <c r="D10" s="75">
        <v>1115040</v>
      </c>
      <c r="E10" s="75">
        <f t="shared" si="0"/>
        <v>-31984</v>
      </c>
      <c r="F10" s="73">
        <f t="shared" si="1"/>
        <v>-2.788433371925958E-2</v>
      </c>
    </row>
    <row r="11" spans="1:8" ht="15" customHeight="1" x14ac:dyDescent="0.25">
      <c r="A11" s="76" t="s">
        <v>15</v>
      </c>
      <c r="B11" s="77">
        <v>0</v>
      </c>
      <c r="C11" s="77">
        <v>0</v>
      </c>
      <c r="D11" s="77">
        <v>0</v>
      </c>
      <c r="E11" s="75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7">
        <v>1085871</v>
      </c>
      <c r="C12" s="77">
        <v>1147024</v>
      </c>
      <c r="D12" s="77">
        <v>1115040</v>
      </c>
      <c r="E12" s="75">
        <f t="shared" si="0"/>
        <v>-31984</v>
      </c>
      <c r="F12" s="73">
        <f t="shared" si="1"/>
        <v>-2.788433371925958E-2</v>
      </c>
    </row>
    <row r="13" spans="1:8" ht="15" customHeight="1" x14ac:dyDescent="0.25">
      <c r="A13" s="78" t="s">
        <v>17</v>
      </c>
      <c r="B13" s="77">
        <v>0</v>
      </c>
      <c r="C13" s="77">
        <v>0</v>
      </c>
      <c r="D13" s="77">
        <v>0</v>
      </c>
      <c r="E13" s="75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7">
        <v>0</v>
      </c>
      <c r="C14" s="77">
        <v>0</v>
      </c>
      <c r="D14" s="77">
        <v>0</v>
      </c>
      <c r="E14" s="75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7">
        <v>0</v>
      </c>
      <c r="C15" s="77">
        <v>0</v>
      </c>
      <c r="D15" s="77">
        <v>0</v>
      </c>
      <c r="E15" s="75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7">
        <v>0</v>
      </c>
      <c r="C16" s="77">
        <v>0</v>
      </c>
      <c r="D16" s="77">
        <v>0</v>
      </c>
      <c r="E16" s="75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7">
        <v>0</v>
      </c>
      <c r="C17" s="77">
        <v>0</v>
      </c>
      <c r="D17" s="77">
        <v>0</v>
      </c>
      <c r="E17" s="75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7">
        <v>0</v>
      </c>
      <c r="C18" s="77">
        <v>0</v>
      </c>
      <c r="D18" s="77">
        <v>0</v>
      </c>
      <c r="E18" s="75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7">
        <v>0</v>
      </c>
      <c r="C19" s="77">
        <v>0</v>
      </c>
      <c r="D19" s="77">
        <v>0</v>
      </c>
      <c r="E19" s="75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7">
        <v>0</v>
      </c>
      <c r="C20" s="77">
        <v>0</v>
      </c>
      <c r="D20" s="77">
        <v>0</v>
      </c>
      <c r="E20" s="75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7">
        <v>0</v>
      </c>
      <c r="C22" s="77">
        <v>0</v>
      </c>
      <c r="D22" s="77">
        <v>0</v>
      </c>
      <c r="E22" s="75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7">
        <v>0</v>
      </c>
      <c r="C23" s="77">
        <v>0</v>
      </c>
      <c r="D23" s="77">
        <v>0</v>
      </c>
      <c r="E23" s="75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7">
        <v>0</v>
      </c>
      <c r="C24" s="77">
        <v>0</v>
      </c>
      <c r="D24" s="77">
        <v>0</v>
      </c>
      <c r="E24" s="75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7">
        <v>0</v>
      </c>
      <c r="C25" s="77">
        <v>0</v>
      </c>
      <c r="D25" s="77">
        <v>0</v>
      </c>
      <c r="E25" s="75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7">
        <v>0</v>
      </c>
      <c r="C26" s="77">
        <v>0</v>
      </c>
      <c r="D26" s="77">
        <v>0</v>
      </c>
      <c r="E26" s="75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7">
        <v>0</v>
      </c>
      <c r="C27" s="77">
        <v>0</v>
      </c>
      <c r="D27" s="77">
        <v>0</v>
      </c>
      <c r="E27" s="75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7">
        <v>0</v>
      </c>
      <c r="C28" s="77">
        <v>0</v>
      </c>
      <c r="D28" s="77">
        <v>0</v>
      </c>
      <c r="E28" s="75">
        <f>D28-C28</f>
        <v>0</v>
      </c>
      <c r="F28" s="73">
        <f>IF(ISBLANK(E28),"  ",IF(C28&gt;0,E28/C28,IF(E28&gt;0,1,0)))</f>
        <v>0</v>
      </c>
    </row>
    <row r="29" spans="1:6" ht="15" customHeight="1" x14ac:dyDescent="0.25">
      <c r="A29" s="79" t="s">
        <v>32</v>
      </c>
      <c r="B29" s="77">
        <v>0</v>
      </c>
      <c r="C29" s="77">
        <v>0</v>
      </c>
      <c r="D29" s="77">
        <v>0</v>
      </c>
      <c r="E29" s="75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77"/>
      <c r="C34" s="77"/>
      <c r="D34" s="77"/>
      <c r="E34" s="75"/>
      <c r="F34" s="73" t="str">
        <f>IF(ISBLANK(E34),"  ",IF(C34&gt;0,E34/C34,IF(E34&gt;0,1,0)))</f>
        <v xml:space="preserve">  </v>
      </c>
    </row>
    <row r="35" spans="1:12" s="127" customFormat="1" ht="15" customHeight="1" x14ac:dyDescent="0.25">
      <c r="A35" s="82" t="s">
        <v>38</v>
      </c>
      <c r="B35" s="83">
        <v>14904266</v>
      </c>
      <c r="C35" s="83">
        <v>14965419</v>
      </c>
      <c r="D35" s="83">
        <v>15355859</v>
      </c>
      <c r="E35" s="83">
        <f>D35-C35</f>
        <v>390440</v>
      </c>
      <c r="F35" s="84">
        <f>IF(ISBLANK(E35),"  ",IF(C35&gt;0,E35/C35,IF(E35&gt;0,1,0)))</f>
        <v>2.608948002057276E-2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v>0</v>
      </c>
      <c r="C39" s="72">
        <v>0</v>
      </c>
      <c r="D39" s="72">
        <v>0</v>
      </c>
      <c r="E39" s="75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88">
        <v>0</v>
      </c>
      <c r="C42" s="88">
        <v>0</v>
      </c>
      <c r="D42" s="88">
        <v>0</v>
      </c>
      <c r="E42" s="88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v>0</v>
      </c>
      <c r="C44" s="90">
        <v>0</v>
      </c>
      <c r="D44" s="90">
        <v>250000</v>
      </c>
      <c r="E44" s="90">
        <f>D44-C44</f>
        <v>250000</v>
      </c>
      <c r="F44" s="84">
        <f>IF(ISBLANK(E44),"  ",IF(C44&gt;0,E44/C44,IF(E44&gt;0,1,0)))</f>
        <v>1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v>0</v>
      </c>
      <c r="C46" s="90">
        <v>0</v>
      </c>
      <c r="D46" s="90"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88">
        <v>43117731</v>
      </c>
      <c r="C48" s="88">
        <v>43117731</v>
      </c>
      <c r="D48" s="88">
        <v>44317731</v>
      </c>
      <c r="E48" s="88">
        <f>D48-C48</f>
        <v>1200000</v>
      </c>
      <c r="F48" s="84">
        <f>IF(ISBLANK(E48),"  ",IF(C48&gt;0,E48/C48,IF(E48&gt;0,1,0)))</f>
        <v>2.7830778015661351E-2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2">
        <v>0</v>
      </c>
      <c r="C50" s="92">
        <v>0</v>
      </c>
      <c r="D50" s="92">
        <v>0</v>
      </c>
      <c r="E50" s="92">
        <f>D50-C50</f>
        <v>0</v>
      </c>
      <c r="F50" s="84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88">
        <v>58021997</v>
      </c>
      <c r="C54" s="88">
        <v>58083150</v>
      </c>
      <c r="D54" s="88">
        <v>59923590</v>
      </c>
      <c r="E54" s="88">
        <f>D54-C54</f>
        <v>1840440</v>
      </c>
      <c r="F54" s="84">
        <f>IF(ISBLANK(E54),"  ",IF(C54&gt;0,E54/C54,IF(E54&gt;0,1,0)))</f>
        <v>3.1686298005531723E-2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68">
        <v>28604669</v>
      </c>
      <c r="C58" s="68">
        <v>30050883</v>
      </c>
      <c r="D58" s="68">
        <v>31685238</v>
      </c>
      <c r="E58" s="68">
        <f t="shared" ref="E58:E71" si="4">D58-C58</f>
        <v>1634355</v>
      </c>
      <c r="F58" s="73">
        <f t="shared" ref="F58:F71" si="5">IF(ISBLANK(E58),"  ",IF(C58&gt;0,E58/C58,IF(E58&gt;0,1,0)))</f>
        <v>5.4386255472093782E-2</v>
      </c>
    </row>
    <row r="59" spans="1:6" ht="15" customHeight="1" x14ac:dyDescent="0.25">
      <c r="A59" s="78" t="s">
        <v>55</v>
      </c>
      <c r="B59" s="77">
        <v>429485</v>
      </c>
      <c r="C59" s="77">
        <v>456681</v>
      </c>
      <c r="D59" s="77">
        <v>464413</v>
      </c>
      <c r="E59" s="77">
        <f t="shared" si="4"/>
        <v>7732</v>
      </c>
      <c r="F59" s="73">
        <f t="shared" si="5"/>
        <v>1.6930855454901781E-2</v>
      </c>
    </row>
    <row r="60" spans="1:6" ht="15" customHeight="1" x14ac:dyDescent="0.25">
      <c r="A60" s="78" t="s">
        <v>56</v>
      </c>
      <c r="B60" s="77">
        <v>0</v>
      </c>
      <c r="C60" s="77">
        <v>0</v>
      </c>
      <c r="D60" s="77">
        <v>250000</v>
      </c>
      <c r="E60" s="77">
        <f t="shared" si="4"/>
        <v>250000</v>
      </c>
      <c r="F60" s="73">
        <f t="shared" si="5"/>
        <v>1</v>
      </c>
    </row>
    <row r="61" spans="1:6" ht="15" customHeight="1" x14ac:dyDescent="0.25">
      <c r="A61" s="78" t="s">
        <v>57</v>
      </c>
      <c r="B61" s="77">
        <v>5014143</v>
      </c>
      <c r="C61" s="77">
        <v>5857875</v>
      </c>
      <c r="D61" s="77">
        <v>6444701</v>
      </c>
      <c r="E61" s="77">
        <f t="shared" si="4"/>
        <v>586826</v>
      </c>
      <c r="F61" s="73">
        <f t="shared" si="5"/>
        <v>0.10017728271770907</v>
      </c>
    </row>
    <row r="62" spans="1:6" ht="15" customHeight="1" x14ac:dyDescent="0.25">
      <c r="A62" s="78" t="s">
        <v>58</v>
      </c>
      <c r="B62" s="77">
        <v>3236114</v>
      </c>
      <c r="C62" s="77">
        <v>3573611</v>
      </c>
      <c r="D62" s="77">
        <v>3556045</v>
      </c>
      <c r="E62" s="77">
        <f t="shared" si="4"/>
        <v>-17566</v>
      </c>
      <c r="F62" s="73">
        <f t="shared" si="5"/>
        <v>-4.915476250772678E-3</v>
      </c>
    </row>
    <row r="63" spans="1:6" ht="15" customHeight="1" x14ac:dyDescent="0.25">
      <c r="A63" s="78" t="s">
        <v>59</v>
      </c>
      <c r="B63" s="77">
        <v>7830753</v>
      </c>
      <c r="C63" s="77">
        <v>7229191</v>
      </c>
      <c r="D63" s="77">
        <v>8011735</v>
      </c>
      <c r="E63" s="77">
        <f t="shared" si="4"/>
        <v>782544</v>
      </c>
      <c r="F63" s="73">
        <f t="shared" si="5"/>
        <v>0.10824779702182444</v>
      </c>
    </row>
    <row r="64" spans="1:6" ht="15" customHeight="1" x14ac:dyDescent="0.25">
      <c r="A64" s="78" t="s">
        <v>60</v>
      </c>
      <c r="B64" s="77">
        <v>5249736</v>
      </c>
      <c r="C64" s="77">
        <v>3518293</v>
      </c>
      <c r="D64" s="77">
        <v>3245114</v>
      </c>
      <c r="E64" s="77">
        <f t="shared" si="4"/>
        <v>-273179</v>
      </c>
      <c r="F64" s="73">
        <f t="shared" si="5"/>
        <v>-7.7645324025031451E-2</v>
      </c>
    </row>
    <row r="65" spans="1:6" ht="15" customHeight="1" x14ac:dyDescent="0.25">
      <c r="A65" s="78" t="s">
        <v>61</v>
      </c>
      <c r="B65" s="77">
        <v>5310948</v>
      </c>
      <c r="C65" s="77">
        <v>6169684</v>
      </c>
      <c r="D65" s="77">
        <v>5561546</v>
      </c>
      <c r="E65" s="77">
        <f t="shared" si="4"/>
        <v>-608138</v>
      </c>
      <c r="F65" s="73">
        <f t="shared" si="5"/>
        <v>-9.8568743553154425E-2</v>
      </c>
    </row>
    <row r="66" spans="1:6" s="127" customFormat="1" ht="15" customHeight="1" x14ac:dyDescent="0.25">
      <c r="A66" s="97" t="s">
        <v>62</v>
      </c>
      <c r="B66" s="83">
        <v>55675848</v>
      </c>
      <c r="C66" s="83">
        <v>56856218</v>
      </c>
      <c r="D66" s="83">
        <v>59218792</v>
      </c>
      <c r="E66" s="83">
        <f t="shared" si="4"/>
        <v>2362574</v>
      </c>
      <c r="F66" s="84">
        <f t="shared" si="5"/>
        <v>4.155348496799418E-2</v>
      </c>
    </row>
    <row r="67" spans="1:6" ht="15" customHeight="1" x14ac:dyDescent="0.25">
      <c r="A67" s="78" t="s">
        <v>63</v>
      </c>
      <c r="B67" s="77">
        <v>0</v>
      </c>
      <c r="C67" s="77">
        <v>0</v>
      </c>
      <c r="D67" s="77">
        <v>0</v>
      </c>
      <c r="E67" s="77">
        <f t="shared" si="4"/>
        <v>0</v>
      </c>
      <c r="F67" s="73">
        <f t="shared" si="5"/>
        <v>0</v>
      </c>
    </row>
    <row r="68" spans="1:6" ht="15" customHeight="1" x14ac:dyDescent="0.25">
      <c r="A68" s="78" t="s">
        <v>64</v>
      </c>
      <c r="B68" s="77">
        <v>0</v>
      </c>
      <c r="C68" s="77">
        <v>0</v>
      </c>
      <c r="D68" s="77">
        <v>0</v>
      </c>
      <c r="E68" s="77">
        <f t="shared" si="4"/>
        <v>0</v>
      </c>
      <c r="F68" s="73">
        <f t="shared" si="5"/>
        <v>0</v>
      </c>
    </row>
    <row r="69" spans="1:6" ht="15" customHeight="1" x14ac:dyDescent="0.25">
      <c r="A69" s="78" t="s">
        <v>65</v>
      </c>
      <c r="B69" s="77">
        <v>2307819</v>
      </c>
      <c r="C69" s="77">
        <v>1006932</v>
      </c>
      <c r="D69" s="77">
        <v>624798</v>
      </c>
      <c r="E69" s="77">
        <f t="shared" si="4"/>
        <v>-382134</v>
      </c>
      <c r="F69" s="73">
        <f t="shared" si="5"/>
        <v>-0.37950328324057631</v>
      </c>
    </row>
    <row r="70" spans="1:6" ht="15" customHeight="1" x14ac:dyDescent="0.25">
      <c r="A70" s="78" t="s">
        <v>66</v>
      </c>
      <c r="B70" s="77">
        <v>38330</v>
      </c>
      <c r="C70" s="77">
        <v>220000</v>
      </c>
      <c r="D70" s="77">
        <v>80000</v>
      </c>
      <c r="E70" s="77">
        <f t="shared" si="4"/>
        <v>-140000</v>
      </c>
      <c r="F70" s="73">
        <f t="shared" si="5"/>
        <v>-0.63636363636363635</v>
      </c>
    </row>
    <row r="71" spans="1:6" s="127" customFormat="1" ht="15" customHeight="1" x14ac:dyDescent="0.25">
      <c r="A71" s="98" t="s">
        <v>67</v>
      </c>
      <c r="B71" s="99">
        <v>58021997</v>
      </c>
      <c r="C71" s="99">
        <v>58083150</v>
      </c>
      <c r="D71" s="99">
        <v>59923590</v>
      </c>
      <c r="E71" s="99">
        <f t="shared" si="4"/>
        <v>1840440</v>
      </c>
      <c r="F71" s="84">
        <f t="shared" si="5"/>
        <v>3.1686298005531723E-2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v>29408220</v>
      </c>
      <c r="C74" s="72">
        <v>29764936</v>
      </c>
      <c r="D74" s="72">
        <v>31621999</v>
      </c>
      <c r="E74" s="68">
        <f t="shared" ref="E74:E92" si="6">D74-C74</f>
        <v>1857063</v>
      </c>
      <c r="F74" s="73">
        <f t="shared" ref="F74:F92" si="7">IF(ISBLANK(E74),"  ",IF(C74&gt;0,E74/C74,IF(E74&gt;0,1,0)))</f>
        <v>6.2390962305445573E-2</v>
      </c>
    </row>
    <row r="75" spans="1:6" ht="15" customHeight="1" x14ac:dyDescent="0.25">
      <c r="A75" s="78" t="s">
        <v>70</v>
      </c>
      <c r="B75" s="75">
        <v>375586</v>
      </c>
      <c r="C75" s="75">
        <v>374340</v>
      </c>
      <c r="D75" s="75">
        <v>397009</v>
      </c>
      <c r="E75" s="77">
        <f t="shared" si="6"/>
        <v>22669</v>
      </c>
      <c r="F75" s="73">
        <f t="shared" si="7"/>
        <v>6.0557247422129618E-2</v>
      </c>
    </row>
    <row r="76" spans="1:6" ht="15" customHeight="1" x14ac:dyDescent="0.25">
      <c r="A76" s="78" t="s">
        <v>71</v>
      </c>
      <c r="B76" s="68">
        <v>14222523</v>
      </c>
      <c r="C76" s="68">
        <v>14567384</v>
      </c>
      <c r="D76" s="68">
        <v>15352743</v>
      </c>
      <c r="E76" s="77">
        <f t="shared" si="6"/>
        <v>785359</v>
      </c>
      <c r="F76" s="73">
        <f t="shared" si="7"/>
        <v>5.3912150596153709E-2</v>
      </c>
    </row>
    <row r="77" spans="1:6" s="127" customFormat="1" ht="15" customHeight="1" x14ac:dyDescent="0.25">
      <c r="A77" s="97" t="s">
        <v>72</v>
      </c>
      <c r="B77" s="99">
        <v>44006329</v>
      </c>
      <c r="C77" s="99">
        <v>44706660</v>
      </c>
      <c r="D77" s="99">
        <v>47371751</v>
      </c>
      <c r="E77" s="83">
        <f t="shared" si="6"/>
        <v>2665091</v>
      </c>
      <c r="F77" s="84">
        <f t="shared" si="7"/>
        <v>5.9612840681902875E-2</v>
      </c>
    </row>
    <row r="78" spans="1:6" ht="15" customHeight="1" x14ac:dyDescent="0.25">
      <c r="A78" s="78" t="s">
        <v>73</v>
      </c>
      <c r="B78" s="75">
        <v>242575</v>
      </c>
      <c r="C78" s="75">
        <v>329541</v>
      </c>
      <c r="D78" s="75">
        <v>335835</v>
      </c>
      <c r="E78" s="77">
        <f t="shared" si="6"/>
        <v>6294</v>
      </c>
      <c r="F78" s="73">
        <f t="shared" si="7"/>
        <v>1.909929265250758E-2</v>
      </c>
    </row>
    <row r="79" spans="1:6" ht="15" customHeight="1" x14ac:dyDescent="0.25">
      <c r="A79" s="78" t="s">
        <v>74</v>
      </c>
      <c r="B79" s="72">
        <v>3085653</v>
      </c>
      <c r="C79" s="72">
        <v>4180082</v>
      </c>
      <c r="D79" s="72">
        <v>3570030</v>
      </c>
      <c r="E79" s="77">
        <f t="shared" si="6"/>
        <v>-610052</v>
      </c>
      <c r="F79" s="73">
        <f t="shared" si="7"/>
        <v>-0.14594259155681635</v>
      </c>
    </row>
    <row r="80" spans="1:6" ht="15" customHeight="1" x14ac:dyDescent="0.25">
      <c r="A80" s="78" t="s">
        <v>75</v>
      </c>
      <c r="B80" s="68">
        <v>967668</v>
      </c>
      <c r="C80" s="68">
        <v>1080030</v>
      </c>
      <c r="D80" s="68">
        <v>1110537</v>
      </c>
      <c r="E80" s="77">
        <f t="shared" si="6"/>
        <v>30507</v>
      </c>
      <c r="F80" s="73">
        <f t="shared" si="7"/>
        <v>2.8246437598955586E-2</v>
      </c>
    </row>
    <row r="81" spans="1:8" s="127" customFormat="1" ht="15" customHeight="1" x14ac:dyDescent="0.25">
      <c r="A81" s="81" t="s">
        <v>76</v>
      </c>
      <c r="B81" s="99">
        <v>4295896</v>
      </c>
      <c r="C81" s="99">
        <v>5589653</v>
      </c>
      <c r="D81" s="99">
        <v>5016402</v>
      </c>
      <c r="E81" s="83">
        <f t="shared" si="6"/>
        <v>-573251</v>
      </c>
      <c r="F81" s="84">
        <f t="shared" si="7"/>
        <v>-0.10255574004325492</v>
      </c>
    </row>
    <row r="82" spans="1:8" ht="15" customHeight="1" x14ac:dyDescent="0.25">
      <c r="A82" s="78" t="s">
        <v>77</v>
      </c>
      <c r="B82" s="68">
        <v>197200</v>
      </c>
      <c r="C82" s="68">
        <v>151052</v>
      </c>
      <c r="D82" s="68">
        <v>149040</v>
      </c>
      <c r="E82" s="77">
        <f t="shared" si="6"/>
        <v>-2012</v>
      </c>
      <c r="F82" s="73">
        <f t="shared" si="7"/>
        <v>-1.331991632020761E-2</v>
      </c>
    </row>
    <row r="83" spans="1:8" ht="15" customHeight="1" x14ac:dyDescent="0.25">
      <c r="A83" s="78" t="s">
        <v>78</v>
      </c>
      <c r="B83" s="77">
        <v>8047362</v>
      </c>
      <c r="C83" s="77">
        <v>6217371</v>
      </c>
      <c r="D83" s="77">
        <v>5870158</v>
      </c>
      <c r="E83" s="77">
        <f t="shared" si="6"/>
        <v>-347213</v>
      </c>
      <c r="F83" s="73">
        <f t="shared" si="7"/>
        <v>-5.5845629929434808E-2</v>
      </c>
    </row>
    <row r="84" spans="1:8" ht="15" customHeight="1" x14ac:dyDescent="0.25">
      <c r="A84" s="78" t="s">
        <v>79</v>
      </c>
      <c r="B84" s="77">
        <v>0</v>
      </c>
      <c r="C84" s="77">
        <v>0</v>
      </c>
      <c r="D84" s="77">
        <v>0</v>
      </c>
      <c r="E84" s="77">
        <f t="shared" si="6"/>
        <v>0</v>
      </c>
      <c r="F84" s="73">
        <f t="shared" si="7"/>
        <v>0</v>
      </c>
    </row>
    <row r="85" spans="1:8" ht="15" customHeight="1" x14ac:dyDescent="0.25">
      <c r="A85" s="78" t="s">
        <v>80</v>
      </c>
      <c r="B85" s="77">
        <v>947664</v>
      </c>
      <c r="C85" s="77">
        <v>978931</v>
      </c>
      <c r="D85" s="77">
        <v>1100756</v>
      </c>
      <c r="E85" s="77">
        <f t="shared" si="6"/>
        <v>121825</v>
      </c>
      <c r="F85" s="73">
        <f t="shared" si="7"/>
        <v>0.12444697328003711</v>
      </c>
    </row>
    <row r="86" spans="1:8" s="127" customFormat="1" ht="15" customHeight="1" x14ac:dyDescent="0.25">
      <c r="A86" s="81" t="s">
        <v>81</v>
      </c>
      <c r="B86" s="83">
        <v>9192226</v>
      </c>
      <c r="C86" s="83">
        <v>7347354</v>
      </c>
      <c r="D86" s="83">
        <v>7119954</v>
      </c>
      <c r="E86" s="83">
        <f t="shared" si="6"/>
        <v>-227400</v>
      </c>
      <c r="F86" s="84">
        <f t="shared" si="7"/>
        <v>-3.0949917480497059E-2</v>
      </c>
    </row>
    <row r="87" spans="1:8" ht="15" customHeight="1" x14ac:dyDescent="0.25">
      <c r="A87" s="78" t="s">
        <v>82</v>
      </c>
      <c r="B87" s="77">
        <v>126061</v>
      </c>
      <c r="C87" s="77">
        <v>29962</v>
      </c>
      <c r="D87" s="77">
        <v>5962</v>
      </c>
      <c r="E87" s="77">
        <f t="shared" si="6"/>
        <v>-24000</v>
      </c>
      <c r="F87" s="73">
        <f t="shared" si="7"/>
        <v>-0.8010146185167879</v>
      </c>
    </row>
    <row r="88" spans="1:8" ht="15" customHeight="1" x14ac:dyDescent="0.25">
      <c r="A88" s="78" t="s">
        <v>83</v>
      </c>
      <c r="B88" s="77">
        <v>401485</v>
      </c>
      <c r="C88" s="77">
        <v>409521</v>
      </c>
      <c r="D88" s="77">
        <v>409521</v>
      </c>
      <c r="E88" s="77">
        <f t="shared" si="6"/>
        <v>0</v>
      </c>
      <c r="F88" s="73">
        <f t="shared" si="7"/>
        <v>0</v>
      </c>
    </row>
    <row r="89" spans="1:8" ht="15" customHeight="1" x14ac:dyDescent="0.25">
      <c r="A89" s="86" t="s">
        <v>84</v>
      </c>
      <c r="B89" s="77">
        <v>0</v>
      </c>
      <c r="C89" s="77">
        <v>0</v>
      </c>
      <c r="D89" s="77">
        <v>0</v>
      </c>
      <c r="E89" s="77">
        <f t="shared" si="6"/>
        <v>0</v>
      </c>
      <c r="F89" s="73">
        <f t="shared" si="7"/>
        <v>0</v>
      </c>
    </row>
    <row r="90" spans="1:8" s="127" customFormat="1" ht="15" customHeight="1" x14ac:dyDescent="0.25">
      <c r="A90" s="100" t="s">
        <v>85</v>
      </c>
      <c r="B90" s="99">
        <v>527546</v>
      </c>
      <c r="C90" s="99">
        <v>439483</v>
      </c>
      <c r="D90" s="99">
        <v>415483</v>
      </c>
      <c r="E90" s="99">
        <f t="shared" si="6"/>
        <v>-24000</v>
      </c>
      <c r="F90" s="84">
        <f t="shared" si="7"/>
        <v>-5.4609620849953237E-2</v>
      </c>
    </row>
    <row r="91" spans="1:8" ht="15" customHeight="1" x14ac:dyDescent="0.25">
      <c r="A91" s="86" t="s">
        <v>86</v>
      </c>
      <c r="B91" s="77">
        <v>0</v>
      </c>
      <c r="C91" s="77">
        <v>0</v>
      </c>
      <c r="D91" s="77">
        <v>0</v>
      </c>
      <c r="E91" s="77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v>58021997</v>
      </c>
      <c r="C92" s="200">
        <v>58083150</v>
      </c>
      <c r="D92" s="200">
        <v>59923590</v>
      </c>
      <c r="E92" s="200">
        <f t="shared" si="6"/>
        <v>1840440</v>
      </c>
      <c r="F92" s="202">
        <f t="shared" si="7"/>
        <v>3.1686298005531723E-2</v>
      </c>
    </row>
    <row r="93" spans="1:8" ht="15" customHeight="1" thickTop="1" x14ac:dyDescent="0.25">
      <c r="A93" s="187"/>
      <c r="B93" s="188"/>
      <c r="C93" s="188"/>
      <c r="D93" s="188"/>
      <c r="E93" s="188"/>
      <c r="F93" s="189" t="s">
        <v>46</v>
      </c>
      <c r="G93" s="145"/>
      <c r="H93" s="145"/>
    </row>
    <row r="94" spans="1:8" ht="15" customHeight="1" x14ac:dyDescent="0.25">
      <c r="A94" s="142" t="s">
        <v>201</v>
      </c>
      <c r="F94" s="193"/>
      <c r="G94" s="193"/>
    </row>
    <row r="95" spans="1:8" ht="15" customHeight="1" x14ac:dyDescent="0.25">
      <c r="A95" s="142" t="s">
        <v>193</v>
      </c>
      <c r="F95" s="190"/>
      <c r="G95" s="190"/>
    </row>
  </sheetData>
  <hyperlinks>
    <hyperlink ref="H2" location="Home!A1" tooltip="Home" display="Home" xr:uid="{00000000-0004-0000-1000-000000000000}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pageSetUpPr fitToPage="1"/>
  </sheetPr>
  <dimension ref="A1:L95"/>
  <sheetViews>
    <sheetView zoomScale="80" zoomScaleNormal="80" workbookViewId="0">
      <pane xSplit="1" ySplit="5" topLeftCell="B6" activePane="bottomRight" state="frozen"/>
      <selection activeCell="P29" sqref="P29"/>
      <selection pane="topRight" activeCell="P29" sqref="P29"/>
      <selection pane="bottomLeft" activeCell="P29" sqref="P29"/>
      <selection pane="bottomRight" activeCell="P29" sqref="P29"/>
    </sheetView>
  </sheetViews>
  <sheetFormatPr defaultColWidth="9.140625" defaultRowHeight="15" x14ac:dyDescent="0.25"/>
  <cols>
    <col min="1" max="1" width="66.5703125" style="142" customWidth="1"/>
    <col min="2" max="5" width="23.7109375" style="190" customWidth="1"/>
    <col min="6" max="6" width="23.7109375" style="191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9" t="s">
        <v>99</v>
      </c>
      <c r="E1" s="43"/>
      <c r="F1" s="41"/>
      <c r="H1" s="145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190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138</v>
      </c>
      <c r="C5" s="65" t="s">
        <v>197</v>
      </c>
      <c r="D5" s="65" t="s">
        <v>198</v>
      </c>
      <c r="E5" s="65" t="s">
        <v>138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v>20194770</v>
      </c>
      <c r="C8" s="72">
        <v>20194770</v>
      </c>
      <c r="D8" s="72">
        <v>20591028</v>
      </c>
      <c r="E8" s="72">
        <f t="shared" ref="E8:E29" si="0">D8-C8</f>
        <v>396258</v>
      </c>
      <c r="F8" s="73">
        <f t="shared" ref="F8:F29" si="1">IF(ISBLANK(E8),"  ",IF(C8&gt;0,E8/C8,IF(E8&gt;0,1,0)))</f>
        <v>1.9621812974349298E-2</v>
      </c>
    </row>
    <row r="9" spans="1:8" ht="15" customHeight="1" x14ac:dyDescent="0.25">
      <c r="A9" s="71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5">
        <v>1266778</v>
      </c>
      <c r="C10" s="75">
        <v>1338119</v>
      </c>
      <c r="D10" s="75">
        <v>1300807</v>
      </c>
      <c r="E10" s="75">
        <f t="shared" si="0"/>
        <v>-37312</v>
      </c>
      <c r="F10" s="73">
        <f t="shared" si="1"/>
        <v>-2.7883917648579833E-2</v>
      </c>
    </row>
    <row r="11" spans="1:8" ht="15" customHeight="1" x14ac:dyDescent="0.25">
      <c r="A11" s="76" t="s">
        <v>15</v>
      </c>
      <c r="B11" s="77">
        <v>0</v>
      </c>
      <c r="C11" s="77">
        <v>0</v>
      </c>
      <c r="D11" s="77">
        <v>0</v>
      </c>
      <c r="E11" s="75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7">
        <v>1266778</v>
      </c>
      <c r="C12" s="77">
        <v>1338119</v>
      </c>
      <c r="D12" s="77">
        <v>1300807</v>
      </c>
      <c r="E12" s="75">
        <f t="shared" si="0"/>
        <v>-37312</v>
      </c>
      <c r="F12" s="73">
        <f t="shared" si="1"/>
        <v>-2.7883917648579833E-2</v>
      </c>
    </row>
    <row r="13" spans="1:8" ht="15" customHeight="1" x14ac:dyDescent="0.25">
      <c r="A13" s="78" t="s">
        <v>17</v>
      </c>
      <c r="B13" s="77">
        <v>0</v>
      </c>
      <c r="C13" s="77">
        <v>0</v>
      </c>
      <c r="D13" s="77">
        <v>0</v>
      </c>
      <c r="E13" s="75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7">
        <v>0</v>
      </c>
      <c r="C14" s="77">
        <v>0</v>
      </c>
      <c r="D14" s="77">
        <v>0</v>
      </c>
      <c r="E14" s="75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7">
        <v>0</v>
      </c>
      <c r="C15" s="77">
        <v>0</v>
      </c>
      <c r="D15" s="77">
        <v>0</v>
      </c>
      <c r="E15" s="75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7">
        <v>0</v>
      </c>
      <c r="C16" s="77">
        <v>0</v>
      </c>
      <c r="D16" s="77">
        <v>0</v>
      </c>
      <c r="E16" s="75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7">
        <v>0</v>
      </c>
      <c r="C17" s="77">
        <v>0</v>
      </c>
      <c r="D17" s="77">
        <v>0</v>
      </c>
      <c r="E17" s="75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7">
        <v>0</v>
      </c>
      <c r="C18" s="77">
        <v>0</v>
      </c>
      <c r="D18" s="77">
        <v>0</v>
      </c>
      <c r="E18" s="75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7">
        <v>0</v>
      </c>
      <c r="C19" s="77">
        <v>0</v>
      </c>
      <c r="D19" s="77">
        <v>0</v>
      </c>
      <c r="E19" s="75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7">
        <v>0</v>
      </c>
      <c r="C20" s="77">
        <v>0</v>
      </c>
      <c r="D20" s="77">
        <v>0</v>
      </c>
      <c r="E20" s="75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7">
        <v>0</v>
      </c>
      <c r="C22" s="77">
        <v>0</v>
      </c>
      <c r="D22" s="77">
        <v>0</v>
      </c>
      <c r="E22" s="75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7">
        <v>0</v>
      </c>
      <c r="C23" s="77">
        <v>0</v>
      </c>
      <c r="D23" s="77">
        <v>0</v>
      </c>
      <c r="E23" s="75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7">
        <v>0</v>
      </c>
      <c r="C24" s="77">
        <v>0</v>
      </c>
      <c r="D24" s="77">
        <v>0</v>
      </c>
      <c r="E24" s="75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7">
        <v>0</v>
      </c>
      <c r="C25" s="77">
        <v>0</v>
      </c>
      <c r="D25" s="77">
        <v>0</v>
      </c>
      <c r="E25" s="75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7">
        <v>0</v>
      </c>
      <c r="C26" s="77">
        <v>0</v>
      </c>
      <c r="D26" s="77">
        <v>0</v>
      </c>
      <c r="E26" s="75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7">
        <v>0</v>
      </c>
      <c r="C27" s="77">
        <v>0</v>
      </c>
      <c r="D27" s="77">
        <v>0</v>
      </c>
      <c r="E27" s="75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7">
        <v>0</v>
      </c>
      <c r="C28" s="77">
        <v>0</v>
      </c>
      <c r="D28" s="77">
        <v>0</v>
      </c>
      <c r="E28" s="75">
        <f>D28-C28</f>
        <v>0</v>
      </c>
      <c r="F28" s="73">
        <f>IF(ISBLANK(E28),"  ",IF(C28&gt;0,E28/C28,IF(E28&gt;0,1,0)))</f>
        <v>0</v>
      </c>
    </row>
    <row r="29" spans="1:6" ht="15" customHeight="1" x14ac:dyDescent="0.25">
      <c r="A29" s="79" t="s">
        <v>32</v>
      </c>
      <c r="B29" s="77">
        <v>0</v>
      </c>
      <c r="C29" s="77">
        <v>0</v>
      </c>
      <c r="D29" s="77">
        <v>0</v>
      </c>
      <c r="E29" s="75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77"/>
      <c r="C34" s="77"/>
      <c r="D34" s="77"/>
      <c r="E34" s="75"/>
      <c r="F34" s="73" t="str">
        <f>IF(ISBLANK(E34),"  ",IF(C34&gt;0,E34/C34,IF(E34&gt;0,1,0)))</f>
        <v xml:space="preserve">  </v>
      </c>
    </row>
    <row r="35" spans="1:12" s="127" customFormat="1" ht="15" customHeight="1" x14ac:dyDescent="0.25">
      <c r="A35" s="82" t="s">
        <v>38</v>
      </c>
      <c r="B35" s="83">
        <v>21461548</v>
      </c>
      <c r="C35" s="83">
        <v>21532889</v>
      </c>
      <c r="D35" s="83">
        <v>21891835</v>
      </c>
      <c r="E35" s="83">
        <f>D35-C35</f>
        <v>358946</v>
      </c>
      <c r="F35" s="84">
        <f>IF(ISBLANK(E35),"  ",IF(C35&gt;0,E35/C35,IF(E35&gt;0,1,0)))</f>
        <v>1.666966285852307E-2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v>0</v>
      </c>
      <c r="C39" s="72">
        <v>0</v>
      </c>
      <c r="D39" s="72">
        <v>0</v>
      </c>
      <c r="E39" s="75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88">
        <v>0</v>
      </c>
      <c r="C42" s="88">
        <v>0</v>
      </c>
      <c r="D42" s="88">
        <v>0</v>
      </c>
      <c r="E42" s="88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v>74923</v>
      </c>
      <c r="C44" s="90">
        <v>74923</v>
      </c>
      <c r="D44" s="90">
        <v>74923</v>
      </c>
      <c r="E44" s="90">
        <f>D44-C44</f>
        <v>0</v>
      </c>
      <c r="F44" s="84">
        <f>IF(ISBLANK(E44),"  ",IF(C44&gt;0,E44/C44,IF(E44&gt;0,1,0)))</f>
        <v>0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v>0</v>
      </c>
      <c r="C46" s="90">
        <v>0</v>
      </c>
      <c r="D46" s="90"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88">
        <v>60580634</v>
      </c>
      <c r="C48" s="88">
        <v>61651127</v>
      </c>
      <c r="D48" s="88">
        <v>61651127</v>
      </c>
      <c r="E48" s="88">
        <f>D48-C48</f>
        <v>0</v>
      </c>
      <c r="F48" s="84">
        <f>IF(ISBLANK(E48),"  ",IF(C48&gt;0,E48/C48,IF(E48&gt;0,1,0)))</f>
        <v>0</v>
      </c>
    </row>
    <row r="49" spans="1:8" ht="15" customHeight="1" x14ac:dyDescent="0.25">
      <c r="A49" s="78" t="s">
        <v>46</v>
      </c>
      <c r="B49" s="77"/>
      <c r="C49" s="77"/>
      <c r="D49" s="77"/>
      <c r="E49" s="77"/>
      <c r="F49" s="69"/>
    </row>
    <row r="50" spans="1:8" s="127" customFormat="1" ht="15" customHeight="1" x14ac:dyDescent="0.25">
      <c r="A50" s="91" t="s">
        <v>50</v>
      </c>
      <c r="B50" s="92">
        <v>0</v>
      </c>
      <c r="C50" s="92">
        <v>0</v>
      </c>
      <c r="D50" s="92">
        <v>0</v>
      </c>
      <c r="E50" s="92">
        <f>D50-C50</f>
        <v>0</v>
      </c>
      <c r="F50" s="84">
        <f>IF(ISBLANK(E50),"  ",IF(C50&gt;0,E50/C50,IF(E50&gt;0,1,0)))</f>
        <v>0</v>
      </c>
    </row>
    <row r="51" spans="1:8" ht="15" customHeight="1" x14ac:dyDescent="0.25">
      <c r="A51" s="80"/>
      <c r="B51" s="68"/>
      <c r="C51" s="68"/>
      <c r="D51" s="68"/>
      <c r="E51" s="68"/>
      <c r="F51" s="93"/>
    </row>
    <row r="52" spans="1:8" s="127" customFormat="1" ht="15" customHeight="1" x14ac:dyDescent="0.25">
      <c r="A52" s="80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84">
        <f>IF(ISBLANK(E52),"  ",IF(C52&gt;0,E52/C52,IF(E52&gt;0,1,0)))</f>
        <v>0</v>
      </c>
    </row>
    <row r="53" spans="1:8" ht="15" customHeight="1" x14ac:dyDescent="0.25">
      <c r="A53" s="78"/>
      <c r="B53" s="77"/>
      <c r="C53" s="77"/>
      <c r="D53" s="77"/>
      <c r="E53" s="77"/>
      <c r="F53" s="69"/>
    </row>
    <row r="54" spans="1:8" s="127" customFormat="1" ht="15" customHeight="1" x14ac:dyDescent="0.25">
      <c r="A54" s="94" t="s">
        <v>52</v>
      </c>
      <c r="B54" s="88">
        <v>82117105</v>
      </c>
      <c r="C54" s="88">
        <v>83258939</v>
      </c>
      <c r="D54" s="88">
        <v>83617885</v>
      </c>
      <c r="E54" s="88">
        <f>D54-C54</f>
        <v>358946</v>
      </c>
      <c r="F54" s="84">
        <f>IF(ISBLANK(E54),"  ",IF(C54&gt;0,E54/C54,IF(E54&gt;0,1,0)))</f>
        <v>4.3112007468651507E-3</v>
      </c>
      <c r="H54" s="192"/>
    </row>
    <row r="55" spans="1:8" ht="15" customHeight="1" x14ac:dyDescent="0.25">
      <c r="A55" s="95"/>
      <c r="B55" s="77"/>
      <c r="C55" s="77"/>
      <c r="D55" s="77"/>
      <c r="E55" s="77"/>
      <c r="F55" s="69" t="s">
        <v>46</v>
      </c>
    </row>
    <row r="56" spans="1:8" ht="15" customHeight="1" x14ac:dyDescent="0.25">
      <c r="A56" s="96"/>
      <c r="B56" s="68"/>
      <c r="C56" s="68"/>
      <c r="D56" s="68"/>
      <c r="E56" s="68"/>
      <c r="F56" s="70" t="s">
        <v>46</v>
      </c>
    </row>
    <row r="57" spans="1:8" ht="15" customHeight="1" x14ac:dyDescent="0.25">
      <c r="A57" s="94" t="s">
        <v>53</v>
      </c>
      <c r="B57" s="68"/>
      <c r="C57" s="68"/>
      <c r="D57" s="68"/>
      <c r="E57" s="68"/>
      <c r="F57" s="70"/>
    </row>
    <row r="58" spans="1:8" ht="15" customHeight="1" x14ac:dyDescent="0.25">
      <c r="A58" s="76" t="s">
        <v>54</v>
      </c>
      <c r="B58" s="68">
        <v>37578530</v>
      </c>
      <c r="C58" s="68">
        <v>38649023</v>
      </c>
      <c r="D58" s="68">
        <v>39046184</v>
      </c>
      <c r="E58" s="68">
        <f t="shared" ref="E58:E71" si="4">D58-C58</f>
        <v>397161</v>
      </c>
      <c r="F58" s="73">
        <f t="shared" ref="F58:F71" si="5">IF(ISBLANK(E58),"  ",IF(C58&gt;0,E58/C58,IF(E58&gt;0,1,0)))</f>
        <v>1.0276094171901836E-2</v>
      </c>
    </row>
    <row r="59" spans="1:8" ht="15" customHeight="1" x14ac:dyDescent="0.25">
      <c r="A59" s="78" t="s">
        <v>55</v>
      </c>
      <c r="B59" s="77">
        <v>200156</v>
      </c>
      <c r="C59" s="77">
        <v>200156</v>
      </c>
      <c r="D59" s="77">
        <v>209136</v>
      </c>
      <c r="E59" s="77">
        <f t="shared" si="4"/>
        <v>8980</v>
      </c>
      <c r="F59" s="73">
        <f t="shared" si="5"/>
        <v>4.4865005295869224E-2</v>
      </c>
    </row>
    <row r="60" spans="1:8" ht="15" customHeight="1" x14ac:dyDescent="0.25">
      <c r="A60" s="78" t="s">
        <v>56</v>
      </c>
      <c r="B60" s="77">
        <v>84134</v>
      </c>
      <c r="C60" s="77">
        <v>84134</v>
      </c>
      <c r="D60" s="77">
        <v>72394</v>
      </c>
      <c r="E60" s="77">
        <f t="shared" si="4"/>
        <v>-11740</v>
      </c>
      <c r="F60" s="73">
        <f t="shared" si="5"/>
        <v>-0.13953930634464068</v>
      </c>
    </row>
    <row r="61" spans="1:8" ht="15" customHeight="1" x14ac:dyDescent="0.25">
      <c r="A61" s="78" t="s">
        <v>57</v>
      </c>
      <c r="B61" s="77">
        <v>6284818</v>
      </c>
      <c r="C61" s="77">
        <v>6284818</v>
      </c>
      <c r="D61" s="77">
        <v>6672188</v>
      </c>
      <c r="E61" s="77">
        <f t="shared" si="4"/>
        <v>387370</v>
      </c>
      <c r="F61" s="73">
        <f t="shared" si="5"/>
        <v>6.1635834164171503E-2</v>
      </c>
    </row>
    <row r="62" spans="1:8" ht="15" customHeight="1" x14ac:dyDescent="0.25">
      <c r="A62" s="78" t="s">
        <v>58</v>
      </c>
      <c r="B62" s="77">
        <v>5729854</v>
      </c>
      <c r="C62" s="77">
        <v>5729854</v>
      </c>
      <c r="D62" s="77">
        <v>5891144</v>
      </c>
      <c r="E62" s="77">
        <f t="shared" si="4"/>
        <v>161290</v>
      </c>
      <c r="F62" s="73">
        <f t="shared" si="5"/>
        <v>2.814905929540264E-2</v>
      </c>
    </row>
    <row r="63" spans="1:8" ht="15" customHeight="1" x14ac:dyDescent="0.25">
      <c r="A63" s="78" t="s">
        <v>59</v>
      </c>
      <c r="B63" s="77">
        <v>9818968</v>
      </c>
      <c r="C63" s="77">
        <v>9818968</v>
      </c>
      <c r="D63" s="77">
        <v>10136706</v>
      </c>
      <c r="E63" s="77">
        <f t="shared" si="4"/>
        <v>317738</v>
      </c>
      <c r="F63" s="73">
        <f t="shared" si="5"/>
        <v>3.2359612537692352E-2</v>
      </c>
    </row>
    <row r="64" spans="1:8" ht="15" customHeight="1" x14ac:dyDescent="0.25">
      <c r="A64" s="78" t="s">
        <v>60</v>
      </c>
      <c r="B64" s="77">
        <v>10832197</v>
      </c>
      <c r="C64" s="77">
        <v>10832197</v>
      </c>
      <c r="D64" s="77">
        <v>10801159</v>
      </c>
      <c r="E64" s="77">
        <f t="shared" si="4"/>
        <v>-31038</v>
      </c>
      <c r="F64" s="73">
        <f t="shared" si="5"/>
        <v>-2.8653467066745556E-3</v>
      </c>
    </row>
    <row r="65" spans="1:6" ht="15" customHeight="1" x14ac:dyDescent="0.25">
      <c r="A65" s="78" t="s">
        <v>61</v>
      </c>
      <c r="B65" s="77">
        <v>7343509</v>
      </c>
      <c r="C65" s="77">
        <v>7414851</v>
      </c>
      <c r="D65" s="77">
        <v>6720594</v>
      </c>
      <c r="E65" s="77">
        <f t="shared" si="4"/>
        <v>-694257</v>
      </c>
      <c r="F65" s="73">
        <f t="shared" si="5"/>
        <v>-9.3630607007477287E-2</v>
      </c>
    </row>
    <row r="66" spans="1:6" s="127" customFormat="1" ht="15" customHeight="1" x14ac:dyDescent="0.25">
      <c r="A66" s="97" t="s">
        <v>62</v>
      </c>
      <c r="B66" s="83">
        <v>77872166</v>
      </c>
      <c r="C66" s="83">
        <v>79014001</v>
      </c>
      <c r="D66" s="83">
        <v>79549505</v>
      </c>
      <c r="E66" s="83">
        <f t="shared" si="4"/>
        <v>535504</v>
      </c>
      <c r="F66" s="84">
        <f t="shared" si="5"/>
        <v>6.7773305138667762E-3</v>
      </c>
    </row>
    <row r="67" spans="1:6" ht="15" customHeight="1" x14ac:dyDescent="0.25">
      <c r="A67" s="78" t="s">
        <v>63</v>
      </c>
      <c r="B67" s="77">
        <v>0</v>
      </c>
      <c r="C67" s="77">
        <v>0</v>
      </c>
      <c r="D67" s="77">
        <v>0</v>
      </c>
      <c r="E67" s="77">
        <f t="shared" si="4"/>
        <v>0</v>
      </c>
      <c r="F67" s="73">
        <f t="shared" si="5"/>
        <v>0</v>
      </c>
    </row>
    <row r="68" spans="1:6" ht="15" customHeight="1" x14ac:dyDescent="0.25">
      <c r="A68" s="78" t="s">
        <v>64</v>
      </c>
      <c r="B68" s="77">
        <v>0</v>
      </c>
      <c r="C68" s="77">
        <v>0</v>
      </c>
      <c r="D68" s="77">
        <v>0</v>
      </c>
      <c r="E68" s="77">
        <f t="shared" si="4"/>
        <v>0</v>
      </c>
      <c r="F68" s="73">
        <f t="shared" si="5"/>
        <v>0</v>
      </c>
    </row>
    <row r="69" spans="1:6" ht="15" customHeight="1" x14ac:dyDescent="0.25">
      <c r="A69" s="78" t="s">
        <v>65</v>
      </c>
      <c r="B69" s="77">
        <v>4091264</v>
      </c>
      <c r="C69" s="77">
        <v>4091263</v>
      </c>
      <c r="D69" s="77">
        <v>3891263</v>
      </c>
      <c r="E69" s="77">
        <f t="shared" si="4"/>
        <v>-200000</v>
      </c>
      <c r="F69" s="73">
        <f t="shared" si="5"/>
        <v>-4.888465982265134E-2</v>
      </c>
    </row>
    <row r="70" spans="1:6" ht="15" customHeight="1" x14ac:dyDescent="0.25">
      <c r="A70" s="78" t="s">
        <v>66</v>
      </c>
      <c r="B70" s="77">
        <v>153675</v>
      </c>
      <c r="C70" s="77">
        <v>153675</v>
      </c>
      <c r="D70" s="77">
        <v>177117</v>
      </c>
      <c r="E70" s="77">
        <f t="shared" si="4"/>
        <v>23442</v>
      </c>
      <c r="F70" s="73">
        <f t="shared" si="5"/>
        <v>0.15254270375793069</v>
      </c>
    </row>
    <row r="71" spans="1:6" s="127" customFormat="1" ht="15" customHeight="1" x14ac:dyDescent="0.25">
      <c r="A71" s="98" t="s">
        <v>67</v>
      </c>
      <c r="B71" s="99">
        <v>82117105</v>
      </c>
      <c r="C71" s="99">
        <v>83258939</v>
      </c>
      <c r="D71" s="99">
        <v>83617885</v>
      </c>
      <c r="E71" s="99">
        <f t="shared" si="4"/>
        <v>358946</v>
      </c>
      <c r="F71" s="84">
        <f t="shared" si="5"/>
        <v>4.3112007468651507E-3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v>39986934</v>
      </c>
      <c r="C74" s="72">
        <v>40058275</v>
      </c>
      <c r="D74" s="72">
        <v>40147408</v>
      </c>
      <c r="E74" s="68">
        <f t="shared" ref="E74:E92" si="6">D74-C74</f>
        <v>89133</v>
      </c>
      <c r="F74" s="73">
        <f t="shared" ref="F74:F92" si="7">IF(ISBLANK(E74),"  ",IF(C74&gt;0,E74/C74,IF(E74&gt;0,1,0)))</f>
        <v>2.225083331721099E-3</v>
      </c>
    </row>
    <row r="75" spans="1:6" ht="15" customHeight="1" x14ac:dyDescent="0.25">
      <c r="A75" s="78" t="s">
        <v>70</v>
      </c>
      <c r="B75" s="75">
        <v>732357</v>
      </c>
      <c r="C75" s="75">
        <v>732357</v>
      </c>
      <c r="D75" s="75">
        <v>705873</v>
      </c>
      <c r="E75" s="77">
        <f t="shared" si="6"/>
        <v>-26484</v>
      </c>
      <c r="F75" s="73">
        <f t="shared" si="7"/>
        <v>-3.6162691146530992E-2</v>
      </c>
    </row>
    <row r="76" spans="1:6" ht="15" customHeight="1" x14ac:dyDescent="0.25">
      <c r="A76" s="78" t="s">
        <v>71</v>
      </c>
      <c r="B76" s="68">
        <v>17111086</v>
      </c>
      <c r="C76" s="68">
        <v>17681579</v>
      </c>
      <c r="D76" s="68">
        <v>18409735</v>
      </c>
      <c r="E76" s="77">
        <f t="shared" si="6"/>
        <v>728156</v>
      </c>
      <c r="F76" s="73">
        <f t="shared" si="7"/>
        <v>4.1181616189368608E-2</v>
      </c>
    </row>
    <row r="77" spans="1:6" s="127" customFormat="1" ht="15" customHeight="1" x14ac:dyDescent="0.25">
      <c r="A77" s="97" t="s">
        <v>72</v>
      </c>
      <c r="B77" s="99">
        <v>57830377</v>
      </c>
      <c r="C77" s="99">
        <v>58472211</v>
      </c>
      <c r="D77" s="99">
        <v>59263016</v>
      </c>
      <c r="E77" s="83">
        <f t="shared" si="6"/>
        <v>790805</v>
      </c>
      <c r="F77" s="84">
        <f t="shared" si="7"/>
        <v>1.35244586526752E-2</v>
      </c>
    </row>
    <row r="78" spans="1:6" ht="15" customHeight="1" x14ac:dyDescent="0.25">
      <c r="A78" s="78" t="s">
        <v>73</v>
      </c>
      <c r="B78" s="75">
        <v>412470</v>
      </c>
      <c r="C78" s="75">
        <v>412470</v>
      </c>
      <c r="D78" s="75">
        <v>492991</v>
      </c>
      <c r="E78" s="77">
        <f t="shared" si="6"/>
        <v>80521</v>
      </c>
      <c r="F78" s="73">
        <f t="shared" si="7"/>
        <v>0.19521662181491986</v>
      </c>
    </row>
    <row r="79" spans="1:6" ht="15" customHeight="1" x14ac:dyDescent="0.25">
      <c r="A79" s="78" t="s">
        <v>74</v>
      </c>
      <c r="B79" s="72">
        <v>6406197</v>
      </c>
      <c r="C79" s="72">
        <v>6906198</v>
      </c>
      <c r="D79" s="72">
        <v>7078661</v>
      </c>
      <c r="E79" s="77">
        <f t="shared" si="6"/>
        <v>172463</v>
      </c>
      <c r="F79" s="73">
        <f t="shared" si="7"/>
        <v>2.4972206125570103E-2</v>
      </c>
    </row>
    <row r="80" spans="1:6" ht="15" customHeight="1" x14ac:dyDescent="0.25">
      <c r="A80" s="78" t="s">
        <v>75</v>
      </c>
      <c r="B80" s="68">
        <v>728564</v>
      </c>
      <c r="C80" s="68">
        <v>728564</v>
      </c>
      <c r="D80" s="68">
        <v>709054</v>
      </c>
      <c r="E80" s="77">
        <f t="shared" si="6"/>
        <v>-19510</v>
      </c>
      <c r="F80" s="73">
        <f t="shared" si="7"/>
        <v>-2.6778704410319477E-2</v>
      </c>
    </row>
    <row r="81" spans="1:8" s="127" customFormat="1" ht="15" customHeight="1" x14ac:dyDescent="0.25">
      <c r="A81" s="81" t="s">
        <v>76</v>
      </c>
      <c r="B81" s="99">
        <v>7547231</v>
      </c>
      <c r="C81" s="99">
        <v>8047232</v>
      </c>
      <c r="D81" s="99">
        <v>8280706</v>
      </c>
      <c r="E81" s="83">
        <f t="shared" si="6"/>
        <v>233474</v>
      </c>
      <c r="F81" s="84">
        <f t="shared" si="7"/>
        <v>2.901295749892634E-2</v>
      </c>
    </row>
    <row r="82" spans="1:8" ht="15" customHeight="1" x14ac:dyDescent="0.25">
      <c r="A82" s="78" t="s">
        <v>77</v>
      </c>
      <c r="B82" s="68">
        <v>479432</v>
      </c>
      <c r="C82" s="68">
        <v>479432</v>
      </c>
      <c r="D82" s="68">
        <v>504650</v>
      </c>
      <c r="E82" s="77">
        <f t="shared" si="6"/>
        <v>25218</v>
      </c>
      <c r="F82" s="73">
        <f t="shared" si="7"/>
        <v>5.2599743029251279E-2</v>
      </c>
    </row>
    <row r="83" spans="1:8" ht="15" customHeight="1" x14ac:dyDescent="0.25">
      <c r="A83" s="78" t="s">
        <v>78</v>
      </c>
      <c r="B83" s="77">
        <v>15405795</v>
      </c>
      <c r="C83" s="77">
        <v>15405794</v>
      </c>
      <c r="D83" s="77">
        <v>15136150</v>
      </c>
      <c r="E83" s="77">
        <f t="shared" si="6"/>
        <v>-269644</v>
      </c>
      <c r="F83" s="73">
        <f t="shared" si="7"/>
        <v>-1.750276551796032E-2</v>
      </c>
    </row>
    <row r="84" spans="1:8" ht="15" customHeight="1" x14ac:dyDescent="0.25">
      <c r="A84" s="78" t="s">
        <v>79</v>
      </c>
      <c r="B84" s="77">
        <v>0</v>
      </c>
      <c r="C84" s="77">
        <v>0</v>
      </c>
      <c r="D84" s="77">
        <v>0</v>
      </c>
      <c r="E84" s="77">
        <f t="shared" si="6"/>
        <v>0</v>
      </c>
      <c r="F84" s="73">
        <f t="shared" si="7"/>
        <v>0</v>
      </c>
    </row>
    <row r="85" spans="1:8" ht="15" customHeight="1" x14ac:dyDescent="0.25">
      <c r="A85" s="78" t="s">
        <v>80</v>
      </c>
      <c r="B85" s="77">
        <v>0</v>
      </c>
      <c r="C85" s="77">
        <v>0</v>
      </c>
      <c r="D85" s="77">
        <v>0</v>
      </c>
      <c r="E85" s="77">
        <f t="shared" si="6"/>
        <v>0</v>
      </c>
      <c r="F85" s="73">
        <f t="shared" si="7"/>
        <v>0</v>
      </c>
    </row>
    <row r="86" spans="1:8" s="127" customFormat="1" ht="15" customHeight="1" x14ac:dyDescent="0.25">
      <c r="A86" s="81" t="s">
        <v>81</v>
      </c>
      <c r="B86" s="83">
        <v>15885227</v>
      </c>
      <c r="C86" s="83">
        <v>15885226</v>
      </c>
      <c r="D86" s="83">
        <v>15640800</v>
      </c>
      <c r="E86" s="83">
        <f t="shared" si="6"/>
        <v>-244426</v>
      </c>
      <c r="F86" s="84">
        <f t="shared" si="7"/>
        <v>-1.5387001733560479E-2</v>
      </c>
    </row>
    <row r="87" spans="1:8" ht="15" customHeight="1" x14ac:dyDescent="0.25">
      <c r="A87" s="78" t="s">
        <v>82</v>
      </c>
      <c r="B87" s="77">
        <v>155961</v>
      </c>
      <c r="C87" s="77">
        <v>155961</v>
      </c>
      <c r="D87" s="77">
        <v>17200</v>
      </c>
      <c r="E87" s="77">
        <f t="shared" si="6"/>
        <v>-138761</v>
      </c>
      <c r="F87" s="73">
        <f t="shared" si="7"/>
        <v>-0.88971601874827677</v>
      </c>
    </row>
    <row r="88" spans="1:8" ht="15" customHeight="1" x14ac:dyDescent="0.25">
      <c r="A88" s="78" t="s">
        <v>83</v>
      </c>
      <c r="B88" s="77">
        <v>372821</v>
      </c>
      <c r="C88" s="77">
        <v>372821</v>
      </c>
      <c r="D88" s="77">
        <v>416163</v>
      </c>
      <c r="E88" s="77">
        <f t="shared" si="6"/>
        <v>43342</v>
      </c>
      <c r="F88" s="73">
        <f t="shared" si="7"/>
        <v>0.11625418096083644</v>
      </c>
    </row>
    <row r="89" spans="1:8" ht="15" customHeight="1" x14ac:dyDescent="0.25">
      <c r="A89" s="86" t="s">
        <v>84</v>
      </c>
      <c r="B89" s="77">
        <v>325488</v>
      </c>
      <c r="C89" s="77">
        <v>325488</v>
      </c>
      <c r="D89" s="77">
        <v>0</v>
      </c>
      <c r="E89" s="77">
        <f t="shared" si="6"/>
        <v>-325488</v>
      </c>
      <c r="F89" s="73">
        <f t="shared" si="7"/>
        <v>-1</v>
      </c>
    </row>
    <row r="90" spans="1:8" s="127" customFormat="1" ht="15" customHeight="1" x14ac:dyDescent="0.25">
      <c r="A90" s="100" t="s">
        <v>85</v>
      </c>
      <c r="B90" s="99">
        <v>854270</v>
      </c>
      <c r="C90" s="99">
        <v>854270</v>
      </c>
      <c r="D90" s="99">
        <v>433363</v>
      </c>
      <c r="E90" s="99">
        <f t="shared" si="6"/>
        <v>-420907</v>
      </c>
      <c r="F90" s="84">
        <f t="shared" si="7"/>
        <v>-0.4927095648916619</v>
      </c>
    </row>
    <row r="91" spans="1:8" ht="15" customHeight="1" x14ac:dyDescent="0.25">
      <c r="A91" s="86" t="s">
        <v>86</v>
      </c>
      <c r="B91" s="77">
        <v>0</v>
      </c>
      <c r="C91" s="77">
        <v>0</v>
      </c>
      <c r="D91" s="77">
        <v>0</v>
      </c>
      <c r="E91" s="77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v>82117105</v>
      </c>
      <c r="C92" s="200">
        <v>83258939</v>
      </c>
      <c r="D92" s="200">
        <v>83617885</v>
      </c>
      <c r="E92" s="200">
        <f t="shared" si="6"/>
        <v>358946</v>
      </c>
      <c r="F92" s="202">
        <f t="shared" si="7"/>
        <v>4.3112007468651507E-3</v>
      </c>
    </row>
    <row r="93" spans="1:8" ht="15" customHeight="1" thickTop="1" x14ac:dyDescent="0.25">
      <c r="A93" s="187"/>
      <c r="B93" s="188"/>
      <c r="C93" s="188"/>
      <c r="D93" s="188"/>
      <c r="E93" s="188"/>
      <c r="F93" s="189" t="s">
        <v>46</v>
      </c>
      <c r="G93" s="145"/>
      <c r="H93" s="145"/>
    </row>
    <row r="94" spans="1:8" x14ac:dyDescent="0.25">
      <c r="A94" s="142" t="s">
        <v>201</v>
      </c>
    </row>
    <row r="95" spans="1:8" x14ac:dyDescent="0.25">
      <c r="A95" s="142" t="s">
        <v>193</v>
      </c>
    </row>
  </sheetData>
  <hyperlinks>
    <hyperlink ref="H2" location="Home!A1" tooltip="Home" display="Home" xr:uid="{00000000-0004-0000-1100-000000000000}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L95"/>
  <sheetViews>
    <sheetView zoomScale="80" zoomScaleNormal="80" workbookViewId="0">
      <pane xSplit="1" ySplit="5" topLeftCell="B6" activePane="bottomRight" state="frozen"/>
      <selection activeCell="P29" sqref="P29"/>
      <selection pane="topRight" activeCell="P29" sqref="P29"/>
      <selection pane="bottomLeft" activeCell="P29" sqref="P29"/>
      <selection pane="bottomRight" activeCell="P29" sqref="P29"/>
    </sheetView>
  </sheetViews>
  <sheetFormatPr defaultColWidth="9.140625" defaultRowHeight="15" x14ac:dyDescent="0.25"/>
  <cols>
    <col min="1" max="1" width="66.5703125" style="142" customWidth="1"/>
    <col min="2" max="5" width="23.7109375" style="190" customWidth="1"/>
    <col min="6" max="6" width="23.7109375" style="191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9" t="s">
        <v>100</v>
      </c>
      <c r="E1" s="43"/>
      <c r="F1" s="53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190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146" t="s">
        <v>4</v>
      </c>
      <c r="B4" s="147" t="s">
        <v>5</v>
      </c>
      <c r="C4" s="148" t="s">
        <v>6</v>
      </c>
      <c r="D4" s="148" t="s">
        <v>6</v>
      </c>
      <c r="E4" s="148" t="s">
        <v>7</v>
      </c>
      <c r="F4" s="149" t="s">
        <v>8</v>
      </c>
    </row>
    <row r="5" spans="1:8" s="143" customFormat="1" ht="15" customHeight="1" x14ac:dyDescent="0.25">
      <c r="A5" s="150"/>
      <c r="B5" s="151" t="s">
        <v>138</v>
      </c>
      <c r="C5" s="151" t="s">
        <v>197</v>
      </c>
      <c r="D5" s="151" t="s">
        <v>198</v>
      </c>
      <c r="E5" s="151" t="s">
        <v>138</v>
      </c>
      <c r="F5" s="152" t="s">
        <v>9</v>
      </c>
    </row>
    <row r="6" spans="1:8" ht="15" customHeight="1" x14ac:dyDescent="0.25">
      <c r="A6" s="153" t="s">
        <v>10</v>
      </c>
      <c r="B6" s="154"/>
      <c r="C6" s="154"/>
      <c r="D6" s="154"/>
      <c r="E6" s="154"/>
      <c r="F6" s="155"/>
    </row>
    <row r="7" spans="1:8" ht="15" customHeight="1" x14ac:dyDescent="0.25">
      <c r="A7" s="153" t="s">
        <v>11</v>
      </c>
      <c r="B7" s="154"/>
      <c r="C7" s="154"/>
      <c r="D7" s="154"/>
      <c r="E7" s="154"/>
      <c r="F7" s="156"/>
    </row>
    <row r="8" spans="1:8" ht="15" customHeight="1" x14ac:dyDescent="0.25">
      <c r="A8" s="157" t="s">
        <v>12</v>
      </c>
      <c r="B8" s="158">
        <v>27150053</v>
      </c>
      <c r="C8" s="158">
        <v>27150053</v>
      </c>
      <c r="D8" s="158">
        <v>27750156</v>
      </c>
      <c r="E8" s="158">
        <f t="shared" ref="E8:E29" si="0">D8-C8</f>
        <v>600103</v>
      </c>
      <c r="F8" s="159">
        <f t="shared" ref="F8:F29" si="1">IF(ISBLANK(E8),"  ",IF(C8&gt;0,E8/C8,IF(E8&gt;0,1,0)))</f>
        <v>2.2103198104254162E-2</v>
      </c>
    </row>
    <row r="9" spans="1:8" ht="15" customHeight="1" x14ac:dyDescent="0.25">
      <c r="A9" s="157" t="s">
        <v>13</v>
      </c>
      <c r="B9" s="158">
        <v>0</v>
      </c>
      <c r="C9" s="158">
        <v>0</v>
      </c>
      <c r="D9" s="158">
        <v>0</v>
      </c>
      <c r="E9" s="158">
        <f t="shared" si="0"/>
        <v>0</v>
      </c>
      <c r="F9" s="159">
        <f t="shared" si="1"/>
        <v>0</v>
      </c>
    </row>
    <row r="10" spans="1:8" ht="15" customHeight="1" x14ac:dyDescent="0.25">
      <c r="A10" s="160" t="s">
        <v>14</v>
      </c>
      <c r="B10" s="161">
        <v>2007369.69</v>
      </c>
      <c r="C10" s="161">
        <v>2120419</v>
      </c>
      <c r="D10" s="161">
        <v>2061293</v>
      </c>
      <c r="E10" s="161">
        <f t="shared" si="0"/>
        <v>-59126</v>
      </c>
      <c r="F10" s="159">
        <f t="shared" si="1"/>
        <v>-2.7884111583606826E-2</v>
      </c>
    </row>
    <row r="11" spans="1:8" ht="15" customHeight="1" x14ac:dyDescent="0.25">
      <c r="A11" s="162" t="s">
        <v>15</v>
      </c>
      <c r="B11" s="163">
        <v>0</v>
      </c>
      <c r="C11" s="163">
        <v>0</v>
      </c>
      <c r="D11" s="163">
        <v>0</v>
      </c>
      <c r="E11" s="161">
        <f t="shared" si="0"/>
        <v>0</v>
      </c>
      <c r="F11" s="159">
        <f t="shared" si="1"/>
        <v>0</v>
      </c>
    </row>
    <row r="12" spans="1:8" ht="15" customHeight="1" x14ac:dyDescent="0.25">
      <c r="A12" s="164" t="s">
        <v>16</v>
      </c>
      <c r="B12" s="163">
        <v>2007369.69</v>
      </c>
      <c r="C12" s="163">
        <v>2120419</v>
      </c>
      <c r="D12" s="163">
        <v>2061293</v>
      </c>
      <c r="E12" s="161">
        <f t="shared" si="0"/>
        <v>-59126</v>
      </c>
      <c r="F12" s="159">
        <f t="shared" si="1"/>
        <v>-2.7884111583606826E-2</v>
      </c>
    </row>
    <row r="13" spans="1:8" ht="15" customHeight="1" x14ac:dyDescent="0.25">
      <c r="A13" s="164" t="s">
        <v>17</v>
      </c>
      <c r="B13" s="163">
        <v>0</v>
      </c>
      <c r="C13" s="163">
        <v>0</v>
      </c>
      <c r="D13" s="163">
        <v>0</v>
      </c>
      <c r="E13" s="161">
        <f t="shared" si="0"/>
        <v>0</v>
      </c>
      <c r="F13" s="159">
        <f t="shared" si="1"/>
        <v>0</v>
      </c>
    </row>
    <row r="14" spans="1:8" ht="15" customHeight="1" x14ac:dyDescent="0.25">
      <c r="A14" s="164" t="s">
        <v>18</v>
      </c>
      <c r="B14" s="163">
        <v>0</v>
      </c>
      <c r="C14" s="163">
        <v>0</v>
      </c>
      <c r="D14" s="163">
        <v>0</v>
      </c>
      <c r="E14" s="161">
        <f t="shared" si="0"/>
        <v>0</v>
      </c>
      <c r="F14" s="159">
        <f t="shared" si="1"/>
        <v>0</v>
      </c>
    </row>
    <row r="15" spans="1:8" ht="15" customHeight="1" x14ac:dyDescent="0.25">
      <c r="A15" s="164" t="s">
        <v>19</v>
      </c>
      <c r="B15" s="163">
        <v>0</v>
      </c>
      <c r="C15" s="163">
        <v>0</v>
      </c>
      <c r="D15" s="163">
        <v>0</v>
      </c>
      <c r="E15" s="161">
        <f t="shared" si="0"/>
        <v>0</v>
      </c>
      <c r="F15" s="159">
        <f t="shared" si="1"/>
        <v>0</v>
      </c>
    </row>
    <row r="16" spans="1:8" ht="15" customHeight="1" x14ac:dyDescent="0.25">
      <c r="A16" s="164" t="s">
        <v>20</v>
      </c>
      <c r="B16" s="163">
        <v>0</v>
      </c>
      <c r="C16" s="163">
        <v>0</v>
      </c>
      <c r="D16" s="163">
        <v>0</v>
      </c>
      <c r="E16" s="161">
        <f t="shared" si="0"/>
        <v>0</v>
      </c>
      <c r="F16" s="159">
        <f t="shared" si="1"/>
        <v>0</v>
      </c>
    </row>
    <row r="17" spans="1:6" ht="15" customHeight="1" x14ac:dyDescent="0.25">
      <c r="A17" s="164" t="s">
        <v>21</v>
      </c>
      <c r="B17" s="163">
        <v>0</v>
      </c>
      <c r="C17" s="163">
        <v>0</v>
      </c>
      <c r="D17" s="163">
        <v>0</v>
      </c>
      <c r="E17" s="161">
        <f t="shared" si="0"/>
        <v>0</v>
      </c>
      <c r="F17" s="159">
        <f t="shared" si="1"/>
        <v>0</v>
      </c>
    </row>
    <row r="18" spans="1:6" ht="15" customHeight="1" x14ac:dyDescent="0.25">
      <c r="A18" s="164" t="s">
        <v>22</v>
      </c>
      <c r="B18" s="163">
        <v>0</v>
      </c>
      <c r="C18" s="163">
        <v>0</v>
      </c>
      <c r="D18" s="163">
        <v>0</v>
      </c>
      <c r="E18" s="161">
        <f t="shared" si="0"/>
        <v>0</v>
      </c>
      <c r="F18" s="159">
        <f t="shared" si="1"/>
        <v>0</v>
      </c>
    </row>
    <row r="19" spans="1:6" ht="15" customHeight="1" x14ac:dyDescent="0.25">
      <c r="A19" s="164" t="s">
        <v>23</v>
      </c>
      <c r="B19" s="163">
        <v>0</v>
      </c>
      <c r="C19" s="163">
        <v>0</v>
      </c>
      <c r="D19" s="163">
        <v>0</v>
      </c>
      <c r="E19" s="161">
        <f t="shared" si="0"/>
        <v>0</v>
      </c>
      <c r="F19" s="159">
        <f t="shared" si="1"/>
        <v>0</v>
      </c>
    </row>
    <row r="20" spans="1:6" ht="15" customHeight="1" x14ac:dyDescent="0.25">
      <c r="A20" s="164" t="s">
        <v>24</v>
      </c>
      <c r="B20" s="163">
        <v>0</v>
      </c>
      <c r="C20" s="163">
        <v>0</v>
      </c>
      <c r="D20" s="163">
        <v>0</v>
      </c>
      <c r="E20" s="161">
        <f t="shared" si="0"/>
        <v>0</v>
      </c>
      <c r="F20" s="159">
        <f t="shared" si="1"/>
        <v>0</v>
      </c>
    </row>
    <row r="21" spans="1:6" ht="15" customHeight="1" x14ac:dyDescent="0.25">
      <c r="A21" s="164" t="s">
        <v>25</v>
      </c>
      <c r="B21" s="163">
        <v>0</v>
      </c>
      <c r="C21" s="163">
        <v>0</v>
      </c>
      <c r="D21" s="163">
        <v>0</v>
      </c>
      <c r="E21" s="161">
        <f t="shared" si="0"/>
        <v>0</v>
      </c>
      <c r="F21" s="159">
        <f t="shared" si="1"/>
        <v>0</v>
      </c>
    </row>
    <row r="22" spans="1:6" ht="15" customHeight="1" x14ac:dyDescent="0.25">
      <c r="A22" s="164" t="s">
        <v>26</v>
      </c>
      <c r="B22" s="163">
        <v>0</v>
      </c>
      <c r="C22" s="163">
        <v>0</v>
      </c>
      <c r="D22" s="163">
        <v>0</v>
      </c>
      <c r="E22" s="161">
        <f t="shared" si="0"/>
        <v>0</v>
      </c>
      <c r="F22" s="159">
        <f t="shared" si="1"/>
        <v>0</v>
      </c>
    </row>
    <row r="23" spans="1:6" ht="15" customHeight="1" x14ac:dyDescent="0.25">
      <c r="A23" s="165" t="s">
        <v>27</v>
      </c>
      <c r="B23" s="163">
        <v>0</v>
      </c>
      <c r="C23" s="163">
        <v>0</v>
      </c>
      <c r="D23" s="163">
        <v>0</v>
      </c>
      <c r="E23" s="161">
        <f t="shared" si="0"/>
        <v>0</v>
      </c>
      <c r="F23" s="159">
        <f t="shared" si="1"/>
        <v>0</v>
      </c>
    </row>
    <row r="24" spans="1:6" ht="15" customHeight="1" x14ac:dyDescent="0.25">
      <c r="A24" s="165" t="s">
        <v>28</v>
      </c>
      <c r="B24" s="163">
        <v>0</v>
      </c>
      <c r="C24" s="163">
        <v>0</v>
      </c>
      <c r="D24" s="163">
        <v>0</v>
      </c>
      <c r="E24" s="161">
        <f t="shared" si="0"/>
        <v>0</v>
      </c>
      <c r="F24" s="159">
        <f t="shared" si="1"/>
        <v>0</v>
      </c>
    </row>
    <row r="25" spans="1:6" ht="15" customHeight="1" x14ac:dyDescent="0.25">
      <c r="A25" s="165" t="s">
        <v>29</v>
      </c>
      <c r="B25" s="163">
        <v>0</v>
      </c>
      <c r="C25" s="163">
        <v>0</v>
      </c>
      <c r="D25" s="163">
        <v>0</v>
      </c>
      <c r="E25" s="161">
        <f t="shared" si="0"/>
        <v>0</v>
      </c>
      <c r="F25" s="159">
        <f t="shared" si="1"/>
        <v>0</v>
      </c>
    </row>
    <row r="26" spans="1:6" ht="15" customHeight="1" x14ac:dyDescent="0.25">
      <c r="A26" s="165" t="s">
        <v>30</v>
      </c>
      <c r="B26" s="163">
        <v>0</v>
      </c>
      <c r="C26" s="163">
        <v>0</v>
      </c>
      <c r="D26" s="163">
        <v>0</v>
      </c>
      <c r="E26" s="161">
        <f t="shared" si="0"/>
        <v>0</v>
      </c>
      <c r="F26" s="159">
        <f t="shared" si="1"/>
        <v>0</v>
      </c>
    </row>
    <row r="27" spans="1:6" ht="15" customHeight="1" x14ac:dyDescent="0.25">
      <c r="A27" s="165" t="s">
        <v>31</v>
      </c>
      <c r="B27" s="163">
        <v>0</v>
      </c>
      <c r="C27" s="163">
        <v>0</v>
      </c>
      <c r="D27" s="163">
        <v>0</v>
      </c>
      <c r="E27" s="161">
        <f t="shared" si="0"/>
        <v>0</v>
      </c>
      <c r="F27" s="159">
        <f t="shared" si="1"/>
        <v>0</v>
      </c>
    </row>
    <row r="28" spans="1:6" ht="15" customHeight="1" x14ac:dyDescent="0.25">
      <c r="A28" s="165" t="s">
        <v>87</v>
      </c>
      <c r="B28" s="163">
        <v>0</v>
      </c>
      <c r="C28" s="163">
        <v>0</v>
      </c>
      <c r="D28" s="163">
        <v>0</v>
      </c>
      <c r="E28" s="161">
        <f>D28-C28</f>
        <v>0</v>
      </c>
      <c r="F28" s="159">
        <f>IF(ISBLANK(E28),"  ",IF(C28&gt;0,E28/C28,IF(E28&gt;0,1,0)))</f>
        <v>0</v>
      </c>
    </row>
    <row r="29" spans="1:6" ht="15" customHeight="1" x14ac:dyDescent="0.25">
      <c r="A29" s="165" t="s">
        <v>32</v>
      </c>
      <c r="B29" s="163">
        <v>0</v>
      </c>
      <c r="C29" s="163">
        <v>0</v>
      </c>
      <c r="D29" s="163">
        <v>0</v>
      </c>
      <c r="E29" s="161">
        <f t="shared" si="0"/>
        <v>0</v>
      </c>
      <c r="F29" s="159">
        <f t="shared" si="1"/>
        <v>0</v>
      </c>
    </row>
    <row r="30" spans="1:6" ht="15" customHeight="1" x14ac:dyDescent="0.25">
      <c r="A30" s="166" t="s">
        <v>33</v>
      </c>
      <c r="B30" s="163"/>
      <c r="C30" s="163"/>
      <c r="D30" s="163"/>
      <c r="E30" s="163"/>
      <c r="F30" s="155"/>
    </row>
    <row r="31" spans="1:6" ht="15" customHeight="1" x14ac:dyDescent="0.25">
      <c r="A31" s="162" t="s">
        <v>34</v>
      </c>
      <c r="B31" s="158">
        <v>0</v>
      </c>
      <c r="C31" s="158">
        <v>0</v>
      </c>
      <c r="D31" s="158">
        <v>0</v>
      </c>
      <c r="E31" s="158">
        <f>D31-C31</f>
        <v>0</v>
      </c>
      <c r="F31" s="159">
        <f>IF(ISBLANK(E31),"  ",IF(C31&gt;0,E31/C31,IF(E31&gt;0,1,0)))</f>
        <v>0</v>
      </c>
    </row>
    <row r="32" spans="1:6" ht="15" customHeight="1" x14ac:dyDescent="0.25">
      <c r="A32" s="167" t="s">
        <v>35</v>
      </c>
      <c r="B32" s="163"/>
      <c r="C32" s="163"/>
      <c r="D32" s="163"/>
      <c r="E32" s="163"/>
      <c r="F32" s="155"/>
    </row>
    <row r="33" spans="1:12" ht="15" customHeight="1" x14ac:dyDescent="0.25">
      <c r="A33" s="162" t="s">
        <v>34</v>
      </c>
      <c r="B33" s="154">
        <v>0</v>
      </c>
      <c r="C33" s="154">
        <v>0</v>
      </c>
      <c r="D33" s="154">
        <v>0</v>
      </c>
      <c r="E33" s="158">
        <f>D33-C33</f>
        <v>0</v>
      </c>
      <c r="F33" s="159">
        <f>IF(ISBLANK(E33),"  ",IF(C33&gt;0,E33/C33,IF(E33&gt;0,1,0)))</f>
        <v>0</v>
      </c>
    </row>
    <row r="34" spans="1:12" ht="15" customHeight="1" x14ac:dyDescent="0.25">
      <c r="A34" s="164" t="s">
        <v>36</v>
      </c>
      <c r="B34" s="163"/>
      <c r="C34" s="163"/>
      <c r="D34" s="163"/>
      <c r="E34" s="161"/>
      <c r="F34" s="159" t="str">
        <f>IF(ISBLANK(E34),"  ",IF(C34&gt;0,E34/C34,IF(E34&gt;0,1,0)))</f>
        <v xml:space="preserve">  </v>
      </c>
    </row>
    <row r="35" spans="1:12" s="127" customFormat="1" ht="15" customHeight="1" x14ac:dyDescent="0.25">
      <c r="A35" s="168" t="s">
        <v>38</v>
      </c>
      <c r="B35" s="169">
        <v>29157422.690000001</v>
      </c>
      <c r="C35" s="169">
        <v>29270472</v>
      </c>
      <c r="D35" s="169">
        <v>29811449</v>
      </c>
      <c r="E35" s="169">
        <f>D35-C35</f>
        <v>540977</v>
      </c>
      <c r="F35" s="170">
        <f>IF(ISBLANK(E35),"  ",IF(C35&gt;0,E35/C35,IF(E35&gt;0,1,0)))</f>
        <v>1.8482004663266105E-2</v>
      </c>
    </row>
    <row r="36" spans="1:12" ht="15" customHeight="1" x14ac:dyDescent="0.25">
      <c r="A36" s="166" t="s">
        <v>39</v>
      </c>
      <c r="B36" s="163"/>
      <c r="C36" s="163"/>
      <c r="D36" s="163"/>
      <c r="E36" s="163"/>
      <c r="F36" s="155"/>
    </row>
    <row r="37" spans="1:12" ht="15" customHeight="1" x14ac:dyDescent="0.25">
      <c r="A37" s="171" t="s">
        <v>40</v>
      </c>
      <c r="B37" s="158">
        <v>0</v>
      </c>
      <c r="C37" s="158">
        <v>0</v>
      </c>
      <c r="D37" s="158">
        <v>0</v>
      </c>
      <c r="E37" s="158">
        <f t="shared" ref="E37:E42" si="2">D37-C37</f>
        <v>0</v>
      </c>
      <c r="F37" s="159">
        <f t="shared" ref="F37:F42" si="3">IF(ISBLANK(E37),"  ",IF(C37&gt;0,E37/C37,IF(E37&gt;0,1,0)))</f>
        <v>0</v>
      </c>
    </row>
    <row r="38" spans="1:12" ht="15" customHeight="1" x14ac:dyDescent="0.25">
      <c r="A38" s="172" t="s">
        <v>41</v>
      </c>
      <c r="B38" s="158">
        <v>0</v>
      </c>
      <c r="C38" s="158">
        <v>0</v>
      </c>
      <c r="D38" s="158">
        <v>0</v>
      </c>
      <c r="E38" s="161">
        <f t="shared" si="2"/>
        <v>0</v>
      </c>
      <c r="F38" s="159">
        <f t="shared" si="3"/>
        <v>0</v>
      </c>
    </row>
    <row r="39" spans="1:12" ht="15" customHeight="1" x14ac:dyDescent="0.25">
      <c r="A39" s="172" t="s">
        <v>42</v>
      </c>
      <c r="B39" s="158">
        <v>0</v>
      </c>
      <c r="C39" s="158">
        <v>0</v>
      </c>
      <c r="D39" s="158">
        <v>0</v>
      </c>
      <c r="E39" s="161">
        <f t="shared" si="2"/>
        <v>0</v>
      </c>
      <c r="F39" s="159">
        <f t="shared" si="3"/>
        <v>0</v>
      </c>
    </row>
    <row r="40" spans="1:12" ht="15" customHeight="1" x14ac:dyDescent="0.25">
      <c r="A40" s="172" t="s">
        <v>43</v>
      </c>
      <c r="B40" s="158">
        <v>0</v>
      </c>
      <c r="C40" s="158">
        <v>0</v>
      </c>
      <c r="D40" s="158">
        <v>0</v>
      </c>
      <c r="E40" s="161">
        <f t="shared" si="2"/>
        <v>0</v>
      </c>
      <c r="F40" s="159">
        <f t="shared" si="3"/>
        <v>0</v>
      </c>
    </row>
    <row r="41" spans="1:12" ht="15" customHeight="1" x14ac:dyDescent="0.25">
      <c r="A41" s="173" t="s">
        <v>44</v>
      </c>
      <c r="B41" s="158">
        <v>0</v>
      </c>
      <c r="C41" s="158">
        <v>0</v>
      </c>
      <c r="D41" s="158">
        <v>0</v>
      </c>
      <c r="E41" s="161">
        <f t="shared" si="2"/>
        <v>0</v>
      </c>
      <c r="F41" s="159">
        <f t="shared" si="3"/>
        <v>0</v>
      </c>
    </row>
    <row r="42" spans="1:12" s="127" customFormat="1" ht="15" customHeight="1" x14ac:dyDescent="0.25">
      <c r="A42" s="166" t="s">
        <v>45</v>
      </c>
      <c r="B42" s="174">
        <v>0</v>
      </c>
      <c r="C42" s="174">
        <v>0</v>
      </c>
      <c r="D42" s="174">
        <v>0</v>
      </c>
      <c r="E42" s="174">
        <f t="shared" si="2"/>
        <v>0</v>
      </c>
      <c r="F42" s="170">
        <f t="shared" si="3"/>
        <v>0</v>
      </c>
      <c r="L42" s="127" t="s">
        <v>46</v>
      </c>
    </row>
    <row r="43" spans="1:12" ht="15" customHeight="1" x14ac:dyDescent="0.25">
      <c r="A43" s="164" t="s">
        <v>46</v>
      </c>
      <c r="B43" s="163"/>
      <c r="C43" s="163"/>
      <c r="D43" s="163"/>
      <c r="E43" s="163"/>
      <c r="F43" s="155"/>
    </row>
    <row r="44" spans="1:12" s="127" customFormat="1" ht="15" customHeight="1" x14ac:dyDescent="0.25">
      <c r="A44" s="175" t="s">
        <v>47</v>
      </c>
      <c r="B44" s="176">
        <v>0</v>
      </c>
      <c r="C44" s="176">
        <v>0</v>
      </c>
      <c r="D44" s="176">
        <v>0</v>
      </c>
      <c r="E44" s="176">
        <f>D44-C44</f>
        <v>0</v>
      </c>
      <c r="F44" s="170">
        <f>IF(ISBLANK(E44),"  ",IF(C44&gt;0,E44/C44,IF(E44&gt;0,1,0)))</f>
        <v>0</v>
      </c>
    </row>
    <row r="45" spans="1:12" ht="15" customHeight="1" x14ac:dyDescent="0.25">
      <c r="A45" s="164" t="s">
        <v>46</v>
      </c>
      <c r="B45" s="163"/>
      <c r="C45" s="163"/>
      <c r="D45" s="163"/>
      <c r="E45" s="163"/>
      <c r="F45" s="155"/>
    </row>
    <row r="46" spans="1:12" s="127" customFormat="1" ht="15" customHeight="1" x14ac:dyDescent="0.25">
      <c r="A46" s="175" t="s">
        <v>48</v>
      </c>
      <c r="B46" s="176">
        <v>0</v>
      </c>
      <c r="C46" s="176">
        <v>0</v>
      </c>
      <c r="D46" s="176">
        <v>0</v>
      </c>
      <c r="E46" s="176">
        <f>D46-C46</f>
        <v>0</v>
      </c>
      <c r="F46" s="170">
        <f>IF(ISBLANK(E46),"  ",IF(C46&gt;0,E46/C46,IF(E46&gt;0,1,0)))</f>
        <v>0</v>
      </c>
    </row>
    <row r="47" spans="1:12" ht="15" customHeight="1" x14ac:dyDescent="0.25">
      <c r="A47" s="164" t="s">
        <v>46</v>
      </c>
      <c r="B47" s="163"/>
      <c r="C47" s="163"/>
      <c r="D47" s="163"/>
      <c r="E47" s="163"/>
      <c r="F47" s="155"/>
    </row>
    <row r="48" spans="1:12" s="127" customFormat="1" ht="15" customHeight="1" x14ac:dyDescent="0.25">
      <c r="A48" s="166" t="s">
        <v>49</v>
      </c>
      <c r="B48" s="174">
        <v>94158955.12000002</v>
      </c>
      <c r="C48" s="174">
        <v>94872099</v>
      </c>
      <c r="D48" s="174">
        <v>96872099</v>
      </c>
      <c r="E48" s="174">
        <f>D48-C48</f>
        <v>2000000</v>
      </c>
      <c r="F48" s="170">
        <f>IF(ISBLANK(E48),"  ",IF(C48&gt;0,E48/C48,IF(E48&gt;0,1,0)))</f>
        <v>2.108101350218888E-2</v>
      </c>
    </row>
    <row r="49" spans="1:6" ht="15" customHeight="1" x14ac:dyDescent="0.25">
      <c r="A49" s="164" t="s">
        <v>46</v>
      </c>
      <c r="B49" s="163"/>
      <c r="C49" s="163"/>
      <c r="D49" s="163"/>
      <c r="E49" s="163"/>
      <c r="F49" s="155"/>
    </row>
    <row r="50" spans="1:6" s="127" customFormat="1" ht="15" customHeight="1" x14ac:dyDescent="0.25">
      <c r="A50" s="177" t="s">
        <v>50</v>
      </c>
      <c r="B50" s="178">
        <v>0</v>
      </c>
      <c r="C50" s="178">
        <v>0</v>
      </c>
      <c r="D50" s="178">
        <v>0</v>
      </c>
      <c r="E50" s="178">
        <f>D50-C50</f>
        <v>0</v>
      </c>
      <c r="F50" s="170">
        <f>IF(ISBLANK(E50),"  ",IF(C50&gt;0,E50/C50,IF(E50&gt;0,1,0)))</f>
        <v>0</v>
      </c>
    </row>
    <row r="51" spans="1:6" ht="15" customHeight="1" x14ac:dyDescent="0.25">
      <c r="A51" s="166"/>
      <c r="B51" s="154"/>
      <c r="C51" s="154"/>
      <c r="D51" s="154"/>
      <c r="E51" s="154"/>
      <c r="F51" s="179"/>
    </row>
    <row r="52" spans="1:6" s="127" customFormat="1" ht="15" customHeight="1" x14ac:dyDescent="0.25">
      <c r="A52" s="166" t="s">
        <v>51</v>
      </c>
      <c r="B52" s="174">
        <v>0</v>
      </c>
      <c r="C52" s="174">
        <v>0</v>
      </c>
      <c r="D52" s="174">
        <v>0</v>
      </c>
      <c r="E52" s="178">
        <f>D52-C52</f>
        <v>0</v>
      </c>
      <c r="F52" s="170">
        <f>IF(ISBLANK(E52),"  ",IF(C52&gt;0,E52/C52,IF(E52&gt;0,1,0)))</f>
        <v>0</v>
      </c>
    </row>
    <row r="53" spans="1:6" ht="15" customHeight="1" x14ac:dyDescent="0.25">
      <c r="A53" s="164"/>
      <c r="B53" s="163"/>
      <c r="C53" s="163"/>
      <c r="D53" s="163"/>
      <c r="E53" s="163"/>
      <c r="F53" s="155"/>
    </row>
    <row r="54" spans="1:6" s="127" customFormat="1" ht="15" customHeight="1" x14ac:dyDescent="0.25">
      <c r="A54" s="180" t="s">
        <v>52</v>
      </c>
      <c r="B54" s="174">
        <v>123316377.81000002</v>
      </c>
      <c r="C54" s="174">
        <v>124142571</v>
      </c>
      <c r="D54" s="174">
        <v>126683548</v>
      </c>
      <c r="E54" s="174">
        <f>D54-C54</f>
        <v>2540977</v>
      </c>
      <c r="F54" s="170">
        <f>IF(ISBLANK(E54),"  ",IF(C54&gt;0,E54/C54,IF(E54&gt;0,1,0)))</f>
        <v>2.046821633813271E-2</v>
      </c>
    </row>
    <row r="55" spans="1:6" ht="15" customHeight="1" x14ac:dyDescent="0.25">
      <c r="A55" s="181"/>
      <c r="B55" s="163"/>
      <c r="C55" s="163"/>
      <c r="D55" s="163"/>
      <c r="E55" s="163"/>
      <c r="F55" s="155" t="s">
        <v>46</v>
      </c>
    </row>
    <row r="56" spans="1:6" ht="15" customHeight="1" x14ac:dyDescent="0.25">
      <c r="A56" s="182"/>
      <c r="B56" s="154"/>
      <c r="C56" s="154"/>
      <c r="D56" s="154"/>
      <c r="E56" s="154"/>
      <c r="F56" s="156" t="s">
        <v>46</v>
      </c>
    </row>
    <row r="57" spans="1:6" ht="15" customHeight="1" x14ac:dyDescent="0.25">
      <c r="A57" s="180" t="s">
        <v>53</v>
      </c>
      <c r="B57" s="154"/>
      <c r="C57" s="154"/>
      <c r="D57" s="154"/>
      <c r="E57" s="154"/>
      <c r="F57" s="156"/>
    </row>
    <row r="58" spans="1:6" ht="15" customHeight="1" x14ac:dyDescent="0.25">
      <c r="A58" s="162" t="s">
        <v>54</v>
      </c>
      <c r="B58" s="154">
        <v>60456861.859999999</v>
      </c>
      <c r="C58" s="154">
        <v>60711824</v>
      </c>
      <c r="D58" s="154">
        <v>61223039</v>
      </c>
      <c r="E58" s="154">
        <f t="shared" ref="E58:E71" si="4">D58-C58</f>
        <v>511215</v>
      </c>
      <c r="F58" s="159">
        <f t="shared" ref="F58:F71" si="5">IF(ISBLANK(E58),"  ",IF(C58&gt;0,E58/C58,IF(E58&gt;0,1,0)))</f>
        <v>8.4203531753551004E-3</v>
      </c>
    </row>
    <row r="59" spans="1:6" ht="15" customHeight="1" x14ac:dyDescent="0.25">
      <c r="A59" s="164" t="s">
        <v>55</v>
      </c>
      <c r="B59" s="163">
        <v>457970.95999999996</v>
      </c>
      <c r="C59" s="163">
        <v>478983</v>
      </c>
      <c r="D59" s="163">
        <v>507865</v>
      </c>
      <c r="E59" s="163">
        <f t="shared" si="4"/>
        <v>28882</v>
      </c>
      <c r="F59" s="159">
        <f t="shared" si="5"/>
        <v>6.0298590972957283E-2</v>
      </c>
    </row>
    <row r="60" spans="1:6" ht="15" customHeight="1" x14ac:dyDescent="0.25">
      <c r="A60" s="164" t="s">
        <v>56</v>
      </c>
      <c r="B60" s="163">
        <v>1659061.8099999998</v>
      </c>
      <c r="C60" s="163">
        <v>1681119</v>
      </c>
      <c r="D60" s="163">
        <v>1821326</v>
      </c>
      <c r="E60" s="163">
        <f t="shared" si="4"/>
        <v>140207</v>
      </c>
      <c r="F60" s="159">
        <f t="shared" si="5"/>
        <v>8.3400996598099242E-2</v>
      </c>
    </row>
    <row r="61" spans="1:6" ht="15" customHeight="1" x14ac:dyDescent="0.25">
      <c r="A61" s="164" t="s">
        <v>57</v>
      </c>
      <c r="B61" s="163">
        <v>10614352.93</v>
      </c>
      <c r="C61" s="163">
        <v>10747621</v>
      </c>
      <c r="D61" s="163">
        <v>12718301</v>
      </c>
      <c r="E61" s="163">
        <f t="shared" si="4"/>
        <v>1970680</v>
      </c>
      <c r="F61" s="159">
        <f t="shared" si="5"/>
        <v>0.1833596476838921</v>
      </c>
    </row>
    <row r="62" spans="1:6" ht="15" customHeight="1" x14ac:dyDescent="0.25">
      <c r="A62" s="164" t="s">
        <v>58</v>
      </c>
      <c r="B62" s="163">
        <v>7181267.6499999994</v>
      </c>
      <c r="C62" s="163">
        <v>7284483</v>
      </c>
      <c r="D62" s="163">
        <v>7118255</v>
      </c>
      <c r="E62" s="163">
        <f t="shared" si="4"/>
        <v>-166228</v>
      </c>
      <c r="F62" s="159">
        <f t="shared" si="5"/>
        <v>-2.2819464332609465E-2</v>
      </c>
    </row>
    <row r="63" spans="1:6" ht="15" customHeight="1" x14ac:dyDescent="0.25">
      <c r="A63" s="164" t="s">
        <v>59</v>
      </c>
      <c r="B63" s="163">
        <v>14171823.73</v>
      </c>
      <c r="C63" s="163">
        <v>14406872</v>
      </c>
      <c r="D63" s="163">
        <v>14511733</v>
      </c>
      <c r="E63" s="163">
        <f t="shared" si="4"/>
        <v>104861</v>
      </c>
      <c r="F63" s="159">
        <f t="shared" si="5"/>
        <v>7.2785404076610109E-3</v>
      </c>
    </row>
    <row r="64" spans="1:6" ht="15" customHeight="1" x14ac:dyDescent="0.25">
      <c r="A64" s="164" t="s">
        <v>60</v>
      </c>
      <c r="B64" s="163">
        <v>12784412.689999999</v>
      </c>
      <c r="C64" s="163">
        <v>12784919</v>
      </c>
      <c r="D64" s="163">
        <v>12302755</v>
      </c>
      <c r="E64" s="163">
        <f t="shared" si="4"/>
        <v>-482164</v>
      </c>
      <c r="F64" s="159">
        <f t="shared" si="5"/>
        <v>-3.7713496659619039E-2</v>
      </c>
    </row>
    <row r="65" spans="1:6" ht="15" customHeight="1" x14ac:dyDescent="0.25">
      <c r="A65" s="164" t="s">
        <v>61</v>
      </c>
      <c r="B65" s="163">
        <v>13066315.179999996</v>
      </c>
      <c r="C65" s="163">
        <v>13122439</v>
      </c>
      <c r="D65" s="163">
        <v>13555963</v>
      </c>
      <c r="E65" s="163">
        <f t="shared" si="4"/>
        <v>433524</v>
      </c>
      <c r="F65" s="159">
        <f t="shared" si="5"/>
        <v>3.3036846275299889E-2</v>
      </c>
    </row>
    <row r="66" spans="1:6" s="127" customFormat="1" ht="15" customHeight="1" x14ac:dyDescent="0.25">
      <c r="A66" s="183" t="s">
        <v>62</v>
      </c>
      <c r="B66" s="169">
        <v>120392066.81</v>
      </c>
      <c r="C66" s="169">
        <v>121218260</v>
      </c>
      <c r="D66" s="169">
        <v>123759237</v>
      </c>
      <c r="E66" s="169">
        <f t="shared" si="4"/>
        <v>2540977</v>
      </c>
      <c r="F66" s="170">
        <f t="shared" si="5"/>
        <v>2.0961998629579405E-2</v>
      </c>
    </row>
    <row r="67" spans="1:6" ht="15" customHeight="1" x14ac:dyDescent="0.25">
      <c r="A67" s="164" t="s">
        <v>63</v>
      </c>
      <c r="B67" s="163">
        <v>0</v>
      </c>
      <c r="C67" s="163">
        <v>0</v>
      </c>
      <c r="D67" s="163">
        <v>0</v>
      </c>
      <c r="E67" s="163">
        <f t="shared" si="4"/>
        <v>0</v>
      </c>
      <c r="F67" s="159">
        <f t="shared" si="5"/>
        <v>0</v>
      </c>
    </row>
    <row r="68" spans="1:6" ht="15" customHeight="1" x14ac:dyDescent="0.25">
      <c r="A68" s="164" t="s">
        <v>64</v>
      </c>
      <c r="B68" s="163">
        <v>0</v>
      </c>
      <c r="C68" s="163">
        <v>0</v>
      </c>
      <c r="D68" s="163">
        <v>0</v>
      </c>
      <c r="E68" s="163">
        <f t="shared" si="4"/>
        <v>0</v>
      </c>
      <c r="F68" s="159">
        <f t="shared" si="5"/>
        <v>0</v>
      </c>
    </row>
    <row r="69" spans="1:6" ht="15" customHeight="1" x14ac:dyDescent="0.25">
      <c r="A69" s="164" t="s">
        <v>65</v>
      </c>
      <c r="B69" s="163">
        <v>2924311</v>
      </c>
      <c r="C69" s="163">
        <v>2924311</v>
      </c>
      <c r="D69" s="163">
        <v>2924311</v>
      </c>
      <c r="E69" s="163">
        <f t="shared" si="4"/>
        <v>0</v>
      </c>
      <c r="F69" s="159">
        <f t="shared" si="5"/>
        <v>0</v>
      </c>
    </row>
    <row r="70" spans="1:6" ht="15" customHeight="1" x14ac:dyDescent="0.25">
      <c r="A70" s="164" t="s">
        <v>66</v>
      </c>
      <c r="B70" s="163">
        <v>0</v>
      </c>
      <c r="C70" s="163">
        <v>0</v>
      </c>
      <c r="D70" s="163">
        <v>0</v>
      </c>
      <c r="E70" s="163">
        <f t="shared" si="4"/>
        <v>0</v>
      </c>
      <c r="F70" s="159">
        <f t="shared" si="5"/>
        <v>0</v>
      </c>
    </row>
    <row r="71" spans="1:6" s="127" customFormat="1" ht="15" customHeight="1" x14ac:dyDescent="0.25">
      <c r="A71" s="184" t="s">
        <v>67</v>
      </c>
      <c r="B71" s="185">
        <v>123316377.81</v>
      </c>
      <c r="C71" s="185">
        <v>124142571</v>
      </c>
      <c r="D71" s="185">
        <v>126683548</v>
      </c>
      <c r="E71" s="185">
        <f t="shared" si="4"/>
        <v>2540977</v>
      </c>
      <c r="F71" s="170">
        <f t="shared" si="5"/>
        <v>2.046821633813271E-2</v>
      </c>
    </row>
    <row r="72" spans="1:6" ht="15" customHeight="1" x14ac:dyDescent="0.25">
      <c r="A72" s="182"/>
      <c r="B72" s="154"/>
      <c r="C72" s="154"/>
      <c r="D72" s="154"/>
      <c r="E72" s="154"/>
      <c r="F72" s="156"/>
    </row>
    <row r="73" spans="1:6" ht="15" customHeight="1" x14ac:dyDescent="0.25">
      <c r="A73" s="180" t="s">
        <v>68</v>
      </c>
      <c r="B73" s="154"/>
      <c r="C73" s="154"/>
      <c r="D73" s="154"/>
      <c r="E73" s="154"/>
      <c r="F73" s="156"/>
    </row>
    <row r="74" spans="1:6" ht="15" customHeight="1" x14ac:dyDescent="0.25">
      <c r="A74" s="162" t="s">
        <v>69</v>
      </c>
      <c r="B74" s="158">
        <v>63748015.5</v>
      </c>
      <c r="C74" s="158">
        <v>63878196</v>
      </c>
      <c r="D74" s="158">
        <v>64801486</v>
      </c>
      <c r="E74" s="154">
        <f t="shared" ref="E74:E92" si="6">D74-C74</f>
        <v>923290</v>
      </c>
      <c r="F74" s="159">
        <f t="shared" ref="F74:F92" si="7">IF(ISBLANK(E74),"  ",IF(C74&gt;0,E74/C74,IF(E74&gt;0,1,0)))</f>
        <v>1.4453914759897102E-2</v>
      </c>
    </row>
    <row r="75" spans="1:6" ht="15" customHeight="1" x14ac:dyDescent="0.25">
      <c r="A75" s="164" t="s">
        <v>70</v>
      </c>
      <c r="B75" s="161">
        <v>1510154.5</v>
      </c>
      <c r="C75" s="161">
        <v>1598315</v>
      </c>
      <c r="D75" s="161">
        <v>1472629</v>
      </c>
      <c r="E75" s="163">
        <f t="shared" si="6"/>
        <v>-125686</v>
      </c>
      <c r="F75" s="159">
        <f t="shared" si="7"/>
        <v>-7.8636564131601097E-2</v>
      </c>
    </row>
    <row r="76" spans="1:6" ht="15" customHeight="1" x14ac:dyDescent="0.25">
      <c r="A76" s="164" t="s">
        <v>71</v>
      </c>
      <c r="B76" s="154">
        <v>27637565.02</v>
      </c>
      <c r="C76" s="154">
        <v>27752863</v>
      </c>
      <c r="D76" s="154">
        <v>28203685</v>
      </c>
      <c r="E76" s="163">
        <f t="shared" si="6"/>
        <v>450822</v>
      </c>
      <c r="F76" s="159">
        <f t="shared" si="7"/>
        <v>1.624416190862903E-2</v>
      </c>
    </row>
    <row r="77" spans="1:6" s="127" customFormat="1" ht="15" customHeight="1" x14ac:dyDescent="0.25">
      <c r="A77" s="183" t="s">
        <v>72</v>
      </c>
      <c r="B77" s="185">
        <v>92895735.019999996</v>
      </c>
      <c r="C77" s="185">
        <v>93229374</v>
      </c>
      <c r="D77" s="185">
        <v>94477800</v>
      </c>
      <c r="E77" s="169">
        <f t="shared" si="6"/>
        <v>1248426</v>
      </c>
      <c r="F77" s="170">
        <f t="shared" si="7"/>
        <v>1.3390908320375507E-2</v>
      </c>
    </row>
    <row r="78" spans="1:6" ht="15" customHeight="1" x14ac:dyDescent="0.25">
      <c r="A78" s="164" t="s">
        <v>73</v>
      </c>
      <c r="B78" s="161">
        <v>861010.09</v>
      </c>
      <c r="C78" s="161">
        <v>956979</v>
      </c>
      <c r="D78" s="161">
        <v>985275</v>
      </c>
      <c r="E78" s="163">
        <f t="shared" si="6"/>
        <v>28296</v>
      </c>
      <c r="F78" s="159">
        <f t="shared" si="7"/>
        <v>2.9568046947738666E-2</v>
      </c>
    </row>
    <row r="79" spans="1:6" ht="15" customHeight="1" x14ac:dyDescent="0.25">
      <c r="A79" s="164" t="s">
        <v>74</v>
      </c>
      <c r="B79" s="158">
        <v>8764996.75</v>
      </c>
      <c r="C79" s="158">
        <v>8960682</v>
      </c>
      <c r="D79" s="158">
        <v>10273393</v>
      </c>
      <c r="E79" s="163">
        <f t="shared" si="6"/>
        <v>1312711</v>
      </c>
      <c r="F79" s="159">
        <f t="shared" si="7"/>
        <v>0.14649677334827862</v>
      </c>
    </row>
    <row r="80" spans="1:6" ht="15" customHeight="1" x14ac:dyDescent="0.25">
      <c r="A80" s="164" t="s">
        <v>75</v>
      </c>
      <c r="B80" s="154">
        <v>1865753.21</v>
      </c>
      <c r="C80" s="154">
        <v>2005902</v>
      </c>
      <c r="D80" s="154">
        <v>2039091</v>
      </c>
      <c r="E80" s="163">
        <f t="shared" si="6"/>
        <v>33189</v>
      </c>
      <c r="F80" s="159">
        <f t="shared" si="7"/>
        <v>1.6545673716861543E-2</v>
      </c>
    </row>
    <row r="81" spans="1:8" s="127" customFormat="1" ht="15" customHeight="1" x14ac:dyDescent="0.25">
      <c r="A81" s="167" t="s">
        <v>76</v>
      </c>
      <c r="B81" s="185">
        <v>11491760.050000001</v>
      </c>
      <c r="C81" s="185">
        <v>11923563</v>
      </c>
      <c r="D81" s="185">
        <v>13297759</v>
      </c>
      <c r="E81" s="169">
        <f t="shared" si="6"/>
        <v>1374196</v>
      </c>
      <c r="F81" s="170">
        <f t="shared" si="7"/>
        <v>0.11525044988649785</v>
      </c>
    </row>
    <row r="82" spans="1:8" ht="15" customHeight="1" x14ac:dyDescent="0.25">
      <c r="A82" s="164" t="s">
        <v>77</v>
      </c>
      <c r="B82" s="154">
        <v>468656.24</v>
      </c>
      <c r="C82" s="154">
        <v>483086</v>
      </c>
      <c r="D82" s="154">
        <v>1080981</v>
      </c>
      <c r="E82" s="163">
        <f t="shared" si="6"/>
        <v>597895</v>
      </c>
      <c r="F82" s="159">
        <f t="shared" si="7"/>
        <v>1.237657477136576</v>
      </c>
    </row>
    <row r="83" spans="1:8" ht="15" customHeight="1" x14ac:dyDescent="0.25">
      <c r="A83" s="164" t="s">
        <v>78</v>
      </c>
      <c r="B83" s="163">
        <v>16419004.579999998</v>
      </c>
      <c r="C83" s="163">
        <v>16421753</v>
      </c>
      <c r="D83" s="163">
        <v>16024799</v>
      </c>
      <c r="E83" s="163">
        <f t="shared" si="6"/>
        <v>-396954</v>
      </c>
      <c r="F83" s="159">
        <f t="shared" si="7"/>
        <v>-2.4172449798751692E-2</v>
      </c>
    </row>
    <row r="84" spans="1:8" ht="15" customHeight="1" x14ac:dyDescent="0.25">
      <c r="A84" s="164" t="s">
        <v>79</v>
      </c>
      <c r="B84" s="163">
        <v>0</v>
      </c>
      <c r="C84" s="163">
        <v>0</v>
      </c>
      <c r="D84" s="163">
        <v>0</v>
      </c>
      <c r="E84" s="163">
        <f t="shared" si="6"/>
        <v>0</v>
      </c>
      <c r="F84" s="159">
        <f t="shared" si="7"/>
        <v>0</v>
      </c>
    </row>
    <row r="85" spans="1:8" ht="15" customHeight="1" x14ac:dyDescent="0.25">
      <c r="A85" s="164" t="s">
        <v>80</v>
      </c>
      <c r="B85" s="163">
        <v>414661.39</v>
      </c>
      <c r="C85" s="163">
        <v>414663</v>
      </c>
      <c r="D85" s="163">
        <v>416078</v>
      </c>
      <c r="E85" s="163">
        <f t="shared" si="6"/>
        <v>1415</v>
      </c>
      <c r="F85" s="159">
        <f t="shared" si="7"/>
        <v>3.4124095952616945E-3</v>
      </c>
    </row>
    <row r="86" spans="1:8" s="127" customFormat="1" ht="15" customHeight="1" x14ac:dyDescent="0.25">
      <c r="A86" s="167" t="s">
        <v>81</v>
      </c>
      <c r="B86" s="169">
        <v>17302322.209999997</v>
      </c>
      <c r="C86" s="169">
        <v>17319502</v>
      </c>
      <c r="D86" s="169">
        <v>17521858</v>
      </c>
      <c r="E86" s="169">
        <f t="shared" si="6"/>
        <v>202356</v>
      </c>
      <c r="F86" s="170">
        <f t="shared" si="7"/>
        <v>1.1683707764807556E-2</v>
      </c>
    </row>
    <row r="87" spans="1:8" ht="15" customHeight="1" x14ac:dyDescent="0.25">
      <c r="A87" s="164" t="s">
        <v>82</v>
      </c>
      <c r="B87" s="163">
        <v>1180727.58</v>
      </c>
      <c r="C87" s="163">
        <v>1219158</v>
      </c>
      <c r="D87" s="163">
        <v>567397</v>
      </c>
      <c r="E87" s="163">
        <f t="shared" si="6"/>
        <v>-651761</v>
      </c>
      <c r="F87" s="159">
        <f t="shared" si="7"/>
        <v>-0.5345992890175022</v>
      </c>
    </row>
    <row r="88" spans="1:8" ht="15" customHeight="1" x14ac:dyDescent="0.25">
      <c r="A88" s="164" t="s">
        <v>83</v>
      </c>
      <c r="B88" s="163">
        <v>0</v>
      </c>
      <c r="C88" s="163">
        <v>0</v>
      </c>
      <c r="D88" s="163">
        <v>681451</v>
      </c>
      <c r="E88" s="163">
        <f t="shared" si="6"/>
        <v>681451</v>
      </c>
      <c r="F88" s="159">
        <f t="shared" si="7"/>
        <v>1</v>
      </c>
    </row>
    <row r="89" spans="1:8" ht="15" customHeight="1" x14ac:dyDescent="0.25">
      <c r="A89" s="172" t="s">
        <v>84</v>
      </c>
      <c r="B89" s="163">
        <v>445832.95</v>
      </c>
      <c r="C89" s="163">
        <v>450974</v>
      </c>
      <c r="D89" s="163">
        <v>137283</v>
      </c>
      <c r="E89" s="163">
        <f t="shared" si="6"/>
        <v>-313691</v>
      </c>
      <c r="F89" s="159">
        <f t="shared" si="7"/>
        <v>-0.69558555482134221</v>
      </c>
    </row>
    <row r="90" spans="1:8" s="127" customFormat="1" ht="15" customHeight="1" x14ac:dyDescent="0.25">
      <c r="A90" s="186" t="s">
        <v>85</v>
      </c>
      <c r="B90" s="185">
        <v>1626560.53</v>
      </c>
      <c r="C90" s="185">
        <v>1670132</v>
      </c>
      <c r="D90" s="185">
        <v>1386131</v>
      </c>
      <c r="E90" s="185">
        <f t="shared" si="6"/>
        <v>-284001</v>
      </c>
      <c r="F90" s="170">
        <f t="shared" si="7"/>
        <v>-0.17004703819817835</v>
      </c>
    </row>
    <row r="91" spans="1:8" ht="15" customHeight="1" x14ac:dyDescent="0.25">
      <c r="A91" s="172" t="s">
        <v>86</v>
      </c>
      <c r="B91" s="163">
        <v>0</v>
      </c>
      <c r="C91" s="163">
        <v>0</v>
      </c>
      <c r="D91" s="163">
        <v>0</v>
      </c>
      <c r="E91" s="163">
        <f t="shared" si="6"/>
        <v>0</v>
      </c>
      <c r="F91" s="159">
        <f t="shared" si="7"/>
        <v>0</v>
      </c>
    </row>
    <row r="92" spans="1:8" s="127" customFormat="1" ht="15" customHeight="1" thickBot="1" x14ac:dyDescent="0.3">
      <c r="A92" s="207" t="s">
        <v>67</v>
      </c>
      <c r="B92" s="208">
        <v>123316377.81</v>
      </c>
      <c r="C92" s="208">
        <v>124142571</v>
      </c>
      <c r="D92" s="208">
        <v>126683548</v>
      </c>
      <c r="E92" s="208">
        <f t="shared" si="6"/>
        <v>2540977</v>
      </c>
      <c r="F92" s="209">
        <f t="shared" si="7"/>
        <v>2.046821633813271E-2</v>
      </c>
    </row>
    <row r="93" spans="1:8" ht="15" customHeight="1" thickTop="1" x14ac:dyDescent="0.25">
      <c r="A93" s="187"/>
      <c r="B93" s="188"/>
      <c r="C93" s="188"/>
      <c r="D93" s="188"/>
      <c r="E93" s="188"/>
      <c r="F93" s="189" t="s">
        <v>46</v>
      </c>
      <c r="G93" s="145"/>
      <c r="H93" s="145"/>
    </row>
    <row r="94" spans="1:8" x14ac:dyDescent="0.25">
      <c r="A94" s="142" t="s">
        <v>201</v>
      </c>
    </row>
    <row r="95" spans="1:8" x14ac:dyDescent="0.25">
      <c r="A95" s="142" t="s">
        <v>193</v>
      </c>
    </row>
  </sheetData>
  <hyperlinks>
    <hyperlink ref="H2" location="Home!A1" tooltip="Home" display="Home" xr:uid="{00000000-0004-0000-1200-000000000000}"/>
  </hyperlinks>
  <printOptions horizontalCentered="1" verticalCentered="1"/>
  <pageMargins left="0.25" right="0.25" top="0.75" bottom="0.75" header="0.3" footer="0.3"/>
  <pageSetup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95"/>
  <sheetViews>
    <sheetView zoomScale="80" zoomScaleNormal="80" workbookViewId="0">
      <pane xSplit="1" ySplit="5" topLeftCell="B6" activePane="bottomRight" state="frozen"/>
      <selection activeCell="P29" sqref="P29"/>
      <selection pane="topRight" activeCell="P29" sqref="P29"/>
      <selection pane="bottomLeft" activeCell="P29" sqref="P29"/>
      <selection pane="bottomRight" activeCell="P29" sqref="P29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6"/>
      <c r="C1" s="32" t="s">
        <v>1</v>
      </c>
      <c r="D1" s="29" t="s">
        <v>92</v>
      </c>
      <c r="E1" s="53"/>
      <c r="F1" s="41"/>
    </row>
    <row r="2" spans="1:8" ht="19.5" customHeight="1" thickBot="1" x14ac:dyDescent="0.35">
      <c r="A2" s="30" t="s">
        <v>2</v>
      </c>
      <c r="B2" s="31"/>
      <c r="C2" s="37"/>
      <c r="D2" s="35"/>
      <c r="E2" s="35"/>
      <c r="F2" s="36"/>
      <c r="H2" s="214" t="s">
        <v>190</v>
      </c>
    </row>
    <row r="3" spans="1:8" ht="19.5" customHeight="1" thickBot="1" x14ac:dyDescent="0.35">
      <c r="A3" s="38" t="s">
        <v>3</v>
      </c>
      <c r="B3" s="39"/>
      <c r="C3" s="40"/>
      <c r="D3" s="35"/>
      <c r="E3" s="35"/>
      <c r="F3" s="36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138</v>
      </c>
      <c r="C5" s="65" t="s">
        <v>197</v>
      </c>
      <c r="D5" s="65" t="s">
        <v>198</v>
      </c>
      <c r="E5" s="65" t="s">
        <v>138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f>BOR!B8+LUMCON!B8+LOSFA!B8+ULSummary!B8+'LSU Summary'!B8+'SU Summary'!B8+'LCTCS Summary'!B8</f>
        <v>1026222209.2599999</v>
      </c>
      <c r="C8" s="72">
        <f>BOR!C8+LUMCON!C8+LOSFA!C8+ULSummary!C8+'LSU Summary'!C8+'SU Summary'!C8+'LCTCS Summary'!C8</f>
        <v>1026226070</v>
      </c>
      <c r="D8" s="72">
        <f>BOR!D8+LUMCON!D8+LOSFA!D8+ULSummary!D8+'LSU Summary'!D8+'SU Summary'!D8+'LCTCS Summary'!D8</f>
        <v>1062048947</v>
      </c>
      <c r="E8" s="72">
        <f t="shared" ref="E8:E29" si="0">D8-C8</f>
        <v>35822877</v>
      </c>
      <c r="F8" s="73">
        <f t="shared" ref="F8:F29" si="1">IF(ISBLANK(E8),"  ",IF(C8&gt;0,E8/C8,IF(E8&gt;0,1,0)))</f>
        <v>3.49073932608241E-2</v>
      </c>
    </row>
    <row r="9" spans="1:8" ht="15" customHeight="1" x14ac:dyDescent="0.25">
      <c r="A9" s="71" t="s">
        <v>13</v>
      </c>
      <c r="B9" s="72">
        <f>BOR!B9+LUMCON!B9+LOSFA!B9+ULSummary!B9+'LSU Summary'!B9+'SU Summary'!B9+'LCTCS Summary'!B9</f>
        <v>0</v>
      </c>
      <c r="C9" s="72">
        <f>BOR!C9+LUMCON!C9+LOSFA!C9+ULSummary!C9+'LSU Summary'!C9+'SU Summary'!C9+'LCTCS Summary'!C9</f>
        <v>0</v>
      </c>
      <c r="D9" s="72">
        <f>BOR!D9+LUMCON!D9+LOSFA!D9+ULSummary!D9+'LSU Summary'!D9+'SU Summary'!D9+'LCTCS Summary'!D9</f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2">
        <f>BOR!B10+LUMCON!B10+LOSFA!B10+ULSummary!B10+'LSU Summary'!B10+'SU Summary'!B10+'LCTCS Summary'!B10</f>
        <v>145747175.32999998</v>
      </c>
      <c r="C10" s="72">
        <f>BOR!C10+LUMCON!C10+LOSFA!C10+ULSummary!C10+'LSU Summary'!C10+'SU Summary'!C10+'LCTCS Summary'!C10</f>
        <v>150918137</v>
      </c>
      <c r="D10" s="72">
        <f>BOR!D10+LUMCON!D10+LOSFA!D10+ULSummary!D10+'LSU Summary'!D10+'SU Summary'!D10+'LCTCS Summary'!D10</f>
        <v>153967708</v>
      </c>
      <c r="E10" s="72">
        <f t="shared" si="0"/>
        <v>3049571</v>
      </c>
      <c r="F10" s="73">
        <f t="shared" si="1"/>
        <v>2.0206789327117124E-2</v>
      </c>
    </row>
    <row r="11" spans="1:8" ht="15" customHeight="1" x14ac:dyDescent="0.25">
      <c r="A11" s="76" t="s">
        <v>15</v>
      </c>
      <c r="B11" s="72">
        <f>BOR!B11+LUMCON!B11+LOSFA!B11+ULSummary!B11+'LSU Summary'!B11+'SU Summary'!B11+'LCTCS Summary'!B11</f>
        <v>143010.29</v>
      </c>
      <c r="C11" s="72">
        <f>BOR!C11+LUMCON!C11+LOSFA!C11+ULSummary!C11+'LSU Summary'!C11+'SU Summary'!C11+'LCTCS Summary'!C11</f>
        <v>342000</v>
      </c>
      <c r="D11" s="72">
        <f>BOR!D11+LUMCON!D11+LOSFA!D11+ULSummary!D11+'LSU Summary'!D11+'SU Summary'!D11+'LCTCS Summary'!D11</f>
        <v>3436092</v>
      </c>
      <c r="E11" s="72">
        <f t="shared" si="0"/>
        <v>3094092</v>
      </c>
      <c r="F11" s="73">
        <f t="shared" si="1"/>
        <v>9.0470526315789481</v>
      </c>
    </row>
    <row r="12" spans="1:8" ht="15" customHeight="1" x14ac:dyDescent="0.25">
      <c r="A12" s="78" t="s">
        <v>16</v>
      </c>
      <c r="B12" s="72">
        <f>BOR!B12+LUMCON!B12+LOSFA!B12+ULSummary!B12+'LSU Summary'!B12+'SU Summary'!B12+'LCTCS Summary'!B12</f>
        <v>42305532.789999999</v>
      </c>
      <c r="C12" s="72">
        <f>BOR!C12+LUMCON!C12+LOSFA!C12+ULSummary!C12+'LSU Summary'!C12+'SU Summary'!C12+'LCTCS Summary'!C12</f>
        <v>44649070</v>
      </c>
      <c r="D12" s="72">
        <f>BOR!D12+LUMCON!D12+LOSFA!D12+ULSummary!D12+'LSU Summary'!D12+'SU Summary'!D12+'LCTCS Summary'!D12</f>
        <v>43404070</v>
      </c>
      <c r="E12" s="72">
        <f t="shared" si="0"/>
        <v>-1245000</v>
      </c>
      <c r="F12" s="73">
        <f t="shared" si="1"/>
        <v>-2.788411942286816E-2</v>
      </c>
    </row>
    <row r="13" spans="1:8" ht="15" customHeight="1" x14ac:dyDescent="0.25">
      <c r="A13" s="78" t="s">
        <v>17</v>
      </c>
      <c r="B13" s="72">
        <f>BOR!B13+LUMCON!B13+LOSFA!B13+ULSummary!B13+'LSU Summary'!B13+'SU Summary'!B13+'LCTCS Summary'!B13</f>
        <v>6845116</v>
      </c>
      <c r="C13" s="72">
        <f>BOR!C13+LUMCON!C13+LOSFA!C13+ULSummary!C13+'LSU Summary'!C13+'SU Summary'!C13+'LCTCS Summary'!C13</f>
        <v>6845116</v>
      </c>
      <c r="D13" s="72">
        <f>BOR!D13+LUMCON!D13+LOSFA!D13+ULSummary!D13+'LSU Summary'!D13+'SU Summary'!D13+'LCTCS Summary'!D13</f>
        <v>6990293</v>
      </c>
      <c r="E13" s="72">
        <f t="shared" si="0"/>
        <v>145177</v>
      </c>
      <c r="F13" s="73">
        <f t="shared" si="1"/>
        <v>2.1208844378970349E-2</v>
      </c>
    </row>
    <row r="14" spans="1:8" ht="15" customHeight="1" x14ac:dyDescent="0.25">
      <c r="A14" s="78" t="s">
        <v>18</v>
      </c>
      <c r="B14" s="72">
        <f>BOR!B14+LUMCON!B14+LOSFA!B14+ULSummary!B14+'LSU Summary'!B14+'SU Summary'!B14+'LCTCS Summary'!B14</f>
        <v>523243</v>
      </c>
      <c r="C14" s="72">
        <f>BOR!C14+LUMCON!C14+LOSFA!C14+ULSummary!C14+'LSU Summary'!C14+'SU Summary'!C14+'LCTCS Summary'!C14</f>
        <v>523243</v>
      </c>
      <c r="D14" s="72">
        <f>BOR!D14+LUMCON!D14+LOSFA!D14+ULSummary!D14+'LSU Summary'!D14+'SU Summary'!D14+'LCTCS Summary'!D14</f>
        <v>655827</v>
      </c>
      <c r="E14" s="72">
        <f t="shared" si="0"/>
        <v>132584</v>
      </c>
      <c r="F14" s="73">
        <f t="shared" si="1"/>
        <v>0.2533889607696615</v>
      </c>
    </row>
    <row r="15" spans="1:8" ht="15" customHeight="1" x14ac:dyDescent="0.25">
      <c r="A15" s="78" t="s">
        <v>19</v>
      </c>
      <c r="B15" s="72">
        <f>BOR!B15+LUMCON!B15+LOSFA!B15+ULSummary!B15+'LSU Summary'!B15+'SU Summary'!B15+'LCTCS Summary'!B15</f>
        <v>1546998</v>
      </c>
      <c r="C15" s="72">
        <f>BOR!C15+LUMCON!C15+LOSFA!C15+ULSummary!C15+'LSU Summary'!C15+'SU Summary'!C15+'LCTCS Summary'!C15</f>
        <v>1546998</v>
      </c>
      <c r="D15" s="72">
        <f>BOR!D15+LUMCON!D15+LOSFA!D15+ULSummary!D15+'LSU Summary'!D15+'SU Summary'!D15+'LCTCS Summary'!D15</f>
        <v>2122498</v>
      </c>
      <c r="E15" s="72">
        <f t="shared" si="0"/>
        <v>575500</v>
      </c>
      <c r="F15" s="73">
        <f t="shared" si="1"/>
        <v>0.3720108235434047</v>
      </c>
    </row>
    <row r="16" spans="1:8" ht="15" customHeight="1" x14ac:dyDescent="0.25">
      <c r="A16" s="78" t="s">
        <v>20</v>
      </c>
      <c r="B16" s="72">
        <f>BOR!B16+LUMCON!B16+LOSFA!B16+ULSummary!B16+'LSU Summary'!B16+'SU Summary'!B16+'LCTCS Summary'!B16</f>
        <v>0</v>
      </c>
      <c r="C16" s="72">
        <f>BOR!C16+LUMCON!C16+LOSFA!C16+ULSummary!C16+'LSU Summary'!C16+'SU Summary'!C16+'LCTCS Summary'!C16</f>
        <v>50000</v>
      </c>
      <c r="D16" s="72">
        <f>BOR!D16+LUMCON!D16+LOSFA!D16+ULSummary!D16+'LSU Summary'!D16+'SU Summary'!D16+'LCTCS Summary'!D16</f>
        <v>50000</v>
      </c>
      <c r="E16" s="72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2">
        <f>BOR!B17+LUMCON!B17+LOSFA!B17+ULSummary!B17+'LSU Summary'!B17+'SU Summary'!B17+'LCTCS Summary'!B17</f>
        <v>750000</v>
      </c>
      <c r="C17" s="72">
        <f>BOR!C17+LUMCON!C17+LOSFA!C17+ULSummary!C17+'LSU Summary'!C17+'SU Summary'!C17+'LCTCS Summary'!C17</f>
        <v>750000</v>
      </c>
      <c r="D17" s="72">
        <f>BOR!D17+LUMCON!D17+LOSFA!D17+ULSummary!D17+'LSU Summary'!D17+'SU Summary'!D17+'LCTCS Summary'!D17</f>
        <v>750000</v>
      </c>
      <c r="E17" s="72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2">
        <f>BOR!B18+LUMCON!B18+LOSFA!B18+ULSummary!B18+'LSU Summary'!B18+'SU Summary'!B18+'LCTCS Summary'!B18</f>
        <v>750000</v>
      </c>
      <c r="C18" s="72">
        <f>BOR!C18+LUMCON!C18+LOSFA!C18+ULSummary!C18+'LSU Summary'!C18+'SU Summary'!C18+'LCTCS Summary'!C18</f>
        <v>750000</v>
      </c>
      <c r="D18" s="72">
        <f>BOR!D18+LUMCON!D18+LOSFA!D18+ULSummary!D18+'LSU Summary'!D18+'SU Summary'!D18+'LCTCS Summary'!D18</f>
        <v>750000</v>
      </c>
      <c r="E18" s="72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2">
        <f>BOR!B19+LUMCON!B19+LOSFA!B19+ULSummary!B19+'LSU Summary'!B19+'SU Summary'!B19+'LCTCS Summary'!B19</f>
        <v>3258470.66</v>
      </c>
      <c r="C19" s="72">
        <f>BOR!C19+LUMCON!C19+LOSFA!C19+ULSummary!C19+'LSU Summary'!C19+'SU Summary'!C19+'LCTCS Summary'!C19</f>
        <v>3487649</v>
      </c>
      <c r="D19" s="72">
        <f>BOR!D19+LUMCON!D19+LOSFA!D19+ULSummary!D19+'LSU Summary'!D19+'SU Summary'!D19+'LCTCS Summary'!D19</f>
        <v>3357261</v>
      </c>
      <c r="E19" s="72">
        <f t="shared" si="0"/>
        <v>-130388</v>
      </c>
      <c r="F19" s="73">
        <f t="shared" si="1"/>
        <v>-3.7385642878626835E-2</v>
      </c>
    </row>
    <row r="20" spans="1:6" ht="15" customHeight="1" x14ac:dyDescent="0.25">
      <c r="A20" s="78" t="s">
        <v>24</v>
      </c>
      <c r="B20" s="72">
        <f>BOR!B20+LUMCON!B20+LOSFA!B20+ULSummary!B20+'LSU Summary'!B20+'SU Summary'!B20+'LCTCS Summary'!B20</f>
        <v>210000</v>
      </c>
      <c r="C20" s="72">
        <f>BOR!C20+LUMCON!C20+LOSFA!C20+ULSummary!C20+'LSU Summary'!C20+'SU Summary'!C20+'LCTCS Summary'!C20</f>
        <v>210000</v>
      </c>
      <c r="D20" s="72">
        <f>BOR!D20+LUMCON!D20+LOSFA!D20+ULSummary!D20+'LSU Summary'!D20+'SU Summary'!D20+'LCTCS Summary'!D20</f>
        <v>210000</v>
      </c>
      <c r="E20" s="72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2">
        <f>BOR!B21+LUMCON!B21+LOSFA!B21+ULSummary!B21+'LSU Summary'!B21+'SU Summary'!B21+'LCTCS Summary'!B21</f>
        <v>0</v>
      </c>
      <c r="C21" s="72">
        <f>BOR!C21+LUMCON!C21+LOSFA!C21+ULSummary!C21+'LSU Summary'!C21+'SU Summary'!C21+'LCTCS Summary'!C21</f>
        <v>0</v>
      </c>
      <c r="D21" s="72">
        <f>BOR!D21+LUMCON!D21+LOSFA!D21+ULSummary!D21+'LSU Summary'!D21+'SU Summary'!D21+'LCTCS Summary'!D21</f>
        <v>0</v>
      </c>
      <c r="E21" s="72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2">
        <f>BOR!B22+LUMCON!B22+LOSFA!B22+ULSummary!B22+'LSU Summary'!B22+'SU Summary'!B22+'LCTCS Summary'!B22</f>
        <v>19566396.390000001</v>
      </c>
      <c r="C22" s="72">
        <f>BOR!C22+LUMCON!C22+LOSFA!C22+ULSummary!C22+'LSU Summary'!C22+'SU Summary'!C22+'LCTCS Summary'!C22</f>
        <v>21730000</v>
      </c>
      <c r="D22" s="72">
        <f>BOR!D22+LUMCON!D22+LOSFA!D22+ULSummary!D22+'LSU Summary'!D22+'SU Summary'!D22+'LCTCS Summary'!D22</f>
        <v>22230000</v>
      </c>
      <c r="E22" s="72">
        <f t="shared" si="0"/>
        <v>500000</v>
      </c>
      <c r="F22" s="73">
        <f t="shared" si="1"/>
        <v>2.3009664058904741E-2</v>
      </c>
    </row>
    <row r="23" spans="1:6" ht="15" customHeight="1" x14ac:dyDescent="0.25">
      <c r="A23" s="79" t="s">
        <v>27</v>
      </c>
      <c r="B23" s="72">
        <f>BOR!B23+LUMCON!B23+LOSFA!B23+ULSummary!B23+'LSU Summary'!B23+'SU Summary'!B23+'LCTCS Summary'!B23</f>
        <v>14396.2</v>
      </c>
      <c r="C23" s="72">
        <f>BOR!C23+LUMCON!C23+LOSFA!C23+ULSummary!C23+'LSU Summary'!C23+'SU Summary'!C23+'LCTCS Summary'!C23</f>
        <v>200000</v>
      </c>
      <c r="D23" s="72">
        <f>BOR!D23+LUMCON!D23+LOSFA!D23+ULSummary!D23+'LSU Summary'!D23+'SU Summary'!D23+'LCTCS Summary'!D23</f>
        <v>200000</v>
      </c>
      <c r="E23" s="72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2">
        <f>BOR!B24+LUMCON!B24+LOSFA!B24+ULSummary!B24+'LSU Summary'!B24+'SU Summary'!B24+'LCTCS Summary'!B24</f>
        <v>10000000</v>
      </c>
      <c r="C24" s="72">
        <f>BOR!C24+LUMCON!C24+LOSFA!C24+ULSummary!C24+'LSU Summary'!C24+'SU Summary'!C24+'LCTCS Summary'!C24</f>
        <v>10000000</v>
      </c>
      <c r="D24" s="72">
        <f>BOR!D24+LUMCON!D24+LOSFA!D24+ULSummary!D24+'LSU Summary'!D24+'SU Summary'!D24+'LCTCS Summary'!D24</f>
        <v>10000000</v>
      </c>
      <c r="E24" s="72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2">
        <f>BOR!B25+LUMCON!B25+LOSFA!B25+ULSummary!B25+'LSU Summary'!B25+'SU Summary'!B25+'LCTCS Summary'!B25</f>
        <v>60000</v>
      </c>
      <c r="C25" s="72">
        <f>BOR!C25+LUMCON!C25+LOSFA!C25+ULSummary!C25+'LSU Summary'!C25+'SU Summary'!C25+'LCTCS Summary'!C25</f>
        <v>60000</v>
      </c>
      <c r="D25" s="72">
        <f>BOR!D25+LUMCON!D25+LOSFA!D25+ULSummary!D25+'LSU Summary'!D25+'SU Summary'!D25+'LCTCS Summary'!D25</f>
        <v>60000</v>
      </c>
      <c r="E25" s="72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2">
        <f>BOR!B26+LUMCON!B26+LOSFA!B26+ULSummary!B26+'LSU Summary'!B26+'SU Summary'!B26+'LCTCS Summary'!B26</f>
        <v>312311</v>
      </c>
      <c r="C26" s="72">
        <f>BOR!C26+LUMCON!C26+LOSFA!C26+ULSummary!C26+'LSU Summary'!C26+'SU Summary'!C26+'LCTCS Summary'!C26</f>
        <v>312311</v>
      </c>
      <c r="D26" s="72">
        <f>BOR!D26+LUMCON!D26+LOSFA!D26+ULSummary!D26+'LSU Summary'!D26+'SU Summary'!D26+'LCTCS Summary'!D26</f>
        <v>349241</v>
      </c>
      <c r="E26" s="72">
        <f t="shared" si="0"/>
        <v>36930</v>
      </c>
      <c r="F26" s="73">
        <f t="shared" si="1"/>
        <v>0.11824751609773591</v>
      </c>
    </row>
    <row r="27" spans="1:6" ht="15" customHeight="1" x14ac:dyDescent="0.25">
      <c r="A27" s="79" t="s">
        <v>31</v>
      </c>
      <c r="B27" s="72">
        <f>BOR!B27+LUMCON!B27+LOSFA!B27+ULSummary!B27+'LSU Summary'!B27+'SU Summary'!B27+'LCTCS Summary'!B27</f>
        <v>59261701</v>
      </c>
      <c r="C27" s="72">
        <f>BOR!C27+LUMCON!C27+LOSFA!C27+ULSummary!C27+'LSU Summary'!C27+'SU Summary'!C27+'LCTCS Summary'!C27</f>
        <v>59261750</v>
      </c>
      <c r="D27" s="72">
        <f>BOR!D27+LUMCON!D27+LOSFA!D27+ULSummary!D27+'LSU Summary'!D27+'SU Summary'!D27+'LCTCS Summary'!D27</f>
        <v>59202426</v>
      </c>
      <c r="E27" s="72">
        <f t="shared" si="0"/>
        <v>-59324</v>
      </c>
      <c r="F27" s="73">
        <f t="shared" si="1"/>
        <v>-1.001050424599341E-3</v>
      </c>
    </row>
    <row r="28" spans="1:6" ht="15" customHeight="1" x14ac:dyDescent="0.25">
      <c r="A28" s="79" t="s">
        <v>87</v>
      </c>
      <c r="B28" s="72">
        <f>BOR!B28+LUMCON!B28+LOSFA!B28+ULSummary!B28+'LSU Summary'!B28+'SU Summary'!B28+'LCTCS Summary'!B28</f>
        <v>200000</v>
      </c>
      <c r="C28" s="72">
        <f>BOR!C28+LUMCON!C28+LOSFA!C28+ULSummary!C28+'LSU Summary'!C28+'SU Summary'!C28+'LCTCS Summary'!C28</f>
        <v>200000</v>
      </c>
      <c r="D28" s="72">
        <f>BOR!D28+LUMCON!D28+LOSFA!D28+ULSummary!D28+'LSU Summary'!D28+'SU Summary'!D28+'LCTCS Summary'!D28</f>
        <v>200000</v>
      </c>
      <c r="E28" s="72">
        <f t="shared" si="0"/>
        <v>0</v>
      </c>
      <c r="F28" s="73">
        <f t="shared" si="1"/>
        <v>0</v>
      </c>
    </row>
    <row r="29" spans="1:6" ht="15" customHeight="1" x14ac:dyDescent="0.25">
      <c r="A29" s="79" t="s">
        <v>32</v>
      </c>
      <c r="B29" s="72">
        <f>BOR!B29+LUMCON!B30+LOSFA!B29+ULSummary!B29+'LSU Summary'!B29+'SU Summary'!B29+'LCTCS Summary'!B29</f>
        <v>0</v>
      </c>
      <c r="C29" s="72">
        <f>BOR!C29+LUMCON!C30+LOSFA!C29+ULSummary!C29+'LSU Summary'!C29+'SU Summary'!C29+'LCTCS Summary'!C29</f>
        <v>0</v>
      </c>
      <c r="D29" s="72">
        <f>BOR!D29+LUMCON!D30+LOSFA!D29+ULSummary!D29+'LSU Summary'!D29+'SU Summary'!D29+'LCTCS Summary'!D29</f>
        <v>0</v>
      </c>
      <c r="E29" s="72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f>BOR!B31+LUMCON!B32+LOSFA!B31+ULSummary!B31+'LSU Summary'!B31+'SU Summary'!B31+'LCTCS Summary'!B31</f>
        <v>0</v>
      </c>
      <c r="C31" s="72">
        <f>BOR!C31+LUMCON!C32+LOSFA!C31+ULSummary!C31+'LSU Summary'!C31+'SU Summary'!C31+'LCTCS Summary'!C31</f>
        <v>0</v>
      </c>
      <c r="D31" s="72">
        <f>BOR!D31+LUMCON!D32+LOSFA!D31+ULSummary!D31+'LSU Summary'!D31+'SU Summary'!D31+'LCTCS Summary'!D31</f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72">
        <f>BOR!B33+LUMCON!B34+LOSFA!B33+ULSummary!B33+'LSU Summary'!B33+'SU Summary'!B33+'LCTCS Summary'!B33</f>
        <v>0</v>
      </c>
      <c r="C33" s="72">
        <f>BOR!C33+LUMCON!C34+LOSFA!C33+ULSummary!C33+'LSU Summary'!C33+'SU Summary'!C33+'LCTCS Summary'!C33</f>
        <v>0</v>
      </c>
      <c r="D33" s="72">
        <f>BOR!D33+LUMCON!D34+LOSFA!D33+ULSummary!D33+'LSU Summary'!D33+'SU Summary'!D33+'LCTCS Summary'!D33</f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125"/>
      <c r="C34" s="125"/>
      <c r="D34" s="125"/>
      <c r="E34" s="75"/>
      <c r="F34" s="73" t="s">
        <v>37</v>
      </c>
    </row>
    <row r="35" spans="1:12" s="127" customFormat="1" ht="15" customHeight="1" x14ac:dyDescent="0.25">
      <c r="A35" s="82" t="s">
        <v>38</v>
      </c>
      <c r="B35" s="126">
        <f>B33+B31+B10+B9+B8</f>
        <v>1171969384.5899999</v>
      </c>
      <c r="C35" s="126">
        <f>C33+C31+C10+C9+C8</f>
        <v>1177144207</v>
      </c>
      <c r="D35" s="126">
        <f>D33+D31+D10+D9+D8</f>
        <v>1216016655</v>
      </c>
      <c r="E35" s="90">
        <f>D35-C35</f>
        <v>38872448</v>
      </c>
      <c r="F35" s="84">
        <f>IF(ISBLANK(E35),"  ",IF(C35&gt;0,E35/C35,IF(E35&gt;0,1,0)))</f>
        <v>3.302267281174328E-2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f>BOR!B37+LUMCON!B37+LOSFA!B37+ULSummary!B37+'LSU Summary'!B37+'SU Summary'!B37+'LCTCS Summary'!B37</f>
        <v>0</v>
      </c>
      <c r="C37" s="72">
        <f>BOR!C37+LUMCON!C37+LOSFA!C37+ULSummary!C37+'LSU Summary'!C37+'SU Summary'!C37+'LCTCS Summary'!C37</f>
        <v>0</v>
      </c>
      <c r="D37" s="72">
        <f>BOR!D37+LUMCON!D37+LOSFA!D37+ULSummary!D37+'LSU Summary'!D37+'SU Summary'!D37+'LCTCS Summary'!D37</f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f>BOR!B38+LUMCON!B38+LOSFA!B38+ULSummary!B38+'LSU Summary'!B38+'SU Summary'!B38+'LCTCS Summary'!B38</f>
        <v>0</v>
      </c>
      <c r="C38" s="72">
        <f>BOR!C38+LUMCON!C38+LOSFA!C38+ULSummary!C38+'LSU Summary'!C38+'SU Summary'!C38+'LCTCS Summary'!C38</f>
        <v>0</v>
      </c>
      <c r="D38" s="72">
        <f>BOR!D38+LUMCON!D38+LOSFA!D38+ULSummary!D38+'LSU Summary'!D38+'SU Summary'!D38+'LCTCS Summary'!D38</f>
        <v>0</v>
      </c>
      <c r="E38" s="72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f>BOR!B39+LUMCON!B39+LOSFA!B39+ULSummary!B39+'LSU Summary'!B39+'SU Summary'!B39+'LCTCS Summary'!B39</f>
        <v>7984624.2999999998</v>
      </c>
      <c r="C39" s="72">
        <f>BOR!C39+LUMCON!C39+LOSFA!C39+ULSummary!C39+'LSU Summary'!C39+'SU Summary'!C39+'LCTCS Summary'!C39</f>
        <v>0</v>
      </c>
      <c r="D39" s="72">
        <f>BOR!D39+LUMCON!D39+LOSFA!D39+ULSummary!D39+'LSU Summary'!D39+'SU Summary'!D39+'LCTCS Summary'!D39</f>
        <v>0</v>
      </c>
      <c r="E39" s="72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f>BOR!B40+LUMCON!B40+LOSFA!B40+ULSummary!B40+'LSU Summary'!B40+'SU Summary'!B40+'LCTCS Summary'!B40</f>
        <v>0</v>
      </c>
      <c r="C40" s="72">
        <f>BOR!C40+LUMCON!C40+LOSFA!C40+ULSummary!C40+'LSU Summary'!C40+'SU Summary'!C40+'LCTCS Summary'!C40</f>
        <v>0</v>
      </c>
      <c r="D40" s="72">
        <f>BOR!D40+LUMCON!D40+LOSFA!D40+ULSummary!D40+'LSU Summary'!D40+'SU Summary'!D40+'LCTCS Summary'!D40</f>
        <v>0</v>
      </c>
      <c r="E40" s="72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f>BOR!B41+LUMCON!B41+LOSFA!B41+ULSummary!B41+'LSU Summary'!B41+'SU Summary'!B41+'LCTCS Summary'!B41</f>
        <v>0</v>
      </c>
      <c r="C41" s="72">
        <f>BOR!C41+LUMCON!C41+LOSFA!C41+ULSummary!C41+'LSU Summary'!C41+'SU Summary'!C41+'LCTCS Summary'!C41</f>
        <v>0</v>
      </c>
      <c r="D41" s="72">
        <f>BOR!D41+LUMCON!D41+LOSFA!D41+ULSummary!D41+'LSU Summary'!D41+'SU Summary'!D41+'LCTCS Summary'!D41</f>
        <v>0</v>
      </c>
      <c r="E41" s="72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90">
        <f>SUM(B37:B41)</f>
        <v>7984624.2999999998</v>
      </c>
      <c r="C42" s="90">
        <f>SUM(C37:C41)</f>
        <v>0</v>
      </c>
      <c r="D42" s="90">
        <f>SUM(D37:D41)</f>
        <v>0</v>
      </c>
      <c r="E42" s="90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f>BOR!B44+LUMCON!B44+LOSFA!B44+ULSummary!B44+'LSU Summary'!B44+'SU Summary'!B44+'LCTCS Summary'!B44</f>
        <v>16838349.039999999</v>
      </c>
      <c r="C44" s="90">
        <f>BOR!C44+LUMCON!C44+LOSFA!C44+ULSummary!C44+'LSU Summary'!C44+'SU Summary'!C44+'LCTCS Summary'!C44</f>
        <v>23251489</v>
      </c>
      <c r="D44" s="90">
        <f>BOR!D44+LUMCON!D44+LOSFA!D44+ULSummary!D44+'LSU Summary'!D44+'SU Summary'!D44+'LCTCS Summary'!D44</f>
        <v>17979768</v>
      </c>
      <c r="E44" s="90">
        <f>D44-C44</f>
        <v>-5271721</v>
      </c>
      <c r="F44" s="84">
        <f>IF(ISBLANK(E44),"  ",IF(C44&gt;0,E44/C44,IF(E44&gt;0,1,0)))</f>
        <v>-0.22672616794563136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f>BOR!B46+LUMCON!B46+LOSFA!B46+ULSummary!B46+'LSU Summary'!B46+'SU Summary'!B46+'LCTCS Summary'!B46</f>
        <v>83492</v>
      </c>
      <c r="C46" s="90">
        <f>BOR!C46+LUMCON!C46+LOSFA!C46+ULSummary!C46+'LSU Summary'!C46+'SU Summary'!C46+'LCTCS Summary'!C46</f>
        <v>0</v>
      </c>
      <c r="D46" s="90">
        <f>BOR!D46+LUMCON!D46+LOSFA!D46+ULSummary!D46+'LSU Summary'!D46+'SU Summary'!D46+'LCTCS Summary'!D46</f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90">
        <f>BOR!B48+LUMCON!B48+LOSFA!B48+ULSummary!B48+'LSU Summary'!B48+'SU Summary'!B48+'LCTCS Summary'!B48</f>
        <v>1490045683.5699999</v>
      </c>
      <c r="C48" s="90">
        <f>BOR!C48+LUMCON!C48+LOSFA!C48+ULSummary!C48+'LSU Summary'!C48+'SU Summary'!C48+'LCTCS Summary'!C48</f>
        <v>1523709844.8</v>
      </c>
      <c r="D48" s="90">
        <f>BOR!D48+LUMCON!D48+LOSFA!D48+ULSummary!D48+'LSU Summary'!D48+'SU Summary'!D48+'LCTCS Summary'!D48</f>
        <v>1544690041</v>
      </c>
      <c r="E48" s="90">
        <f>D48-C48</f>
        <v>20980196.200000048</v>
      </c>
      <c r="F48" s="84">
        <f>IF(ISBLANK(E48),"  ",IF(C48&gt;0,E48/C48,IF(E48&gt;0,1,0)))</f>
        <v>1.3769154456538856E-2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0">
        <f>BOR!B50+LUMCON!B50+LOSFA!B50+ULSummary!B50+'LSU Summary'!B50+'SU Summary'!B50+'LCTCS Summary'!B50</f>
        <v>60028354.940000072</v>
      </c>
      <c r="C50" s="90">
        <f>BOR!C50+LUMCON!C50+LOSFA!C50+ULSummary!C50+'LSU Summary'!C50+'SU Summary'!C50+'LCTCS Summary'!C50</f>
        <v>81185003</v>
      </c>
      <c r="D50" s="90">
        <f>BOR!D50+LUMCON!D50+LOSFA!D50+ULSummary!D50+'LSU Summary'!D50+'SU Summary'!D50+'LCTCS Summary'!D50</f>
        <v>70217796</v>
      </c>
      <c r="E50" s="90">
        <f>D50-C50</f>
        <v>-10967207</v>
      </c>
      <c r="F50" s="84">
        <f>IF(ISBLANK(E50),"  ",IF(C50&gt;0,E50/C50,IF(E50&gt;0,1,0)))</f>
        <v>-0.13508907550326751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90">
        <f>BOR!B52+LUMCON!B52+LOSFA!B52+ULSummary!B52+'LSU Summary'!B52+'SU Summary'!B52+'LCTCS Summary'!B52</f>
        <v>0</v>
      </c>
      <c r="C52" s="90">
        <f>BOR!C52+LUMCON!C52+LOSFA!C52+ULSummary!C52+'LSU Summary'!C52+'SU Summary'!C52+'LCTCS Summary'!C52</f>
        <v>0</v>
      </c>
      <c r="D52" s="90">
        <f>BOR!D52+LUMCON!D52+LOSFA!D52+ULSummary!D52+'LSU Summary'!D52+'SU Summary'!D52+'LCTCS Summary'!D52</f>
        <v>0</v>
      </c>
      <c r="E52" s="90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90">
        <f>BOR!B54+LUMCON!B54+LOSFA!B54+ULSummary!B54+'LSU Summary'!B54+'SU Summary'!B54+'LCTCS Summary'!B54</f>
        <v>2730980639.8399997</v>
      </c>
      <c r="C54" s="90">
        <f>BOR!C54+LUMCON!C54+LOSFA!C54+ULSummary!C54+'LSU Summary'!C54+'SU Summary'!C54+'LCTCS Summary'!C54</f>
        <v>2805290543.8000002</v>
      </c>
      <c r="D54" s="90">
        <f>BOR!D54+LUMCON!D54+LOSFA!D54+ULSummary!D54+'LSU Summary'!D54+'SU Summary'!D54+'LCTCS Summary'!D54</f>
        <v>2848904260</v>
      </c>
      <c r="E54" s="90">
        <f>D54-C54</f>
        <v>43613716.199999809</v>
      </c>
      <c r="F54" s="84">
        <f>IF(ISBLANK(E54),"  ",IF(C54&gt;0,E54/C54,IF(E54&gt;0,1,0)))</f>
        <v>1.5546951561359983E-2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72">
        <f>BOR!B58+LUMCON!B58+LOSFA!B58+ULSummary!B58+'LSU Summary'!B58+'SU Summary'!B58+'LCTCS Summary'!B58</f>
        <v>929806408.14999998</v>
      </c>
      <c r="C58" s="72">
        <f>BOR!C58+LUMCON!C58+LOSFA!C58+ULSummary!C58+'LSU Summary'!C58+'SU Summary'!C58+'LCTCS Summary'!C58</f>
        <v>963623417.54999995</v>
      </c>
      <c r="D58" s="72">
        <f>BOR!D58+LUMCON!D58+LOSFA!D58+ULSummary!D58+'LSU Summary'!D58+'SU Summary'!D58+'LCTCS Summary'!D58</f>
        <v>960370829.87600851</v>
      </c>
      <c r="E58" s="72">
        <f t="shared" ref="E58:E71" si="4">D58-C58</f>
        <v>-3252587.6739914417</v>
      </c>
      <c r="F58" s="73">
        <f t="shared" ref="F58:F71" si="5">IF(ISBLANK(E58),"  ",IF(C58&gt;0,E58/C58,IF(E58&gt;0,1,0)))</f>
        <v>-3.3753721783361221E-3</v>
      </c>
    </row>
    <row r="59" spans="1:6" ht="15" customHeight="1" x14ac:dyDescent="0.25">
      <c r="A59" s="78" t="s">
        <v>55</v>
      </c>
      <c r="B59" s="72">
        <f>BOR!B59+LUMCON!B59+LOSFA!B59+ULSummary!B59+'LSU Summary'!B59+'SU Summary'!B59+'LCTCS Summary'!B59</f>
        <v>173704570.56</v>
      </c>
      <c r="C59" s="72">
        <f>BOR!C59+LUMCON!C59+LOSFA!C59+ULSummary!C59+'LSU Summary'!C59+'SU Summary'!C59+'LCTCS Summary'!C59</f>
        <v>184028070.32904211</v>
      </c>
      <c r="D59" s="72">
        <f>BOR!D59+LUMCON!D59+LOSFA!D59+ULSummary!D59+'LSU Summary'!D59+'SU Summary'!D59+'LCTCS Summary'!D59</f>
        <v>188387322.9786889</v>
      </c>
      <c r="E59" s="72">
        <f t="shared" si="4"/>
        <v>4359252.6496467888</v>
      </c>
      <c r="F59" s="73">
        <f t="shared" si="5"/>
        <v>2.3687976741007213E-2</v>
      </c>
    </row>
    <row r="60" spans="1:6" ht="15" customHeight="1" x14ac:dyDescent="0.25">
      <c r="A60" s="78" t="s">
        <v>56</v>
      </c>
      <c r="B60" s="72">
        <f>BOR!B60+LUMCON!B60+LOSFA!B60+ULSummary!B60+'LSU Summary'!B60+'SU Summary'!B60+'LCTCS Summary'!B60</f>
        <v>36654260.059999995</v>
      </c>
      <c r="C60" s="72">
        <f>BOR!C60+LUMCON!C60+LOSFA!C60+ULSummary!C60+'LSU Summary'!C60+'SU Summary'!C60+'LCTCS Summary'!C60</f>
        <v>47669679.024312399</v>
      </c>
      <c r="D60" s="72">
        <f>BOR!D60+LUMCON!D60+LOSFA!D60+ULSummary!D60+'LSU Summary'!D60+'SU Summary'!D60+'LCTCS Summary'!D60</f>
        <v>49433107.001717873</v>
      </c>
      <c r="E60" s="72">
        <f t="shared" si="4"/>
        <v>1763427.9774054736</v>
      </c>
      <c r="F60" s="73">
        <f t="shared" si="5"/>
        <v>3.6992654733548624E-2</v>
      </c>
    </row>
    <row r="61" spans="1:6" ht="15" customHeight="1" x14ac:dyDescent="0.25">
      <c r="A61" s="78" t="s">
        <v>57</v>
      </c>
      <c r="B61" s="72">
        <f>BOR!B61+LUMCON!B61+LOSFA!B61+ULSummary!B61+'LSU Summary'!B61+'SU Summary'!B61+'LCTCS Summary'!B61</f>
        <v>233151043.62000003</v>
      </c>
      <c r="C61" s="72">
        <f>BOR!C61+LUMCON!C61+LOSFA!C61+ULSummary!C61+'LSU Summary'!C61+'SU Summary'!C61+'LCTCS Summary'!C61</f>
        <v>233567742.74334836</v>
      </c>
      <c r="D61" s="72">
        <f>BOR!D61+LUMCON!D61+LOSFA!D61+ULSummary!D61+'LSU Summary'!D61+'SU Summary'!D61+'LCTCS Summary'!D61</f>
        <v>247831149.2503714</v>
      </c>
      <c r="E61" s="72">
        <f t="shared" si="4"/>
        <v>14263406.507023036</v>
      </c>
      <c r="F61" s="73">
        <f t="shared" si="5"/>
        <v>6.1067535865584485E-2</v>
      </c>
    </row>
    <row r="62" spans="1:6" ht="15" customHeight="1" x14ac:dyDescent="0.25">
      <c r="A62" s="78" t="s">
        <v>58</v>
      </c>
      <c r="B62" s="72">
        <f>BOR!B62+LUMCON!B62+LOSFA!B62+ULSummary!B62+'LSU Summary'!B62+'SU Summary'!B62+'LCTCS Summary'!B62</f>
        <v>121854287.09</v>
      </c>
      <c r="C62" s="72">
        <f>BOR!C62+LUMCON!C62+LOSFA!C62+ULSummary!C62+'LSU Summary'!C62+'SU Summary'!C62+'LCTCS Summary'!C62</f>
        <v>124861305</v>
      </c>
      <c r="D62" s="72">
        <f>BOR!D62+LUMCON!D62+LOSFA!D62+ULSummary!D62+'LSU Summary'!D62+'SU Summary'!D62+'LCTCS Summary'!D62</f>
        <v>127576079.89124501</v>
      </c>
      <c r="E62" s="72">
        <f t="shared" si="4"/>
        <v>2714774.8912450075</v>
      </c>
      <c r="F62" s="73">
        <f t="shared" si="5"/>
        <v>2.1742323542469844E-2</v>
      </c>
    </row>
    <row r="63" spans="1:6" ht="15" customHeight="1" x14ac:dyDescent="0.25">
      <c r="A63" s="78" t="s">
        <v>59</v>
      </c>
      <c r="B63" s="72">
        <f>BOR!B63+LUMCON!B63+LOSFA!B63+ULSummary!B63+'LSU Summary'!B63+'SU Summary'!B63+'LCTCS Summary'!B63</f>
        <v>354354253.41000003</v>
      </c>
      <c r="C63" s="72">
        <f>BOR!C63+LUMCON!C63+LOSFA!C63+ULSummary!C63+'LSU Summary'!C63+'SU Summary'!C63+'LCTCS Summary'!C63</f>
        <v>344849779.92641199</v>
      </c>
      <c r="D63" s="72">
        <f>BOR!D63+LUMCON!D63+LOSFA!D63+ULSummary!D63+'LSU Summary'!D63+'SU Summary'!D63+'LCTCS Summary'!D63</f>
        <v>358646093.30563819</v>
      </c>
      <c r="E63" s="72">
        <f t="shared" si="4"/>
        <v>13796313.379226208</v>
      </c>
      <c r="F63" s="73">
        <f t="shared" si="5"/>
        <v>4.0006733894886709E-2</v>
      </c>
    </row>
    <row r="64" spans="1:6" ht="15" customHeight="1" x14ac:dyDescent="0.25">
      <c r="A64" s="78" t="s">
        <v>60</v>
      </c>
      <c r="B64" s="72">
        <f>BOR!B64+LUMCON!B64+LOSFA!B64+ULSummary!B64+'LSU Summary'!B64+'SU Summary'!B64+'LCTCS Summary'!B64</f>
        <v>557273007.60000002</v>
      </c>
      <c r="C64" s="72">
        <f>BOR!C64+LUMCON!C64+LOSFA!C64+ULSummary!C64+'LSU Summary'!C64+'SU Summary'!C64+'LCTCS Summary'!C64</f>
        <v>564160100</v>
      </c>
      <c r="D64" s="72">
        <f>BOR!D64+LUMCON!D64+LOSFA!D64+ULSummary!D64+'LSU Summary'!D64+'SU Summary'!D64+'LCTCS Summary'!D64</f>
        <v>578590657</v>
      </c>
      <c r="E64" s="72">
        <f t="shared" si="4"/>
        <v>14430557</v>
      </c>
      <c r="F64" s="73">
        <f t="shared" si="5"/>
        <v>2.5578833029843834E-2</v>
      </c>
    </row>
    <row r="65" spans="1:6" ht="15" customHeight="1" x14ac:dyDescent="0.25">
      <c r="A65" s="78" t="s">
        <v>61</v>
      </c>
      <c r="B65" s="72">
        <f>BOR!B65+LUMCON!B65+LOSFA!B65+ULSummary!B65+'LSU Summary'!B65+'SU Summary'!B65+'LCTCS Summary'!B65</f>
        <v>241942158.76599997</v>
      </c>
      <c r="C65" s="72">
        <f>BOR!C65+LUMCON!C65+LOSFA!C65+ULSummary!C65+'LSU Summary'!C65+'SU Summary'!C65+'LCTCS Summary'!C65</f>
        <v>246650456.05688512</v>
      </c>
      <c r="D65" s="72">
        <f>BOR!D65+LUMCON!D65+LOSFA!D65+ULSummary!D65+'LSU Summary'!D65+'SU Summary'!D65+'LCTCS Summary'!D65</f>
        <v>246967076.74411973</v>
      </c>
      <c r="E65" s="72">
        <f t="shared" si="4"/>
        <v>316620.68723461032</v>
      </c>
      <c r="F65" s="73">
        <f t="shared" si="5"/>
        <v>1.283681742561173E-3</v>
      </c>
    </row>
    <row r="66" spans="1:6" s="127" customFormat="1" ht="15" customHeight="1" x14ac:dyDescent="0.25">
      <c r="A66" s="97" t="s">
        <v>62</v>
      </c>
      <c r="B66" s="90">
        <f>BOR!B66+LUMCON!B66+LOSFA!B66+ULSummary!B66+'LSU Summary'!B66+'SU Summary'!B66+'LCTCS Summary'!B66</f>
        <v>2648739989.256</v>
      </c>
      <c r="C66" s="90">
        <f>BOR!C66+LUMCON!C66+LOSFA!C66+ULSummary!C66+'LSU Summary'!C66+'SU Summary'!C66+'LCTCS Summary'!C66</f>
        <v>2709410549.6300001</v>
      </c>
      <c r="D66" s="90">
        <f>BOR!D66+LUMCON!D66+LOSFA!D66+ULSummary!D66+'LSU Summary'!D66+'SU Summary'!D66+'LCTCS Summary'!D66</f>
        <v>2757802316.0477896</v>
      </c>
      <c r="E66" s="90">
        <f t="shared" si="4"/>
        <v>48391766.417789459</v>
      </c>
      <c r="F66" s="84">
        <f t="shared" si="5"/>
        <v>1.7860625228759773E-2</v>
      </c>
    </row>
    <row r="67" spans="1:6" ht="15" customHeight="1" x14ac:dyDescent="0.25">
      <c r="A67" s="78" t="s">
        <v>63</v>
      </c>
      <c r="B67" s="72">
        <f>BOR!B67+LUMCON!B67+LOSFA!B67+ULSummary!B67+'LSU Summary'!B67+'SU Summary'!B67+'LCTCS Summary'!B67</f>
        <v>5262809.24</v>
      </c>
      <c r="C67" s="72">
        <f>BOR!C67+LUMCON!C67+LOSFA!C67+ULSummary!C67+'LSU Summary'!C67+'SU Summary'!C67+'LCTCS Summary'!C67</f>
        <v>4691853</v>
      </c>
      <c r="D67" s="72">
        <f>BOR!D67+LUMCON!D67+LOSFA!D67+ULSummary!D67+'LSU Summary'!D67+'SU Summary'!D67+'LCTCS Summary'!D67</f>
        <v>4366686</v>
      </c>
      <c r="E67" s="72">
        <f t="shared" si="4"/>
        <v>-325167</v>
      </c>
      <c r="F67" s="73">
        <f t="shared" si="5"/>
        <v>-6.9304600975350253E-2</v>
      </c>
    </row>
    <row r="68" spans="1:6" ht="15" customHeight="1" x14ac:dyDescent="0.25">
      <c r="A68" s="78" t="s">
        <v>64</v>
      </c>
      <c r="B68" s="72">
        <f>BOR!B68+LUMCON!B68+LOSFA!B68+ULSummary!B68+'LSU Summary'!B68+'SU Summary'!B68+'LCTCS Summary'!B68</f>
        <v>11384506.689999999</v>
      </c>
      <c r="C68" s="72">
        <f>BOR!C68+LUMCON!C68+LOSFA!C68+ULSummary!C68+'LSU Summary'!C68+'SU Summary'!C68+'LCTCS Summary'!C68</f>
        <v>12560566</v>
      </c>
      <c r="D68" s="72">
        <f>BOR!D68+LUMCON!D68+LOSFA!D68+ULSummary!D68+'LSU Summary'!D68+'SU Summary'!D68+'LCTCS Summary'!D68</f>
        <v>11102740</v>
      </c>
      <c r="E68" s="72">
        <f t="shared" si="4"/>
        <v>-1457826</v>
      </c>
      <c r="F68" s="73">
        <f t="shared" si="5"/>
        <v>-0.11606371878464712</v>
      </c>
    </row>
    <row r="69" spans="1:6" ht="15" customHeight="1" x14ac:dyDescent="0.25">
      <c r="A69" s="78" t="s">
        <v>65</v>
      </c>
      <c r="B69" s="72">
        <f>BOR!B69+LUMCON!B69+LOSFA!B69+ULSummary!B69+'LSU Summary'!B69+'SU Summary'!B69+'LCTCS Summary'!B69</f>
        <v>28331082.59</v>
      </c>
      <c r="C69" s="72">
        <f>BOR!C69+LUMCON!C69+LOSFA!C69+ULSummary!C69+'LSU Summary'!C69+'SU Summary'!C69+'LCTCS Summary'!C69</f>
        <v>25185562</v>
      </c>
      <c r="D69" s="72">
        <f>BOR!D69+LUMCON!D69+LOSFA!D69+ULSummary!D69+'LSU Summary'!D69+'SU Summary'!D69+'LCTCS Summary'!D69</f>
        <v>25617158</v>
      </c>
      <c r="E69" s="72">
        <f t="shared" si="4"/>
        <v>431596</v>
      </c>
      <c r="F69" s="73">
        <f t="shared" si="5"/>
        <v>1.7136643605570524E-2</v>
      </c>
    </row>
    <row r="70" spans="1:6" ht="15" customHeight="1" x14ac:dyDescent="0.25">
      <c r="A70" s="78" t="s">
        <v>66</v>
      </c>
      <c r="B70" s="72">
        <f>BOR!B70+LUMCON!B70+LOSFA!B70+ULSummary!B70+'LSU Summary'!B70+'SU Summary'!B70+'LCTCS Summary'!B70</f>
        <v>37262255</v>
      </c>
      <c r="C70" s="72">
        <f>BOR!C70+LUMCON!C70+LOSFA!C70+ULSummary!C70+'LSU Summary'!C70+'SU Summary'!C70+'LCTCS Summary'!C70</f>
        <v>53442013</v>
      </c>
      <c r="D70" s="72">
        <f>BOR!D70+LUMCON!D70+LOSFA!D70+ULSummary!D70+'LSU Summary'!D70+'SU Summary'!D70+'LCTCS Summary'!D70</f>
        <v>50015359</v>
      </c>
      <c r="E70" s="72">
        <f t="shared" si="4"/>
        <v>-3426654</v>
      </c>
      <c r="F70" s="73">
        <f t="shared" si="5"/>
        <v>-6.4119104196168661E-2</v>
      </c>
    </row>
    <row r="71" spans="1:6" s="127" customFormat="1" ht="15" customHeight="1" x14ac:dyDescent="0.25">
      <c r="A71" s="98" t="s">
        <v>67</v>
      </c>
      <c r="B71" s="90">
        <f>BOR!B71+LUMCON!B71+LOSFA!B71+ULSummary!B71+'LSU Summary'!B71+'SU Summary'!B71+'LCTCS Summary'!B71-3</f>
        <v>2730980642.7760005</v>
      </c>
      <c r="C71" s="90">
        <f>BOR!C71+LUMCON!C71+LOSFA!C71+ULSummary!C71+'LSU Summary'!C71+'SU Summary'!C71+'LCTCS Summary'!C71</f>
        <v>2805290534.6300001</v>
      </c>
      <c r="D71" s="90">
        <f>BOR!D71+LUMCON!D71+LOSFA!D71+ULSummary!D71+'LSU Summary'!D71+'SU Summary'!D71+'LCTCS Summary'!D71-1</f>
        <v>2848904257.0477896</v>
      </c>
      <c r="E71" s="90">
        <f t="shared" si="4"/>
        <v>43613722.417789459</v>
      </c>
      <c r="F71" s="84">
        <f t="shared" si="5"/>
        <v>1.5546953828631454E-2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f>BOR!B74+LUMCON!B74+LOSFA!B74+ULSummary!B74+'LSU Summary'!B74+'SU Summary'!B74+'LCTCS Summary'!B74</f>
        <v>1115634037.29</v>
      </c>
      <c r="C74" s="72">
        <f>BOR!C74+LUMCON!C74+LOSFA!C74+ULSummary!C74+'LSU Summary'!C74+'SU Summary'!C74+'LCTCS Summary'!C74</f>
        <v>1141535022.8400002</v>
      </c>
      <c r="D74" s="72">
        <f>BOR!D74+LUMCON!D74+LOSFA!D74+ULSummary!D74+'LSU Summary'!D74+'SU Summary'!D74+'LCTCS Summary'!D74</f>
        <v>1163856264.1900001</v>
      </c>
      <c r="E74" s="72">
        <f t="shared" ref="E74:E92" si="6">D74-C74</f>
        <v>22321241.349999905</v>
      </c>
      <c r="F74" s="73">
        <f t="shared" ref="F74:F92" si="7">IF(ISBLANK(E74),"  ",IF(C74&gt;0,E74/C74,IF(E74&gt;0,1,0)))</f>
        <v>1.9553706985237628E-2</v>
      </c>
    </row>
    <row r="75" spans="1:6" ht="15" customHeight="1" x14ac:dyDescent="0.25">
      <c r="A75" s="78" t="s">
        <v>70</v>
      </c>
      <c r="B75" s="72">
        <f>BOR!B75+LUMCON!B75+LOSFA!B75+ULSummary!B75+'LSU Summary'!B75+'SU Summary'!B75+'LCTCS Summary'!B75</f>
        <v>54887328.039999999</v>
      </c>
      <c r="C75" s="72">
        <f>BOR!C75+LUMCON!C75+LOSFA!C75+ULSummary!C75+'LSU Summary'!C75+'SU Summary'!C75+'LCTCS Summary'!C75</f>
        <v>49364402</v>
      </c>
      <c r="D75" s="72">
        <f>BOR!D75+LUMCON!D75+LOSFA!D75+ULSummary!D75+'LSU Summary'!D75+'SU Summary'!D75+'LCTCS Summary'!D75</f>
        <v>50243657</v>
      </c>
      <c r="E75" s="72">
        <f t="shared" si="6"/>
        <v>879255</v>
      </c>
      <c r="F75" s="73">
        <f t="shared" si="7"/>
        <v>1.7811519321149681E-2</v>
      </c>
    </row>
    <row r="76" spans="1:6" ht="15" customHeight="1" x14ac:dyDescent="0.25">
      <c r="A76" s="78" t="s">
        <v>71</v>
      </c>
      <c r="B76" s="72">
        <f>BOR!B76+LUMCON!B76+LOSFA!B76+ULSummary!B76+'LSU Summary'!B76+'SU Summary'!B76+'LCTCS Summary'!B76</f>
        <v>495612920.45999992</v>
      </c>
      <c r="C76" s="72">
        <f>BOR!C76+LUMCON!C76+LOSFA!C76+ULSummary!C76+'LSU Summary'!C76+'SU Summary'!C76+'LCTCS Summary'!C76</f>
        <v>509457892.79000002</v>
      </c>
      <c r="D76" s="72">
        <f>BOR!D76+LUMCON!D76+LOSFA!D76+ULSummary!D76+'LSU Summary'!D76+'SU Summary'!D76+'LCTCS Summary'!D76</f>
        <v>519318515.77778965</v>
      </c>
      <c r="E76" s="72">
        <f t="shared" si="6"/>
        <v>9860622.9877896309</v>
      </c>
      <c r="F76" s="73">
        <f t="shared" si="7"/>
        <v>1.9355128514721445E-2</v>
      </c>
    </row>
    <row r="77" spans="1:6" s="127" customFormat="1" ht="15" customHeight="1" x14ac:dyDescent="0.25">
      <c r="A77" s="97" t="s">
        <v>72</v>
      </c>
      <c r="B77" s="90">
        <f>BOR!B77+LUMCON!B77+LOSFA!B77+ULSummary!B77+'LSU Summary'!B77+'SU Summary'!B77+'LCTCS Summary'!B77</f>
        <v>1666134285.79</v>
      </c>
      <c r="C77" s="90">
        <f>BOR!C77+LUMCON!C77+LOSFA!C77+ULSummary!C77+'LSU Summary'!C77+'SU Summary'!C77+'LCTCS Summary'!C77</f>
        <v>1700357317.6300001</v>
      </c>
      <c r="D77" s="90">
        <f>BOR!D77+LUMCON!D77+LOSFA!D77+ULSummary!D77+'LSU Summary'!D77+'SU Summary'!D77+'LCTCS Summary'!D77</f>
        <v>1733418436.9677896</v>
      </c>
      <c r="E77" s="90">
        <f t="shared" si="6"/>
        <v>33061119.337789536</v>
      </c>
      <c r="F77" s="84">
        <f t="shared" si="7"/>
        <v>1.944363046225539E-2</v>
      </c>
    </row>
    <row r="78" spans="1:6" ht="15" customHeight="1" x14ac:dyDescent="0.25">
      <c r="A78" s="78" t="s">
        <v>73</v>
      </c>
      <c r="B78" s="72">
        <f>BOR!B78+LUMCON!B78+LOSFA!B78+ULSummary!B78+'LSU Summary'!B78+'SU Summary'!B78+'LCTCS Summary'!B78</f>
        <v>14332903.639999999</v>
      </c>
      <c r="C78" s="72">
        <f>BOR!C78+LUMCON!C78+LOSFA!C78+ULSummary!C78+'LSU Summary'!C78+'SU Summary'!C78+'LCTCS Summary'!C78</f>
        <v>12819330.91</v>
      </c>
      <c r="D78" s="72">
        <f>BOR!D78+LUMCON!D78+LOSFA!D78+ULSummary!D78+'LSU Summary'!D78+'SU Summary'!D78+'LCTCS Summary'!D78</f>
        <v>13823681</v>
      </c>
      <c r="E78" s="72">
        <f t="shared" si="6"/>
        <v>1004350.0899999999</v>
      </c>
      <c r="F78" s="73">
        <f t="shared" si="7"/>
        <v>7.8346529709794333E-2</v>
      </c>
    </row>
    <row r="79" spans="1:6" ht="15" customHeight="1" x14ac:dyDescent="0.25">
      <c r="A79" s="78" t="s">
        <v>74</v>
      </c>
      <c r="B79" s="72">
        <f>BOR!B79+LUMCON!B79+LOSFA!B79+ULSummary!B79+'LSU Summary'!B79+'SU Summary'!B79+'LCTCS Summary'!B79</f>
        <v>202600615.986</v>
      </c>
      <c r="C79" s="72">
        <f>BOR!C79+LUMCON!C79+LOSFA!C79+ULSummary!C79+'LSU Summary'!C79+'SU Summary'!C79+'LCTCS Summary'!C79</f>
        <v>224645642.93000001</v>
      </c>
      <c r="D79" s="72">
        <f>BOR!D79+LUMCON!D79+LOSFA!D79+ULSummary!D79+'LSU Summary'!D79+'SU Summary'!D79+'LCTCS Summary'!D79</f>
        <v>213862821.94</v>
      </c>
      <c r="E79" s="72">
        <f t="shared" si="6"/>
        <v>-10782820.99000001</v>
      </c>
      <c r="F79" s="73">
        <f t="shared" si="7"/>
        <v>-4.7999243828467916E-2</v>
      </c>
    </row>
    <row r="80" spans="1:6" ht="15" customHeight="1" x14ac:dyDescent="0.25">
      <c r="A80" s="78" t="s">
        <v>75</v>
      </c>
      <c r="B80" s="72">
        <f>BOR!B80+LUMCON!B80+LOSFA!B80+ULSummary!B80+'LSU Summary'!B80+'SU Summary'!B80+'LCTCS Summary'!B80</f>
        <v>53662505.910000011</v>
      </c>
      <c r="C80" s="72">
        <f>BOR!C80+LUMCON!C80+LOSFA!C80+ULSummary!C80+'LSU Summary'!C80+'SU Summary'!C80+'LCTCS Summary'!C80</f>
        <v>47709206.019999996</v>
      </c>
      <c r="D80" s="72">
        <f>BOR!D80+LUMCON!D80+LOSFA!D80+ULSummary!D80+'LSU Summary'!D80+'SU Summary'!D80+'LCTCS Summary'!D80</f>
        <v>51445292</v>
      </c>
      <c r="E80" s="72">
        <f t="shared" si="6"/>
        <v>3736085.9800000042</v>
      </c>
      <c r="F80" s="73">
        <f t="shared" si="7"/>
        <v>7.8309540058868587E-2</v>
      </c>
    </row>
    <row r="81" spans="1:11" s="127" customFormat="1" ht="15" customHeight="1" x14ac:dyDescent="0.25">
      <c r="A81" s="81" t="s">
        <v>76</v>
      </c>
      <c r="B81" s="90">
        <f>BOR!B81+LUMCON!B81+LOSFA!B81+ULSummary!B81+'LSU Summary'!B81+'SU Summary'!B81+'LCTCS Summary'!B81</f>
        <v>270596025.53600001</v>
      </c>
      <c r="C81" s="90">
        <f>BOR!C81+LUMCON!C81+LOSFA!C81+ULSummary!C81+'LSU Summary'!C81+'SU Summary'!C81+'LCTCS Summary'!C81</f>
        <v>285174179.86000001</v>
      </c>
      <c r="D81" s="90">
        <f>BOR!D81+LUMCON!D81+LOSFA!D81+ULSummary!D81+'LSU Summary'!D81+'SU Summary'!D81+'LCTCS Summary'!D81</f>
        <v>279131794.94</v>
      </c>
      <c r="E81" s="90">
        <f t="shared" si="6"/>
        <v>-6042384.9200000167</v>
      </c>
      <c r="F81" s="84">
        <f t="shared" si="7"/>
        <v>-2.1188401148261014E-2</v>
      </c>
    </row>
    <row r="82" spans="1:11" ht="15" customHeight="1" x14ac:dyDescent="0.25">
      <c r="A82" s="78" t="s">
        <v>77</v>
      </c>
      <c r="B82" s="72">
        <f>BOR!B82+LUMCON!B82+LOSFA!B82+ULSummary!B82+'LSU Summary'!B82+'SU Summary'!B82+'LCTCS Summary'!B82</f>
        <v>44477799.710000001</v>
      </c>
      <c r="C82" s="72">
        <f>BOR!C82+LUMCON!C82+LOSFA!C82+ULSummary!C82+'LSU Summary'!C82+'SU Summary'!C82+'LCTCS Summary'!C82</f>
        <v>41220717</v>
      </c>
      <c r="D82" s="72">
        <f>BOR!D82+LUMCON!D82+LOSFA!D82+ULSummary!D82+'LSU Summary'!D82+'SU Summary'!D82+'LCTCS Summary'!D82</f>
        <v>43749391</v>
      </c>
      <c r="E82" s="72">
        <f t="shared" si="6"/>
        <v>2528674</v>
      </c>
      <c r="F82" s="73">
        <f t="shared" si="7"/>
        <v>6.134473594915877E-2</v>
      </c>
    </row>
    <row r="83" spans="1:11" ht="15" customHeight="1" x14ac:dyDescent="0.25">
      <c r="A83" s="78" t="s">
        <v>78</v>
      </c>
      <c r="B83" s="72">
        <f>BOR!B83+LUMCON!B83+LOSFA!B83+ULSummary!B83+'LSU Summary'!B83+'SU Summary'!B83+'LCTCS Summary'!B83</f>
        <v>685187832.43999982</v>
      </c>
      <c r="C83" s="72">
        <f>BOR!C83+LUMCON!C83+LOSFA!C83+ULSummary!C83+'LSU Summary'!C83+'SU Summary'!C83+'LCTCS Summary'!C83</f>
        <v>717802034.13999999</v>
      </c>
      <c r="D83" s="72">
        <f>BOR!D83+LUMCON!D83+LOSFA!D83+ULSummary!D83+'LSU Summary'!D83+'SU Summary'!D83+'LCTCS Summary'!D83</f>
        <v>730108100.13999999</v>
      </c>
      <c r="E83" s="72">
        <f t="shared" si="6"/>
        <v>12306066</v>
      </c>
      <c r="F83" s="73">
        <f t="shared" si="7"/>
        <v>1.7144094631528762E-2</v>
      </c>
    </row>
    <row r="84" spans="1:11" ht="15" customHeight="1" x14ac:dyDescent="0.25">
      <c r="A84" s="78" t="s">
        <v>79</v>
      </c>
      <c r="B84" s="72">
        <f>BOR!B84+LUMCON!B84+LOSFA!B84+ULSummary!B84+'LSU Summary'!B84+'SU Summary'!B84+'LCTCS Summary'!B84</f>
        <v>264179</v>
      </c>
      <c r="C84" s="72">
        <f>BOR!C84+LUMCON!C84+LOSFA!C84+ULSummary!C84+'LSU Summary'!C84+'SU Summary'!C84+'LCTCS Summary'!C84</f>
        <v>310866</v>
      </c>
      <c r="D84" s="72">
        <f>BOR!D84+LUMCON!D84+LOSFA!D84+ULSummary!D84+'LSU Summary'!D84+'SU Summary'!D84+'LCTCS Summary'!D84</f>
        <v>260039</v>
      </c>
      <c r="E84" s="72">
        <f t="shared" si="6"/>
        <v>-50827</v>
      </c>
      <c r="F84" s="73">
        <f t="shared" si="7"/>
        <v>-0.16350131567942458</v>
      </c>
    </row>
    <row r="85" spans="1:11" ht="15" customHeight="1" x14ac:dyDescent="0.25">
      <c r="A85" s="78" t="s">
        <v>80</v>
      </c>
      <c r="B85" s="72">
        <f>BOR!B85+LUMCON!B85+LOSFA!B85+ULSummary!B85+'LSU Summary'!B85+'SU Summary'!B85+'LCTCS Summary'!B85</f>
        <v>37717655.579999998</v>
      </c>
      <c r="C85" s="72">
        <f>BOR!C85+LUMCON!C85+LOSFA!C85+ULSummary!C85+'LSU Summary'!C85+'SU Summary'!C85+'LCTCS Summary'!C85</f>
        <v>39691357</v>
      </c>
      <c r="D85" s="72">
        <f>BOR!D85+LUMCON!D85+LOSFA!D85+ULSummary!D85+'LSU Summary'!D85+'SU Summary'!D85+'LCTCS Summary'!D85</f>
        <v>43510187</v>
      </c>
      <c r="E85" s="72">
        <f t="shared" si="6"/>
        <v>3818830</v>
      </c>
      <c r="F85" s="73">
        <f t="shared" si="7"/>
        <v>9.6213137787150987E-2</v>
      </c>
    </row>
    <row r="86" spans="1:11" s="127" customFormat="1" ht="15" customHeight="1" x14ac:dyDescent="0.25">
      <c r="A86" s="81" t="s">
        <v>81</v>
      </c>
      <c r="B86" s="90">
        <f>BOR!B86+LUMCON!B86+LOSFA!B86+ULSummary!B86+'LSU Summary'!B86+'SU Summary'!B86+'LCTCS Summary'!B86</f>
        <v>767647466.73000002</v>
      </c>
      <c r="C86" s="90">
        <f>BOR!C86+LUMCON!C86+LOSFA!C86+ULSummary!C86+'LSU Summary'!C86+'SU Summary'!C86+'LCTCS Summary'!C86</f>
        <v>799024974.13999999</v>
      </c>
      <c r="D86" s="90">
        <f>BOR!D86+LUMCON!D86+LOSFA!D86+ULSummary!D86+'LSU Summary'!D86+'SU Summary'!D86+'LCTCS Summary'!D86</f>
        <v>817627717.13999999</v>
      </c>
      <c r="E86" s="90">
        <f t="shared" si="6"/>
        <v>18602743</v>
      </c>
      <c r="F86" s="84">
        <f t="shared" si="7"/>
        <v>2.3281804201454846E-2</v>
      </c>
    </row>
    <row r="87" spans="1:11" ht="15" customHeight="1" x14ac:dyDescent="0.25">
      <c r="A87" s="78" t="s">
        <v>82</v>
      </c>
      <c r="B87" s="72">
        <f>BOR!B87+LUMCON!B87+LOSFA!B87+ULSummary!B87+'LSU Summary'!B87+'SU Summary'!B87+'LCTCS Summary'!B87</f>
        <v>19539679.359999999</v>
      </c>
      <c r="C87" s="72">
        <f>BOR!C87+LUMCON!C87+LOSFA!C87+ULSummary!C87+'LSU Summary'!C87+'SU Summary'!C87+'LCTCS Summary'!C87</f>
        <v>13077131</v>
      </c>
      <c r="D87" s="72">
        <f>BOR!D87+LUMCON!D87+LOSFA!D87+ULSummary!D87+'LSU Summary'!D87+'SU Summary'!D87+'LCTCS Summary'!D87</f>
        <v>11067048</v>
      </c>
      <c r="E87" s="72">
        <f t="shared" si="6"/>
        <v>-2010083</v>
      </c>
      <c r="F87" s="73">
        <f t="shared" si="7"/>
        <v>-0.15370978542617644</v>
      </c>
    </row>
    <row r="88" spans="1:11" ht="15" customHeight="1" x14ac:dyDescent="0.25">
      <c r="A88" s="78" t="s">
        <v>83</v>
      </c>
      <c r="B88" s="72">
        <f>BOR!B88+LUMCON!B88+LOSFA!B88+ULSummary!B88+'LSU Summary'!B88+'SU Summary'!B88+'LCTCS Summary'!B88</f>
        <v>4734324.68</v>
      </c>
      <c r="C88" s="72">
        <f>BOR!C88+LUMCON!C88+LOSFA!C88+ULSummary!C88+'LSU Summary'!C88+'SU Summary'!C88+'LCTCS Summary'!C88</f>
        <v>6294277</v>
      </c>
      <c r="D88" s="72">
        <f>BOR!D88+LUMCON!D88+LOSFA!D88+ULSummary!D88+'LSU Summary'!D88+'SU Summary'!D88+'LCTCS Summary'!D88</f>
        <v>6953233</v>
      </c>
      <c r="E88" s="72">
        <f t="shared" si="6"/>
        <v>658956</v>
      </c>
      <c r="F88" s="73">
        <f t="shared" si="7"/>
        <v>0.10469129337650694</v>
      </c>
    </row>
    <row r="89" spans="1:11" ht="15" customHeight="1" x14ac:dyDescent="0.25">
      <c r="A89" s="86" t="s">
        <v>84</v>
      </c>
      <c r="B89" s="72">
        <f>BOR!B89+LUMCON!B89+LOSFA!B89+ULSummary!B89+'LSU Summary'!B89+'SU Summary'!B89+'LCTCS Summary'!B89</f>
        <v>2328866.6800000002</v>
      </c>
      <c r="C89" s="72">
        <f>BOR!C89+LUMCON!C89+LOSFA!C89+ULSummary!C89+'LSU Summary'!C89+'SU Summary'!C89+'LCTCS Summary'!C89</f>
        <v>1362663</v>
      </c>
      <c r="D89" s="72">
        <f>BOR!D89+LUMCON!D89+LOSFA!D89+ULSummary!D89+'LSU Summary'!D89+'SU Summary'!D89+'LCTCS Summary'!D89</f>
        <v>706025</v>
      </c>
      <c r="E89" s="72">
        <f t="shared" si="6"/>
        <v>-656638</v>
      </c>
      <c r="F89" s="73">
        <f t="shared" si="7"/>
        <v>-0.48187849820535233</v>
      </c>
    </row>
    <row r="90" spans="1:11" s="127" customFormat="1" ht="15" customHeight="1" x14ac:dyDescent="0.25">
      <c r="A90" s="100" t="s">
        <v>85</v>
      </c>
      <c r="B90" s="90">
        <f>BOR!B90+LUMCON!B90+LOSFA!B90+ULSummary!B90+'LSU Summary'!B90+'SU Summary'!B90+'LCTCS Summary'!B90</f>
        <v>26602870.720000003</v>
      </c>
      <c r="C90" s="90">
        <f>BOR!C90+LUMCON!C90+LOSFA!C90+ULSummary!C90+'LSU Summary'!C90+'SU Summary'!C90+'LCTCS Summary'!C90</f>
        <v>20734071</v>
      </c>
      <c r="D90" s="90">
        <f>BOR!D90+LUMCON!D90+LOSFA!D90+ULSummary!D90+'LSU Summary'!D90+'SU Summary'!D90+'LCTCS Summary'!D90</f>
        <v>18726306</v>
      </c>
      <c r="E90" s="90">
        <f t="shared" si="6"/>
        <v>-2007765</v>
      </c>
      <c r="F90" s="84">
        <f t="shared" si="7"/>
        <v>-9.6834094954145758E-2</v>
      </c>
      <c r="K90" s="192"/>
    </row>
    <row r="91" spans="1:11" ht="15" customHeight="1" x14ac:dyDescent="0.25">
      <c r="A91" s="86" t="s">
        <v>86</v>
      </c>
      <c r="B91" s="72">
        <f>BOR!B91+LUMCON!B91+LOSFA!B91+ULSummary!B91+'LSU Summary'!B91+'SU Summary'!B91+'LCTCS Summary'!B91</f>
        <v>0</v>
      </c>
      <c r="C91" s="72">
        <f>BOR!C91+LUMCON!C91+LOSFA!C91+ULSummary!C91+'LSU Summary'!C91+'SU Summary'!C91+'LCTCS Summary'!C91</f>
        <v>0</v>
      </c>
      <c r="D91" s="72">
        <f>BOR!D91+LUMCON!D91+LOSFA!D91+ULSummary!D91+'LSU Summary'!D91+'SU Summary'!D91+'LCTCS Summary'!D91</f>
        <v>0</v>
      </c>
      <c r="E91" s="72">
        <f t="shared" si="6"/>
        <v>0</v>
      </c>
      <c r="F91" s="73">
        <f t="shared" si="7"/>
        <v>0</v>
      </c>
    </row>
    <row r="92" spans="1:11" s="127" customFormat="1" ht="15" customHeight="1" thickBot="1" x14ac:dyDescent="0.3">
      <c r="A92" s="199" t="s">
        <v>67</v>
      </c>
      <c r="B92" s="200">
        <f>BOR!B92+LUMCON!B92+LOSFA!B92+ULSummary!B92+'LSU Summary'!B92+'SU Summary'!B92+'LCTCS Summary'!B92-3</f>
        <v>2730980642.776</v>
      </c>
      <c r="C92" s="200">
        <f>BOR!C92+LUMCON!C92+LOSFA!C92+ULSummary!C92+'LSU Summary'!C92+'SU Summary'!C92+'LCTCS Summary'!C92</f>
        <v>2805290536.6300001</v>
      </c>
      <c r="D92" s="200">
        <f>BOR!D92+LUMCON!D92+LOSFA!D92+ULSummary!D92+'LSU Summary'!D92+'SU Summary'!D92+'LCTCS Summary'!D92-1</f>
        <v>2848904259.0477896</v>
      </c>
      <c r="E92" s="201">
        <f t="shared" si="6"/>
        <v>43613722.417789459</v>
      </c>
      <c r="F92" s="202">
        <f t="shared" si="7"/>
        <v>1.554695381754743E-2</v>
      </c>
    </row>
    <row r="93" spans="1:11" ht="15" customHeight="1" thickTop="1" x14ac:dyDescent="0.4">
      <c r="A93" s="4"/>
      <c r="B93" s="5"/>
      <c r="C93" s="5"/>
      <c r="D93" s="5"/>
      <c r="E93" s="5"/>
      <c r="F93" s="6" t="s">
        <v>46</v>
      </c>
      <c r="G93" s="145"/>
      <c r="H93" s="145"/>
    </row>
    <row r="94" spans="1:11" x14ac:dyDescent="0.25">
      <c r="A94" s="1" t="s">
        <v>201</v>
      </c>
    </row>
    <row r="95" spans="1:11" x14ac:dyDescent="0.25">
      <c r="A95" s="1" t="s">
        <v>193</v>
      </c>
    </row>
  </sheetData>
  <hyperlinks>
    <hyperlink ref="H2" location="Home!A1" tooltip="Home" display="Home" xr:uid="{00000000-0004-0000-0100-000000000000}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pageSetUpPr fitToPage="1"/>
  </sheetPr>
  <dimension ref="A1:L95"/>
  <sheetViews>
    <sheetView zoomScale="80" zoomScaleNormal="80" workbookViewId="0">
      <pane xSplit="1" ySplit="5" topLeftCell="B6" activePane="bottomRight" state="frozen"/>
      <selection activeCell="P29" sqref="P29"/>
      <selection pane="topRight" activeCell="P29" sqref="P29"/>
      <selection pane="bottomLeft" activeCell="P29" sqref="P29"/>
      <selection pane="bottomRight" activeCell="P29" sqref="P29"/>
    </sheetView>
  </sheetViews>
  <sheetFormatPr defaultColWidth="9.140625" defaultRowHeight="15" x14ac:dyDescent="0.25"/>
  <cols>
    <col min="1" max="1" width="66.5703125" style="142" customWidth="1"/>
    <col min="2" max="5" width="23.7109375" style="190" customWidth="1"/>
    <col min="6" max="6" width="23.7109375" style="191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194" t="s">
        <v>125</v>
      </c>
      <c r="E1" s="43"/>
      <c r="F1" s="41"/>
      <c r="H1" s="145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190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146" t="s">
        <v>4</v>
      </c>
      <c r="B4" s="147" t="s">
        <v>5</v>
      </c>
      <c r="C4" s="148" t="s">
        <v>6</v>
      </c>
      <c r="D4" s="148" t="s">
        <v>6</v>
      </c>
      <c r="E4" s="148" t="s">
        <v>7</v>
      </c>
      <c r="F4" s="149" t="s">
        <v>8</v>
      </c>
    </row>
    <row r="5" spans="1:8" s="143" customFormat="1" ht="15" customHeight="1" x14ac:dyDescent="0.25">
      <c r="A5" s="150"/>
      <c r="B5" s="151" t="s">
        <v>138</v>
      </c>
      <c r="C5" s="151" t="s">
        <v>197</v>
      </c>
      <c r="D5" s="151" t="s">
        <v>198</v>
      </c>
      <c r="E5" s="151" t="s">
        <v>138</v>
      </c>
      <c r="F5" s="152" t="s">
        <v>9</v>
      </c>
    </row>
    <row r="6" spans="1:8" ht="15" customHeight="1" x14ac:dyDescent="0.25">
      <c r="A6" s="153" t="s">
        <v>10</v>
      </c>
      <c r="B6" s="154"/>
      <c r="C6" s="154"/>
      <c r="D6" s="154"/>
      <c r="E6" s="154"/>
      <c r="F6" s="155"/>
    </row>
    <row r="7" spans="1:8" ht="15" customHeight="1" x14ac:dyDescent="0.25">
      <c r="A7" s="153" t="s">
        <v>11</v>
      </c>
      <c r="B7" s="154"/>
      <c r="C7" s="154"/>
      <c r="D7" s="154"/>
      <c r="E7" s="154"/>
      <c r="F7" s="156"/>
    </row>
    <row r="8" spans="1:8" ht="15" customHeight="1" x14ac:dyDescent="0.25">
      <c r="A8" s="157" t="s">
        <v>12</v>
      </c>
      <c r="B8" s="158">
        <v>45619806</v>
      </c>
      <c r="C8" s="158">
        <v>45619806</v>
      </c>
      <c r="D8" s="158">
        <v>47370919</v>
      </c>
      <c r="E8" s="158">
        <f t="shared" ref="E8:E29" si="0">D8-C8</f>
        <v>1751113</v>
      </c>
      <c r="F8" s="159">
        <f t="shared" ref="F8:F29" si="1">IF(ISBLANK(E8),"  ",IF(C8&gt;0,E8/C8,IF(E8&gt;0,1,0)))</f>
        <v>3.8384928686456932E-2</v>
      </c>
    </row>
    <row r="9" spans="1:8" ht="15" customHeight="1" x14ac:dyDescent="0.25">
      <c r="A9" s="157" t="s">
        <v>13</v>
      </c>
      <c r="B9" s="158">
        <v>0</v>
      </c>
      <c r="C9" s="158">
        <v>0</v>
      </c>
      <c r="D9" s="158">
        <v>0</v>
      </c>
      <c r="E9" s="158">
        <f t="shared" si="0"/>
        <v>0</v>
      </c>
      <c r="F9" s="159">
        <f t="shared" si="1"/>
        <v>0</v>
      </c>
    </row>
    <row r="10" spans="1:8" ht="15" customHeight="1" x14ac:dyDescent="0.25">
      <c r="A10" s="160" t="s">
        <v>14</v>
      </c>
      <c r="B10" s="161">
        <v>2585782</v>
      </c>
      <c r="C10" s="161">
        <v>2731406</v>
      </c>
      <c r="D10" s="161">
        <v>2655243</v>
      </c>
      <c r="E10" s="161">
        <f t="shared" si="0"/>
        <v>-76163</v>
      </c>
      <c r="F10" s="159">
        <f t="shared" si="1"/>
        <v>-2.7884173938257439E-2</v>
      </c>
    </row>
    <row r="11" spans="1:8" ht="15" customHeight="1" x14ac:dyDescent="0.25">
      <c r="A11" s="162" t="s">
        <v>15</v>
      </c>
      <c r="B11" s="163">
        <v>0</v>
      </c>
      <c r="C11" s="163">
        <v>0</v>
      </c>
      <c r="D11" s="163">
        <v>0</v>
      </c>
      <c r="E11" s="161">
        <f t="shared" si="0"/>
        <v>0</v>
      </c>
      <c r="F11" s="159">
        <f t="shared" si="1"/>
        <v>0</v>
      </c>
    </row>
    <row r="12" spans="1:8" ht="15" customHeight="1" x14ac:dyDescent="0.25">
      <c r="A12" s="164" t="s">
        <v>16</v>
      </c>
      <c r="B12" s="163">
        <v>2585782</v>
      </c>
      <c r="C12" s="163">
        <v>2731406</v>
      </c>
      <c r="D12" s="163">
        <v>2655243</v>
      </c>
      <c r="E12" s="161">
        <f t="shared" si="0"/>
        <v>-76163</v>
      </c>
      <c r="F12" s="159">
        <f t="shared" si="1"/>
        <v>-2.7884173938257439E-2</v>
      </c>
    </row>
    <row r="13" spans="1:8" ht="15" customHeight="1" x14ac:dyDescent="0.25">
      <c r="A13" s="164" t="s">
        <v>17</v>
      </c>
      <c r="B13" s="163">
        <v>0</v>
      </c>
      <c r="C13" s="163">
        <v>0</v>
      </c>
      <c r="D13" s="163">
        <v>0</v>
      </c>
      <c r="E13" s="161">
        <f t="shared" si="0"/>
        <v>0</v>
      </c>
      <c r="F13" s="159">
        <f t="shared" si="1"/>
        <v>0</v>
      </c>
    </row>
    <row r="14" spans="1:8" ht="15" customHeight="1" x14ac:dyDescent="0.25">
      <c r="A14" s="164" t="s">
        <v>18</v>
      </c>
      <c r="B14" s="163">
        <v>0</v>
      </c>
      <c r="C14" s="163">
        <v>0</v>
      </c>
      <c r="D14" s="163">
        <v>0</v>
      </c>
      <c r="E14" s="161">
        <f t="shared" si="0"/>
        <v>0</v>
      </c>
      <c r="F14" s="159">
        <f t="shared" si="1"/>
        <v>0</v>
      </c>
    </row>
    <row r="15" spans="1:8" ht="15" customHeight="1" x14ac:dyDescent="0.25">
      <c r="A15" s="164" t="s">
        <v>19</v>
      </c>
      <c r="B15" s="163">
        <v>0</v>
      </c>
      <c r="C15" s="163">
        <v>0</v>
      </c>
      <c r="D15" s="163">
        <v>0</v>
      </c>
      <c r="E15" s="161">
        <f t="shared" si="0"/>
        <v>0</v>
      </c>
      <c r="F15" s="159">
        <f t="shared" si="1"/>
        <v>0</v>
      </c>
    </row>
    <row r="16" spans="1:8" ht="15" customHeight="1" x14ac:dyDescent="0.25">
      <c r="A16" s="164" t="s">
        <v>20</v>
      </c>
      <c r="B16" s="163">
        <v>0</v>
      </c>
      <c r="C16" s="163">
        <v>0</v>
      </c>
      <c r="D16" s="163">
        <v>0</v>
      </c>
      <c r="E16" s="161">
        <f t="shared" si="0"/>
        <v>0</v>
      </c>
      <c r="F16" s="159">
        <f t="shared" si="1"/>
        <v>0</v>
      </c>
    </row>
    <row r="17" spans="1:6" ht="15" customHeight="1" x14ac:dyDescent="0.25">
      <c r="A17" s="164" t="s">
        <v>21</v>
      </c>
      <c r="B17" s="163">
        <v>0</v>
      </c>
      <c r="C17" s="163">
        <v>0</v>
      </c>
      <c r="D17" s="163">
        <v>0</v>
      </c>
      <c r="E17" s="161">
        <f t="shared" si="0"/>
        <v>0</v>
      </c>
      <c r="F17" s="159">
        <f t="shared" si="1"/>
        <v>0</v>
      </c>
    </row>
    <row r="18" spans="1:6" ht="15" customHeight="1" x14ac:dyDescent="0.25">
      <c r="A18" s="164" t="s">
        <v>22</v>
      </c>
      <c r="B18" s="163">
        <v>0</v>
      </c>
      <c r="C18" s="163">
        <v>0</v>
      </c>
      <c r="D18" s="163">
        <v>0</v>
      </c>
      <c r="E18" s="161">
        <f t="shared" si="0"/>
        <v>0</v>
      </c>
      <c r="F18" s="159">
        <f t="shared" si="1"/>
        <v>0</v>
      </c>
    </row>
    <row r="19" spans="1:6" ht="15" customHeight="1" x14ac:dyDescent="0.25">
      <c r="A19" s="164" t="s">
        <v>23</v>
      </c>
      <c r="B19" s="163">
        <v>0</v>
      </c>
      <c r="C19" s="163">
        <v>0</v>
      </c>
      <c r="D19" s="163">
        <v>0</v>
      </c>
      <c r="E19" s="161">
        <f t="shared" si="0"/>
        <v>0</v>
      </c>
      <c r="F19" s="159">
        <f t="shared" si="1"/>
        <v>0</v>
      </c>
    </row>
    <row r="20" spans="1:6" ht="15" customHeight="1" x14ac:dyDescent="0.25">
      <c r="A20" s="164" t="s">
        <v>24</v>
      </c>
      <c r="B20" s="163">
        <v>0</v>
      </c>
      <c r="C20" s="163">
        <v>0</v>
      </c>
      <c r="D20" s="163">
        <v>0</v>
      </c>
      <c r="E20" s="161">
        <f t="shared" si="0"/>
        <v>0</v>
      </c>
      <c r="F20" s="159">
        <f t="shared" si="1"/>
        <v>0</v>
      </c>
    </row>
    <row r="21" spans="1:6" ht="15" customHeight="1" x14ac:dyDescent="0.25">
      <c r="A21" s="164" t="s">
        <v>25</v>
      </c>
      <c r="B21" s="163">
        <v>0</v>
      </c>
      <c r="C21" s="163">
        <v>0</v>
      </c>
      <c r="D21" s="163">
        <v>0</v>
      </c>
      <c r="E21" s="161">
        <f t="shared" si="0"/>
        <v>0</v>
      </c>
      <c r="F21" s="159">
        <f t="shared" si="1"/>
        <v>0</v>
      </c>
    </row>
    <row r="22" spans="1:6" ht="15" customHeight="1" x14ac:dyDescent="0.25">
      <c r="A22" s="164" t="s">
        <v>26</v>
      </c>
      <c r="B22" s="163">
        <v>0</v>
      </c>
      <c r="C22" s="163">
        <v>0</v>
      </c>
      <c r="D22" s="163">
        <v>0</v>
      </c>
      <c r="E22" s="161">
        <f t="shared" si="0"/>
        <v>0</v>
      </c>
      <c r="F22" s="159">
        <f t="shared" si="1"/>
        <v>0</v>
      </c>
    </row>
    <row r="23" spans="1:6" ht="15" customHeight="1" x14ac:dyDescent="0.25">
      <c r="A23" s="165" t="s">
        <v>27</v>
      </c>
      <c r="B23" s="163">
        <v>0</v>
      </c>
      <c r="C23" s="163">
        <v>0</v>
      </c>
      <c r="D23" s="163">
        <v>0</v>
      </c>
      <c r="E23" s="161">
        <f t="shared" si="0"/>
        <v>0</v>
      </c>
      <c r="F23" s="159">
        <f t="shared" si="1"/>
        <v>0</v>
      </c>
    </row>
    <row r="24" spans="1:6" ht="15" customHeight="1" x14ac:dyDescent="0.25">
      <c r="A24" s="165" t="s">
        <v>28</v>
      </c>
      <c r="B24" s="163">
        <v>0</v>
      </c>
      <c r="C24" s="163">
        <v>0</v>
      </c>
      <c r="D24" s="163">
        <v>0</v>
      </c>
      <c r="E24" s="161">
        <f t="shared" si="0"/>
        <v>0</v>
      </c>
      <c r="F24" s="159">
        <f t="shared" si="1"/>
        <v>0</v>
      </c>
    </row>
    <row r="25" spans="1:6" ht="15" customHeight="1" x14ac:dyDescent="0.25">
      <c r="A25" s="165" t="s">
        <v>29</v>
      </c>
      <c r="B25" s="163">
        <v>0</v>
      </c>
      <c r="C25" s="163">
        <v>0</v>
      </c>
      <c r="D25" s="163">
        <v>0</v>
      </c>
      <c r="E25" s="161">
        <f t="shared" si="0"/>
        <v>0</v>
      </c>
      <c r="F25" s="159">
        <f t="shared" si="1"/>
        <v>0</v>
      </c>
    </row>
    <row r="26" spans="1:6" ht="15" customHeight="1" x14ac:dyDescent="0.25">
      <c r="A26" s="165" t="s">
        <v>30</v>
      </c>
      <c r="B26" s="163">
        <v>0</v>
      </c>
      <c r="C26" s="163">
        <v>0</v>
      </c>
      <c r="D26" s="163">
        <v>0</v>
      </c>
      <c r="E26" s="161">
        <f t="shared" si="0"/>
        <v>0</v>
      </c>
      <c r="F26" s="159">
        <f t="shared" si="1"/>
        <v>0</v>
      </c>
    </row>
    <row r="27" spans="1:6" ht="15" customHeight="1" x14ac:dyDescent="0.25">
      <c r="A27" s="165" t="s">
        <v>31</v>
      </c>
      <c r="B27" s="163">
        <v>0</v>
      </c>
      <c r="C27" s="163">
        <v>0</v>
      </c>
      <c r="D27" s="163">
        <v>0</v>
      </c>
      <c r="E27" s="161">
        <f t="shared" si="0"/>
        <v>0</v>
      </c>
      <c r="F27" s="159">
        <f t="shared" si="1"/>
        <v>0</v>
      </c>
    </row>
    <row r="28" spans="1:6" ht="15" customHeight="1" x14ac:dyDescent="0.25">
      <c r="A28" s="165" t="s">
        <v>87</v>
      </c>
      <c r="B28" s="163">
        <v>0</v>
      </c>
      <c r="C28" s="163">
        <v>0</v>
      </c>
      <c r="D28" s="163">
        <v>0</v>
      </c>
      <c r="E28" s="161">
        <f>D28-C28</f>
        <v>0</v>
      </c>
      <c r="F28" s="159">
        <f>IF(ISBLANK(E28),"  ",IF(C28&gt;0,E28/C28,IF(E28&gt;0,1,0)))</f>
        <v>0</v>
      </c>
    </row>
    <row r="29" spans="1:6" ht="15" customHeight="1" x14ac:dyDescent="0.25">
      <c r="A29" s="165" t="s">
        <v>32</v>
      </c>
      <c r="B29" s="163">
        <v>0</v>
      </c>
      <c r="C29" s="163">
        <v>0</v>
      </c>
      <c r="D29" s="163">
        <v>0</v>
      </c>
      <c r="E29" s="161">
        <f t="shared" si="0"/>
        <v>0</v>
      </c>
      <c r="F29" s="159">
        <f t="shared" si="1"/>
        <v>0</v>
      </c>
    </row>
    <row r="30" spans="1:6" ht="15" customHeight="1" x14ac:dyDescent="0.25">
      <c r="A30" s="166" t="s">
        <v>33</v>
      </c>
      <c r="B30" s="163"/>
      <c r="C30" s="163"/>
      <c r="D30" s="163"/>
      <c r="E30" s="163"/>
      <c r="F30" s="155"/>
    </row>
    <row r="31" spans="1:6" ht="15" customHeight="1" x14ac:dyDescent="0.25">
      <c r="A31" s="162" t="s">
        <v>34</v>
      </c>
      <c r="B31" s="158">
        <v>0</v>
      </c>
      <c r="C31" s="158">
        <v>0</v>
      </c>
      <c r="D31" s="158">
        <v>0</v>
      </c>
      <c r="E31" s="158">
        <f>D31-C31</f>
        <v>0</v>
      </c>
      <c r="F31" s="159">
        <f>IF(ISBLANK(E31),"  ",IF(C31&gt;0,E31/C31,IF(E31&gt;0,1,0)))</f>
        <v>0</v>
      </c>
    </row>
    <row r="32" spans="1:6" ht="15" customHeight="1" x14ac:dyDescent="0.25">
      <c r="A32" s="167" t="s">
        <v>35</v>
      </c>
      <c r="B32" s="163"/>
      <c r="C32" s="163"/>
      <c r="D32" s="163"/>
      <c r="E32" s="163"/>
      <c r="F32" s="155"/>
    </row>
    <row r="33" spans="1:12" ht="15" customHeight="1" x14ac:dyDescent="0.25">
      <c r="A33" s="162" t="s">
        <v>34</v>
      </c>
      <c r="B33" s="154">
        <v>0</v>
      </c>
      <c r="C33" s="154">
        <v>0</v>
      </c>
      <c r="D33" s="154">
        <v>0</v>
      </c>
      <c r="E33" s="158">
        <f>D33-C33</f>
        <v>0</v>
      </c>
      <c r="F33" s="159">
        <f>IF(ISBLANK(E33),"  ",IF(C33&gt;0,E33/C33,IF(E33&gt;0,1,0)))</f>
        <v>0</v>
      </c>
    </row>
    <row r="34" spans="1:12" ht="15" customHeight="1" x14ac:dyDescent="0.25">
      <c r="A34" s="164" t="s">
        <v>36</v>
      </c>
      <c r="B34" s="163"/>
      <c r="C34" s="163"/>
      <c r="D34" s="163"/>
      <c r="E34" s="161"/>
      <c r="F34" s="159" t="str">
        <f>IF(ISBLANK(E34),"  ",IF(C34&gt;0,E34/C34,IF(E34&gt;0,1,0)))</f>
        <v xml:space="preserve">  </v>
      </c>
    </row>
    <row r="35" spans="1:12" s="127" customFormat="1" ht="15" customHeight="1" x14ac:dyDescent="0.25">
      <c r="A35" s="168" t="s">
        <v>38</v>
      </c>
      <c r="B35" s="169">
        <v>48205588</v>
      </c>
      <c r="C35" s="169">
        <v>48351212</v>
      </c>
      <c r="D35" s="169">
        <v>50026162</v>
      </c>
      <c r="E35" s="169">
        <f>D35-C35</f>
        <v>1674950</v>
      </c>
      <c r="F35" s="170">
        <f>IF(ISBLANK(E35),"  ",IF(C35&gt;0,E35/C35,IF(E35&gt;0,1,0)))</f>
        <v>3.464132398583928E-2</v>
      </c>
    </row>
    <row r="36" spans="1:12" ht="15" customHeight="1" x14ac:dyDescent="0.25">
      <c r="A36" s="166" t="s">
        <v>39</v>
      </c>
      <c r="B36" s="163"/>
      <c r="C36" s="163"/>
      <c r="D36" s="163"/>
      <c r="E36" s="163"/>
      <c r="F36" s="155"/>
    </row>
    <row r="37" spans="1:12" ht="15" customHeight="1" x14ac:dyDescent="0.25">
      <c r="A37" s="171" t="s">
        <v>40</v>
      </c>
      <c r="B37" s="158">
        <v>0</v>
      </c>
      <c r="C37" s="158">
        <v>0</v>
      </c>
      <c r="D37" s="158">
        <v>0</v>
      </c>
      <c r="E37" s="158">
        <f t="shared" ref="E37:E42" si="2">D37-C37</f>
        <v>0</v>
      </c>
      <c r="F37" s="159">
        <f t="shared" ref="F37:F42" si="3">IF(ISBLANK(E37),"  ",IF(C37&gt;0,E37/C37,IF(E37&gt;0,1,0)))</f>
        <v>0</v>
      </c>
    </row>
    <row r="38" spans="1:12" ht="15" customHeight="1" x14ac:dyDescent="0.25">
      <c r="A38" s="172" t="s">
        <v>41</v>
      </c>
      <c r="B38" s="158">
        <v>0</v>
      </c>
      <c r="C38" s="158">
        <v>0</v>
      </c>
      <c r="D38" s="158">
        <v>0</v>
      </c>
      <c r="E38" s="161">
        <f t="shared" si="2"/>
        <v>0</v>
      </c>
      <c r="F38" s="159">
        <f t="shared" si="3"/>
        <v>0</v>
      </c>
    </row>
    <row r="39" spans="1:12" ht="15" customHeight="1" x14ac:dyDescent="0.25">
      <c r="A39" s="172" t="s">
        <v>42</v>
      </c>
      <c r="B39" s="158">
        <v>0</v>
      </c>
      <c r="C39" s="158">
        <v>0</v>
      </c>
      <c r="D39" s="158">
        <v>0</v>
      </c>
      <c r="E39" s="161">
        <f t="shared" si="2"/>
        <v>0</v>
      </c>
      <c r="F39" s="159">
        <f t="shared" si="3"/>
        <v>0</v>
      </c>
    </row>
    <row r="40" spans="1:12" ht="15" customHeight="1" x14ac:dyDescent="0.25">
      <c r="A40" s="172" t="s">
        <v>43</v>
      </c>
      <c r="B40" s="158">
        <v>0</v>
      </c>
      <c r="C40" s="158">
        <v>0</v>
      </c>
      <c r="D40" s="158">
        <v>0</v>
      </c>
      <c r="E40" s="161">
        <f t="shared" si="2"/>
        <v>0</v>
      </c>
      <c r="F40" s="159">
        <f t="shared" si="3"/>
        <v>0</v>
      </c>
    </row>
    <row r="41" spans="1:12" ht="15" customHeight="1" x14ac:dyDescent="0.25">
      <c r="A41" s="173" t="s">
        <v>44</v>
      </c>
      <c r="B41" s="158">
        <v>0</v>
      </c>
      <c r="C41" s="158">
        <v>0</v>
      </c>
      <c r="D41" s="158">
        <v>0</v>
      </c>
      <c r="E41" s="161">
        <f t="shared" si="2"/>
        <v>0</v>
      </c>
      <c r="F41" s="159">
        <f t="shared" si="3"/>
        <v>0</v>
      </c>
    </row>
    <row r="42" spans="1:12" s="127" customFormat="1" ht="15" customHeight="1" x14ac:dyDescent="0.25">
      <c r="A42" s="166" t="s">
        <v>45</v>
      </c>
      <c r="B42" s="174">
        <v>0</v>
      </c>
      <c r="C42" s="174">
        <v>0</v>
      </c>
      <c r="D42" s="174">
        <v>0</v>
      </c>
      <c r="E42" s="174">
        <f t="shared" si="2"/>
        <v>0</v>
      </c>
      <c r="F42" s="170">
        <f t="shared" si="3"/>
        <v>0</v>
      </c>
      <c r="L42" s="127" t="s">
        <v>46</v>
      </c>
    </row>
    <row r="43" spans="1:12" ht="15" customHeight="1" x14ac:dyDescent="0.25">
      <c r="A43" s="164" t="s">
        <v>46</v>
      </c>
      <c r="B43" s="163"/>
      <c r="C43" s="163"/>
      <c r="D43" s="163"/>
      <c r="E43" s="163"/>
      <c r="F43" s="155"/>
    </row>
    <row r="44" spans="1:12" s="127" customFormat="1" ht="15" customHeight="1" x14ac:dyDescent="0.25">
      <c r="A44" s="175" t="s">
        <v>47</v>
      </c>
      <c r="B44" s="176">
        <v>185000</v>
      </c>
      <c r="C44" s="176">
        <v>185000</v>
      </c>
      <c r="D44" s="176">
        <v>185000</v>
      </c>
      <c r="E44" s="176">
        <f>D44-C44</f>
        <v>0</v>
      </c>
      <c r="F44" s="170">
        <f>IF(ISBLANK(E44),"  ",IF(C44&gt;0,E44/C44,IF(E44&gt;0,1,0)))</f>
        <v>0</v>
      </c>
    </row>
    <row r="45" spans="1:12" ht="15" customHeight="1" x14ac:dyDescent="0.25">
      <c r="A45" s="164" t="s">
        <v>46</v>
      </c>
      <c r="B45" s="163"/>
      <c r="C45" s="163"/>
      <c r="D45" s="163"/>
      <c r="E45" s="163"/>
      <c r="F45" s="155"/>
    </row>
    <row r="46" spans="1:12" s="127" customFormat="1" ht="15" customHeight="1" x14ac:dyDescent="0.25">
      <c r="A46" s="175" t="s">
        <v>48</v>
      </c>
      <c r="B46" s="176">
        <v>0</v>
      </c>
      <c r="C46" s="176">
        <v>0</v>
      </c>
      <c r="D46" s="176">
        <v>0</v>
      </c>
      <c r="E46" s="176">
        <f>D46-C46</f>
        <v>0</v>
      </c>
      <c r="F46" s="170">
        <f>IF(ISBLANK(E46),"  ",IF(C46&gt;0,E46/C46,IF(E46&gt;0,1,0)))</f>
        <v>0</v>
      </c>
    </row>
    <row r="47" spans="1:12" ht="15" customHeight="1" x14ac:dyDescent="0.25">
      <c r="A47" s="164" t="s">
        <v>46</v>
      </c>
      <c r="B47" s="163"/>
      <c r="C47" s="163"/>
      <c r="D47" s="163"/>
      <c r="E47" s="163"/>
      <c r="F47" s="155"/>
    </row>
    <row r="48" spans="1:12" s="127" customFormat="1" ht="15" customHeight="1" x14ac:dyDescent="0.25">
      <c r="A48" s="166" t="s">
        <v>49</v>
      </c>
      <c r="B48" s="174">
        <v>135444555</v>
      </c>
      <c r="C48" s="174">
        <v>136939525</v>
      </c>
      <c r="D48" s="174">
        <v>136939525</v>
      </c>
      <c r="E48" s="174">
        <f>D48-C48</f>
        <v>0</v>
      </c>
      <c r="F48" s="170">
        <f>IF(ISBLANK(E48),"  ",IF(C48&gt;0,E48/C48,IF(E48&gt;0,1,0)))</f>
        <v>0</v>
      </c>
    </row>
    <row r="49" spans="1:6" ht="15" customHeight="1" x14ac:dyDescent="0.25">
      <c r="A49" s="164" t="s">
        <v>46</v>
      </c>
      <c r="B49" s="163"/>
      <c r="C49" s="163"/>
      <c r="D49" s="163"/>
      <c r="E49" s="163"/>
      <c r="F49" s="155"/>
    </row>
    <row r="50" spans="1:6" s="127" customFormat="1" ht="15" customHeight="1" x14ac:dyDescent="0.25">
      <c r="A50" s="177" t="s">
        <v>50</v>
      </c>
      <c r="B50" s="178">
        <v>0</v>
      </c>
      <c r="C50" s="178">
        <v>0</v>
      </c>
      <c r="D50" s="178">
        <v>0</v>
      </c>
      <c r="E50" s="178">
        <f>D50-C50</f>
        <v>0</v>
      </c>
      <c r="F50" s="170">
        <f>IF(ISBLANK(E50),"  ",IF(C50&gt;0,E50/C50,IF(E50&gt;0,1,0)))</f>
        <v>0</v>
      </c>
    </row>
    <row r="51" spans="1:6" ht="15" customHeight="1" x14ac:dyDescent="0.25">
      <c r="A51" s="166"/>
      <c r="B51" s="154"/>
      <c r="C51" s="154"/>
      <c r="D51" s="154"/>
      <c r="E51" s="154"/>
      <c r="F51" s="179"/>
    </row>
    <row r="52" spans="1:6" s="127" customFormat="1" ht="15" customHeight="1" x14ac:dyDescent="0.25">
      <c r="A52" s="166" t="s">
        <v>51</v>
      </c>
      <c r="B52" s="174">
        <v>0</v>
      </c>
      <c r="C52" s="174">
        <v>0</v>
      </c>
      <c r="D52" s="174">
        <v>0</v>
      </c>
      <c r="E52" s="178">
        <f>D52-C52</f>
        <v>0</v>
      </c>
      <c r="F52" s="170">
        <f>IF(ISBLANK(E52),"  ",IF(C52&gt;0,E52/C52,IF(E52&gt;0,1,0)))</f>
        <v>0</v>
      </c>
    </row>
    <row r="53" spans="1:6" ht="15" customHeight="1" x14ac:dyDescent="0.25">
      <c r="A53" s="164"/>
      <c r="B53" s="163"/>
      <c r="C53" s="163"/>
      <c r="D53" s="163"/>
      <c r="E53" s="163"/>
      <c r="F53" s="155"/>
    </row>
    <row r="54" spans="1:6" s="127" customFormat="1" ht="15" customHeight="1" x14ac:dyDescent="0.25">
      <c r="A54" s="180" t="s">
        <v>52</v>
      </c>
      <c r="B54" s="174">
        <v>183835143</v>
      </c>
      <c r="C54" s="174">
        <v>185475737</v>
      </c>
      <c r="D54" s="174">
        <v>187150687</v>
      </c>
      <c r="E54" s="174">
        <f>D54-C54</f>
        <v>1674950</v>
      </c>
      <c r="F54" s="170">
        <f>IF(ISBLANK(E54),"  ",IF(C54&gt;0,E54/C54,IF(E54&gt;0,1,0)))</f>
        <v>9.0305612318445725E-3</v>
      </c>
    </row>
    <row r="55" spans="1:6" ht="15" customHeight="1" x14ac:dyDescent="0.25">
      <c r="A55" s="181"/>
      <c r="B55" s="163"/>
      <c r="C55" s="163"/>
      <c r="D55" s="163"/>
      <c r="E55" s="163"/>
      <c r="F55" s="155" t="s">
        <v>46</v>
      </c>
    </row>
    <row r="56" spans="1:6" ht="15" customHeight="1" x14ac:dyDescent="0.25">
      <c r="A56" s="182"/>
      <c r="B56" s="154"/>
      <c r="C56" s="154"/>
      <c r="D56" s="154"/>
      <c r="E56" s="154"/>
      <c r="F56" s="156" t="s">
        <v>46</v>
      </c>
    </row>
    <row r="57" spans="1:6" ht="15" customHeight="1" x14ac:dyDescent="0.25">
      <c r="A57" s="180" t="s">
        <v>53</v>
      </c>
      <c r="B57" s="154"/>
      <c r="C57" s="154"/>
      <c r="D57" s="154"/>
      <c r="E57" s="154"/>
      <c r="F57" s="156"/>
    </row>
    <row r="58" spans="1:6" ht="15" customHeight="1" x14ac:dyDescent="0.25">
      <c r="A58" s="162" t="s">
        <v>54</v>
      </c>
      <c r="B58" s="154">
        <v>77432959</v>
      </c>
      <c r="C58" s="154">
        <v>77588948</v>
      </c>
      <c r="D58" s="154">
        <v>79802205</v>
      </c>
      <c r="E58" s="154">
        <f t="shared" ref="E58:E71" si="4">D58-C58</f>
        <v>2213257</v>
      </c>
      <c r="F58" s="159">
        <f t="shared" ref="F58:F71" si="5">IF(ISBLANK(E58),"  ",IF(C58&gt;0,E58/C58,IF(E58&gt;0,1,0)))</f>
        <v>2.8525415758955772E-2</v>
      </c>
    </row>
    <row r="59" spans="1:6" ht="15" customHeight="1" x14ac:dyDescent="0.25">
      <c r="A59" s="164" t="s">
        <v>55</v>
      </c>
      <c r="B59" s="163">
        <v>14395013</v>
      </c>
      <c r="C59" s="163">
        <v>14740742</v>
      </c>
      <c r="D59" s="163">
        <v>14707526</v>
      </c>
      <c r="E59" s="163">
        <f t="shared" si="4"/>
        <v>-33216</v>
      </c>
      <c r="F59" s="159">
        <f t="shared" si="5"/>
        <v>-2.2533465411714009E-3</v>
      </c>
    </row>
    <row r="60" spans="1:6" ht="15" customHeight="1" x14ac:dyDescent="0.25">
      <c r="A60" s="164" t="s">
        <v>56</v>
      </c>
      <c r="B60" s="163">
        <v>185000</v>
      </c>
      <c r="C60" s="163">
        <v>185000</v>
      </c>
      <c r="D60" s="163">
        <v>185000</v>
      </c>
      <c r="E60" s="163">
        <f t="shared" si="4"/>
        <v>0</v>
      </c>
      <c r="F60" s="159">
        <f t="shared" si="5"/>
        <v>0</v>
      </c>
    </row>
    <row r="61" spans="1:6" ht="15" customHeight="1" x14ac:dyDescent="0.25">
      <c r="A61" s="164" t="s">
        <v>57</v>
      </c>
      <c r="B61" s="163">
        <v>18347453</v>
      </c>
      <c r="C61" s="163">
        <v>19415809</v>
      </c>
      <c r="D61" s="163">
        <v>16960560</v>
      </c>
      <c r="E61" s="163">
        <f t="shared" si="4"/>
        <v>-2455249</v>
      </c>
      <c r="F61" s="159">
        <f t="shared" si="5"/>
        <v>-0.12645617805572767</v>
      </c>
    </row>
    <row r="62" spans="1:6" ht="15" customHeight="1" x14ac:dyDescent="0.25">
      <c r="A62" s="164" t="s">
        <v>58</v>
      </c>
      <c r="B62" s="163">
        <v>9045501</v>
      </c>
      <c r="C62" s="163">
        <v>9215743</v>
      </c>
      <c r="D62" s="163">
        <v>9762369</v>
      </c>
      <c r="E62" s="163">
        <f t="shared" si="4"/>
        <v>546626</v>
      </c>
      <c r="F62" s="159">
        <f t="shared" si="5"/>
        <v>5.9314371071328705E-2</v>
      </c>
    </row>
    <row r="63" spans="1:6" ht="15" customHeight="1" x14ac:dyDescent="0.25">
      <c r="A63" s="164" t="s">
        <v>59</v>
      </c>
      <c r="B63" s="163">
        <v>30628114</v>
      </c>
      <c r="C63" s="163">
        <v>31658591</v>
      </c>
      <c r="D63" s="163">
        <v>32354612</v>
      </c>
      <c r="E63" s="163">
        <f t="shared" si="4"/>
        <v>696021</v>
      </c>
      <c r="F63" s="159">
        <f t="shared" si="5"/>
        <v>2.1985217219553453E-2</v>
      </c>
    </row>
    <row r="64" spans="1:6" ht="15" customHeight="1" x14ac:dyDescent="0.25">
      <c r="A64" s="164" t="s">
        <v>60</v>
      </c>
      <c r="B64" s="163">
        <v>18297502</v>
      </c>
      <c r="C64" s="163">
        <v>18122883</v>
      </c>
      <c r="D64" s="163">
        <v>18077554</v>
      </c>
      <c r="E64" s="163">
        <f t="shared" si="4"/>
        <v>-45329</v>
      </c>
      <c r="F64" s="159">
        <f t="shared" si="5"/>
        <v>-2.5012024852778666E-3</v>
      </c>
    </row>
    <row r="65" spans="1:6" ht="15" customHeight="1" x14ac:dyDescent="0.25">
      <c r="A65" s="164" t="s">
        <v>61</v>
      </c>
      <c r="B65" s="163">
        <v>14983672</v>
      </c>
      <c r="C65" s="163">
        <v>14025603</v>
      </c>
      <c r="D65" s="163">
        <v>14808245</v>
      </c>
      <c r="E65" s="163">
        <f t="shared" si="4"/>
        <v>782642</v>
      </c>
      <c r="F65" s="159">
        <f t="shared" si="5"/>
        <v>5.5800952016109399E-2</v>
      </c>
    </row>
    <row r="66" spans="1:6" s="127" customFormat="1" ht="15" customHeight="1" x14ac:dyDescent="0.25">
      <c r="A66" s="183" t="s">
        <v>62</v>
      </c>
      <c r="B66" s="169">
        <v>183315214</v>
      </c>
      <c r="C66" s="169">
        <v>184953319</v>
      </c>
      <c r="D66" s="169">
        <v>186658071</v>
      </c>
      <c r="E66" s="169">
        <f t="shared" si="4"/>
        <v>1704752</v>
      </c>
      <c r="F66" s="170">
        <f t="shared" si="5"/>
        <v>9.2172014496263235E-3</v>
      </c>
    </row>
    <row r="67" spans="1:6" ht="15" customHeight="1" x14ac:dyDescent="0.25">
      <c r="A67" s="164" t="s">
        <v>63</v>
      </c>
      <c r="B67" s="163">
        <v>0</v>
      </c>
      <c r="C67" s="163">
        <v>0</v>
      </c>
      <c r="D67" s="163">
        <v>0</v>
      </c>
      <c r="E67" s="163">
        <f t="shared" si="4"/>
        <v>0</v>
      </c>
      <c r="F67" s="159">
        <f t="shared" si="5"/>
        <v>0</v>
      </c>
    </row>
    <row r="68" spans="1:6" ht="15" customHeight="1" x14ac:dyDescent="0.25">
      <c r="A68" s="164" t="s">
        <v>64</v>
      </c>
      <c r="B68" s="163">
        <v>519929</v>
      </c>
      <c r="C68" s="163">
        <v>522418</v>
      </c>
      <c r="D68" s="163">
        <v>492616</v>
      </c>
      <c r="E68" s="163">
        <f t="shared" si="4"/>
        <v>-29802</v>
      </c>
      <c r="F68" s="159">
        <f t="shared" si="5"/>
        <v>-5.7046273290736534E-2</v>
      </c>
    </row>
    <row r="69" spans="1:6" ht="15" customHeight="1" x14ac:dyDescent="0.25">
      <c r="A69" s="164" t="s">
        <v>65</v>
      </c>
      <c r="B69" s="163">
        <v>0</v>
      </c>
      <c r="C69" s="163">
        <v>0</v>
      </c>
      <c r="D69" s="163">
        <v>0</v>
      </c>
      <c r="E69" s="163">
        <f t="shared" si="4"/>
        <v>0</v>
      </c>
      <c r="F69" s="159">
        <f t="shared" si="5"/>
        <v>0</v>
      </c>
    </row>
    <row r="70" spans="1:6" ht="15" customHeight="1" x14ac:dyDescent="0.25">
      <c r="A70" s="164" t="s">
        <v>66</v>
      </c>
      <c r="B70" s="163">
        <v>0</v>
      </c>
      <c r="C70" s="163">
        <v>0</v>
      </c>
      <c r="D70" s="163">
        <v>0</v>
      </c>
      <c r="E70" s="163">
        <f t="shared" si="4"/>
        <v>0</v>
      </c>
      <c r="F70" s="159">
        <f t="shared" si="5"/>
        <v>0</v>
      </c>
    </row>
    <row r="71" spans="1:6" s="127" customFormat="1" ht="15" customHeight="1" x14ac:dyDescent="0.25">
      <c r="A71" s="184" t="s">
        <v>67</v>
      </c>
      <c r="B71" s="185">
        <v>183835143</v>
      </c>
      <c r="C71" s="185">
        <v>185475737</v>
      </c>
      <c r="D71" s="185">
        <v>187150687</v>
      </c>
      <c r="E71" s="185">
        <f t="shared" si="4"/>
        <v>1674950</v>
      </c>
      <c r="F71" s="170">
        <f t="shared" si="5"/>
        <v>9.0305612318445725E-3</v>
      </c>
    </row>
    <row r="72" spans="1:6" ht="15" customHeight="1" x14ac:dyDescent="0.25">
      <c r="A72" s="182"/>
      <c r="B72" s="154"/>
      <c r="C72" s="154"/>
      <c r="D72" s="154"/>
      <c r="E72" s="154"/>
      <c r="F72" s="156"/>
    </row>
    <row r="73" spans="1:6" ht="15" customHeight="1" x14ac:dyDescent="0.25">
      <c r="A73" s="180" t="s">
        <v>68</v>
      </c>
      <c r="B73" s="154"/>
      <c r="C73" s="154"/>
      <c r="D73" s="154"/>
      <c r="E73" s="154"/>
      <c r="F73" s="156"/>
    </row>
    <row r="74" spans="1:6" ht="15" customHeight="1" x14ac:dyDescent="0.25">
      <c r="A74" s="162" t="s">
        <v>69</v>
      </c>
      <c r="B74" s="158">
        <v>104373189</v>
      </c>
      <c r="C74" s="158">
        <v>104116077</v>
      </c>
      <c r="D74" s="158">
        <v>106070141</v>
      </c>
      <c r="E74" s="154">
        <f t="shared" ref="E74:E92" si="6">D74-C74</f>
        <v>1954064</v>
      </c>
      <c r="F74" s="159">
        <f t="shared" ref="F74:F92" si="7">IF(ISBLANK(E74),"  ",IF(C74&gt;0,E74/C74,IF(E74&gt;0,1,0)))</f>
        <v>1.8768129344712055E-2</v>
      </c>
    </row>
    <row r="75" spans="1:6" ht="15" customHeight="1" x14ac:dyDescent="0.25">
      <c r="A75" s="164" t="s">
        <v>70</v>
      </c>
      <c r="B75" s="161">
        <v>1474959</v>
      </c>
      <c r="C75" s="161">
        <v>1575979</v>
      </c>
      <c r="D75" s="161">
        <v>1804390</v>
      </c>
      <c r="E75" s="163">
        <f t="shared" si="6"/>
        <v>228411</v>
      </c>
      <c r="F75" s="159">
        <f t="shared" si="7"/>
        <v>0.14493276877420322</v>
      </c>
    </row>
    <row r="76" spans="1:6" ht="15" customHeight="1" x14ac:dyDescent="0.25">
      <c r="A76" s="164" t="s">
        <v>71</v>
      </c>
      <c r="B76" s="154">
        <v>40279696</v>
      </c>
      <c r="C76" s="154">
        <v>41317609</v>
      </c>
      <c r="D76" s="154">
        <v>41554741</v>
      </c>
      <c r="E76" s="163">
        <f t="shared" si="6"/>
        <v>237132</v>
      </c>
      <c r="F76" s="159">
        <f t="shared" si="7"/>
        <v>5.7392478833903481E-3</v>
      </c>
    </row>
    <row r="77" spans="1:6" s="127" customFormat="1" ht="15" customHeight="1" x14ac:dyDescent="0.25">
      <c r="A77" s="183" t="s">
        <v>72</v>
      </c>
      <c r="B77" s="185">
        <v>146127844</v>
      </c>
      <c r="C77" s="185">
        <v>147009665</v>
      </c>
      <c r="D77" s="185">
        <v>149429272</v>
      </c>
      <c r="E77" s="169">
        <f t="shared" si="6"/>
        <v>2419607</v>
      </c>
      <c r="F77" s="170">
        <f t="shared" si="7"/>
        <v>1.6458829424582391E-2</v>
      </c>
    </row>
    <row r="78" spans="1:6" ht="15" customHeight="1" x14ac:dyDescent="0.25">
      <c r="A78" s="164" t="s">
        <v>73</v>
      </c>
      <c r="B78" s="161">
        <v>531494</v>
      </c>
      <c r="C78" s="161">
        <v>627593</v>
      </c>
      <c r="D78" s="161">
        <v>583499</v>
      </c>
      <c r="E78" s="163">
        <f t="shared" si="6"/>
        <v>-44094</v>
      </c>
      <c r="F78" s="159">
        <f t="shared" si="7"/>
        <v>-7.0258909834877065E-2</v>
      </c>
    </row>
    <row r="79" spans="1:6" ht="15" customHeight="1" x14ac:dyDescent="0.25">
      <c r="A79" s="164" t="s">
        <v>74</v>
      </c>
      <c r="B79" s="158">
        <v>14579544</v>
      </c>
      <c r="C79" s="158">
        <v>15128478</v>
      </c>
      <c r="D79" s="158">
        <v>14647873</v>
      </c>
      <c r="E79" s="163">
        <f t="shared" si="6"/>
        <v>-480605</v>
      </c>
      <c r="F79" s="159">
        <f t="shared" si="7"/>
        <v>-3.1768232071990324E-2</v>
      </c>
    </row>
    <row r="80" spans="1:6" ht="15" customHeight="1" x14ac:dyDescent="0.25">
      <c r="A80" s="164" t="s">
        <v>75</v>
      </c>
      <c r="B80" s="154">
        <v>1686965</v>
      </c>
      <c r="C80" s="154">
        <v>1882129</v>
      </c>
      <c r="D80" s="154">
        <v>1843560</v>
      </c>
      <c r="E80" s="163">
        <f t="shared" si="6"/>
        <v>-38569</v>
      </c>
      <c r="F80" s="159">
        <f t="shared" si="7"/>
        <v>-2.0492219183701012E-2</v>
      </c>
    </row>
    <row r="81" spans="1:8" s="127" customFormat="1" ht="15" customHeight="1" x14ac:dyDescent="0.25">
      <c r="A81" s="167" t="s">
        <v>76</v>
      </c>
      <c r="B81" s="185">
        <v>16798003</v>
      </c>
      <c r="C81" s="185">
        <v>17638200</v>
      </c>
      <c r="D81" s="185">
        <v>17074932</v>
      </c>
      <c r="E81" s="169">
        <f t="shared" si="6"/>
        <v>-563268</v>
      </c>
      <c r="F81" s="170">
        <f t="shared" si="7"/>
        <v>-3.1934551144674625E-2</v>
      </c>
    </row>
    <row r="82" spans="1:8" ht="15" customHeight="1" x14ac:dyDescent="0.25">
      <c r="A82" s="164" t="s">
        <v>77</v>
      </c>
      <c r="B82" s="154">
        <v>856800</v>
      </c>
      <c r="C82" s="154">
        <v>924558</v>
      </c>
      <c r="D82" s="154">
        <v>972184</v>
      </c>
      <c r="E82" s="163">
        <f t="shared" si="6"/>
        <v>47626</v>
      </c>
      <c r="F82" s="159">
        <f t="shared" si="7"/>
        <v>5.1512182037254557E-2</v>
      </c>
    </row>
    <row r="83" spans="1:8" ht="15" customHeight="1" x14ac:dyDescent="0.25">
      <c r="A83" s="164" t="s">
        <v>78</v>
      </c>
      <c r="B83" s="163">
        <v>19159875</v>
      </c>
      <c r="C83" s="163">
        <v>18738331</v>
      </c>
      <c r="D83" s="163">
        <v>19046433</v>
      </c>
      <c r="E83" s="163">
        <f t="shared" si="6"/>
        <v>308102</v>
      </c>
      <c r="F83" s="159">
        <f t="shared" si="7"/>
        <v>1.6442339501847845E-2</v>
      </c>
    </row>
    <row r="84" spans="1:8" ht="15" customHeight="1" x14ac:dyDescent="0.25">
      <c r="A84" s="164" t="s">
        <v>79</v>
      </c>
      <c r="B84" s="163">
        <v>0</v>
      </c>
      <c r="C84" s="163">
        <v>0</v>
      </c>
      <c r="D84" s="163">
        <v>0</v>
      </c>
      <c r="E84" s="163">
        <f t="shared" si="6"/>
        <v>0</v>
      </c>
      <c r="F84" s="159">
        <f t="shared" si="7"/>
        <v>0</v>
      </c>
    </row>
    <row r="85" spans="1:8" ht="15" customHeight="1" x14ac:dyDescent="0.25">
      <c r="A85" s="164" t="s">
        <v>80</v>
      </c>
      <c r="B85" s="163">
        <v>519929</v>
      </c>
      <c r="C85" s="163">
        <v>522418</v>
      </c>
      <c r="D85" s="163">
        <v>492616</v>
      </c>
      <c r="E85" s="163">
        <f t="shared" si="6"/>
        <v>-29802</v>
      </c>
      <c r="F85" s="159">
        <f t="shared" si="7"/>
        <v>-5.7046273290736534E-2</v>
      </c>
    </row>
    <row r="86" spans="1:8" s="127" customFormat="1" ht="15" customHeight="1" x14ac:dyDescent="0.25">
      <c r="A86" s="167" t="s">
        <v>81</v>
      </c>
      <c r="B86" s="169">
        <v>20536604</v>
      </c>
      <c r="C86" s="169">
        <v>20185307</v>
      </c>
      <c r="D86" s="169">
        <v>20511233</v>
      </c>
      <c r="E86" s="169">
        <f t="shared" si="6"/>
        <v>325926</v>
      </c>
      <c r="F86" s="170">
        <f t="shared" si="7"/>
        <v>1.6146695217466842E-2</v>
      </c>
    </row>
    <row r="87" spans="1:8" ht="15" customHeight="1" x14ac:dyDescent="0.25">
      <c r="A87" s="164" t="s">
        <v>82</v>
      </c>
      <c r="B87" s="163">
        <v>300479</v>
      </c>
      <c r="C87" s="163">
        <v>85250</v>
      </c>
      <c r="D87" s="163">
        <v>85250</v>
      </c>
      <c r="E87" s="163">
        <f t="shared" si="6"/>
        <v>0</v>
      </c>
      <c r="F87" s="159">
        <f t="shared" si="7"/>
        <v>0</v>
      </c>
    </row>
    <row r="88" spans="1:8" ht="15" customHeight="1" x14ac:dyDescent="0.25">
      <c r="A88" s="164" t="s">
        <v>83</v>
      </c>
      <c r="B88" s="163">
        <v>27217</v>
      </c>
      <c r="C88" s="163">
        <v>557315</v>
      </c>
      <c r="D88" s="163">
        <v>50000</v>
      </c>
      <c r="E88" s="163">
        <f t="shared" si="6"/>
        <v>-507315</v>
      </c>
      <c r="F88" s="159">
        <f t="shared" si="7"/>
        <v>-0.91028413015978393</v>
      </c>
    </row>
    <row r="89" spans="1:8" ht="15" customHeight="1" x14ac:dyDescent="0.25">
      <c r="A89" s="172" t="s">
        <v>84</v>
      </c>
      <c r="B89" s="163">
        <v>44996</v>
      </c>
      <c r="C89" s="163">
        <v>0</v>
      </c>
      <c r="D89" s="163">
        <v>0</v>
      </c>
      <c r="E89" s="163">
        <f t="shared" si="6"/>
        <v>0</v>
      </c>
      <c r="F89" s="159">
        <f t="shared" si="7"/>
        <v>0</v>
      </c>
    </row>
    <row r="90" spans="1:8" s="127" customFormat="1" ht="15" customHeight="1" x14ac:dyDescent="0.25">
      <c r="A90" s="186" t="s">
        <v>85</v>
      </c>
      <c r="B90" s="185">
        <v>372692</v>
      </c>
      <c r="C90" s="185">
        <v>642565</v>
      </c>
      <c r="D90" s="185">
        <v>135250</v>
      </c>
      <c r="E90" s="185">
        <f t="shared" si="6"/>
        <v>-507315</v>
      </c>
      <c r="F90" s="170">
        <f t="shared" si="7"/>
        <v>-0.78951545758016695</v>
      </c>
    </row>
    <row r="91" spans="1:8" ht="15" customHeight="1" x14ac:dyDescent="0.25">
      <c r="A91" s="172" t="s">
        <v>86</v>
      </c>
      <c r="B91" s="163">
        <v>0</v>
      </c>
      <c r="C91" s="163">
        <v>0</v>
      </c>
      <c r="D91" s="163">
        <v>0</v>
      </c>
      <c r="E91" s="163">
        <f t="shared" si="6"/>
        <v>0</v>
      </c>
      <c r="F91" s="159">
        <f t="shared" si="7"/>
        <v>0</v>
      </c>
    </row>
    <row r="92" spans="1:8" s="127" customFormat="1" ht="15" customHeight="1" thickBot="1" x14ac:dyDescent="0.3">
      <c r="A92" s="207" t="s">
        <v>67</v>
      </c>
      <c r="B92" s="208">
        <v>183835143</v>
      </c>
      <c r="C92" s="208">
        <v>185475737</v>
      </c>
      <c r="D92" s="208">
        <v>187150687</v>
      </c>
      <c r="E92" s="208">
        <f t="shared" si="6"/>
        <v>1674950</v>
      </c>
      <c r="F92" s="209">
        <f t="shared" si="7"/>
        <v>9.0305612318445725E-3</v>
      </c>
    </row>
    <row r="93" spans="1:8" ht="15" customHeight="1" thickTop="1" x14ac:dyDescent="0.25">
      <c r="A93" s="187"/>
      <c r="B93" s="188"/>
      <c r="C93" s="188"/>
      <c r="D93" s="188"/>
      <c r="E93" s="188"/>
      <c r="F93" s="189" t="s">
        <v>46</v>
      </c>
      <c r="G93" s="145"/>
      <c r="H93" s="145"/>
    </row>
    <row r="94" spans="1:8" x14ac:dyDescent="0.25">
      <c r="A94" s="142" t="s">
        <v>201</v>
      </c>
    </row>
    <row r="95" spans="1:8" x14ac:dyDescent="0.25">
      <c r="A95" s="142" t="s">
        <v>193</v>
      </c>
    </row>
  </sheetData>
  <hyperlinks>
    <hyperlink ref="H2" location="Home!A1" tooltip="Home" display="Home" xr:uid="{00000000-0004-0000-1300-000000000000}"/>
  </hyperlinks>
  <printOptions horizontalCentered="1" verticalCentered="1"/>
  <pageMargins left="0.25" right="0.25" top="0.75" bottom="0.75" header="0.3" footer="0.3"/>
  <pageSetup scale="4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pageSetUpPr fitToPage="1"/>
  </sheetPr>
  <dimension ref="A1:L95"/>
  <sheetViews>
    <sheetView zoomScale="80" zoomScaleNormal="80" workbookViewId="0">
      <pane xSplit="1" ySplit="5" topLeftCell="B6" activePane="bottomRight" state="frozen"/>
      <selection activeCell="P29" sqref="P29"/>
      <selection pane="topRight" activeCell="P29" sqref="P29"/>
      <selection pane="bottomLeft" activeCell="P29" sqref="P29"/>
      <selection pane="bottomRight" activeCell="P29" sqref="P29"/>
    </sheetView>
  </sheetViews>
  <sheetFormatPr defaultColWidth="9.140625" defaultRowHeight="15" x14ac:dyDescent="0.25"/>
  <cols>
    <col min="1" max="1" width="66.5703125" style="142" customWidth="1"/>
    <col min="2" max="5" width="23.7109375" style="190" customWidth="1"/>
    <col min="6" max="6" width="23.7109375" style="191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9" t="s">
        <v>101</v>
      </c>
      <c r="E1" s="43"/>
      <c r="F1" s="53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190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146" t="s">
        <v>4</v>
      </c>
      <c r="B4" s="147" t="s">
        <v>5</v>
      </c>
      <c r="C4" s="148" t="s">
        <v>6</v>
      </c>
      <c r="D4" s="148" t="s">
        <v>6</v>
      </c>
      <c r="E4" s="148" t="s">
        <v>7</v>
      </c>
      <c r="F4" s="149" t="s">
        <v>8</v>
      </c>
    </row>
    <row r="5" spans="1:8" s="143" customFormat="1" ht="15" customHeight="1" x14ac:dyDescent="0.25">
      <c r="A5" s="150"/>
      <c r="B5" s="151" t="s">
        <v>138</v>
      </c>
      <c r="C5" s="151" t="s">
        <v>197</v>
      </c>
      <c r="D5" s="151" t="s">
        <v>198</v>
      </c>
      <c r="E5" s="151" t="s">
        <v>138</v>
      </c>
      <c r="F5" s="152" t="s">
        <v>9</v>
      </c>
    </row>
    <row r="6" spans="1:8" ht="15" customHeight="1" x14ac:dyDescent="0.25">
      <c r="A6" s="153" t="s">
        <v>10</v>
      </c>
      <c r="B6" s="154"/>
      <c r="C6" s="154"/>
      <c r="D6" s="154"/>
      <c r="E6" s="154"/>
      <c r="F6" s="155"/>
    </row>
    <row r="7" spans="1:8" ht="15" customHeight="1" x14ac:dyDescent="0.25">
      <c r="A7" s="153" t="s">
        <v>11</v>
      </c>
      <c r="B7" s="154"/>
      <c r="C7" s="154"/>
      <c r="D7" s="154"/>
      <c r="E7" s="154"/>
      <c r="F7" s="156"/>
    </row>
    <row r="8" spans="1:8" ht="15" customHeight="1" x14ac:dyDescent="0.25">
      <c r="A8" s="157" t="s">
        <v>12</v>
      </c>
      <c r="B8" s="158">
        <v>24316359</v>
      </c>
      <c r="C8" s="158">
        <v>24316359</v>
      </c>
      <c r="D8" s="158">
        <v>29713532</v>
      </c>
      <c r="E8" s="158">
        <f t="shared" ref="E8:E29" si="0">D8-C8</f>
        <v>5397173</v>
      </c>
      <c r="F8" s="159">
        <f t="shared" ref="F8:F29" si="1">IF(ISBLANK(E8),"  ",IF(C8&gt;0,E8/C8,IF(E8&gt;0,1,0)))</f>
        <v>0.22195646149162382</v>
      </c>
    </row>
    <row r="9" spans="1:8" ht="15" customHeight="1" x14ac:dyDescent="0.25">
      <c r="A9" s="157" t="s">
        <v>13</v>
      </c>
      <c r="B9" s="158">
        <v>0</v>
      </c>
      <c r="C9" s="158">
        <v>0</v>
      </c>
      <c r="D9" s="158">
        <v>0</v>
      </c>
      <c r="E9" s="158">
        <f t="shared" si="0"/>
        <v>0</v>
      </c>
      <c r="F9" s="159">
        <f t="shared" si="1"/>
        <v>0</v>
      </c>
    </row>
    <row r="10" spans="1:8" ht="15" customHeight="1" x14ac:dyDescent="0.25">
      <c r="A10" s="160" t="s">
        <v>14</v>
      </c>
      <c r="B10" s="161">
        <v>1830088</v>
      </c>
      <c r="C10" s="161">
        <v>1933153</v>
      </c>
      <c r="D10" s="161">
        <v>1879249</v>
      </c>
      <c r="E10" s="161">
        <f t="shared" si="0"/>
        <v>-53904</v>
      </c>
      <c r="F10" s="159">
        <f t="shared" si="1"/>
        <v>-2.7883980212637074E-2</v>
      </c>
    </row>
    <row r="11" spans="1:8" ht="15" customHeight="1" x14ac:dyDescent="0.25">
      <c r="A11" s="162" t="s">
        <v>15</v>
      </c>
      <c r="B11" s="163">
        <v>0</v>
      </c>
      <c r="C11" s="163">
        <v>0</v>
      </c>
      <c r="D11" s="163">
        <v>0</v>
      </c>
      <c r="E11" s="161">
        <f t="shared" si="0"/>
        <v>0</v>
      </c>
      <c r="F11" s="159">
        <f t="shared" si="1"/>
        <v>0</v>
      </c>
    </row>
    <row r="12" spans="1:8" ht="15" customHeight="1" x14ac:dyDescent="0.25">
      <c r="A12" s="164" t="s">
        <v>16</v>
      </c>
      <c r="B12" s="163">
        <v>1830088</v>
      </c>
      <c r="C12" s="163">
        <v>1933153</v>
      </c>
      <c r="D12" s="163">
        <v>1879249</v>
      </c>
      <c r="E12" s="161">
        <f t="shared" si="0"/>
        <v>-53904</v>
      </c>
      <c r="F12" s="159">
        <f t="shared" si="1"/>
        <v>-2.7883980212637074E-2</v>
      </c>
    </row>
    <row r="13" spans="1:8" ht="15" customHeight="1" x14ac:dyDescent="0.25">
      <c r="A13" s="164" t="s">
        <v>17</v>
      </c>
      <c r="B13" s="163">
        <v>0</v>
      </c>
      <c r="C13" s="163">
        <v>0</v>
      </c>
      <c r="D13" s="163">
        <v>0</v>
      </c>
      <c r="E13" s="161">
        <f t="shared" si="0"/>
        <v>0</v>
      </c>
      <c r="F13" s="159">
        <f t="shared" si="1"/>
        <v>0</v>
      </c>
    </row>
    <row r="14" spans="1:8" ht="15" customHeight="1" x14ac:dyDescent="0.25">
      <c r="A14" s="164" t="s">
        <v>18</v>
      </c>
      <c r="B14" s="163">
        <v>0</v>
      </c>
      <c r="C14" s="163">
        <v>0</v>
      </c>
      <c r="D14" s="163">
        <v>0</v>
      </c>
      <c r="E14" s="161">
        <f t="shared" si="0"/>
        <v>0</v>
      </c>
      <c r="F14" s="159">
        <f t="shared" si="1"/>
        <v>0</v>
      </c>
    </row>
    <row r="15" spans="1:8" ht="15" customHeight="1" x14ac:dyDescent="0.25">
      <c r="A15" s="164" t="s">
        <v>19</v>
      </c>
      <c r="B15" s="163">
        <v>0</v>
      </c>
      <c r="C15" s="163">
        <v>0</v>
      </c>
      <c r="D15" s="163">
        <v>0</v>
      </c>
      <c r="E15" s="161">
        <f t="shared" si="0"/>
        <v>0</v>
      </c>
      <c r="F15" s="159">
        <f t="shared" si="1"/>
        <v>0</v>
      </c>
    </row>
    <row r="16" spans="1:8" ht="15" customHeight="1" x14ac:dyDescent="0.25">
      <c r="A16" s="164" t="s">
        <v>20</v>
      </c>
      <c r="B16" s="163">
        <v>0</v>
      </c>
      <c r="C16" s="163">
        <v>0</v>
      </c>
      <c r="D16" s="163">
        <v>0</v>
      </c>
      <c r="E16" s="161">
        <f t="shared" si="0"/>
        <v>0</v>
      </c>
      <c r="F16" s="159">
        <f t="shared" si="1"/>
        <v>0</v>
      </c>
    </row>
    <row r="17" spans="1:6" ht="15" customHeight="1" x14ac:dyDescent="0.25">
      <c r="A17" s="164" t="s">
        <v>21</v>
      </c>
      <c r="B17" s="163">
        <v>0</v>
      </c>
      <c r="C17" s="163">
        <v>0</v>
      </c>
      <c r="D17" s="163">
        <v>0</v>
      </c>
      <c r="E17" s="161">
        <f t="shared" si="0"/>
        <v>0</v>
      </c>
      <c r="F17" s="159">
        <f t="shared" si="1"/>
        <v>0</v>
      </c>
    </row>
    <row r="18" spans="1:6" ht="15" customHeight="1" x14ac:dyDescent="0.25">
      <c r="A18" s="164" t="s">
        <v>22</v>
      </c>
      <c r="B18" s="163">
        <v>0</v>
      </c>
      <c r="C18" s="163">
        <v>0</v>
      </c>
      <c r="D18" s="163">
        <v>0</v>
      </c>
      <c r="E18" s="161">
        <f t="shared" si="0"/>
        <v>0</v>
      </c>
      <c r="F18" s="159">
        <f t="shared" si="1"/>
        <v>0</v>
      </c>
    </row>
    <row r="19" spans="1:6" ht="15" customHeight="1" x14ac:dyDescent="0.25">
      <c r="A19" s="164" t="s">
        <v>23</v>
      </c>
      <c r="B19" s="163">
        <v>0</v>
      </c>
      <c r="C19" s="163">
        <v>0</v>
      </c>
      <c r="D19" s="163">
        <v>0</v>
      </c>
      <c r="E19" s="161">
        <f t="shared" si="0"/>
        <v>0</v>
      </c>
      <c r="F19" s="159">
        <f t="shared" si="1"/>
        <v>0</v>
      </c>
    </row>
    <row r="20" spans="1:6" ht="15" customHeight="1" x14ac:dyDescent="0.25">
      <c r="A20" s="164" t="s">
        <v>24</v>
      </c>
      <c r="B20" s="163">
        <v>0</v>
      </c>
      <c r="C20" s="163">
        <v>0</v>
      </c>
      <c r="D20" s="163">
        <v>0</v>
      </c>
      <c r="E20" s="161">
        <f t="shared" si="0"/>
        <v>0</v>
      </c>
      <c r="F20" s="159">
        <f t="shared" si="1"/>
        <v>0</v>
      </c>
    </row>
    <row r="21" spans="1:6" ht="15" customHeight="1" x14ac:dyDescent="0.25">
      <c r="A21" s="164" t="s">
        <v>25</v>
      </c>
      <c r="B21" s="163">
        <v>0</v>
      </c>
      <c r="C21" s="163">
        <v>0</v>
      </c>
      <c r="D21" s="163">
        <v>0</v>
      </c>
      <c r="E21" s="161">
        <f t="shared" si="0"/>
        <v>0</v>
      </c>
      <c r="F21" s="159">
        <f t="shared" si="1"/>
        <v>0</v>
      </c>
    </row>
    <row r="22" spans="1:6" ht="15" customHeight="1" x14ac:dyDescent="0.25">
      <c r="A22" s="164" t="s">
        <v>26</v>
      </c>
      <c r="B22" s="163">
        <v>0</v>
      </c>
      <c r="C22" s="163">
        <v>0</v>
      </c>
      <c r="D22" s="163">
        <v>0</v>
      </c>
      <c r="E22" s="161">
        <f t="shared" si="0"/>
        <v>0</v>
      </c>
      <c r="F22" s="159">
        <f t="shared" si="1"/>
        <v>0</v>
      </c>
    </row>
    <row r="23" spans="1:6" ht="15" customHeight="1" x14ac:dyDescent="0.25">
      <c r="A23" s="165" t="s">
        <v>27</v>
      </c>
      <c r="B23" s="163">
        <v>0</v>
      </c>
      <c r="C23" s="163">
        <v>0</v>
      </c>
      <c r="D23" s="163">
        <v>0</v>
      </c>
      <c r="E23" s="161">
        <f t="shared" si="0"/>
        <v>0</v>
      </c>
      <c r="F23" s="159">
        <f t="shared" si="1"/>
        <v>0</v>
      </c>
    </row>
    <row r="24" spans="1:6" ht="15" customHeight="1" x14ac:dyDescent="0.25">
      <c r="A24" s="165" t="s">
        <v>28</v>
      </c>
      <c r="B24" s="163">
        <v>0</v>
      </c>
      <c r="C24" s="163">
        <v>0</v>
      </c>
      <c r="D24" s="163">
        <v>0</v>
      </c>
      <c r="E24" s="161">
        <f t="shared" si="0"/>
        <v>0</v>
      </c>
      <c r="F24" s="159">
        <f t="shared" si="1"/>
        <v>0</v>
      </c>
    </row>
    <row r="25" spans="1:6" ht="15" customHeight="1" x14ac:dyDescent="0.25">
      <c r="A25" s="165" t="s">
        <v>29</v>
      </c>
      <c r="B25" s="163">
        <v>0</v>
      </c>
      <c r="C25" s="163">
        <v>0</v>
      </c>
      <c r="D25" s="163">
        <v>0</v>
      </c>
      <c r="E25" s="161">
        <f t="shared" si="0"/>
        <v>0</v>
      </c>
      <c r="F25" s="159">
        <f t="shared" si="1"/>
        <v>0</v>
      </c>
    </row>
    <row r="26" spans="1:6" ht="15" customHeight="1" x14ac:dyDescent="0.25">
      <c r="A26" s="165" t="s">
        <v>30</v>
      </c>
      <c r="B26" s="163">
        <v>0</v>
      </c>
      <c r="C26" s="163">
        <v>0</v>
      </c>
      <c r="D26" s="163">
        <v>0</v>
      </c>
      <c r="E26" s="161">
        <f t="shared" si="0"/>
        <v>0</v>
      </c>
      <c r="F26" s="159">
        <f t="shared" si="1"/>
        <v>0</v>
      </c>
    </row>
    <row r="27" spans="1:6" ht="15" customHeight="1" x14ac:dyDescent="0.25">
      <c r="A27" s="165" t="s">
        <v>31</v>
      </c>
      <c r="B27" s="163">
        <v>0</v>
      </c>
      <c r="C27" s="163">
        <v>0</v>
      </c>
      <c r="D27" s="163">
        <v>0</v>
      </c>
      <c r="E27" s="161">
        <f t="shared" si="0"/>
        <v>0</v>
      </c>
      <c r="F27" s="159">
        <f t="shared" si="1"/>
        <v>0</v>
      </c>
    </row>
    <row r="28" spans="1:6" ht="15" customHeight="1" x14ac:dyDescent="0.25">
      <c r="A28" s="165" t="s">
        <v>87</v>
      </c>
      <c r="B28" s="163">
        <v>0</v>
      </c>
      <c r="C28" s="163">
        <v>0</v>
      </c>
      <c r="D28" s="163">
        <v>0</v>
      </c>
      <c r="E28" s="161">
        <f>D28-C28</f>
        <v>0</v>
      </c>
      <c r="F28" s="159">
        <f>IF(ISBLANK(E28),"  ",IF(C28&gt;0,E28/C28,IF(E28&gt;0,1,0)))</f>
        <v>0</v>
      </c>
    </row>
    <row r="29" spans="1:6" ht="15" customHeight="1" x14ac:dyDescent="0.25">
      <c r="A29" s="165" t="s">
        <v>32</v>
      </c>
      <c r="B29" s="163">
        <v>0</v>
      </c>
      <c r="C29" s="163">
        <v>0</v>
      </c>
      <c r="D29" s="163">
        <v>0</v>
      </c>
      <c r="E29" s="161">
        <f t="shared" si="0"/>
        <v>0</v>
      </c>
      <c r="F29" s="159">
        <f t="shared" si="1"/>
        <v>0</v>
      </c>
    </row>
    <row r="30" spans="1:6" ht="15" customHeight="1" x14ac:dyDescent="0.25">
      <c r="A30" s="166" t="s">
        <v>33</v>
      </c>
      <c r="B30" s="163"/>
      <c r="C30" s="163"/>
      <c r="D30" s="163"/>
      <c r="E30" s="163"/>
      <c r="F30" s="155"/>
    </row>
    <row r="31" spans="1:6" ht="15" customHeight="1" x14ac:dyDescent="0.25">
      <c r="A31" s="162" t="s">
        <v>34</v>
      </c>
      <c r="B31" s="158">
        <v>0</v>
      </c>
      <c r="C31" s="158">
        <v>0</v>
      </c>
      <c r="D31" s="158">
        <v>0</v>
      </c>
      <c r="E31" s="158">
        <f>D31-C31</f>
        <v>0</v>
      </c>
      <c r="F31" s="159">
        <f>IF(ISBLANK(E31),"  ",IF(C31&gt;0,E31/C31,IF(E31&gt;0,1,0)))</f>
        <v>0</v>
      </c>
    </row>
    <row r="32" spans="1:6" ht="15" customHeight="1" x14ac:dyDescent="0.25">
      <c r="A32" s="167" t="s">
        <v>35</v>
      </c>
      <c r="B32" s="163"/>
      <c r="C32" s="163"/>
      <c r="D32" s="163"/>
      <c r="E32" s="163"/>
      <c r="F32" s="155"/>
    </row>
    <row r="33" spans="1:12" ht="15" customHeight="1" x14ac:dyDescent="0.25">
      <c r="A33" s="162" t="s">
        <v>34</v>
      </c>
      <c r="B33" s="154">
        <v>0</v>
      </c>
      <c r="C33" s="154">
        <v>0</v>
      </c>
      <c r="D33" s="154">
        <v>0</v>
      </c>
      <c r="E33" s="158">
        <f>D33-C33</f>
        <v>0</v>
      </c>
      <c r="F33" s="159">
        <f>IF(ISBLANK(E33),"  ",IF(C33&gt;0,E33/C33,IF(E33&gt;0,1,0)))</f>
        <v>0</v>
      </c>
    </row>
    <row r="34" spans="1:12" ht="15" customHeight="1" x14ac:dyDescent="0.25">
      <c r="A34" s="164" t="s">
        <v>36</v>
      </c>
      <c r="B34" s="163"/>
      <c r="C34" s="163"/>
      <c r="D34" s="163"/>
      <c r="E34" s="161"/>
      <c r="F34" s="159" t="str">
        <f>IF(ISBLANK(E34),"  ",IF(C34&gt;0,E34/C34,IF(E34&gt;0,1,0)))</f>
        <v xml:space="preserve">  </v>
      </c>
    </row>
    <row r="35" spans="1:12" s="127" customFormat="1" ht="15" customHeight="1" x14ac:dyDescent="0.25">
      <c r="A35" s="168" t="s">
        <v>38</v>
      </c>
      <c r="B35" s="169">
        <v>26146447</v>
      </c>
      <c r="C35" s="169">
        <v>26249512</v>
      </c>
      <c r="D35" s="169">
        <v>31592781</v>
      </c>
      <c r="E35" s="169">
        <f>D35-C35</f>
        <v>5343269</v>
      </c>
      <c r="F35" s="170">
        <f>IF(ISBLANK(E35),"  ",IF(C35&gt;0,E35/C35,IF(E35&gt;0,1,0)))</f>
        <v>0.20355688898140278</v>
      </c>
    </row>
    <row r="36" spans="1:12" ht="15" customHeight="1" x14ac:dyDescent="0.25">
      <c r="A36" s="166" t="s">
        <v>39</v>
      </c>
      <c r="B36" s="163"/>
      <c r="C36" s="163"/>
      <c r="D36" s="163"/>
      <c r="E36" s="163"/>
      <c r="F36" s="155"/>
    </row>
    <row r="37" spans="1:12" ht="15" customHeight="1" x14ac:dyDescent="0.25">
      <c r="A37" s="171" t="s">
        <v>40</v>
      </c>
      <c r="B37" s="158">
        <v>0</v>
      </c>
      <c r="C37" s="158">
        <v>0</v>
      </c>
      <c r="D37" s="158">
        <v>0</v>
      </c>
      <c r="E37" s="158">
        <f t="shared" ref="E37:E42" si="2">D37-C37</f>
        <v>0</v>
      </c>
      <c r="F37" s="159">
        <f t="shared" ref="F37:F42" si="3">IF(ISBLANK(E37),"  ",IF(C37&gt;0,E37/C37,IF(E37&gt;0,1,0)))</f>
        <v>0</v>
      </c>
    </row>
    <row r="38" spans="1:12" ht="15" customHeight="1" x14ac:dyDescent="0.25">
      <c r="A38" s="172" t="s">
        <v>41</v>
      </c>
      <c r="B38" s="158">
        <v>0</v>
      </c>
      <c r="C38" s="158">
        <v>0</v>
      </c>
      <c r="D38" s="158">
        <v>0</v>
      </c>
      <c r="E38" s="161">
        <f t="shared" si="2"/>
        <v>0</v>
      </c>
      <c r="F38" s="159">
        <f t="shared" si="3"/>
        <v>0</v>
      </c>
    </row>
    <row r="39" spans="1:12" ht="15" customHeight="1" x14ac:dyDescent="0.25">
      <c r="A39" s="172" t="s">
        <v>42</v>
      </c>
      <c r="B39" s="158">
        <v>0</v>
      </c>
      <c r="C39" s="158">
        <v>0</v>
      </c>
      <c r="D39" s="158">
        <v>0</v>
      </c>
      <c r="E39" s="161">
        <f t="shared" si="2"/>
        <v>0</v>
      </c>
      <c r="F39" s="159">
        <f t="shared" si="3"/>
        <v>0</v>
      </c>
    </row>
    <row r="40" spans="1:12" ht="15" customHeight="1" x14ac:dyDescent="0.25">
      <c r="A40" s="172" t="s">
        <v>43</v>
      </c>
      <c r="B40" s="158">
        <v>0</v>
      </c>
      <c r="C40" s="158">
        <v>0</v>
      </c>
      <c r="D40" s="158">
        <v>0</v>
      </c>
      <c r="E40" s="161">
        <f t="shared" si="2"/>
        <v>0</v>
      </c>
      <c r="F40" s="159">
        <f t="shared" si="3"/>
        <v>0</v>
      </c>
    </row>
    <row r="41" spans="1:12" ht="15" customHeight="1" x14ac:dyDescent="0.25">
      <c r="A41" s="173" t="s">
        <v>44</v>
      </c>
      <c r="B41" s="158">
        <v>0</v>
      </c>
      <c r="C41" s="158">
        <v>0</v>
      </c>
      <c r="D41" s="158">
        <v>0</v>
      </c>
      <c r="E41" s="161">
        <f t="shared" si="2"/>
        <v>0</v>
      </c>
      <c r="F41" s="159">
        <f t="shared" si="3"/>
        <v>0</v>
      </c>
    </row>
    <row r="42" spans="1:12" s="127" customFormat="1" ht="15" customHeight="1" x14ac:dyDescent="0.25">
      <c r="A42" s="166" t="s">
        <v>45</v>
      </c>
      <c r="B42" s="174">
        <v>0</v>
      </c>
      <c r="C42" s="174">
        <v>0</v>
      </c>
      <c r="D42" s="174">
        <v>0</v>
      </c>
      <c r="E42" s="174">
        <f t="shared" si="2"/>
        <v>0</v>
      </c>
      <c r="F42" s="170">
        <f t="shared" si="3"/>
        <v>0</v>
      </c>
      <c r="L42" s="127" t="s">
        <v>46</v>
      </c>
    </row>
    <row r="43" spans="1:12" ht="15" customHeight="1" x14ac:dyDescent="0.25">
      <c r="A43" s="164" t="s">
        <v>46</v>
      </c>
      <c r="B43" s="163"/>
      <c r="C43" s="163"/>
      <c r="D43" s="163"/>
      <c r="E43" s="163"/>
      <c r="F43" s="155"/>
    </row>
    <row r="44" spans="1:12" s="127" customFormat="1" ht="15" customHeight="1" x14ac:dyDescent="0.25">
      <c r="A44" s="175" t="s">
        <v>47</v>
      </c>
      <c r="B44" s="176">
        <v>0</v>
      </c>
      <c r="C44" s="176">
        <v>0</v>
      </c>
      <c r="D44" s="176">
        <v>0</v>
      </c>
      <c r="E44" s="176">
        <f>D44-C44</f>
        <v>0</v>
      </c>
      <c r="F44" s="170">
        <f>IF(ISBLANK(E44),"  ",IF(C44&gt;0,E44/C44,IF(E44&gt;0,1,0)))</f>
        <v>0</v>
      </c>
    </row>
    <row r="45" spans="1:12" ht="15" customHeight="1" x14ac:dyDescent="0.25">
      <c r="A45" s="164" t="s">
        <v>46</v>
      </c>
      <c r="B45" s="163"/>
      <c r="C45" s="163"/>
      <c r="D45" s="163"/>
      <c r="E45" s="163"/>
      <c r="F45" s="155"/>
    </row>
    <row r="46" spans="1:12" s="127" customFormat="1" ht="15" customHeight="1" x14ac:dyDescent="0.25">
      <c r="A46" s="175" t="s">
        <v>48</v>
      </c>
      <c r="B46" s="176">
        <v>0</v>
      </c>
      <c r="C46" s="176">
        <v>0</v>
      </c>
      <c r="D46" s="176">
        <v>0</v>
      </c>
      <c r="E46" s="176">
        <f>D46-C46</f>
        <v>0</v>
      </c>
      <c r="F46" s="170">
        <f>IF(ISBLANK(E46),"  ",IF(C46&gt;0,E46/C46,IF(E46&gt;0,1,0)))</f>
        <v>0</v>
      </c>
    </row>
    <row r="47" spans="1:12" ht="15" customHeight="1" x14ac:dyDescent="0.25">
      <c r="A47" s="164" t="s">
        <v>46</v>
      </c>
      <c r="B47" s="163"/>
      <c r="C47" s="163"/>
      <c r="D47" s="163"/>
      <c r="E47" s="163"/>
      <c r="F47" s="155"/>
    </row>
    <row r="48" spans="1:12" s="127" customFormat="1" ht="15" customHeight="1" x14ac:dyDescent="0.25">
      <c r="A48" s="166" t="s">
        <v>49</v>
      </c>
      <c r="B48" s="174">
        <v>65005210</v>
      </c>
      <c r="C48" s="174">
        <v>66227710</v>
      </c>
      <c r="D48" s="174">
        <v>68227710</v>
      </c>
      <c r="E48" s="174">
        <f>D48-C48</f>
        <v>2000000</v>
      </c>
      <c r="F48" s="170">
        <f>IF(ISBLANK(E48),"  ",IF(C48&gt;0,E48/C48,IF(E48&gt;0,1,0)))</f>
        <v>3.0198839730378717E-2</v>
      </c>
    </row>
    <row r="49" spans="1:6" ht="15" customHeight="1" x14ac:dyDescent="0.25">
      <c r="A49" s="164" t="s">
        <v>46</v>
      </c>
      <c r="B49" s="163"/>
      <c r="C49" s="163"/>
      <c r="D49" s="163"/>
      <c r="E49" s="163"/>
      <c r="F49" s="155"/>
    </row>
    <row r="50" spans="1:6" s="127" customFormat="1" ht="15" customHeight="1" x14ac:dyDescent="0.25">
      <c r="A50" s="177" t="s">
        <v>50</v>
      </c>
      <c r="B50" s="178">
        <v>0</v>
      </c>
      <c r="C50" s="178">
        <v>0</v>
      </c>
      <c r="D50" s="178">
        <v>0</v>
      </c>
      <c r="E50" s="178">
        <f>D50-C50</f>
        <v>0</v>
      </c>
      <c r="F50" s="170">
        <f>IF(ISBLANK(E50),"  ",IF(C50&gt;0,E50/C50,IF(E50&gt;0,1,0)))</f>
        <v>0</v>
      </c>
    </row>
    <row r="51" spans="1:6" ht="15" customHeight="1" x14ac:dyDescent="0.25">
      <c r="A51" s="166"/>
      <c r="B51" s="154"/>
      <c r="C51" s="154"/>
      <c r="D51" s="154"/>
      <c r="E51" s="154"/>
      <c r="F51" s="179"/>
    </row>
    <row r="52" spans="1:6" s="127" customFormat="1" ht="15" customHeight="1" x14ac:dyDescent="0.25">
      <c r="A52" s="166" t="s">
        <v>51</v>
      </c>
      <c r="B52" s="174">
        <v>0</v>
      </c>
      <c r="C52" s="174">
        <v>0</v>
      </c>
      <c r="D52" s="174">
        <v>0</v>
      </c>
      <c r="E52" s="178">
        <f>D52-C52</f>
        <v>0</v>
      </c>
      <c r="F52" s="170">
        <f>IF(ISBLANK(E52),"  ",IF(C52&gt;0,E52/C52,IF(E52&gt;0,1,0)))</f>
        <v>0</v>
      </c>
    </row>
    <row r="53" spans="1:6" ht="15" customHeight="1" x14ac:dyDescent="0.25">
      <c r="A53" s="164"/>
      <c r="B53" s="163"/>
      <c r="C53" s="163"/>
      <c r="D53" s="163"/>
      <c r="E53" s="163"/>
      <c r="F53" s="155"/>
    </row>
    <row r="54" spans="1:6" s="127" customFormat="1" ht="15" customHeight="1" x14ac:dyDescent="0.25">
      <c r="A54" s="180" t="s">
        <v>52</v>
      </c>
      <c r="B54" s="174">
        <v>91151657</v>
      </c>
      <c r="C54" s="174">
        <v>92477222</v>
      </c>
      <c r="D54" s="174">
        <v>99820491</v>
      </c>
      <c r="E54" s="174">
        <f>D54-C54</f>
        <v>7343269</v>
      </c>
      <c r="F54" s="170">
        <f>IF(ISBLANK(E54),"  ",IF(C54&gt;0,E54/C54,IF(E54&gt;0,1,0)))</f>
        <v>7.9406245572558404E-2</v>
      </c>
    </row>
    <row r="55" spans="1:6" ht="15" customHeight="1" x14ac:dyDescent="0.25">
      <c r="A55" s="181"/>
      <c r="B55" s="163"/>
      <c r="C55" s="163"/>
      <c r="D55" s="163"/>
      <c r="E55" s="163"/>
      <c r="F55" s="155" t="s">
        <v>46</v>
      </c>
    </row>
    <row r="56" spans="1:6" ht="15" customHeight="1" x14ac:dyDescent="0.25">
      <c r="A56" s="182"/>
      <c r="B56" s="154"/>
      <c r="C56" s="154"/>
      <c r="D56" s="154"/>
      <c r="E56" s="154"/>
      <c r="F56" s="156" t="s">
        <v>46</v>
      </c>
    </row>
    <row r="57" spans="1:6" ht="15" customHeight="1" x14ac:dyDescent="0.25">
      <c r="A57" s="180" t="s">
        <v>53</v>
      </c>
      <c r="B57" s="154"/>
      <c r="C57" s="154"/>
      <c r="D57" s="154"/>
      <c r="E57" s="154"/>
      <c r="F57" s="156"/>
    </row>
    <row r="58" spans="1:6" ht="15" customHeight="1" x14ac:dyDescent="0.25">
      <c r="A58" s="162" t="s">
        <v>54</v>
      </c>
      <c r="B58" s="154">
        <v>36716003</v>
      </c>
      <c r="C58" s="154">
        <v>37406252</v>
      </c>
      <c r="D58" s="154">
        <v>40651155</v>
      </c>
      <c r="E58" s="154">
        <f t="shared" ref="E58:E71" si="4">D58-C58</f>
        <v>3244903</v>
      </c>
      <c r="F58" s="159">
        <f t="shared" ref="F58:F71" si="5">IF(ISBLANK(E58),"  ",IF(C58&gt;0,E58/C58,IF(E58&gt;0,1,0)))</f>
        <v>8.6747611067796895E-2</v>
      </c>
    </row>
    <row r="59" spans="1:6" ht="15" customHeight="1" x14ac:dyDescent="0.25">
      <c r="A59" s="164" t="s">
        <v>55</v>
      </c>
      <c r="B59" s="163">
        <v>4433999</v>
      </c>
      <c r="C59" s="163">
        <v>4519149</v>
      </c>
      <c r="D59" s="163">
        <v>4512438</v>
      </c>
      <c r="E59" s="163">
        <f t="shared" si="4"/>
        <v>-6711</v>
      </c>
      <c r="F59" s="159">
        <f t="shared" si="5"/>
        <v>-1.4850141033190098E-3</v>
      </c>
    </row>
    <row r="60" spans="1:6" ht="15" customHeight="1" x14ac:dyDescent="0.25">
      <c r="A60" s="164" t="s">
        <v>56</v>
      </c>
      <c r="B60" s="163">
        <v>166162</v>
      </c>
      <c r="C60" s="163">
        <v>150638</v>
      </c>
      <c r="D60" s="163">
        <v>158364</v>
      </c>
      <c r="E60" s="163">
        <f t="shared" si="4"/>
        <v>7726</v>
      </c>
      <c r="F60" s="159">
        <f t="shared" si="5"/>
        <v>5.128851949707245E-2</v>
      </c>
    </row>
    <row r="61" spans="1:6" ht="15" customHeight="1" x14ac:dyDescent="0.25">
      <c r="A61" s="164" t="s">
        <v>57</v>
      </c>
      <c r="B61" s="163">
        <v>5197887</v>
      </c>
      <c r="C61" s="163">
        <v>5463238</v>
      </c>
      <c r="D61" s="163">
        <v>5894305</v>
      </c>
      <c r="E61" s="163">
        <f t="shared" si="4"/>
        <v>431067</v>
      </c>
      <c r="F61" s="159">
        <f t="shared" si="5"/>
        <v>7.8903207218869106E-2</v>
      </c>
    </row>
    <row r="62" spans="1:6" ht="15" customHeight="1" x14ac:dyDescent="0.25">
      <c r="A62" s="164" t="s">
        <v>58</v>
      </c>
      <c r="B62" s="163">
        <v>4553377</v>
      </c>
      <c r="C62" s="163">
        <v>4614570</v>
      </c>
      <c r="D62" s="163">
        <v>5090460</v>
      </c>
      <c r="E62" s="163">
        <f t="shared" si="4"/>
        <v>475890</v>
      </c>
      <c r="F62" s="159">
        <f t="shared" si="5"/>
        <v>0.10312770203940995</v>
      </c>
    </row>
    <row r="63" spans="1:6" ht="15" customHeight="1" x14ac:dyDescent="0.25">
      <c r="A63" s="164" t="s">
        <v>59</v>
      </c>
      <c r="B63" s="163">
        <v>12725365</v>
      </c>
      <c r="C63" s="163">
        <v>13266531</v>
      </c>
      <c r="D63" s="163">
        <v>15123198</v>
      </c>
      <c r="E63" s="163">
        <f t="shared" si="4"/>
        <v>1856667</v>
      </c>
      <c r="F63" s="159">
        <f t="shared" si="5"/>
        <v>0.13995120502865444</v>
      </c>
    </row>
    <row r="64" spans="1:6" ht="15" customHeight="1" x14ac:dyDescent="0.25">
      <c r="A64" s="164" t="s">
        <v>60</v>
      </c>
      <c r="B64" s="163">
        <v>14699939</v>
      </c>
      <c r="C64" s="163">
        <v>14650364</v>
      </c>
      <c r="D64" s="163">
        <v>14550364</v>
      </c>
      <c r="E64" s="163">
        <f t="shared" si="4"/>
        <v>-100000</v>
      </c>
      <c r="F64" s="159">
        <f t="shared" si="5"/>
        <v>-6.8257689706549274E-3</v>
      </c>
    </row>
    <row r="65" spans="1:6" ht="15" customHeight="1" x14ac:dyDescent="0.25">
      <c r="A65" s="164" t="s">
        <v>61</v>
      </c>
      <c r="B65" s="163">
        <v>7917361</v>
      </c>
      <c r="C65" s="163">
        <v>7664916</v>
      </c>
      <c r="D65" s="163">
        <v>8598642</v>
      </c>
      <c r="E65" s="163">
        <f t="shared" si="4"/>
        <v>933726</v>
      </c>
      <c r="F65" s="159">
        <f t="shared" si="5"/>
        <v>0.12181816473918305</v>
      </c>
    </row>
    <row r="66" spans="1:6" s="127" customFormat="1" ht="15" customHeight="1" x14ac:dyDescent="0.25">
      <c r="A66" s="183" t="s">
        <v>62</v>
      </c>
      <c r="B66" s="169">
        <v>86410093</v>
      </c>
      <c r="C66" s="169">
        <v>87735658</v>
      </c>
      <c r="D66" s="169">
        <v>94578926</v>
      </c>
      <c r="E66" s="169">
        <f t="shared" si="4"/>
        <v>6843268</v>
      </c>
      <c r="F66" s="170">
        <f t="shared" si="5"/>
        <v>7.7998708347294776E-2</v>
      </c>
    </row>
    <row r="67" spans="1:6" ht="15" customHeight="1" x14ac:dyDescent="0.25">
      <c r="A67" s="164" t="s">
        <v>63</v>
      </c>
      <c r="B67" s="163">
        <v>0</v>
      </c>
      <c r="C67" s="163">
        <v>0</v>
      </c>
      <c r="D67" s="163">
        <v>0</v>
      </c>
      <c r="E67" s="163">
        <f t="shared" si="4"/>
        <v>0</v>
      </c>
      <c r="F67" s="159">
        <f t="shared" si="5"/>
        <v>0</v>
      </c>
    </row>
    <row r="68" spans="1:6" ht="15" customHeight="1" x14ac:dyDescent="0.25">
      <c r="A68" s="164" t="s">
        <v>64</v>
      </c>
      <c r="B68" s="163">
        <v>44548</v>
      </c>
      <c r="C68" s="163">
        <v>44547</v>
      </c>
      <c r="D68" s="163">
        <v>44547</v>
      </c>
      <c r="E68" s="163">
        <f t="shared" si="4"/>
        <v>0</v>
      </c>
      <c r="F68" s="159">
        <f t="shared" si="5"/>
        <v>0</v>
      </c>
    </row>
    <row r="69" spans="1:6" ht="15" customHeight="1" x14ac:dyDescent="0.25">
      <c r="A69" s="164" t="s">
        <v>65</v>
      </c>
      <c r="B69" s="163">
        <v>4697017</v>
      </c>
      <c r="C69" s="163">
        <v>4697017</v>
      </c>
      <c r="D69" s="163">
        <v>5197017</v>
      </c>
      <c r="E69" s="163">
        <f t="shared" si="4"/>
        <v>500000</v>
      </c>
      <c r="F69" s="159">
        <f t="shared" si="5"/>
        <v>0.10645054084326286</v>
      </c>
    </row>
    <row r="70" spans="1:6" ht="15" customHeight="1" x14ac:dyDescent="0.25">
      <c r="A70" s="164" t="s">
        <v>66</v>
      </c>
      <c r="B70" s="163">
        <v>0</v>
      </c>
      <c r="C70" s="163">
        <v>0</v>
      </c>
      <c r="D70" s="163">
        <v>0</v>
      </c>
      <c r="E70" s="163">
        <f t="shared" si="4"/>
        <v>0</v>
      </c>
      <c r="F70" s="159">
        <f t="shared" si="5"/>
        <v>0</v>
      </c>
    </row>
    <row r="71" spans="1:6" s="127" customFormat="1" ht="15" customHeight="1" x14ac:dyDescent="0.25">
      <c r="A71" s="184" t="s">
        <v>67</v>
      </c>
      <c r="B71" s="185">
        <v>91151657</v>
      </c>
      <c r="C71" s="185">
        <v>92477222</v>
      </c>
      <c r="D71" s="185">
        <v>99820491</v>
      </c>
      <c r="E71" s="185">
        <f t="shared" si="4"/>
        <v>7343269</v>
      </c>
      <c r="F71" s="170">
        <f t="shared" si="5"/>
        <v>7.9406245572558404E-2</v>
      </c>
    </row>
    <row r="72" spans="1:6" ht="15" customHeight="1" x14ac:dyDescent="0.25">
      <c r="A72" s="182"/>
      <c r="B72" s="154"/>
      <c r="C72" s="154"/>
      <c r="D72" s="154"/>
      <c r="E72" s="154"/>
      <c r="F72" s="156"/>
    </row>
    <row r="73" spans="1:6" ht="15" customHeight="1" x14ac:dyDescent="0.25">
      <c r="A73" s="180" t="s">
        <v>68</v>
      </c>
      <c r="B73" s="154"/>
      <c r="C73" s="154"/>
      <c r="D73" s="154"/>
      <c r="E73" s="154"/>
      <c r="F73" s="156"/>
    </row>
    <row r="74" spans="1:6" ht="15" customHeight="1" x14ac:dyDescent="0.25">
      <c r="A74" s="162" t="s">
        <v>69</v>
      </c>
      <c r="B74" s="158">
        <v>41830016</v>
      </c>
      <c r="C74" s="158">
        <v>42488111</v>
      </c>
      <c r="D74" s="158">
        <v>44452008</v>
      </c>
      <c r="E74" s="154">
        <f t="shared" ref="E74:E92" si="6">D74-C74</f>
        <v>1963897</v>
      </c>
      <c r="F74" s="159">
        <f t="shared" ref="F74:F92" si="7">IF(ISBLANK(E74),"  ",IF(C74&gt;0,E74/C74,IF(E74&gt;0,1,0)))</f>
        <v>4.6222271449064892E-2</v>
      </c>
    </row>
    <row r="75" spans="1:6" ht="15" customHeight="1" x14ac:dyDescent="0.25">
      <c r="A75" s="164" t="s">
        <v>70</v>
      </c>
      <c r="B75" s="161">
        <v>743437</v>
      </c>
      <c r="C75" s="161">
        <v>802933</v>
      </c>
      <c r="D75" s="161">
        <v>803382</v>
      </c>
      <c r="E75" s="163">
        <f t="shared" si="6"/>
        <v>449</v>
      </c>
      <c r="F75" s="159">
        <f t="shared" si="7"/>
        <v>5.5919983361002728E-4</v>
      </c>
    </row>
    <row r="76" spans="1:6" ht="15" customHeight="1" x14ac:dyDescent="0.25">
      <c r="A76" s="164" t="s">
        <v>71</v>
      </c>
      <c r="B76" s="154">
        <v>18991720</v>
      </c>
      <c r="C76" s="154">
        <v>18899611</v>
      </c>
      <c r="D76" s="154">
        <v>20818804</v>
      </c>
      <c r="E76" s="163">
        <f t="shared" si="6"/>
        <v>1919193</v>
      </c>
      <c r="F76" s="159">
        <f t="shared" si="7"/>
        <v>0.10154669320971739</v>
      </c>
    </row>
    <row r="77" spans="1:6" s="127" customFormat="1" ht="15" customHeight="1" x14ac:dyDescent="0.25">
      <c r="A77" s="183" t="s">
        <v>72</v>
      </c>
      <c r="B77" s="185">
        <v>61565173</v>
      </c>
      <c r="C77" s="185">
        <v>62190655</v>
      </c>
      <c r="D77" s="185">
        <v>66074194</v>
      </c>
      <c r="E77" s="169">
        <f t="shared" si="6"/>
        <v>3883539</v>
      </c>
      <c r="F77" s="170">
        <f t="shared" si="7"/>
        <v>6.2445700242263084E-2</v>
      </c>
    </row>
    <row r="78" spans="1:6" ht="15" customHeight="1" x14ac:dyDescent="0.25">
      <c r="A78" s="164" t="s">
        <v>73</v>
      </c>
      <c r="B78" s="161">
        <v>413926</v>
      </c>
      <c r="C78" s="161">
        <v>647349</v>
      </c>
      <c r="D78" s="161">
        <v>670186</v>
      </c>
      <c r="E78" s="163">
        <f t="shared" si="6"/>
        <v>22837</v>
      </c>
      <c r="F78" s="159">
        <f t="shared" si="7"/>
        <v>3.5277724998416617E-2</v>
      </c>
    </row>
    <row r="79" spans="1:6" ht="15" customHeight="1" x14ac:dyDescent="0.25">
      <c r="A79" s="164" t="s">
        <v>74</v>
      </c>
      <c r="B79" s="158">
        <v>6760708</v>
      </c>
      <c r="C79" s="158">
        <v>6827194</v>
      </c>
      <c r="D79" s="158">
        <v>9249730</v>
      </c>
      <c r="E79" s="163">
        <f t="shared" si="6"/>
        <v>2422536</v>
      </c>
      <c r="F79" s="159">
        <f t="shared" si="7"/>
        <v>0.35483626215982728</v>
      </c>
    </row>
    <row r="80" spans="1:6" ht="15" customHeight="1" x14ac:dyDescent="0.25">
      <c r="A80" s="164" t="s">
        <v>75</v>
      </c>
      <c r="B80" s="154">
        <v>1244168</v>
      </c>
      <c r="C80" s="154">
        <v>1360574</v>
      </c>
      <c r="D80" s="154">
        <v>1594528</v>
      </c>
      <c r="E80" s="163">
        <f t="shared" si="6"/>
        <v>233954</v>
      </c>
      <c r="F80" s="159">
        <f t="shared" si="7"/>
        <v>0.17195242596139571</v>
      </c>
    </row>
    <row r="81" spans="1:8" s="127" customFormat="1" ht="15" customHeight="1" x14ac:dyDescent="0.25">
      <c r="A81" s="167" t="s">
        <v>76</v>
      </c>
      <c r="B81" s="185">
        <v>8418802</v>
      </c>
      <c r="C81" s="185">
        <v>8835117</v>
      </c>
      <c r="D81" s="185">
        <v>11514444</v>
      </c>
      <c r="E81" s="169">
        <f t="shared" si="6"/>
        <v>2679327</v>
      </c>
      <c r="F81" s="170">
        <f t="shared" si="7"/>
        <v>0.30325880234523211</v>
      </c>
    </row>
    <row r="82" spans="1:8" ht="15" customHeight="1" x14ac:dyDescent="0.25">
      <c r="A82" s="164" t="s">
        <v>77</v>
      </c>
      <c r="B82" s="154">
        <v>825121</v>
      </c>
      <c r="C82" s="154">
        <v>898811</v>
      </c>
      <c r="D82" s="154">
        <v>918811</v>
      </c>
      <c r="E82" s="163">
        <f t="shared" si="6"/>
        <v>20000</v>
      </c>
      <c r="F82" s="159">
        <f t="shared" si="7"/>
        <v>2.2251619083433559E-2</v>
      </c>
    </row>
    <row r="83" spans="1:8" ht="15" customHeight="1" x14ac:dyDescent="0.25">
      <c r="A83" s="164" t="s">
        <v>78</v>
      </c>
      <c r="B83" s="163">
        <v>19631439</v>
      </c>
      <c r="C83" s="163">
        <v>19608118</v>
      </c>
      <c r="D83" s="163">
        <v>20017618</v>
      </c>
      <c r="E83" s="163">
        <f t="shared" si="6"/>
        <v>409500</v>
      </c>
      <c r="F83" s="159">
        <f t="shared" si="7"/>
        <v>2.0884207245182838E-2</v>
      </c>
    </row>
    <row r="84" spans="1:8" ht="15" customHeight="1" x14ac:dyDescent="0.25">
      <c r="A84" s="164" t="s">
        <v>79</v>
      </c>
      <c r="B84" s="163">
        <v>0</v>
      </c>
      <c r="C84" s="163">
        <v>0</v>
      </c>
      <c r="D84" s="163">
        <v>0</v>
      </c>
      <c r="E84" s="163">
        <f t="shared" si="6"/>
        <v>0</v>
      </c>
      <c r="F84" s="159">
        <f t="shared" si="7"/>
        <v>0</v>
      </c>
    </row>
    <row r="85" spans="1:8" ht="15" customHeight="1" x14ac:dyDescent="0.25">
      <c r="A85" s="164" t="s">
        <v>80</v>
      </c>
      <c r="B85" s="163">
        <v>44548</v>
      </c>
      <c r="C85" s="163">
        <v>44547</v>
      </c>
      <c r="D85" s="163">
        <v>44547</v>
      </c>
      <c r="E85" s="163">
        <f t="shared" si="6"/>
        <v>0</v>
      </c>
      <c r="F85" s="159">
        <f t="shared" si="7"/>
        <v>0</v>
      </c>
    </row>
    <row r="86" spans="1:8" s="127" customFormat="1" ht="15" customHeight="1" x14ac:dyDescent="0.25">
      <c r="A86" s="167" t="s">
        <v>81</v>
      </c>
      <c r="B86" s="169">
        <v>20501108</v>
      </c>
      <c r="C86" s="169">
        <v>20551476</v>
      </c>
      <c r="D86" s="169">
        <v>20980976</v>
      </c>
      <c r="E86" s="169">
        <f t="shared" si="6"/>
        <v>429500</v>
      </c>
      <c r="F86" s="170">
        <f t="shared" si="7"/>
        <v>2.0898742260653202E-2</v>
      </c>
    </row>
    <row r="87" spans="1:8" ht="15" customHeight="1" x14ac:dyDescent="0.25">
      <c r="A87" s="164" t="s">
        <v>82</v>
      </c>
      <c r="B87" s="163">
        <v>473883</v>
      </c>
      <c r="C87" s="163">
        <v>604572</v>
      </c>
      <c r="D87" s="163">
        <v>705472</v>
      </c>
      <c r="E87" s="163">
        <f t="shared" si="6"/>
        <v>100900</v>
      </c>
      <c r="F87" s="159">
        <f t="shared" si="7"/>
        <v>0.16689492732048458</v>
      </c>
    </row>
    <row r="88" spans="1:8" ht="15" customHeight="1" x14ac:dyDescent="0.25">
      <c r="A88" s="164" t="s">
        <v>83</v>
      </c>
      <c r="B88" s="163">
        <v>192698</v>
      </c>
      <c r="C88" s="163">
        <v>295400</v>
      </c>
      <c r="D88" s="163">
        <v>545400</v>
      </c>
      <c r="E88" s="163">
        <f t="shared" si="6"/>
        <v>250000</v>
      </c>
      <c r="F88" s="159">
        <f t="shared" si="7"/>
        <v>0.84631008801624918</v>
      </c>
    </row>
    <row r="89" spans="1:8" ht="15" customHeight="1" x14ac:dyDescent="0.25">
      <c r="A89" s="172" t="s">
        <v>84</v>
      </c>
      <c r="B89" s="163">
        <v>0</v>
      </c>
      <c r="C89" s="163">
        <v>0</v>
      </c>
      <c r="D89" s="163">
        <v>0</v>
      </c>
      <c r="E89" s="163">
        <f t="shared" si="6"/>
        <v>0</v>
      </c>
      <c r="F89" s="159">
        <f t="shared" si="7"/>
        <v>0</v>
      </c>
    </row>
    <row r="90" spans="1:8" s="127" customFormat="1" ht="15" customHeight="1" x14ac:dyDescent="0.25">
      <c r="A90" s="186" t="s">
        <v>85</v>
      </c>
      <c r="B90" s="185">
        <v>666581</v>
      </c>
      <c r="C90" s="185">
        <v>899972</v>
      </c>
      <c r="D90" s="185">
        <v>1250872</v>
      </c>
      <c r="E90" s="185">
        <f t="shared" si="6"/>
        <v>350900</v>
      </c>
      <c r="F90" s="170">
        <f t="shared" si="7"/>
        <v>0.38990101914281777</v>
      </c>
    </row>
    <row r="91" spans="1:8" ht="15" customHeight="1" x14ac:dyDescent="0.25">
      <c r="A91" s="172" t="s">
        <v>86</v>
      </c>
      <c r="B91" s="163">
        <v>0</v>
      </c>
      <c r="C91" s="163">
        <v>0</v>
      </c>
      <c r="D91" s="163">
        <v>0</v>
      </c>
      <c r="E91" s="163">
        <f t="shared" si="6"/>
        <v>0</v>
      </c>
      <c r="F91" s="159">
        <f t="shared" si="7"/>
        <v>0</v>
      </c>
    </row>
    <row r="92" spans="1:8" s="127" customFormat="1" ht="15" customHeight="1" thickBot="1" x14ac:dyDescent="0.3">
      <c r="A92" s="207" t="s">
        <v>67</v>
      </c>
      <c r="B92" s="208">
        <v>91151657</v>
      </c>
      <c r="C92" s="208">
        <v>92477222</v>
      </c>
      <c r="D92" s="208">
        <v>99820491</v>
      </c>
      <c r="E92" s="208">
        <f t="shared" si="6"/>
        <v>7343269</v>
      </c>
      <c r="F92" s="209">
        <f t="shared" si="7"/>
        <v>7.9406245572558404E-2</v>
      </c>
    </row>
    <row r="93" spans="1:8" ht="15" customHeight="1" thickTop="1" x14ac:dyDescent="0.25">
      <c r="A93" s="187"/>
      <c r="B93" s="188"/>
      <c r="C93" s="188"/>
      <c r="D93" s="188"/>
      <c r="E93" s="188"/>
      <c r="F93" s="189" t="s">
        <v>46</v>
      </c>
      <c r="G93" s="145"/>
      <c r="H93" s="145"/>
    </row>
    <row r="94" spans="1:8" x14ac:dyDescent="0.25">
      <c r="A94" s="142" t="s">
        <v>201</v>
      </c>
    </row>
    <row r="95" spans="1:8" x14ac:dyDescent="0.25">
      <c r="A95" s="142" t="s">
        <v>193</v>
      </c>
    </row>
  </sheetData>
  <hyperlinks>
    <hyperlink ref="H2" location="Home!A1" tooltip="Home" display="Home" xr:uid="{00000000-0004-0000-1400-000000000000}"/>
  </hyperlinks>
  <printOptions horizontalCentered="1" verticalCentered="1"/>
  <pageMargins left="0.25" right="0.25" top="0.75" bottom="0.75" header="0.3" footer="0.3"/>
  <pageSetup scale="4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pageSetUpPr fitToPage="1"/>
  </sheetPr>
  <dimension ref="A1:L95"/>
  <sheetViews>
    <sheetView zoomScale="80" zoomScaleNormal="80" workbookViewId="0">
      <pane xSplit="1" ySplit="5" topLeftCell="B6" activePane="bottomRight" state="frozen"/>
      <selection activeCell="P29" sqref="P29"/>
      <selection pane="topRight" activeCell="P29" sqref="P29"/>
      <selection pane="bottomLeft" activeCell="P29" sqref="P29"/>
      <selection pane="bottomRight" activeCell="P29" sqref="P29"/>
    </sheetView>
  </sheetViews>
  <sheetFormatPr defaultColWidth="9.140625" defaultRowHeight="15" x14ac:dyDescent="0.25"/>
  <cols>
    <col min="1" max="1" width="66.5703125" style="142" customWidth="1"/>
    <col min="2" max="5" width="23.7109375" style="190" customWidth="1"/>
    <col min="6" max="6" width="23.7109375" style="191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9" t="s">
        <v>102</v>
      </c>
      <c r="E1" s="43"/>
      <c r="F1" s="53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190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146" t="s">
        <v>4</v>
      </c>
      <c r="B4" s="147" t="s">
        <v>5</v>
      </c>
      <c r="C4" s="148" t="s">
        <v>6</v>
      </c>
      <c r="D4" s="148" t="s">
        <v>6</v>
      </c>
      <c r="E4" s="148" t="s">
        <v>7</v>
      </c>
      <c r="F4" s="149" t="s">
        <v>8</v>
      </c>
    </row>
    <row r="5" spans="1:8" s="143" customFormat="1" ht="15" customHeight="1" x14ac:dyDescent="0.25">
      <c r="A5" s="150"/>
      <c r="B5" s="151" t="s">
        <v>138</v>
      </c>
      <c r="C5" s="151" t="s">
        <v>197</v>
      </c>
      <c r="D5" s="151" t="s">
        <v>198</v>
      </c>
      <c r="E5" s="151" t="s">
        <v>138</v>
      </c>
      <c r="F5" s="152" t="s">
        <v>9</v>
      </c>
    </row>
    <row r="6" spans="1:8" ht="15" customHeight="1" x14ac:dyDescent="0.25">
      <c r="A6" s="153" t="s">
        <v>10</v>
      </c>
      <c r="B6" s="154"/>
      <c r="C6" s="154"/>
      <c r="D6" s="154"/>
      <c r="E6" s="154"/>
      <c r="F6" s="155"/>
    </row>
    <row r="7" spans="1:8" ht="15" customHeight="1" x14ac:dyDescent="0.25">
      <c r="A7" s="153" t="s">
        <v>11</v>
      </c>
      <c r="B7" s="154"/>
      <c r="C7" s="154"/>
      <c r="D7" s="154"/>
      <c r="E7" s="154"/>
      <c r="F7" s="156"/>
    </row>
    <row r="8" spans="1:8" ht="15" customHeight="1" x14ac:dyDescent="0.25">
      <c r="A8" s="157" t="s">
        <v>12</v>
      </c>
      <c r="B8" s="158">
        <v>25648910</v>
      </c>
      <c r="C8" s="158">
        <v>25648910</v>
      </c>
      <c r="D8" s="158">
        <v>24999530</v>
      </c>
      <c r="E8" s="158">
        <f t="shared" ref="E8:E29" si="0">D8-C8</f>
        <v>-649380</v>
      </c>
      <c r="F8" s="159">
        <f t="shared" ref="F8:F29" si="1">IF(ISBLANK(E8),"  ",IF(C8&gt;0,E8/C8,IF(E8&gt;0,1,0)))</f>
        <v>-2.531803495743094E-2</v>
      </c>
    </row>
    <row r="9" spans="1:8" ht="15" customHeight="1" x14ac:dyDescent="0.25">
      <c r="A9" s="157" t="s">
        <v>13</v>
      </c>
      <c r="B9" s="158">
        <v>0</v>
      </c>
      <c r="C9" s="158">
        <v>0</v>
      </c>
      <c r="D9" s="158">
        <v>0</v>
      </c>
      <c r="E9" s="158">
        <f t="shared" si="0"/>
        <v>0</v>
      </c>
      <c r="F9" s="159">
        <f t="shared" si="1"/>
        <v>0</v>
      </c>
    </row>
    <row r="10" spans="1:8" ht="15" customHeight="1" x14ac:dyDescent="0.25">
      <c r="A10" s="160" t="s">
        <v>14</v>
      </c>
      <c r="B10" s="161">
        <v>2481567</v>
      </c>
      <c r="C10" s="161">
        <v>2621321</v>
      </c>
      <c r="D10" s="161">
        <v>2548228</v>
      </c>
      <c r="E10" s="161">
        <f t="shared" si="0"/>
        <v>-73093</v>
      </c>
      <c r="F10" s="159">
        <f t="shared" si="1"/>
        <v>-2.7884032516429694E-2</v>
      </c>
    </row>
    <row r="11" spans="1:8" ht="15" customHeight="1" x14ac:dyDescent="0.25">
      <c r="A11" s="162" t="s">
        <v>15</v>
      </c>
      <c r="B11" s="163">
        <v>0</v>
      </c>
      <c r="C11" s="163">
        <v>0</v>
      </c>
      <c r="D11" s="163">
        <v>0</v>
      </c>
      <c r="E11" s="161">
        <f t="shared" si="0"/>
        <v>0</v>
      </c>
      <c r="F11" s="159">
        <f t="shared" si="1"/>
        <v>0</v>
      </c>
    </row>
    <row r="12" spans="1:8" ht="15" customHeight="1" x14ac:dyDescent="0.25">
      <c r="A12" s="164" t="s">
        <v>16</v>
      </c>
      <c r="B12" s="163">
        <v>2481567</v>
      </c>
      <c r="C12" s="163">
        <v>2621321</v>
      </c>
      <c r="D12" s="163">
        <v>2548228</v>
      </c>
      <c r="E12" s="161">
        <f t="shared" si="0"/>
        <v>-73093</v>
      </c>
      <c r="F12" s="159">
        <f t="shared" si="1"/>
        <v>-2.7884032516429694E-2</v>
      </c>
    </row>
    <row r="13" spans="1:8" ht="15" customHeight="1" x14ac:dyDescent="0.25">
      <c r="A13" s="164" t="s">
        <v>17</v>
      </c>
      <c r="B13" s="163">
        <v>0</v>
      </c>
      <c r="C13" s="163">
        <v>0</v>
      </c>
      <c r="D13" s="163">
        <v>0</v>
      </c>
      <c r="E13" s="161">
        <f t="shared" si="0"/>
        <v>0</v>
      </c>
      <c r="F13" s="159">
        <f t="shared" si="1"/>
        <v>0</v>
      </c>
    </row>
    <row r="14" spans="1:8" ht="15" customHeight="1" x14ac:dyDescent="0.25">
      <c r="A14" s="164" t="s">
        <v>18</v>
      </c>
      <c r="B14" s="163">
        <v>0</v>
      </c>
      <c r="C14" s="163">
        <v>0</v>
      </c>
      <c r="D14" s="163">
        <v>0</v>
      </c>
      <c r="E14" s="161">
        <f t="shared" si="0"/>
        <v>0</v>
      </c>
      <c r="F14" s="159">
        <f t="shared" si="1"/>
        <v>0</v>
      </c>
    </row>
    <row r="15" spans="1:8" ht="15" customHeight="1" x14ac:dyDescent="0.25">
      <c r="A15" s="164" t="s">
        <v>19</v>
      </c>
      <c r="B15" s="163">
        <v>0</v>
      </c>
      <c r="C15" s="163">
        <v>0</v>
      </c>
      <c r="D15" s="163">
        <v>0</v>
      </c>
      <c r="E15" s="161">
        <f t="shared" si="0"/>
        <v>0</v>
      </c>
      <c r="F15" s="159">
        <f t="shared" si="1"/>
        <v>0</v>
      </c>
    </row>
    <row r="16" spans="1:8" ht="15" customHeight="1" x14ac:dyDescent="0.25">
      <c r="A16" s="164" t="s">
        <v>20</v>
      </c>
      <c r="B16" s="163">
        <v>0</v>
      </c>
      <c r="C16" s="163">
        <v>0</v>
      </c>
      <c r="D16" s="163">
        <v>0</v>
      </c>
      <c r="E16" s="161">
        <f t="shared" si="0"/>
        <v>0</v>
      </c>
      <c r="F16" s="159">
        <f t="shared" si="1"/>
        <v>0</v>
      </c>
    </row>
    <row r="17" spans="1:6" ht="15" customHeight="1" x14ac:dyDescent="0.25">
      <c r="A17" s="164" t="s">
        <v>21</v>
      </c>
      <c r="B17" s="163">
        <v>0</v>
      </c>
      <c r="C17" s="163">
        <v>0</v>
      </c>
      <c r="D17" s="163">
        <v>0</v>
      </c>
      <c r="E17" s="161">
        <f t="shared" si="0"/>
        <v>0</v>
      </c>
      <c r="F17" s="159">
        <f t="shared" si="1"/>
        <v>0</v>
      </c>
    </row>
    <row r="18" spans="1:6" ht="15" customHeight="1" x14ac:dyDescent="0.25">
      <c r="A18" s="164" t="s">
        <v>22</v>
      </c>
      <c r="B18" s="163">
        <v>0</v>
      </c>
      <c r="C18" s="163">
        <v>0</v>
      </c>
      <c r="D18" s="163">
        <v>0</v>
      </c>
      <c r="E18" s="161">
        <f t="shared" si="0"/>
        <v>0</v>
      </c>
      <c r="F18" s="159">
        <f t="shared" si="1"/>
        <v>0</v>
      </c>
    </row>
    <row r="19" spans="1:6" ht="15" customHeight="1" x14ac:dyDescent="0.25">
      <c r="A19" s="164" t="s">
        <v>23</v>
      </c>
      <c r="B19" s="163">
        <v>0</v>
      </c>
      <c r="C19" s="163">
        <v>0</v>
      </c>
      <c r="D19" s="163">
        <v>0</v>
      </c>
      <c r="E19" s="161">
        <f t="shared" si="0"/>
        <v>0</v>
      </c>
      <c r="F19" s="159">
        <f t="shared" si="1"/>
        <v>0</v>
      </c>
    </row>
    <row r="20" spans="1:6" ht="15" customHeight="1" x14ac:dyDescent="0.25">
      <c r="A20" s="164" t="s">
        <v>24</v>
      </c>
      <c r="B20" s="163">
        <v>0</v>
      </c>
      <c r="C20" s="163">
        <v>0</v>
      </c>
      <c r="D20" s="163">
        <v>0</v>
      </c>
      <c r="E20" s="161">
        <f t="shared" si="0"/>
        <v>0</v>
      </c>
      <c r="F20" s="159">
        <f t="shared" si="1"/>
        <v>0</v>
      </c>
    </row>
    <row r="21" spans="1:6" ht="15" customHeight="1" x14ac:dyDescent="0.25">
      <c r="A21" s="164" t="s">
        <v>25</v>
      </c>
      <c r="B21" s="163">
        <v>0</v>
      </c>
      <c r="C21" s="163">
        <v>0</v>
      </c>
      <c r="D21" s="163">
        <v>0</v>
      </c>
      <c r="E21" s="161">
        <f t="shared" si="0"/>
        <v>0</v>
      </c>
      <c r="F21" s="159">
        <f t="shared" si="1"/>
        <v>0</v>
      </c>
    </row>
    <row r="22" spans="1:6" ht="15" customHeight="1" x14ac:dyDescent="0.25">
      <c r="A22" s="164" t="s">
        <v>26</v>
      </c>
      <c r="B22" s="163">
        <v>0</v>
      </c>
      <c r="C22" s="163">
        <v>0</v>
      </c>
      <c r="D22" s="163">
        <v>0</v>
      </c>
      <c r="E22" s="161">
        <f t="shared" si="0"/>
        <v>0</v>
      </c>
      <c r="F22" s="159">
        <f t="shared" si="1"/>
        <v>0</v>
      </c>
    </row>
    <row r="23" spans="1:6" ht="15" customHeight="1" x14ac:dyDescent="0.25">
      <c r="A23" s="165" t="s">
        <v>27</v>
      </c>
      <c r="B23" s="163">
        <v>0</v>
      </c>
      <c r="C23" s="163">
        <v>0</v>
      </c>
      <c r="D23" s="163">
        <v>0</v>
      </c>
      <c r="E23" s="161">
        <f t="shared" si="0"/>
        <v>0</v>
      </c>
      <c r="F23" s="159">
        <f t="shared" si="1"/>
        <v>0</v>
      </c>
    </row>
    <row r="24" spans="1:6" ht="15" customHeight="1" x14ac:dyDescent="0.25">
      <c r="A24" s="165" t="s">
        <v>28</v>
      </c>
      <c r="B24" s="163">
        <v>0</v>
      </c>
      <c r="C24" s="163">
        <v>0</v>
      </c>
      <c r="D24" s="163">
        <v>0</v>
      </c>
      <c r="E24" s="161">
        <f t="shared" si="0"/>
        <v>0</v>
      </c>
      <c r="F24" s="159">
        <f t="shared" si="1"/>
        <v>0</v>
      </c>
    </row>
    <row r="25" spans="1:6" ht="15" customHeight="1" x14ac:dyDescent="0.25">
      <c r="A25" s="165" t="s">
        <v>29</v>
      </c>
      <c r="B25" s="163">
        <v>0</v>
      </c>
      <c r="C25" s="163">
        <v>0</v>
      </c>
      <c r="D25" s="163">
        <v>0</v>
      </c>
      <c r="E25" s="161">
        <f t="shared" si="0"/>
        <v>0</v>
      </c>
      <c r="F25" s="159">
        <f t="shared" si="1"/>
        <v>0</v>
      </c>
    </row>
    <row r="26" spans="1:6" ht="15" customHeight="1" x14ac:dyDescent="0.25">
      <c r="A26" s="165" t="s">
        <v>30</v>
      </c>
      <c r="B26" s="163">
        <v>0</v>
      </c>
      <c r="C26" s="163">
        <v>0</v>
      </c>
      <c r="D26" s="163">
        <v>0</v>
      </c>
      <c r="E26" s="161">
        <f t="shared" si="0"/>
        <v>0</v>
      </c>
      <c r="F26" s="159">
        <f t="shared" si="1"/>
        <v>0</v>
      </c>
    </row>
    <row r="27" spans="1:6" ht="15" customHeight="1" x14ac:dyDescent="0.25">
      <c r="A27" s="165" t="s">
        <v>31</v>
      </c>
      <c r="B27" s="163">
        <v>0</v>
      </c>
      <c r="C27" s="163">
        <v>0</v>
      </c>
      <c r="D27" s="163">
        <v>0</v>
      </c>
      <c r="E27" s="161">
        <f t="shared" si="0"/>
        <v>0</v>
      </c>
      <c r="F27" s="159">
        <f t="shared" si="1"/>
        <v>0</v>
      </c>
    </row>
    <row r="28" spans="1:6" ht="15" customHeight="1" x14ac:dyDescent="0.25">
      <c r="A28" s="165" t="s">
        <v>87</v>
      </c>
      <c r="B28" s="163">
        <v>0</v>
      </c>
      <c r="C28" s="163">
        <v>0</v>
      </c>
      <c r="D28" s="163">
        <v>0</v>
      </c>
      <c r="E28" s="161">
        <f>D28-C28</f>
        <v>0</v>
      </c>
      <c r="F28" s="159">
        <f>IF(ISBLANK(E28),"  ",IF(C28&gt;0,E28/C28,IF(E28&gt;0,1,0)))</f>
        <v>0</v>
      </c>
    </row>
    <row r="29" spans="1:6" ht="15" customHeight="1" x14ac:dyDescent="0.25">
      <c r="A29" s="165" t="s">
        <v>32</v>
      </c>
      <c r="B29" s="163">
        <v>0</v>
      </c>
      <c r="C29" s="163">
        <v>0</v>
      </c>
      <c r="D29" s="163">
        <v>0</v>
      </c>
      <c r="E29" s="161">
        <f t="shared" si="0"/>
        <v>0</v>
      </c>
      <c r="F29" s="159">
        <f t="shared" si="1"/>
        <v>0</v>
      </c>
    </row>
    <row r="30" spans="1:6" ht="15" customHeight="1" x14ac:dyDescent="0.25">
      <c r="A30" s="166" t="s">
        <v>33</v>
      </c>
      <c r="B30" s="163"/>
      <c r="C30" s="163"/>
      <c r="D30" s="163"/>
      <c r="E30" s="163"/>
      <c r="F30" s="155"/>
    </row>
    <row r="31" spans="1:6" ht="15" customHeight="1" x14ac:dyDescent="0.25">
      <c r="A31" s="162" t="s">
        <v>34</v>
      </c>
      <c r="B31" s="158">
        <v>0</v>
      </c>
      <c r="C31" s="158">
        <v>0</v>
      </c>
      <c r="D31" s="158">
        <v>0</v>
      </c>
      <c r="E31" s="158">
        <f>D31-C31</f>
        <v>0</v>
      </c>
      <c r="F31" s="159">
        <f>IF(ISBLANK(E31),"  ",IF(C31&gt;0,E31/C31,IF(E31&gt;0,1,0)))</f>
        <v>0</v>
      </c>
    </row>
    <row r="32" spans="1:6" ht="15" customHeight="1" x14ac:dyDescent="0.25">
      <c r="A32" s="167" t="s">
        <v>35</v>
      </c>
      <c r="B32" s="163"/>
      <c r="C32" s="163"/>
      <c r="D32" s="163"/>
      <c r="E32" s="163"/>
      <c r="F32" s="155"/>
    </row>
    <row r="33" spans="1:12" ht="15" customHeight="1" x14ac:dyDescent="0.25">
      <c r="A33" s="162" t="s">
        <v>34</v>
      </c>
      <c r="B33" s="154">
        <v>0</v>
      </c>
      <c r="C33" s="154">
        <v>0</v>
      </c>
      <c r="D33" s="154">
        <v>0</v>
      </c>
      <c r="E33" s="158">
        <f>D33-C33</f>
        <v>0</v>
      </c>
      <c r="F33" s="159">
        <f>IF(ISBLANK(E33),"  ",IF(C33&gt;0,E33/C33,IF(E33&gt;0,1,0)))</f>
        <v>0</v>
      </c>
    </row>
    <row r="34" spans="1:12" ht="15" customHeight="1" x14ac:dyDescent="0.25">
      <c r="A34" s="164" t="s">
        <v>36</v>
      </c>
      <c r="B34" s="163"/>
      <c r="C34" s="163"/>
      <c r="D34" s="163"/>
      <c r="E34" s="161"/>
      <c r="F34" s="159" t="str">
        <f>IF(ISBLANK(E34),"  ",IF(C34&gt;0,E34/C34,IF(E34&gt;0,1,0)))</f>
        <v xml:space="preserve">  </v>
      </c>
    </row>
    <row r="35" spans="1:12" s="127" customFormat="1" ht="15" customHeight="1" x14ac:dyDescent="0.25">
      <c r="A35" s="168" t="s">
        <v>38</v>
      </c>
      <c r="B35" s="169">
        <v>28130477</v>
      </c>
      <c r="C35" s="169">
        <v>28270231</v>
      </c>
      <c r="D35" s="169">
        <v>27547758</v>
      </c>
      <c r="E35" s="169">
        <f>D35-C35</f>
        <v>-722473</v>
      </c>
      <c r="F35" s="170">
        <f>IF(ISBLANK(E35),"  ",IF(C35&gt;0,E35/C35,IF(E35&gt;0,1,0)))</f>
        <v>-2.5555963798102675E-2</v>
      </c>
    </row>
    <row r="36" spans="1:12" ht="15" customHeight="1" x14ac:dyDescent="0.25">
      <c r="A36" s="166" t="s">
        <v>39</v>
      </c>
      <c r="B36" s="163"/>
      <c r="C36" s="163"/>
      <c r="D36" s="163"/>
      <c r="E36" s="163"/>
      <c r="F36" s="155"/>
    </row>
    <row r="37" spans="1:12" ht="15" customHeight="1" x14ac:dyDescent="0.25">
      <c r="A37" s="171" t="s">
        <v>40</v>
      </c>
      <c r="B37" s="158">
        <v>0</v>
      </c>
      <c r="C37" s="158">
        <v>0</v>
      </c>
      <c r="D37" s="158">
        <v>0</v>
      </c>
      <c r="E37" s="158">
        <f t="shared" ref="E37:E42" si="2">D37-C37</f>
        <v>0</v>
      </c>
      <c r="F37" s="159">
        <f t="shared" ref="F37:F42" si="3">IF(ISBLANK(E37),"  ",IF(C37&gt;0,E37/C37,IF(E37&gt;0,1,0)))</f>
        <v>0</v>
      </c>
    </row>
    <row r="38" spans="1:12" ht="15" customHeight="1" x14ac:dyDescent="0.25">
      <c r="A38" s="172" t="s">
        <v>41</v>
      </c>
      <c r="B38" s="158">
        <v>0</v>
      </c>
      <c r="C38" s="158">
        <v>0</v>
      </c>
      <c r="D38" s="158">
        <v>0</v>
      </c>
      <c r="E38" s="161">
        <f t="shared" si="2"/>
        <v>0</v>
      </c>
      <c r="F38" s="159">
        <f t="shared" si="3"/>
        <v>0</v>
      </c>
    </row>
    <row r="39" spans="1:12" ht="15" customHeight="1" x14ac:dyDescent="0.25">
      <c r="A39" s="172" t="s">
        <v>42</v>
      </c>
      <c r="B39" s="158">
        <v>0</v>
      </c>
      <c r="C39" s="158">
        <v>0</v>
      </c>
      <c r="D39" s="158">
        <v>0</v>
      </c>
      <c r="E39" s="161">
        <f t="shared" si="2"/>
        <v>0</v>
      </c>
      <c r="F39" s="159">
        <f t="shared" si="3"/>
        <v>0</v>
      </c>
    </row>
    <row r="40" spans="1:12" ht="15" customHeight="1" x14ac:dyDescent="0.25">
      <c r="A40" s="172" t="s">
        <v>43</v>
      </c>
      <c r="B40" s="158">
        <v>0</v>
      </c>
      <c r="C40" s="158">
        <v>0</v>
      </c>
      <c r="D40" s="158">
        <v>0</v>
      </c>
      <c r="E40" s="161">
        <f t="shared" si="2"/>
        <v>0</v>
      </c>
      <c r="F40" s="159">
        <f t="shared" si="3"/>
        <v>0</v>
      </c>
    </row>
    <row r="41" spans="1:12" ht="15" customHeight="1" x14ac:dyDescent="0.25">
      <c r="A41" s="173" t="s">
        <v>44</v>
      </c>
      <c r="B41" s="158">
        <v>0</v>
      </c>
      <c r="C41" s="158">
        <v>0</v>
      </c>
      <c r="D41" s="158">
        <v>0</v>
      </c>
      <c r="E41" s="161">
        <f t="shared" si="2"/>
        <v>0</v>
      </c>
      <c r="F41" s="159">
        <f t="shared" si="3"/>
        <v>0</v>
      </c>
    </row>
    <row r="42" spans="1:12" s="127" customFormat="1" ht="15" customHeight="1" x14ac:dyDescent="0.25">
      <c r="A42" s="166" t="s">
        <v>45</v>
      </c>
      <c r="B42" s="174">
        <v>0</v>
      </c>
      <c r="C42" s="174">
        <v>0</v>
      </c>
      <c r="D42" s="174">
        <v>0</v>
      </c>
      <c r="E42" s="174">
        <f t="shared" si="2"/>
        <v>0</v>
      </c>
      <c r="F42" s="170">
        <f t="shared" si="3"/>
        <v>0</v>
      </c>
      <c r="L42" s="127" t="s">
        <v>46</v>
      </c>
    </row>
    <row r="43" spans="1:12" ht="15" customHeight="1" x14ac:dyDescent="0.25">
      <c r="A43" s="164" t="s">
        <v>46</v>
      </c>
      <c r="B43" s="163"/>
      <c r="C43" s="163"/>
      <c r="D43" s="163"/>
      <c r="E43" s="163"/>
      <c r="F43" s="155"/>
    </row>
    <row r="44" spans="1:12" s="127" customFormat="1" ht="15" customHeight="1" x14ac:dyDescent="0.25">
      <c r="A44" s="175" t="s">
        <v>47</v>
      </c>
      <c r="B44" s="176">
        <v>0</v>
      </c>
      <c r="C44" s="176">
        <v>0</v>
      </c>
      <c r="D44" s="176">
        <v>0</v>
      </c>
      <c r="E44" s="176">
        <f>D44-C44</f>
        <v>0</v>
      </c>
      <c r="F44" s="170">
        <f>IF(ISBLANK(E44),"  ",IF(C44&gt;0,E44/C44,IF(E44&gt;0,1,0)))</f>
        <v>0</v>
      </c>
    </row>
    <row r="45" spans="1:12" ht="15" customHeight="1" x14ac:dyDescent="0.25">
      <c r="A45" s="164" t="s">
        <v>46</v>
      </c>
      <c r="B45" s="163"/>
      <c r="C45" s="163"/>
      <c r="D45" s="163"/>
      <c r="E45" s="163"/>
      <c r="F45" s="155"/>
    </row>
    <row r="46" spans="1:12" s="127" customFormat="1" ht="15" customHeight="1" x14ac:dyDescent="0.25">
      <c r="A46" s="175" t="s">
        <v>48</v>
      </c>
      <c r="B46" s="176">
        <v>0</v>
      </c>
      <c r="C46" s="176">
        <v>0</v>
      </c>
      <c r="D46" s="176">
        <v>0</v>
      </c>
      <c r="E46" s="176">
        <f>D46-C46</f>
        <v>0</v>
      </c>
      <c r="F46" s="170">
        <f>IF(ISBLANK(E46),"  ",IF(C46&gt;0,E46/C46,IF(E46&gt;0,1,0)))</f>
        <v>0</v>
      </c>
    </row>
    <row r="47" spans="1:12" ht="15" customHeight="1" x14ac:dyDescent="0.25">
      <c r="A47" s="164" t="s">
        <v>46</v>
      </c>
      <c r="B47" s="163"/>
      <c r="C47" s="163"/>
      <c r="D47" s="163"/>
      <c r="E47" s="163"/>
      <c r="F47" s="155"/>
    </row>
    <row r="48" spans="1:12" s="127" customFormat="1" ht="15" customHeight="1" x14ac:dyDescent="0.25">
      <c r="A48" s="166" t="s">
        <v>49</v>
      </c>
      <c r="B48" s="174">
        <v>62978960.980000004</v>
      </c>
      <c r="C48" s="174">
        <v>69746142</v>
      </c>
      <c r="D48" s="174">
        <v>69746142</v>
      </c>
      <c r="E48" s="174">
        <f>D48-C48</f>
        <v>0</v>
      </c>
      <c r="F48" s="170">
        <f>IF(ISBLANK(E48),"  ",IF(C48&gt;0,E48/C48,IF(E48&gt;0,1,0)))</f>
        <v>0</v>
      </c>
    </row>
    <row r="49" spans="1:6" ht="15" customHeight="1" x14ac:dyDescent="0.25">
      <c r="A49" s="164" t="s">
        <v>46</v>
      </c>
      <c r="B49" s="163"/>
      <c r="C49" s="163"/>
      <c r="D49" s="163"/>
      <c r="E49" s="163"/>
      <c r="F49" s="155"/>
    </row>
    <row r="50" spans="1:6" s="127" customFormat="1" ht="15" customHeight="1" x14ac:dyDescent="0.25">
      <c r="A50" s="177" t="s">
        <v>50</v>
      </c>
      <c r="B50" s="178">
        <v>0</v>
      </c>
      <c r="C50" s="178">
        <v>0</v>
      </c>
      <c r="D50" s="178">
        <v>0</v>
      </c>
      <c r="E50" s="178">
        <f>D50-C50</f>
        <v>0</v>
      </c>
      <c r="F50" s="170">
        <f>IF(ISBLANK(E50),"  ",IF(C50&gt;0,E50/C50,IF(E50&gt;0,1,0)))</f>
        <v>0</v>
      </c>
    </row>
    <row r="51" spans="1:6" ht="15" customHeight="1" x14ac:dyDescent="0.25">
      <c r="A51" s="166"/>
      <c r="B51" s="154"/>
      <c r="C51" s="154"/>
      <c r="D51" s="154"/>
      <c r="E51" s="154"/>
      <c r="F51" s="179"/>
    </row>
    <row r="52" spans="1:6" s="127" customFormat="1" ht="15" customHeight="1" x14ac:dyDescent="0.25">
      <c r="A52" s="166" t="s">
        <v>51</v>
      </c>
      <c r="B52" s="174">
        <v>0</v>
      </c>
      <c r="C52" s="174">
        <v>0</v>
      </c>
      <c r="D52" s="174">
        <v>0</v>
      </c>
      <c r="E52" s="178">
        <f>D52-C52</f>
        <v>0</v>
      </c>
      <c r="F52" s="170">
        <f>IF(ISBLANK(E52),"  ",IF(C52&gt;0,E52/C52,IF(E52&gt;0,1,0)))</f>
        <v>0</v>
      </c>
    </row>
    <row r="53" spans="1:6" ht="15" customHeight="1" x14ac:dyDescent="0.25">
      <c r="A53" s="164"/>
      <c r="B53" s="163"/>
      <c r="C53" s="163"/>
      <c r="D53" s="163"/>
      <c r="E53" s="163"/>
      <c r="F53" s="155"/>
    </row>
    <row r="54" spans="1:6" s="127" customFormat="1" ht="15" customHeight="1" x14ac:dyDescent="0.25">
      <c r="A54" s="180" t="s">
        <v>52</v>
      </c>
      <c r="B54" s="174">
        <v>91109437.980000004</v>
      </c>
      <c r="C54" s="174">
        <v>98016373</v>
      </c>
      <c r="D54" s="174">
        <v>97293900</v>
      </c>
      <c r="E54" s="174">
        <f>D54-C54</f>
        <v>-722473</v>
      </c>
      <c r="F54" s="170">
        <f>IF(ISBLANK(E54),"  ",IF(C54&gt;0,E54/C54,IF(E54&gt;0,1,0)))</f>
        <v>-7.3709419955786367E-3</v>
      </c>
    </row>
    <row r="55" spans="1:6" ht="15" customHeight="1" x14ac:dyDescent="0.25">
      <c r="A55" s="181"/>
      <c r="B55" s="163"/>
      <c r="C55" s="163"/>
      <c r="D55" s="163"/>
      <c r="E55" s="163"/>
      <c r="F55" s="155" t="s">
        <v>46</v>
      </c>
    </row>
    <row r="56" spans="1:6" ht="15" customHeight="1" x14ac:dyDescent="0.25">
      <c r="A56" s="182"/>
      <c r="B56" s="154"/>
      <c r="C56" s="154"/>
      <c r="D56" s="154"/>
      <c r="E56" s="154"/>
      <c r="F56" s="156" t="s">
        <v>46</v>
      </c>
    </row>
    <row r="57" spans="1:6" ht="15" customHeight="1" x14ac:dyDescent="0.25">
      <c r="A57" s="180" t="s">
        <v>53</v>
      </c>
      <c r="B57" s="154"/>
      <c r="C57" s="154"/>
      <c r="D57" s="154"/>
      <c r="E57" s="154"/>
      <c r="F57" s="156"/>
    </row>
    <row r="58" spans="1:6" ht="15" customHeight="1" x14ac:dyDescent="0.25">
      <c r="A58" s="162" t="s">
        <v>54</v>
      </c>
      <c r="B58" s="154">
        <v>36080706</v>
      </c>
      <c r="C58" s="154">
        <v>34660012</v>
      </c>
      <c r="D58" s="154">
        <v>35151948.399999999</v>
      </c>
      <c r="E58" s="154">
        <f t="shared" ref="E58:E71" si="4">D58-C58</f>
        <v>491936.39999999851</v>
      </c>
      <c r="F58" s="159">
        <f t="shared" ref="F58:F71" si="5">IF(ISBLANK(E58),"  ",IF(C58&gt;0,E58/C58,IF(E58&gt;0,1,0)))</f>
        <v>1.4193197624974813E-2</v>
      </c>
    </row>
    <row r="59" spans="1:6" ht="15" customHeight="1" x14ac:dyDescent="0.25">
      <c r="A59" s="164" t="s">
        <v>55</v>
      </c>
      <c r="B59" s="163">
        <v>5523197</v>
      </c>
      <c r="C59" s="163">
        <v>5796633</v>
      </c>
      <c r="D59" s="163">
        <v>5393540.7999999998</v>
      </c>
      <c r="E59" s="163">
        <f t="shared" si="4"/>
        <v>-403092.20000000019</v>
      </c>
      <c r="F59" s="159">
        <f t="shared" si="5"/>
        <v>-6.95390237746637E-2</v>
      </c>
    </row>
    <row r="60" spans="1:6" ht="15" customHeight="1" x14ac:dyDescent="0.25">
      <c r="A60" s="164" t="s">
        <v>56</v>
      </c>
      <c r="B60" s="163">
        <v>175</v>
      </c>
      <c r="C60" s="163">
        <v>75099</v>
      </c>
      <c r="D60" s="163">
        <v>90099</v>
      </c>
      <c r="E60" s="163">
        <f t="shared" si="4"/>
        <v>15000</v>
      </c>
      <c r="F60" s="159">
        <f t="shared" si="5"/>
        <v>0.1997363480206128</v>
      </c>
    </row>
    <row r="61" spans="1:6" ht="15" customHeight="1" x14ac:dyDescent="0.25">
      <c r="A61" s="164" t="s">
        <v>57</v>
      </c>
      <c r="B61" s="163">
        <v>10233208.43</v>
      </c>
      <c r="C61" s="163">
        <v>11936520</v>
      </c>
      <c r="D61" s="163">
        <v>12570914</v>
      </c>
      <c r="E61" s="163">
        <f t="shared" si="4"/>
        <v>634394</v>
      </c>
      <c r="F61" s="159">
        <f t="shared" si="5"/>
        <v>5.3147315968138119E-2</v>
      </c>
    </row>
    <row r="62" spans="1:6" ht="15" customHeight="1" x14ac:dyDescent="0.25">
      <c r="A62" s="164" t="s">
        <v>58</v>
      </c>
      <c r="B62" s="163">
        <v>8056367</v>
      </c>
      <c r="C62" s="163">
        <v>7747578</v>
      </c>
      <c r="D62" s="163">
        <v>8142979.5999999996</v>
      </c>
      <c r="E62" s="163">
        <f t="shared" si="4"/>
        <v>395401.59999999963</v>
      </c>
      <c r="F62" s="159">
        <f t="shared" si="5"/>
        <v>5.1035510710572989E-2</v>
      </c>
    </row>
    <row r="63" spans="1:6" ht="15" customHeight="1" x14ac:dyDescent="0.25">
      <c r="A63" s="164" t="s">
        <v>59</v>
      </c>
      <c r="B63" s="163">
        <v>14281236</v>
      </c>
      <c r="C63" s="163">
        <v>19979133</v>
      </c>
      <c r="D63" s="163">
        <v>18936877.800000001</v>
      </c>
      <c r="E63" s="163">
        <f t="shared" si="4"/>
        <v>-1042255.1999999993</v>
      </c>
      <c r="F63" s="159">
        <f t="shared" si="5"/>
        <v>-5.2167188636263608E-2</v>
      </c>
    </row>
    <row r="64" spans="1:6" ht="15" customHeight="1" x14ac:dyDescent="0.25">
      <c r="A64" s="164" t="s">
        <v>60</v>
      </c>
      <c r="B64" s="163">
        <v>6992703</v>
      </c>
      <c r="C64" s="163">
        <v>5982482</v>
      </c>
      <c r="D64" s="163">
        <v>7458266</v>
      </c>
      <c r="E64" s="163">
        <f t="shared" si="4"/>
        <v>1475784</v>
      </c>
      <c r="F64" s="159">
        <f t="shared" si="5"/>
        <v>0.24668423574028306</v>
      </c>
    </row>
    <row r="65" spans="1:6" ht="15" customHeight="1" x14ac:dyDescent="0.25">
      <c r="A65" s="164" t="s">
        <v>61</v>
      </c>
      <c r="B65" s="163">
        <v>7941846</v>
      </c>
      <c r="C65" s="163">
        <v>11838916</v>
      </c>
      <c r="D65" s="163">
        <v>9549274.4000000004</v>
      </c>
      <c r="E65" s="163">
        <f t="shared" si="4"/>
        <v>-2289641.5999999996</v>
      </c>
      <c r="F65" s="159">
        <f t="shared" si="5"/>
        <v>-0.19339959840917864</v>
      </c>
    </row>
    <row r="66" spans="1:6" s="127" customFormat="1" ht="15" customHeight="1" x14ac:dyDescent="0.25">
      <c r="A66" s="183" t="s">
        <v>62</v>
      </c>
      <c r="B66" s="169">
        <v>89109438.430000007</v>
      </c>
      <c r="C66" s="169">
        <v>98016373</v>
      </c>
      <c r="D66" s="169">
        <v>97293900</v>
      </c>
      <c r="E66" s="169">
        <f t="shared" si="4"/>
        <v>-722473</v>
      </c>
      <c r="F66" s="170">
        <f t="shared" si="5"/>
        <v>-7.3709419955786367E-3</v>
      </c>
    </row>
    <row r="67" spans="1:6" ht="15" customHeight="1" x14ac:dyDescent="0.25">
      <c r="A67" s="164" t="s">
        <v>63</v>
      </c>
      <c r="B67" s="163">
        <v>0</v>
      </c>
      <c r="C67" s="163">
        <v>0</v>
      </c>
      <c r="D67" s="163">
        <v>0</v>
      </c>
      <c r="E67" s="163">
        <f t="shared" si="4"/>
        <v>0</v>
      </c>
      <c r="F67" s="159">
        <f t="shared" si="5"/>
        <v>0</v>
      </c>
    </row>
    <row r="68" spans="1:6" ht="15" customHeight="1" x14ac:dyDescent="0.25">
      <c r="A68" s="164" t="s">
        <v>64</v>
      </c>
      <c r="B68" s="163">
        <v>0</v>
      </c>
      <c r="C68" s="163">
        <v>0</v>
      </c>
      <c r="D68" s="163">
        <v>0</v>
      </c>
      <c r="E68" s="163">
        <f t="shared" si="4"/>
        <v>0</v>
      </c>
      <c r="F68" s="159">
        <f t="shared" si="5"/>
        <v>0</v>
      </c>
    </row>
    <row r="69" spans="1:6" ht="15" customHeight="1" x14ac:dyDescent="0.25">
      <c r="A69" s="164" t="s">
        <v>65</v>
      </c>
      <c r="B69" s="163">
        <v>2000000</v>
      </c>
      <c r="C69" s="163">
        <v>0</v>
      </c>
      <c r="D69" s="163">
        <v>0</v>
      </c>
      <c r="E69" s="163">
        <f t="shared" si="4"/>
        <v>0</v>
      </c>
      <c r="F69" s="159">
        <f t="shared" si="5"/>
        <v>0</v>
      </c>
    </row>
    <row r="70" spans="1:6" ht="15" customHeight="1" x14ac:dyDescent="0.25">
      <c r="A70" s="164" t="s">
        <v>66</v>
      </c>
      <c r="B70" s="163">
        <v>0</v>
      </c>
      <c r="C70" s="163">
        <v>0</v>
      </c>
      <c r="D70" s="163">
        <v>0</v>
      </c>
      <c r="E70" s="163">
        <f t="shared" si="4"/>
        <v>0</v>
      </c>
      <c r="F70" s="159">
        <f t="shared" si="5"/>
        <v>0</v>
      </c>
    </row>
    <row r="71" spans="1:6" s="127" customFormat="1" ht="15" customHeight="1" x14ac:dyDescent="0.25">
      <c r="A71" s="184" t="s">
        <v>67</v>
      </c>
      <c r="B71" s="185">
        <v>91109438.430000007</v>
      </c>
      <c r="C71" s="185">
        <v>98016373</v>
      </c>
      <c r="D71" s="185">
        <v>97293900</v>
      </c>
      <c r="E71" s="185">
        <f t="shared" si="4"/>
        <v>-722473</v>
      </c>
      <c r="F71" s="170">
        <f t="shared" si="5"/>
        <v>-7.3709419955786367E-3</v>
      </c>
    </row>
    <row r="72" spans="1:6" ht="15" customHeight="1" x14ac:dyDescent="0.25">
      <c r="A72" s="182"/>
      <c r="B72" s="154"/>
      <c r="C72" s="154"/>
      <c r="D72" s="154"/>
      <c r="E72" s="154"/>
      <c r="F72" s="156"/>
    </row>
    <row r="73" spans="1:6" ht="15" customHeight="1" x14ac:dyDescent="0.25">
      <c r="A73" s="180" t="s">
        <v>68</v>
      </c>
      <c r="B73" s="154"/>
      <c r="C73" s="154"/>
      <c r="D73" s="154"/>
      <c r="E73" s="154"/>
      <c r="F73" s="156"/>
    </row>
    <row r="74" spans="1:6" ht="15" customHeight="1" x14ac:dyDescent="0.25">
      <c r="A74" s="162" t="s">
        <v>69</v>
      </c>
      <c r="B74" s="158">
        <v>41826393.43</v>
      </c>
      <c r="C74" s="158">
        <v>43284520</v>
      </c>
      <c r="D74" s="158">
        <v>43878825</v>
      </c>
      <c r="E74" s="154">
        <f t="shared" ref="E74:E92" si="6">D74-C74</f>
        <v>594305</v>
      </c>
      <c r="F74" s="159">
        <f t="shared" ref="F74:F92" si="7">IF(ISBLANK(E74),"  ",IF(C74&gt;0,E74/C74,IF(E74&gt;0,1,0)))</f>
        <v>1.3730197308414186E-2</v>
      </c>
    </row>
    <row r="75" spans="1:6" ht="15" customHeight="1" x14ac:dyDescent="0.25">
      <c r="A75" s="164" t="s">
        <v>70</v>
      </c>
      <c r="B75" s="161">
        <v>3274607</v>
      </c>
      <c r="C75" s="161">
        <v>3659882</v>
      </c>
      <c r="D75" s="161">
        <v>3464271</v>
      </c>
      <c r="E75" s="163">
        <f t="shared" si="6"/>
        <v>-195611</v>
      </c>
      <c r="F75" s="159">
        <f t="shared" si="7"/>
        <v>-5.3447351581280486E-2</v>
      </c>
    </row>
    <row r="76" spans="1:6" ht="15" customHeight="1" x14ac:dyDescent="0.25">
      <c r="A76" s="164" t="s">
        <v>71</v>
      </c>
      <c r="B76" s="154">
        <v>17681295</v>
      </c>
      <c r="C76" s="154">
        <v>17632736</v>
      </c>
      <c r="D76" s="154">
        <v>17500236</v>
      </c>
      <c r="E76" s="163">
        <f t="shared" si="6"/>
        <v>-132500</v>
      </c>
      <c r="F76" s="159">
        <f t="shared" si="7"/>
        <v>-7.5144322469298018E-3</v>
      </c>
    </row>
    <row r="77" spans="1:6" s="127" customFormat="1" ht="15" customHeight="1" x14ac:dyDescent="0.25">
      <c r="A77" s="183" t="s">
        <v>72</v>
      </c>
      <c r="B77" s="185">
        <v>62782295.43</v>
      </c>
      <c r="C77" s="185">
        <v>64577138</v>
      </c>
      <c r="D77" s="185">
        <v>64843332</v>
      </c>
      <c r="E77" s="169">
        <f t="shared" si="6"/>
        <v>266194</v>
      </c>
      <c r="F77" s="170">
        <f t="shared" si="7"/>
        <v>4.1221089729928878E-3</v>
      </c>
    </row>
    <row r="78" spans="1:6" ht="15" customHeight="1" x14ac:dyDescent="0.25">
      <c r="A78" s="164" t="s">
        <v>73</v>
      </c>
      <c r="B78" s="161">
        <v>315124</v>
      </c>
      <c r="C78" s="161">
        <v>502755</v>
      </c>
      <c r="D78" s="161">
        <v>358652</v>
      </c>
      <c r="E78" s="163">
        <f t="shared" si="6"/>
        <v>-144103</v>
      </c>
      <c r="F78" s="159">
        <f t="shared" si="7"/>
        <v>-0.28662668695487864</v>
      </c>
    </row>
    <row r="79" spans="1:6" ht="15" customHeight="1" x14ac:dyDescent="0.25">
      <c r="A79" s="164" t="s">
        <v>74</v>
      </c>
      <c r="B79" s="158">
        <v>9928203</v>
      </c>
      <c r="C79" s="158">
        <v>14163727</v>
      </c>
      <c r="D79" s="158">
        <v>12210366</v>
      </c>
      <c r="E79" s="163">
        <f t="shared" si="6"/>
        <v>-1953361</v>
      </c>
      <c r="F79" s="159">
        <f t="shared" si="7"/>
        <v>-0.13791292362525767</v>
      </c>
    </row>
    <row r="80" spans="1:6" ht="15" customHeight="1" x14ac:dyDescent="0.25">
      <c r="A80" s="164" t="s">
        <v>75</v>
      </c>
      <c r="B80" s="154">
        <v>2642514</v>
      </c>
      <c r="C80" s="154">
        <v>3130557</v>
      </c>
      <c r="D80" s="154">
        <v>4669124</v>
      </c>
      <c r="E80" s="163">
        <f t="shared" si="6"/>
        <v>1538567</v>
      </c>
      <c r="F80" s="159">
        <f t="shared" si="7"/>
        <v>0.49146749284552238</v>
      </c>
    </row>
    <row r="81" spans="1:8" s="127" customFormat="1" ht="15" customHeight="1" x14ac:dyDescent="0.25">
      <c r="A81" s="167" t="s">
        <v>76</v>
      </c>
      <c r="B81" s="185">
        <v>12885841</v>
      </c>
      <c r="C81" s="185">
        <v>17797039</v>
      </c>
      <c r="D81" s="185">
        <v>17238142</v>
      </c>
      <c r="E81" s="169">
        <f t="shared" si="6"/>
        <v>-558897</v>
      </c>
      <c r="F81" s="170">
        <f t="shared" si="7"/>
        <v>-3.1403931856304863E-2</v>
      </c>
    </row>
    <row r="82" spans="1:8" ht="15" customHeight="1" x14ac:dyDescent="0.25">
      <c r="A82" s="164" t="s">
        <v>77</v>
      </c>
      <c r="B82" s="154">
        <v>583848</v>
      </c>
      <c r="C82" s="154">
        <v>1892449</v>
      </c>
      <c r="D82" s="154">
        <v>2024100</v>
      </c>
      <c r="E82" s="163">
        <f t="shared" si="6"/>
        <v>131651</v>
      </c>
      <c r="F82" s="159">
        <f t="shared" si="7"/>
        <v>6.9566471804524188E-2</v>
      </c>
    </row>
    <row r="83" spans="1:8" ht="15" customHeight="1" x14ac:dyDescent="0.25">
      <c r="A83" s="164" t="s">
        <v>78</v>
      </c>
      <c r="B83" s="163">
        <v>13095438</v>
      </c>
      <c r="C83" s="163">
        <v>11605068</v>
      </c>
      <c r="D83" s="163">
        <v>11740839</v>
      </c>
      <c r="E83" s="163">
        <f t="shared" si="6"/>
        <v>135771</v>
      </c>
      <c r="F83" s="159">
        <f t="shared" si="7"/>
        <v>1.1699285174373816E-2</v>
      </c>
    </row>
    <row r="84" spans="1:8" ht="15" customHeight="1" x14ac:dyDescent="0.25">
      <c r="A84" s="164" t="s">
        <v>79</v>
      </c>
      <c r="B84" s="163">
        <v>0</v>
      </c>
      <c r="C84" s="163">
        <v>0</v>
      </c>
      <c r="D84" s="163">
        <v>0</v>
      </c>
      <c r="E84" s="163">
        <f t="shared" si="6"/>
        <v>0</v>
      </c>
      <c r="F84" s="159">
        <f t="shared" si="7"/>
        <v>0</v>
      </c>
    </row>
    <row r="85" spans="1:8" ht="15" customHeight="1" x14ac:dyDescent="0.25">
      <c r="A85" s="164" t="s">
        <v>80</v>
      </c>
      <c r="B85" s="163">
        <v>0</v>
      </c>
      <c r="C85" s="163">
        <v>0</v>
      </c>
      <c r="D85" s="163">
        <v>0</v>
      </c>
      <c r="E85" s="163">
        <f t="shared" si="6"/>
        <v>0</v>
      </c>
      <c r="F85" s="159">
        <f t="shared" si="7"/>
        <v>0</v>
      </c>
    </row>
    <row r="86" spans="1:8" s="127" customFormat="1" ht="15" customHeight="1" x14ac:dyDescent="0.25">
      <c r="A86" s="167" t="s">
        <v>81</v>
      </c>
      <c r="B86" s="169">
        <v>13679286</v>
      </c>
      <c r="C86" s="169">
        <v>13497517</v>
      </c>
      <c r="D86" s="169">
        <v>13764939</v>
      </c>
      <c r="E86" s="169">
        <f t="shared" si="6"/>
        <v>267422</v>
      </c>
      <c r="F86" s="170">
        <f t="shared" si="7"/>
        <v>1.9812681102753936E-2</v>
      </c>
    </row>
    <row r="87" spans="1:8" ht="15" customHeight="1" x14ac:dyDescent="0.25">
      <c r="A87" s="164" t="s">
        <v>82</v>
      </c>
      <c r="B87" s="163">
        <v>740529</v>
      </c>
      <c r="C87" s="163">
        <v>1055049</v>
      </c>
      <c r="D87" s="163">
        <v>290204</v>
      </c>
      <c r="E87" s="163">
        <f t="shared" si="6"/>
        <v>-764845</v>
      </c>
      <c r="F87" s="159">
        <f t="shared" si="7"/>
        <v>-0.72493789387981034</v>
      </c>
    </row>
    <row r="88" spans="1:8" ht="15" customHeight="1" x14ac:dyDescent="0.25">
      <c r="A88" s="164" t="s">
        <v>83</v>
      </c>
      <c r="B88" s="163">
        <v>1021487</v>
      </c>
      <c r="C88" s="163">
        <v>1089630</v>
      </c>
      <c r="D88" s="163">
        <v>1157283</v>
      </c>
      <c r="E88" s="163">
        <f t="shared" si="6"/>
        <v>67653</v>
      </c>
      <c r="F88" s="159">
        <f t="shared" si="7"/>
        <v>6.2088048236557364E-2</v>
      </c>
    </row>
    <row r="89" spans="1:8" ht="15" customHeight="1" x14ac:dyDescent="0.25">
      <c r="A89" s="172" t="s">
        <v>84</v>
      </c>
      <c r="B89" s="163">
        <v>0</v>
      </c>
      <c r="C89" s="163">
        <v>0</v>
      </c>
      <c r="D89" s="163">
        <v>0</v>
      </c>
      <c r="E89" s="163">
        <f t="shared" si="6"/>
        <v>0</v>
      </c>
      <c r="F89" s="159">
        <f t="shared" si="7"/>
        <v>0</v>
      </c>
    </row>
    <row r="90" spans="1:8" s="127" customFormat="1" ht="15" customHeight="1" x14ac:dyDescent="0.25">
      <c r="A90" s="186" t="s">
        <v>85</v>
      </c>
      <c r="B90" s="185">
        <v>1762016</v>
      </c>
      <c r="C90" s="185">
        <v>2144679</v>
      </c>
      <c r="D90" s="185">
        <v>1447487</v>
      </c>
      <c r="E90" s="185">
        <f t="shared" si="6"/>
        <v>-697192</v>
      </c>
      <c r="F90" s="170">
        <f t="shared" si="7"/>
        <v>-0.32507988374950286</v>
      </c>
    </row>
    <row r="91" spans="1:8" ht="15" customHeight="1" x14ac:dyDescent="0.25">
      <c r="A91" s="172" t="s">
        <v>86</v>
      </c>
      <c r="B91" s="163">
        <v>0</v>
      </c>
      <c r="C91" s="163">
        <v>0</v>
      </c>
      <c r="D91" s="163">
        <v>0</v>
      </c>
      <c r="E91" s="163">
        <f t="shared" si="6"/>
        <v>0</v>
      </c>
      <c r="F91" s="159">
        <f t="shared" si="7"/>
        <v>0</v>
      </c>
    </row>
    <row r="92" spans="1:8" s="127" customFormat="1" ht="15" customHeight="1" thickBot="1" x14ac:dyDescent="0.3">
      <c r="A92" s="207" t="s">
        <v>67</v>
      </c>
      <c r="B92" s="208">
        <v>91109438.430000007</v>
      </c>
      <c r="C92" s="208">
        <v>98016373</v>
      </c>
      <c r="D92" s="208">
        <v>97293900</v>
      </c>
      <c r="E92" s="208">
        <f t="shared" si="6"/>
        <v>-722473</v>
      </c>
      <c r="F92" s="209">
        <f t="shared" si="7"/>
        <v>-7.3709419955786367E-3</v>
      </c>
    </row>
    <row r="93" spans="1:8" ht="15" customHeight="1" thickTop="1" x14ac:dyDescent="0.25">
      <c r="A93" s="187"/>
      <c r="B93" s="188"/>
      <c r="C93" s="188"/>
      <c r="D93" s="188"/>
      <c r="E93" s="188"/>
      <c r="F93" s="189" t="s">
        <v>46</v>
      </c>
      <c r="G93" s="145"/>
      <c r="H93" s="145"/>
    </row>
    <row r="94" spans="1:8" x14ac:dyDescent="0.25">
      <c r="A94" s="142" t="s">
        <v>201</v>
      </c>
    </row>
    <row r="95" spans="1:8" x14ac:dyDescent="0.25">
      <c r="A95" s="142" t="s">
        <v>193</v>
      </c>
    </row>
  </sheetData>
  <hyperlinks>
    <hyperlink ref="H2" location="Home!A1" tooltip="Home" display="Home" xr:uid="{00000000-0004-0000-1500-000000000000}"/>
  </hyperlinks>
  <printOptions horizontalCentered="1" verticalCentered="1"/>
  <pageMargins left="0.25" right="0.25" top="0.75" bottom="0.75" header="0.3" footer="0.3"/>
  <pageSetup scale="4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pageSetUpPr fitToPage="1"/>
  </sheetPr>
  <dimension ref="A1:L97"/>
  <sheetViews>
    <sheetView zoomScale="80" zoomScaleNormal="80" workbookViewId="0">
      <pane xSplit="1" ySplit="5" topLeftCell="B6" activePane="bottomRight" state="frozen"/>
      <selection activeCell="P29" sqref="P29"/>
      <selection pane="topRight" activeCell="P29" sqref="P29"/>
      <selection pane="bottomLeft" activeCell="P29" sqref="P29"/>
      <selection pane="bottomRight" activeCell="P29" sqref="P29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6"/>
      <c r="C1" s="32" t="s">
        <v>1</v>
      </c>
      <c r="D1" s="29" t="s">
        <v>89</v>
      </c>
      <c r="E1" s="43"/>
      <c r="F1" s="41"/>
    </row>
    <row r="2" spans="1:8" ht="19.5" customHeight="1" thickBot="1" x14ac:dyDescent="0.35">
      <c r="A2" s="30" t="s">
        <v>2</v>
      </c>
      <c r="B2" s="31"/>
      <c r="C2" s="37"/>
      <c r="D2" s="35"/>
      <c r="E2" s="35"/>
      <c r="F2" s="36"/>
      <c r="H2" s="214" t="s">
        <v>190</v>
      </c>
    </row>
    <row r="3" spans="1:8" ht="19.5" customHeight="1" thickBot="1" x14ac:dyDescent="0.35">
      <c r="A3" s="38" t="s">
        <v>3</v>
      </c>
      <c r="B3" s="39"/>
      <c r="C3" s="40"/>
      <c r="D3" s="35"/>
      <c r="E3" s="35"/>
      <c r="F3" s="36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138</v>
      </c>
      <c r="C5" s="65" t="s">
        <v>197</v>
      </c>
      <c r="D5" s="65" t="s">
        <v>198</v>
      </c>
      <c r="E5" s="65" t="s">
        <v>138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f>+LSU!B8+LSUA!B8+LSUS!B8+LSUE!B8++LSUHSCS!B8+LSUHSCNO!B8+LSUAg!B8+PBRC!B8</f>
        <v>355949203.99999988</v>
      </c>
      <c r="C8" s="72">
        <f>+LSU!C8+LSUA!C8+LSUS!C8+LSUE!C8++LSUHSCS!C8+LSUHSCNO!C8+LSUAg!C8+PBRC!C8</f>
        <v>355949204</v>
      </c>
      <c r="D8" s="72">
        <f>+LSU!D8+LSUA!D8+LSUS!D8+LSUE!D8++LSUHSCS!D8+LSUHSCNO!D8+LSUAg!D8+PBRC!D8</f>
        <v>361575925</v>
      </c>
      <c r="E8" s="72">
        <f t="shared" ref="E8:E29" si="0">D8-C8</f>
        <v>5626721</v>
      </c>
      <c r="F8" s="73">
        <f t="shared" ref="F8:F29" si="1">IF(ISBLANK(E8),"  ",IF(C8&gt;0,E8/C8,IF(E8&gt;0,1,0)))</f>
        <v>1.5807651588399113E-2</v>
      </c>
    </row>
    <row r="9" spans="1:8" ht="15" customHeight="1" x14ac:dyDescent="0.25">
      <c r="A9" s="71" t="s">
        <v>13</v>
      </c>
      <c r="B9" s="72">
        <f>+LSU!B9+LSUA!B9+LSUS!B9+LSUE!B9++LSUHSCS!B9+LSUHSCNO!B9+LSUAg!B9+PBRC!B9</f>
        <v>0</v>
      </c>
      <c r="C9" s="72">
        <f>+LSU!C9+LSUA!C9+LSUS!C9+LSUE!C9++LSUHSCS!C9+LSUHSCNO!C9+LSUAg!C9+PBRC!C9</f>
        <v>0</v>
      </c>
      <c r="D9" s="72">
        <f>+LSU!D9+LSUA!D9+LSUS!D9+LSUE!D9++LSUHSCS!D9+LSUHSCNO!D9+LSUAg!D9+PBRC!D9</f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2">
        <f>SUM(B11:B29)</f>
        <v>29119227.829999998</v>
      </c>
      <c r="C10" s="72">
        <f>SUM(C11:C29)</f>
        <v>30421269</v>
      </c>
      <c r="D10" s="72">
        <f>SUM(D11:D29)</f>
        <v>29874793</v>
      </c>
      <c r="E10" s="72">
        <f t="shared" si="0"/>
        <v>-546476</v>
      </c>
      <c r="F10" s="73">
        <f t="shared" si="1"/>
        <v>-1.7963616179193578E-2</v>
      </c>
    </row>
    <row r="11" spans="1:8" ht="15" customHeight="1" x14ac:dyDescent="0.25">
      <c r="A11" s="76" t="s">
        <v>15</v>
      </c>
      <c r="B11" s="72">
        <f>+LSU!B11+LSUA!B11+LSUS!B11+LSUE!B11++LSUHSCS!B11+LSUHSCNO!B11+LSUAg!B11+PBRC!B11</f>
        <v>0</v>
      </c>
      <c r="C11" s="72">
        <f>+LSU!C11+LSUA!C11+LSUS!C11+LSUE!C11++LSUHSCS!C11+LSUHSCNO!C11+LSUAg!C11+PBRC!C11</f>
        <v>0</v>
      </c>
      <c r="D11" s="72">
        <f>+LSU!D11+LSUA!D11+LSUS!D11+LSUE!D11++LSUHSCS!D11+LSUHSCNO!D11+LSUAg!D11+PBRC!D11</f>
        <v>0</v>
      </c>
      <c r="E11" s="72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2">
        <f>+LSU!B12+LSUA!B12+LSUS!B12+LSUE!B12++LSUHSCS!B12+LSUHSCNO!B12+LSUAg!B12+PBRC!B12</f>
        <v>19055641.169999998</v>
      </c>
      <c r="C12" s="72">
        <f>+LSU!C12+LSUA!C12+LSUS!C12+LSUE!C12++LSUHSCS!C12+LSUHSCNO!C12+LSUAg!C12+PBRC!C12</f>
        <v>20128504</v>
      </c>
      <c r="D12" s="72">
        <f>+LSU!D12+LSUA!D12+LSUS!D12+LSUE!D12++LSUHSCS!D12+LSUHSCNO!D12+LSUAg!D12+PBRC!D12</f>
        <v>19567239</v>
      </c>
      <c r="E12" s="72">
        <f t="shared" si="0"/>
        <v>-561265</v>
      </c>
      <c r="F12" s="73">
        <f t="shared" si="1"/>
        <v>-2.7884089150390909E-2</v>
      </c>
    </row>
    <row r="13" spans="1:8" ht="15" customHeight="1" x14ac:dyDescent="0.25">
      <c r="A13" s="78" t="s">
        <v>17</v>
      </c>
      <c r="B13" s="72">
        <f>+LSU!B13+LSUA!B13+LSUS!B13+LSUE!B13++LSUHSCS!B13+LSUHSCNO!B13+LSUAg!B13+PBRC!B13</f>
        <v>5845116</v>
      </c>
      <c r="C13" s="72">
        <f>+LSU!C13+LSUA!C13+LSUS!C13+LSUE!C13++LSUHSCS!C13+LSUHSCNO!C13+LSUAg!C13+PBRC!C13</f>
        <v>5845116</v>
      </c>
      <c r="D13" s="72">
        <f>+LSU!D13+LSUA!D13+LSUS!D13+LSUE!D13++LSUHSCS!D13+LSUHSCNO!D13+LSUAg!D13+PBRC!D13</f>
        <v>5990293</v>
      </c>
      <c r="E13" s="72">
        <f t="shared" si="0"/>
        <v>145177</v>
      </c>
      <c r="F13" s="73">
        <f t="shared" si="1"/>
        <v>2.4837317172148508E-2</v>
      </c>
    </row>
    <row r="14" spans="1:8" ht="15" customHeight="1" x14ac:dyDescent="0.25">
      <c r="A14" s="78" t="s">
        <v>18</v>
      </c>
      <c r="B14" s="72">
        <f>+LSU!B14+LSUA!B14+LSUS!B14+LSUE!B14++LSUHSCS!B14+LSUHSCNO!B14+LSUAg!B14+PBRC!B14</f>
        <v>0</v>
      </c>
      <c r="C14" s="72">
        <f>+LSU!C14+LSUA!C14+LSUS!C14+LSUE!C14++LSUHSCS!C14+LSUHSCNO!C14+LSUAg!C14+PBRC!C14</f>
        <v>0</v>
      </c>
      <c r="D14" s="72">
        <f>+LSU!D14+LSUA!D14+LSUS!D14+LSUE!D14++LSUHSCS!D14+LSUHSCNO!D14+LSUAg!D14+PBRC!D14</f>
        <v>0</v>
      </c>
      <c r="E14" s="72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2">
        <f>+LSU!B15+LSUA!B15+LSUS!B15+LSUE!B15++LSUHSCS!B15+LSUHSCNO!B15+LSUAg!B15+PBRC!B15</f>
        <v>0</v>
      </c>
      <c r="C15" s="72">
        <f>+LSU!C15+LSUA!C15+LSUS!C15+LSUE!C15++LSUHSCS!C15+LSUHSCNO!C15+LSUAg!C15+PBRC!C15</f>
        <v>0</v>
      </c>
      <c r="D15" s="72">
        <f>+LSU!D15+LSUA!D15+LSUS!D15+LSUE!D15++LSUHSCS!D15+LSUHSCNO!D15+LSUAg!D15+PBRC!D15</f>
        <v>0</v>
      </c>
      <c r="E15" s="72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2">
        <f>+LSU!B16+LSUA!B16+LSUS!B16+LSUE!B16++LSUHSCS!B16+LSUHSCNO!B16+LSUAg!B16+PBRC!B16</f>
        <v>0</v>
      </c>
      <c r="C16" s="72">
        <f>+LSU!C16+LSUA!C16+LSUS!C16+LSUE!C16++LSUHSCS!C16+LSUHSCNO!C16+LSUAg!C16+PBRC!C16</f>
        <v>0</v>
      </c>
      <c r="D16" s="72">
        <f>+LSU!D16+LSUA!D16+LSUS!D16+LSUE!D16++LSUHSCS!D16+LSUHSCNO!D16+LSUAg!D16+PBRC!D16</f>
        <v>0</v>
      </c>
      <c r="E16" s="72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2">
        <f>+LSU!B17+LSUA!B17+LSUS!B17+LSUE!B17++LSUHSCS!B17+LSUHSCNO!B17+LSUAg!B17+PBRC!B17</f>
        <v>0</v>
      </c>
      <c r="C17" s="72">
        <f>+LSU!C17+LSUA!C17+LSUS!C17+LSUE!C17++LSUHSCS!C17+LSUHSCNO!C17+LSUAg!C17+PBRC!C17</f>
        <v>0</v>
      </c>
      <c r="D17" s="72">
        <f>+LSU!D17+LSUA!D17+LSUS!D17+LSUE!D17++LSUHSCS!D17+LSUHSCNO!D17+LSUAg!D17+PBRC!D17</f>
        <v>0</v>
      </c>
      <c r="E17" s="72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2">
        <f>+LSU!B18+LSUA!B18+LSUS!B18+LSUE!B18++LSUHSCS!B18+LSUHSCNO!B18+LSUAg!B18+PBRC!B18</f>
        <v>750000</v>
      </c>
      <c r="C18" s="72">
        <f>+LSU!C18+LSUA!C18+LSUS!C18+LSUE!C18++LSUHSCS!C18+LSUHSCNO!C18+LSUAg!C18+PBRC!C18</f>
        <v>750000</v>
      </c>
      <c r="D18" s="72">
        <f>+LSU!D18+LSUA!D18+LSUS!D18+LSUE!D18++LSUHSCS!D18+LSUHSCNO!D18+LSUAg!D18+PBRC!D18</f>
        <v>750000</v>
      </c>
      <c r="E18" s="72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2">
        <f>+LSU!B19+LSUA!B19+LSUS!B19+LSUE!B19++LSUHSCS!B19+LSUHSCNO!B19+LSUAg!B19+PBRC!B19</f>
        <v>3258470.66</v>
      </c>
      <c r="C19" s="72">
        <f>+LSU!C19+LSUA!C19+LSUS!C19+LSUE!C19++LSUHSCS!C19+LSUHSCNO!C19+LSUAg!C19+PBRC!C19</f>
        <v>3487649</v>
      </c>
      <c r="D19" s="72">
        <f>+LSU!D19+LSUA!D19+LSUS!D19+LSUE!D19++LSUHSCS!D19+LSUHSCNO!D19+LSUAg!D19+PBRC!D19</f>
        <v>3357261</v>
      </c>
      <c r="E19" s="72">
        <f t="shared" si="0"/>
        <v>-130388</v>
      </c>
      <c r="F19" s="73">
        <f t="shared" si="1"/>
        <v>-3.7385642878626835E-2</v>
      </c>
    </row>
    <row r="20" spans="1:6" ht="15" customHeight="1" x14ac:dyDescent="0.25">
      <c r="A20" s="78" t="s">
        <v>24</v>
      </c>
      <c r="B20" s="72">
        <f>+LSU!B20+LSUA!B20+LSUS!B20+LSUE!B20++LSUHSCS!B20+LSUHSCNO!B20+LSUAg!B20+PBRC!B20</f>
        <v>210000</v>
      </c>
      <c r="C20" s="72">
        <f>+LSU!C20+LSUA!C20+LSUS!C20+LSUE!C20++LSUHSCS!C20+LSUHSCNO!C20+LSUAg!C20+PBRC!C20</f>
        <v>210000</v>
      </c>
      <c r="D20" s="72">
        <f>+LSU!D20+LSUA!D20+LSUS!D20+LSUE!D20++LSUHSCS!D20+LSUHSCNO!D20+LSUAg!D20+PBRC!D20</f>
        <v>210000</v>
      </c>
      <c r="E20" s="72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2">
        <f>+LSU!B21+LSUA!B21+LSUS!B21+LSUE!B21++LSUHSCS!B21+LSUHSCNO!B21+LSUAg!B21+PBRC!B21</f>
        <v>0</v>
      </c>
      <c r="C21" s="72">
        <f>+LSU!C21+LSUA!C21+LSUS!C21+LSUE!C21++LSUHSCS!C21+LSUHSCNO!C21+LSUAg!C21+PBRC!C21</f>
        <v>0</v>
      </c>
      <c r="D21" s="72">
        <f>+LSU!D21+LSUA!D21+LSUS!D21+LSUE!D21++LSUHSCS!D21+LSUHSCNO!D21+LSUAg!D21+PBRC!D21</f>
        <v>0</v>
      </c>
      <c r="E21" s="72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2">
        <f>+LSU!B22+LSUA!B22+LSUS!B22+LSUE!B22++LSUHSCS!B22+LSUHSCNO!B22+LSUAg!B22+PBRC!B22</f>
        <v>0</v>
      </c>
      <c r="C22" s="72">
        <f>+LSU!C22+LSUA!C22+LSUS!C22+LSUE!C22++LSUHSCS!C22+LSUHSCNO!C22+LSUAg!C22+PBRC!C22</f>
        <v>0</v>
      </c>
      <c r="D22" s="72">
        <f>+LSU!D22+LSUA!D22+LSUS!D22+LSUE!D22++LSUHSCS!D22+LSUHSCNO!D22+LSUAg!D22+PBRC!D22</f>
        <v>0</v>
      </c>
      <c r="E22" s="72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2">
        <f>+LSU!B23+LSUA!B23+LSUS!B23+LSUE!B23++LSUHSCS!B23+LSUHSCNO!B23+LSUAg!B23+PBRC!B23</f>
        <v>0</v>
      </c>
      <c r="C23" s="72">
        <f>+LSU!C23+LSUA!C23+LSUS!C23+LSUE!C23++LSUHSCS!C23+LSUHSCNO!C23+LSUAg!C23+PBRC!C23</f>
        <v>0</v>
      </c>
      <c r="D23" s="72">
        <f>+LSU!D23+LSUA!D23+LSUS!D23+LSUE!D23++LSUHSCS!D23+LSUHSCNO!D23+LSUAg!D23+PBRC!D23</f>
        <v>0</v>
      </c>
      <c r="E23" s="72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2">
        <f>+LSU!B24+LSUA!B24+LSUS!B24+LSUE!B24++LSUHSCS!B24+LSUHSCNO!B24+LSUAg!B24+PBRC!B24</f>
        <v>0</v>
      </c>
      <c r="C24" s="72">
        <f>+LSU!C24+LSUA!C24+LSUS!C24+LSUE!C24++LSUHSCS!C24+LSUHSCNO!C24+LSUAg!C24+PBRC!C24</f>
        <v>0</v>
      </c>
      <c r="D24" s="72">
        <f>+LSU!D24+LSUA!D24+LSUS!D24+LSUE!D24++LSUHSCS!D24+LSUHSCNO!D24+LSUAg!D24+PBRC!D24</f>
        <v>0</v>
      </c>
      <c r="E24" s="72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2">
        <f>+LSU!B25+LSUA!B25+LSUS!B25+LSUE!B25++LSUHSCS!B25+LSUHSCNO!B25+LSUAg!B25+PBRC!B25</f>
        <v>0</v>
      </c>
      <c r="C25" s="72">
        <f>+LSU!C25+LSUA!C25+LSUS!C25+LSUE!C25++LSUHSCS!C25+LSUHSCNO!C25+LSUAg!C25+PBRC!C25</f>
        <v>0</v>
      </c>
      <c r="D25" s="72">
        <f>+LSU!D25+LSUA!D25+LSUS!D25+LSUE!D25++LSUHSCS!D25+LSUHSCNO!D25+LSUAg!D25+PBRC!D25</f>
        <v>0</v>
      </c>
      <c r="E25" s="72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2">
        <f>+LSU!B26+LSUA!B26+LSUS!B26+LSUE!B26++LSUHSCS!B26+LSUHSCNO!B26+LSUAg!B26+PBRC!B26</f>
        <v>0</v>
      </c>
      <c r="C26" s="72">
        <f>+LSU!C26+LSUA!C26+LSUS!C26+LSUE!C26++LSUHSCS!C26+LSUHSCNO!C26+LSUAg!C26+PBRC!C26</f>
        <v>0</v>
      </c>
      <c r="D26" s="72">
        <f>+LSU!D26+LSUA!D26+LSUS!D26+LSUE!D26++LSUHSCS!D26+LSUHSCNO!D26+LSUAg!D26+PBRC!D26</f>
        <v>0</v>
      </c>
      <c r="E26" s="72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2">
        <f>+LSU!B27+LSUA!B27+LSUS!B27+LSUE!B27++LSUHSCS!B27+LSUHSCNO!B27+LSUAg!B27+PBRC!B27</f>
        <v>0</v>
      </c>
      <c r="C27" s="72">
        <f>+LSU!C27+LSUA!C27+LSUS!C27+LSUE!C27++LSUHSCS!C27+LSUHSCNO!C27+LSUAg!C27+PBRC!C27</f>
        <v>0</v>
      </c>
      <c r="D27" s="72">
        <f>+LSU!D27+LSUA!D27+LSUS!D27+LSUE!D27++LSUHSCS!D27+LSUHSCNO!D27+LSUAg!D27+PBRC!D27</f>
        <v>0</v>
      </c>
      <c r="E27" s="72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2">
        <f>+LSU!B28+LSUA!B28+LSUS!B28+LSUE!B28++LSUHSCS!B28+LSUHSCNO!B28+LSUAg!B28+PBRC!B28</f>
        <v>0</v>
      </c>
      <c r="C28" s="72">
        <f>+LSU!C28+LSUA!C28+LSUS!C28+LSUE!C28++LSUHSCS!C28+LSUHSCNO!C28+LSUAg!C28+PBRC!C28</f>
        <v>0</v>
      </c>
      <c r="D28" s="72">
        <f>+LSU!D28+LSUA!D28+LSUS!D28+LSUE!D28++LSUHSCS!D28+LSUHSCNO!D28+LSUAg!D28+PBRC!D28</f>
        <v>0</v>
      </c>
      <c r="E28" s="72">
        <f t="shared" si="0"/>
        <v>0</v>
      </c>
      <c r="F28" s="73">
        <f t="shared" si="1"/>
        <v>0</v>
      </c>
    </row>
    <row r="29" spans="1:6" ht="15" customHeight="1" x14ac:dyDescent="0.25">
      <c r="A29" s="79" t="s">
        <v>32</v>
      </c>
      <c r="B29" s="72">
        <f>+LSU!B29+LSUA!B29+LSUS!B29+LSUE!B29++LSUHSCS!B29+LSUHSCNO!B29+LSUAg!B29+PBRC!B29</f>
        <v>0</v>
      </c>
      <c r="C29" s="72">
        <f>+LSU!C29+LSUA!C29+LSUS!C29+LSUE!C29++LSUHSCS!C29+LSUHSCNO!C29+LSUAg!C29+PBRC!C29</f>
        <v>0</v>
      </c>
      <c r="D29" s="72">
        <f>+LSU!D29+LSUA!D29+LSUS!D29+LSUE!D29++LSUHSCS!D29+LSUHSCNO!D29+LSUAg!D29+PBRC!D29</f>
        <v>0</v>
      </c>
      <c r="E29" s="72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f>+LSU!B31+LSUA!B31+LSUS!B31+LSUE!B31++LSUHSCS!B31+LSUHSCNO!B31+LSUAg!B31+PBRC!B31</f>
        <v>0</v>
      </c>
      <c r="C31" s="72">
        <f>+LSU!C31+LSUA!C31+LSUS!C31+LSUE!C31++LSUHSCS!C31+LSUHSCNO!C31+LSUAg!C31+PBRC!C31</f>
        <v>0</v>
      </c>
      <c r="D31" s="72">
        <f>+LSU!D31+LSUA!D31+LSUS!D31+LSUE!D31++LSUHSCS!D31+LSUHSCNO!D31+LSUAg!D31+PBRC!D31</f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72">
        <f>+LSU!B33+LSUA!B33+LSUS!B33+LSUE!B33++LSUHSCS!B33+LSUHSCNO!B33+LSUAg!B33+PBRC!B33</f>
        <v>0</v>
      </c>
      <c r="C33" s="72">
        <f>+LSU!C33+LSUA!C33+LSUS!C33+LSUE!C33++LSUHSCS!C33+LSUHSCNO!C33+LSUAg!C33+PBRC!C33</f>
        <v>0</v>
      </c>
      <c r="D33" s="72">
        <f>+LSU!D33+LSUA!D33+LSUS!D33+LSUE!D33++LSUHSCS!D33+LSUHSCNO!D33+LSUAg!D33+PBRC!D33</f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125"/>
      <c r="C34" s="125"/>
      <c r="D34" s="125"/>
      <c r="E34" s="75"/>
      <c r="F34" s="73" t="s">
        <v>37</v>
      </c>
    </row>
    <row r="35" spans="1:12" s="127" customFormat="1" ht="15" customHeight="1" x14ac:dyDescent="0.25">
      <c r="A35" s="82" t="s">
        <v>38</v>
      </c>
      <c r="B35" s="126">
        <f>B33+B31+B10+B9+B8</f>
        <v>385068431.82999986</v>
      </c>
      <c r="C35" s="126">
        <f>C33+C31+C10+C9+C8</f>
        <v>386370473</v>
      </c>
      <c r="D35" s="126">
        <f>D33+D31+D10+D9+D8</f>
        <v>391450718</v>
      </c>
      <c r="E35" s="90">
        <f>D35-C35</f>
        <v>5080245</v>
      </c>
      <c r="F35" s="84">
        <f>IF(ISBLANK(E35),"  ",IF(C35&gt;0,E35/C35,IF(E35&gt;0,1,0)))</f>
        <v>1.3148636748957781E-2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f>+LSU!B37+LSUA!B37+LSUS!B37+LSUE!B37++LSUHSCS!B37+LSUHSCNO!B37+LSUAg!B37+PBRC!B37</f>
        <v>0</v>
      </c>
      <c r="C37" s="72">
        <f>+LSU!C37+LSUA!C37+LSUS!C37+LSUE!C37++LSUHSCS!C37+LSUHSCNO!C37+LSUAg!C37+PBRC!C37</f>
        <v>0</v>
      </c>
      <c r="D37" s="72">
        <f>+LSU!D37+LSUA!D37+LSUS!D37+LSUE!D37++LSUHSCS!D37+LSUHSCNO!D37+LSUAg!D37+PBRC!D37</f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f>+LSU!B38+LSUA!B38+LSUS!B38+LSUE!B38++LSUHSCS!B38+LSUHSCNO!B38+LSUAg!B38+PBRC!B38</f>
        <v>0</v>
      </c>
      <c r="C38" s="72">
        <f>+LSU!C38+LSUA!C38+LSUS!C38+LSUE!C38++LSUHSCS!C38+LSUHSCNO!C38+LSUAg!C38+PBRC!C38</f>
        <v>0</v>
      </c>
      <c r="D38" s="72">
        <f>+LSU!D38+LSUA!D38+LSUS!D38+LSUE!D38++LSUHSCS!D38+LSUHSCNO!D38+LSUAg!D38+PBRC!D38</f>
        <v>0</v>
      </c>
      <c r="E38" s="72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f>+LSU!B39+LSUA!B39+LSUS!B39+LSUE!B39++LSUHSCS!B39+LSUHSCNO!B39+LSUAg!B39+PBRC!B39</f>
        <v>0</v>
      </c>
      <c r="C39" s="72">
        <f>+LSU!C39+LSUA!C39+LSUS!C39+LSUE!C39++LSUHSCS!C39+LSUHSCNO!C39+LSUAg!C39+PBRC!C39</f>
        <v>0</v>
      </c>
      <c r="D39" s="72">
        <f>+LSU!D39+LSUA!D39+LSUS!D39+LSUE!D39++LSUHSCS!D39+LSUHSCNO!D39+LSUAg!D39+PBRC!D39</f>
        <v>0</v>
      </c>
      <c r="E39" s="72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f>+LSU!B40+LSUA!B40+LSUS!B40+LSUE!B40++LSUHSCS!B40+LSUHSCNO!B40+LSUAg!B40+PBRC!B40</f>
        <v>0</v>
      </c>
      <c r="C40" s="72">
        <f>+LSU!C40+LSUA!C40+LSUS!C40+LSUE!C40++LSUHSCS!C40+LSUHSCNO!C40+LSUAg!C40+PBRC!C40</f>
        <v>0</v>
      </c>
      <c r="D40" s="72">
        <f>+LSU!D40+LSUA!D40+LSUS!D40+LSUE!D40++LSUHSCS!D40+LSUHSCNO!D40+LSUAg!D40+PBRC!D40</f>
        <v>0</v>
      </c>
      <c r="E40" s="72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f>+LSU!B41+LSUA!B41+LSUS!B41+LSUE!B41++LSUHSCS!B41+LSUHSCNO!B41+LSUAg!B41+PBRC!B41</f>
        <v>0</v>
      </c>
      <c r="C41" s="72">
        <f>+LSU!C41+LSUA!C41+LSUS!C41+LSUE!C41++LSUHSCS!C41+LSUHSCNO!C41+LSUAg!C41+PBRC!C41</f>
        <v>0</v>
      </c>
      <c r="D41" s="72">
        <f>+LSU!D41+LSUA!D41+LSUS!D41+LSUE!D41++LSUHSCS!D41+LSUHSCNO!D41+LSUAg!D41+PBRC!D41</f>
        <v>0</v>
      </c>
      <c r="E41" s="72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90">
        <f>SUM(B37:B41)</f>
        <v>0</v>
      </c>
      <c r="C42" s="90">
        <f>SUM(C37:C41)</f>
        <v>0</v>
      </c>
      <c r="D42" s="90">
        <f>SUM(D37:D41)</f>
        <v>0</v>
      </c>
      <c r="E42" s="90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f>+LSU!B44+LSUA!B44+LSUS!B44+LSUE!B44++LSUHSCS!B44+LSUHSCNO!B44+LSUAg!B44+PBRC!B44</f>
        <v>7415345.8899999997</v>
      </c>
      <c r="C44" s="90">
        <f>+LSU!C44+LSUA!C44+LSUS!C44+LSUE!C44++LSUHSCS!C44+LSUHSCNO!C44+LSUAg!C44+PBRC!C44</f>
        <v>7472774</v>
      </c>
      <c r="D44" s="90">
        <f>+LSU!D44+LSUA!D44+LSUS!D44+LSUE!D44++LSUHSCS!D44+LSUHSCNO!D44+LSUAg!D44+PBRC!D44</f>
        <v>7614116</v>
      </c>
      <c r="E44" s="90">
        <f>D44-C44</f>
        <v>141342</v>
      </c>
      <c r="F44" s="84">
        <f>IF(ISBLANK(E44),"  ",IF(C44&gt;0,E44/C44,IF(E44&gt;0,1,0)))</f>
        <v>1.8914261290385606E-2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f>+LSU!B46+LSUA!B46+LSUS!B46+LSUE!B46++LSUHSCS!B46+LSUHSCNO!B46+LSUAg!B46+PBRC!B46</f>
        <v>0</v>
      </c>
      <c r="C46" s="90">
        <f>+LSU!C46+LSUA!C46+LSUS!C46+LSUE!C46++LSUHSCS!C46+LSUHSCNO!C46+LSUAg!C46+PBRC!C46</f>
        <v>0</v>
      </c>
      <c r="D46" s="90">
        <f>+LSU!D46+LSUA!D46+LSUS!D46+LSUE!D46++LSUHSCS!D46+LSUHSCNO!D46+LSUAg!D46+PBRC!D46</f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90">
        <f>+LSU!B48+LSUA!B48+LSUS!B48+LSUE!B48++LSUHSCS!B48+LSUHSCNO!B48+LSUAg!B48+PBRC!B48</f>
        <v>576803345.27999997</v>
      </c>
      <c r="C48" s="90">
        <f>+LSU!C48+LSUA!C48+LSUS!C48+LSUE!C48++LSUHSCS!C48+LSUHSCNO!C48+LSUAg!C48+PBRC!C48</f>
        <v>581779254</v>
      </c>
      <c r="D48" s="90">
        <f>+LSU!D48+LSUA!D48+LSUS!D48+LSUE!D48++LSUHSCS!D48+LSUHSCNO!D48+LSUAg!D48+PBRC!D48</f>
        <v>585607236</v>
      </c>
      <c r="E48" s="90">
        <f>D48-C48</f>
        <v>3827982</v>
      </c>
      <c r="F48" s="84">
        <f>IF(ISBLANK(E48),"  ",IF(C48&gt;0,E48/C48,IF(E48&gt;0,1,0)))</f>
        <v>6.5797842973616934E-3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0">
        <f>+LSU!B50+LSUA!B50+LSUS!B50+LSUE!B50++LSUHSCS!B50+LSUHSCNO!B50+LSUAg!B50+PBRC!B50</f>
        <v>13001294.609999999</v>
      </c>
      <c r="C50" s="90">
        <f>+LSU!C50+LSUA!C50+LSUS!C50+LSUE!C50++LSUHSCS!C50+LSUHSCNO!C50+LSUAg!C50+PBRC!C50</f>
        <v>13018275</v>
      </c>
      <c r="D50" s="90">
        <f>+LSU!D50+LSUA!D50+LSUS!D50+LSUE!D50++LSUHSCS!D50+LSUHSCNO!D50+LSUAg!D50+PBRC!D50</f>
        <v>13018275</v>
      </c>
      <c r="E50" s="90">
        <f>D50-C50</f>
        <v>0</v>
      </c>
      <c r="F50" s="84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90">
        <f>+LSU!B52+LSUA!B52+LSUS!B52+LSUE!B52++LSUHSCS!B52+LSUHSCNO!B52+LSUAg!B52+PBRC!B52</f>
        <v>0</v>
      </c>
      <c r="C52" s="90">
        <f>+LSU!C52+LSUA!C52+LSUS!C52+LSUE!C52++LSUHSCS!C52+LSUHSCNO!C52+LSUAg!C52+PBRC!C52</f>
        <v>0</v>
      </c>
      <c r="D52" s="90">
        <f>+LSU!D52+LSUA!D52+LSUS!D52+LSUE!D52++LSUHSCS!D52+LSUHSCNO!D52+LSUAg!D52+PBRC!D52</f>
        <v>0</v>
      </c>
      <c r="E52" s="90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90">
        <f>+LSU!B54+LSUA!B54+LSUS!B54+LSUE!B54++LSUHSCS!B54+LSUHSCNO!B54+LSUAg!B54+PBRC!B54</f>
        <v>982288417.60999978</v>
      </c>
      <c r="C54" s="90">
        <f>+LSU!C54+LSUA!C54+LSUS!C54+LSUE!C54++LSUHSCS!C54+LSUHSCNO!C54+LSUAg!C54+PBRC!C54</f>
        <v>988640776</v>
      </c>
      <c r="D54" s="90">
        <f>+LSU!D54+LSUA!D54+LSUS!D54+LSUE!D54++LSUHSCS!D54+LSUHSCNO!D54+LSUAg!D54+PBRC!D54</f>
        <v>997690345</v>
      </c>
      <c r="E54" s="90">
        <f>D54-C54</f>
        <v>9049569</v>
      </c>
      <c r="F54" s="84">
        <f>IF(ISBLANK(E54),"  ",IF(C54&gt;0,E54/C54,IF(E54&gt;0,1,0)))</f>
        <v>9.153546181469659E-3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72">
        <f>+LSU!B58+LSUA!B58+LSUS!B58+LSUE!B58++LSUHSCS!B58+LSUHSCNO!B58+LSUAg!B58+PBRC!B58</f>
        <v>330831053.57000005</v>
      </c>
      <c r="C58" s="72">
        <f>+LSU!C58+LSUA!C58+LSUS!C58+LSUE!C58++LSUHSCS!C58+LSUHSCNO!C58+LSUAg!C58+PBRC!C58</f>
        <v>338850571</v>
      </c>
      <c r="D58" s="72">
        <f>+LSU!D58+LSUA!D58+LSUS!D58+LSUE!D58++LSUHSCS!D58+LSUHSCNO!D58+LSUAg!D58+PBRC!D58</f>
        <v>326996594</v>
      </c>
      <c r="E58" s="72">
        <f t="shared" ref="E58:E71" si="4">D58-C58</f>
        <v>-11853977</v>
      </c>
      <c r="F58" s="73">
        <f t="shared" ref="F58:F71" si="5">IF(ISBLANK(E58),"  ",IF(C58&gt;0,E58/C58,IF(E58&gt;0,1,0)))</f>
        <v>-3.4982904012872386E-2</v>
      </c>
    </row>
    <row r="59" spans="1:6" ht="15" customHeight="1" x14ac:dyDescent="0.25">
      <c r="A59" s="78" t="s">
        <v>55</v>
      </c>
      <c r="B59" s="72">
        <f>+LSU!B59+LSUA!B59+LSUS!B59+LSUE!B59++LSUHSCS!B59+LSUHSCNO!B59+LSUAg!B59+PBRC!B59</f>
        <v>123524059.91</v>
      </c>
      <c r="C59" s="72">
        <f>+LSU!C59+LSUA!C59+LSUS!C59+LSUE!C59++LSUHSCS!C59+LSUHSCNO!C59+LSUAg!C59+PBRC!C59</f>
        <v>133012428.32904211</v>
      </c>
      <c r="D59" s="72">
        <f>+LSU!D59+LSUA!D59+LSUS!D59+LSUE!D59++LSUHSCS!D59+LSUHSCNO!D59+LSUAg!D59+PBRC!D59</f>
        <v>137261007.17868888</v>
      </c>
      <c r="E59" s="72">
        <f t="shared" si="4"/>
        <v>4248578.8496467769</v>
      </c>
      <c r="F59" s="73">
        <f t="shared" si="5"/>
        <v>3.1941217095418868E-2</v>
      </c>
    </row>
    <row r="60" spans="1:6" ht="15" customHeight="1" x14ac:dyDescent="0.25">
      <c r="A60" s="78" t="s">
        <v>56</v>
      </c>
      <c r="B60" s="72">
        <f>+LSU!B60+LSUA!B60+LSUS!B60+LSUE!B60++LSUHSCS!B60+LSUHSCNO!B60+LSUAg!B60+PBRC!B60</f>
        <v>30308927.09</v>
      </c>
      <c r="C60" s="72">
        <f>+LSU!C60+LSUA!C60+LSUS!C60+LSUE!C60++LSUHSCS!C60+LSUHSCNO!C60+LSUAg!C60+PBRC!C60</f>
        <v>40127284.024312399</v>
      </c>
      <c r="D60" s="72">
        <f>+LSU!D60+LSUA!D60+LSUS!D60+LSUE!D60++LSUHSCS!D60+LSUHSCNO!D60+LSUAg!D60+PBRC!D60</f>
        <v>41770082.001717873</v>
      </c>
      <c r="E60" s="72">
        <f t="shared" si="4"/>
        <v>1642797.9774054736</v>
      </c>
      <c r="F60" s="73">
        <f t="shared" si="5"/>
        <v>4.0939675269577973E-2</v>
      </c>
    </row>
    <row r="61" spans="1:6" ht="15" customHeight="1" x14ac:dyDescent="0.25">
      <c r="A61" s="78" t="s">
        <v>57</v>
      </c>
      <c r="B61" s="72">
        <f>+LSU!B61+LSUA!B61+LSUS!B61+LSUE!B61++LSUHSCS!B61+LSUHSCNO!B61+LSUAg!B61+PBRC!B61</f>
        <v>112989441.86000001</v>
      </c>
      <c r="C61" s="72">
        <f>+LSU!C61+LSUA!C61+LSUS!C61+LSUE!C61++LSUHSCS!C61+LSUHSCNO!C61+LSUAg!C61+PBRC!C61</f>
        <v>107103489.73334835</v>
      </c>
      <c r="D61" s="72">
        <f>+LSU!D61+LSUA!D61+LSUS!D61+LSUE!D61++LSUHSCS!D61+LSUHSCNO!D61+LSUAg!D61+PBRC!D61</f>
        <v>116082913.83037139</v>
      </c>
      <c r="E61" s="72">
        <f t="shared" si="4"/>
        <v>8979424.0970230401</v>
      </c>
      <c r="F61" s="73">
        <f t="shared" si="5"/>
        <v>8.3838763044778317E-2</v>
      </c>
    </row>
    <row r="62" spans="1:6" ht="15" customHeight="1" x14ac:dyDescent="0.25">
      <c r="A62" s="78" t="s">
        <v>58</v>
      </c>
      <c r="B62" s="72">
        <f>+LSU!B62+LSUA!B62+LSUS!B62+LSUE!B62++LSUHSCS!B62+LSUHSCNO!B62+LSUAg!B62+PBRC!B62</f>
        <v>29983956.670000002</v>
      </c>
      <c r="C62" s="72">
        <f>+LSU!C62+LSUA!C62+LSUS!C62+LSUE!C62++LSUHSCS!C62+LSUHSCNO!C62+LSUAg!C62+PBRC!C62</f>
        <v>27026855</v>
      </c>
      <c r="D62" s="72">
        <f>+LSU!D62+LSUA!D62+LSUS!D62+LSUE!D62++LSUHSCS!D62+LSUHSCNO!D62+LSUAg!D62+PBRC!D62</f>
        <v>27416215</v>
      </c>
      <c r="E62" s="72">
        <f t="shared" si="4"/>
        <v>389360</v>
      </c>
      <c r="F62" s="73">
        <f t="shared" si="5"/>
        <v>1.4406411696810451E-2</v>
      </c>
    </row>
    <row r="63" spans="1:6" ht="15" customHeight="1" x14ac:dyDescent="0.25">
      <c r="A63" s="78" t="s">
        <v>59</v>
      </c>
      <c r="B63" s="72">
        <f>+LSU!B63+LSUA!B63+LSUS!B63+LSUE!B63++LSUHSCS!B63+LSUHSCNO!B63+LSUAg!B63+PBRC!B63</f>
        <v>139146592.86000001</v>
      </c>
      <c r="C63" s="72">
        <f>+LSU!C63+LSUA!C63+LSUS!C63+LSUE!C63++LSUHSCS!C63+LSUHSCNO!C63+LSUAg!C63+PBRC!C63</f>
        <v>120477813.85641199</v>
      </c>
      <c r="D63" s="72">
        <f>+LSU!D63+LSUA!D63+LSUS!D63+LSUE!D63++LSUHSCS!D63+LSUHSCNO!D63+LSUAg!D63+PBRC!D63</f>
        <v>129256588.64510214</v>
      </c>
      <c r="E63" s="72">
        <f t="shared" si="4"/>
        <v>8778774.7886901498</v>
      </c>
      <c r="F63" s="73">
        <f t="shared" si="5"/>
        <v>7.2866318765983581E-2</v>
      </c>
    </row>
    <row r="64" spans="1:6" ht="15" customHeight="1" x14ac:dyDescent="0.25">
      <c r="A64" s="78" t="s">
        <v>60</v>
      </c>
      <c r="B64" s="72">
        <f>+LSU!B64+LSUA!B64+LSUS!B64+LSUE!B64++LSUHSCS!B64+LSUHSCNO!B64+LSUAg!B64+PBRC!B64</f>
        <v>102757289.59999999</v>
      </c>
      <c r="C64" s="72">
        <f>+LSU!C64+LSUA!C64+LSUS!C64+LSUE!C64++LSUHSCS!C64+LSUHSCNO!C64+LSUAg!C64+PBRC!C64</f>
        <v>110077743</v>
      </c>
      <c r="D64" s="72">
        <f>+LSU!D64+LSUA!D64+LSUS!D64+LSUE!D64++LSUHSCS!D64+LSUHSCNO!D64+LSUAg!D64+PBRC!D64</f>
        <v>114896322</v>
      </c>
      <c r="E64" s="72">
        <f t="shared" si="4"/>
        <v>4818579</v>
      </c>
      <c r="F64" s="73">
        <f t="shared" si="5"/>
        <v>4.3774325932536606E-2</v>
      </c>
    </row>
    <row r="65" spans="1:6" ht="15" customHeight="1" x14ac:dyDescent="0.25">
      <c r="A65" s="78" t="s">
        <v>61</v>
      </c>
      <c r="B65" s="72">
        <f>+LSU!B65+LSUA!B65+LSUS!B65+LSUE!B65++LSUHSCS!B65+LSUHSCNO!B65+LSUAg!B65+PBRC!B65</f>
        <v>109079107.55999997</v>
      </c>
      <c r="C65" s="72">
        <f>+LSU!C65+LSUA!C65+LSUS!C65+LSUE!C65++LSUHSCS!C65+LSUHSCNO!C65+LSUAg!C65+PBRC!C65</f>
        <v>108187911.05688514</v>
      </c>
      <c r="D65" s="72">
        <f>+LSU!D65+LSUA!D65+LSUS!D65+LSUE!D65++LSUHSCS!D65+LSUHSCNO!D65+LSUAg!D65+PBRC!D65</f>
        <v>105192917.34411973</v>
      </c>
      <c r="E65" s="72">
        <f t="shared" si="4"/>
        <v>-2994993.7127654105</v>
      </c>
      <c r="F65" s="73">
        <f t="shared" si="5"/>
        <v>-2.7683256692059104E-2</v>
      </c>
    </row>
    <row r="66" spans="1:6" s="127" customFormat="1" ht="15" customHeight="1" x14ac:dyDescent="0.25">
      <c r="A66" s="97" t="s">
        <v>62</v>
      </c>
      <c r="B66" s="90">
        <f>SUM(B58:B65)</f>
        <v>978620429.12</v>
      </c>
      <c r="C66" s="90">
        <f>SUM(C58:C65)</f>
        <v>984864095.99999988</v>
      </c>
      <c r="D66" s="90">
        <f>SUM(D58:D65)</f>
        <v>998872640</v>
      </c>
      <c r="E66" s="90">
        <f t="shared" si="4"/>
        <v>14008544.000000119</v>
      </c>
      <c r="F66" s="84">
        <f t="shared" si="5"/>
        <v>1.4223834594941026E-2</v>
      </c>
    </row>
    <row r="67" spans="1:6" ht="15" customHeight="1" x14ac:dyDescent="0.25">
      <c r="A67" s="78" t="s">
        <v>63</v>
      </c>
      <c r="B67" s="72">
        <f>+LSU!B67+LSUA!B67+LSUS!B67+LSUE!B67++LSUHSCS!B67+LSUHSCNO!B67+LSUAg!B67+PBRC!B67</f>
        <v>5262809.24</v>
      </c>
      <c r="C67" s="72">
        <f>+LSU!C67+LSUA!C67+LSUS!C67+LSUE!C67++LSUHSCS!C67+LSUHSCNO!C67+LSUAg!C67+PBRC!C67</f>
        <v>4691853</v>
      </c>
      <c r="D67" s="72">
        <f>+LSU!D67+LSUA!D67+LSUS!D67+LSUE!D67++LSUHSCS!D67+LSUHSCNO!D67+LSUAg!D67+PBRC!D67</f>
        <v>4366686</v>
      </c>
      <c r="E67" s="72">
        <f t="shared" si="4"/>
        <v>-325167</v>
      </c>
      <c r="F67" s="73">
        <f t="shared" si="5"/>
        <v>-6.9304600975350253E-2</v>
      </c>
    </row>
    <row r="68" spans="1:6" ht="15" customHeight="1" x14ac:dyDescent="0.25">
      <c r="A68" s="78" t="s">
        <v>64</v>
      </c>
      <c r="B68" s="72">
        <f>+LSU!B68+LSUA!B68+LSUS!B68+LSUE!B68++LSUHSCS!B68+LSUHSCNO!B68+LSUAg!B68+PBRC!B68</f>
        <v>-1594820.51</v>
      </c>
      <c r="C68" s="72">
        <f>+LSU!C68+LSUA!C68+LSUS!C68+LSUE!C68++LSUHSCS!C68+LSUHSCNO!C68+LSUAg!C68+PBRC!C68</f>
        <v>-915173</v>
      </c>
      <c r="D68" s="72">
        <f>+LSU!D68+LSUA!D68+LSUS!D68+LSUE!D68++LSUHSCS!D68+LSUHSCNO!D68+LSUAg!D68+PBRC!D68</f>
        <v>-5548981</v>
      </c>
      <c r="E68" s="72">
        <f t="shared" si="4"/>
        <v>-4633808</v>
      </c>
      <c r="F68" s="73">
        <f t="shared" si="5"/>
        <v>0</v>
      </c>
    </row>
    <row r="69" spans="1:6" ht="15" customHeight="1" x14ac:dyDescent="0.25">
      <c r="A69" s="78" t="s">
        <v>65</v>
      </c>
      <c r="B69" s="72">
        <f>+LSU!B69+LSUA!B69+LSUS!B69+LSUE!B69++LSUHSCS!B69+LSUHSCNO!B69+LSUAg!B69+PBRC!B69</f>
        <v>0</v>
      </c>
      <c r="C69" s="72">
        <f>+LSU!C69+LSUA!C69+LSUS!C69+LSUE!C69++LSUHSCS!C69+LSUHSCNO!C69+LSUAg!C69+PBRC!C69</f>
        <v>0</v>
      </c>
      <c r="D69" s="72">
        <f>+LSU!D69+LSUA!D69+LSUS!D69+LSUE!D69++LSUHSCS!D69+LSUHSCNO!D69+LSUAg!D69+PBRC!D69</f>
        <v>0</v>
      </c>
      <c r="E69" s="72">
        <f t="shared" si="4"/>
        <v>0</v>
      </c>
      <c r="F69" s="73">
        <f t="shared" si="5"/>
        <v>0</v>
      </c>
    </row>
    <row r="70" spans="1:6" ht="15" customHeight="1" x14ac:dyDescent="0.25">
      <c r="A70" s="78" t="s">
        <v>66</v>
      </c>
      <c r="B70" s="72">
        <f>+LSU!B70+LSUA!B70+LSUS!B70+LSUE!B70++LSUHSCS!B70+LSUHSCNO!B70+LSUAg!B70+PBRC!B70</f>
        <v>0</v>
      </c>
      <c r="C70" s="72">
        <f>+LSU!C70+LSUA!C70+LSUS!C70+LSUE!C70++LSUHSCS!C70+LSUHSCNO!C70+LSUAg!C70+PBRC!C70</f>
        <v>0</v>
      </c>
      <c r="D70" s="72">
        <f>+LSU!D70+LSUA!D70+LSUS!D70+LSUE!D70++LSUHSCS!D70+LSUHSCNO!D70+LSUAg!D70+PBRC!D70</f>
        <v>0</v>
      </c>
      <c r="E70" s="72">
        <f t="shared" si="4"/>
        <v>0</v>
      </c>
      <c r="F70" s="73">
        <f t="shared" si="5"/>
        <v>0</v>
      </c>
    </row>
    <row r="71" spans="1:6" s="127" customFormat="1" ht="15" customHeight="1" x14ac:dyDescent="0.25">
      <c r="A71" s="98" t="s">
        <v>67</v>
      </c>
      <c r="B71" s="90">
        <f>SUM(B66:B70)+1</f>
        <v>982288418.85000002</v>
      </c>
      <c r="C71" s="90">
        <f>SUM(C66:C70)</f>
        <v>988640775.99999988</v>
      </c>
      <c r="D71" s="90">
        <f>SUM(D66:D70)-1</f>
        <v>997690344</v>
      </c>
      <c r="E71" s="90">
        <f t="shared" si="4"/>
        <v>9049568.0000001192</v>
      </c>
      <c r="F71" s="84">
        <f t="shared" si="5"/>
        <v>9.1535451699800412E-3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f>+LSU!B74+LSUA!B74+LSUS!B74+LSUE!B74++LSUHSCS!B74+LSUHSCNO!B74+LSUAg!B74+PBRC!B74</f>
        <v>444724285.70999998</v>
      </c>
      <c r="C74" s="72">
        <f>+LSU!C74+LSUA!C74+LSUS!C74+LSUE!C74++LSUHSCS!C74+LSUHSCNO!C74+LSUAg!C74+PBRC!C74</f>
        <v>456264343</v>
      </c>
      <c r="D74" s="72">
        <f>+LSU!D74+LSUA!D74+LSUS!D74+LSUE!D74++LSUHSCS!D74+LSUHSCNO!D74+LSUAg!D74+PBRC!D74</f>
        <v>461388006</v>
      </c>
      <c r="E74" s="72">
        <f t="shared" ref="E74:E92" si="6">D74-C74</f>
        <v>5123663</v>
      </c>
      <c r="F74" s="73">
        <f t="shared" ref="F74:F92" si="7">IF(ISBLANK(E74),"  ",IF(C74&gt;0,E74/C74,IF(E74&gt;0,1,0)))</f>
        <v>1.1229593279876354E-2</v>
      </c>
    </row>
    <row r="75" spans="1:6" ht="15" customHeight="1" x14ac:dyDescent="0.25">
      <c r="A75" s="78" t="s">
        <v>70</v>
      </c>
      <c r="B75" s="72">
        <f>+LSU!B75+LSUA!B75+LSUS!B75+LSUE!B75++LSUHSCS!B75+LSUHSCNO!B75+LSUAg!B75+PBRC!B75</f>
        <v>41929510.389999993</v>
      </c>
      <c r="C75" s="72">
        <f>+LSU!C75+LSUA!C75+LSUS!C75+LSUE!C75++LSUHSCS!C75+LSUHSCNO!C75+LSUAg!C75+PBRC!C75</f>
        <v>36068227</v>
      </c>
      <c r="D75" s="72">
        <f>+LSU!D75+LSUA!D75+LSUS!D75+LSUE!D75++LSUHSCS!D75+LSUHSCNO!D75+LSUAg!D75+PBRC!D75</f>
        <v>36549875</v>
      </c>
      <c r="E75" s="72">
        <f t="shared" si="6"/>
        <v>481648</v>
      </c>
      <c r="F75" s="73">
        <f t="shared" si="7"/>
        <v>1.335380305774387E-2</v>
      </c>
    </row>
    <row r="76" spans="1:6" ht="15" customHeight="1" x14ac:dyDescent="0.25">
      <c r="A76" s="78" t="s">
        <v>71</v>
      </c>
      <c r="B76" s="72">
        <f>+LSU!B76+LSUA!B76+LSUS!B76+LSUE!B76++LSUHSCS!B76+LSUHSCNO!B76+LSUAg!B76+PBRC!B76</f>
        <v>207059728.84999996</v>
      </c>
      <c r="C76" s="72">
        <f>+LSU!C76+LSUA!C76+LSUS!C76+LSUE!C76++LSUHSCS!C76+LSUHSCNO!C76+LSUAg!C76+PBRC!C76</f>
        <v>211458436</v>
      </c>
      <c r="D76" s="72">
        <f>+LSU!D76+LSUA!D76+LSUS!D76+LSUE!D76++LSUHSCS!D76+LSUHSCNO!D76+LSUAg!D76+PBRC!D76</f>
        <v>214708829</v>
      </c>
      <c r="E76" s="72">
        <f t="shared" si="6"/>
        <v>3250393</v>
      </c>
      <c r="F76" s="73">
        <f t="shared" si="7"/>
        <v>1.5371309187210672E-2</v>
      </c>
    </row>
    <row r="77" spans="1:6" s="127" customFormat="1" ht="15" customHeight="1" x14ac:dyDescent="0.25">
      <c r="A77" s="97" t="s">
        <v>72</v>
      </c>
      <c r="B77" s="90">
        <f>SUM(B74:B76)</f>
        <v>693713524.94999993</v>
      </c>
      <c r="C77" s="90">
        <f>SUM(C74:C76)</f>
        <v>703791006</v>
      </c>
      <c r="D77" s="90">
        <f>SUM(D74:D76)</f>
        <v>712646710</v>
      </c>
      <c r="E77" s="90">
        <f t="shared" si="6"/>
        <v>8855704</v>
      </c>
      <c r="F77" s="84">
        <f t="shared" si="7"/>
        <v>1.2582860429449704E-2</v>
      </c>
    </row>
    <row r="78" spans="1:6" ht="15" customHeight="1" x14ac:dyDescent="0.25">
      <c r="A78" s="78" t="s">
        <v>73</v>
      </c>
      <c r="B78" s="72">
        <f>+LSU!B78+LSUA!B78+LSUS!B78+LSUE!B78++LSUHSCS!B78+LSUHSCNO!B78+LSUAg!B78+PBRC!B78</f>
        <v>7021230.9700000007</v>
      </c>
      <c r="C78" s="72">
        <f>+LSU!C78+LSUA!C78+LSUS!C78+LSUE!C78++LSUHSCS!C78+LSUHSCNO!C78+LSUAg!C78+PBRC!C78</f>
        <v>5345897</v>
      </c>
      <c r="D78" s="72">
        <f>+LSU!D78+LSUA!D78+LSUS!D78+LSUE!D78++LSUHSCS!D78+LSUHSCNO!D78+LSUAg!D78+PBRC!D78</f>
        <v>5877207</v>
      </c>
      <c r="E78" s="72">
        <f t="shared" si="6"/>
        <v>531310</v>
      </c>
      <c r="F78" s="73">
        <f t="shared" si="7"/>
        <v>9.9386501460839966E-2</v>
      </c>
    </row>
    <row r="79" spans="1:6" ht="15" customHeight="1" x14ac:dyDescent="0.25">
      <c r="A79" s="78" t="s">
        <v>74</v>
      </c>
      <c r="B79" s="72">
        <f>+LSU!B79+LSUA!B79+LSUS!B79+LSUE!B79++LSUHSCS!B79+LSUHSCNO!B79+LSUAg!B79+PBRC!B79</f>
        <v>83743021.329999998</v>
      </c>
      <c r="C79" s="72">
        <f>+LSU!C79+LSUA!C79+LSUS!C79+LSUE!C79++LSUHSCS!C79+LSUHSCNO!C79+LSUAg!C79+PBRC!C79</f>
        <v>95833240</v>
      </c>
      <c r="D79" s="72">
        <f>+LSU!D79+LSUA!D79+LSUS!D79+LSUE!D79++LSUHSCS!D79+LSUHSCNO!D79+LSUAg!D79+PBRC!D79</f>
        <v>82929067</v>
      </c>
      <c r="E79" s="72">
        <f t="shared" si="6"/>
        <v>-12904173</v>
      </c>
      <c r="F79" s="73">
        <f t="shared" si="7"/>
        <v>-0.13465237113970058</v>
      </c>
    </row>
    <row r="80" spans="1:6" ht="15" customHeight="1" x14ac:dyDescent="0.25">
      <c r="A80" s="78" t="s">
        <v>75</v>
      </c>
      <c r="B80" s="72">
        <f>+LSU!B80+LSUA!B80+LSUS!B80+LSUE!B80++LSUHSCS!B80+LSUHSCNO!B80+LSUAg!B80+PBRC!B80</f>
        <v>35761876.710000008</v>
      </c>
      <c r="C80" s="72">
        <f>+LSU!C80+LSUA!C80+LSUS!C80+LSUE!C80++LSUHSCS!C80+LSUHSCNO!C80+LSUAg!C80+PBRC!C80</f>
        <v>27167527</v>
      </c>
      <c r="D80" s="72">
        <f>+LSU!D80+LSUA!D80+LSUS!D80+LSUE!D80++LSUHSCS!D80+LSUHSCNO!D80+LSUAg!D80+PBRC!D80</f>
        <v>29034797</v>
      </c>
      <c r="E80" s="72">
        <f t="shared" si="6"/>
        <v>1867270</v>
      </c>
      <c r="F80" s="73">
        <f t="shared" si="7"/>
        <v>6.8731688386653667E-2</v>
      </c>
    </row>
    <row r="81" spans="1:8" s="127" customFormat="1" ht="15" customHeight="1" x14ac:dyDescent="0.25">
      <c r="A81" s="81" t="s">
        <v>76</v>
      </c>
      <c r="B81" s="90">
        <f>SUM(B78:B80)</f>
        <v>126526129.01000001</v>
      </c>
      <c r="C81" s="90">
        <f>SUM(C78:C80)</f>
        <v>128346664</v>
      </c>
      <c r="D81" s="90">
        <f>SUM(D78:D80)</f>
        <v>117841071</v>
      </c>
      <c r="E81" s="90">
        <f t="shared" si="6"/>
        <v>-10505593</v>
      </c>
      <c r="F81" s="84">
        <f t="shared" si="7"/>
        <v>-8.1853261102290908E-2</v>
      </c>
    </row>
    <row r="82" spans="1:8" ht="15" customHeight="1" x14ac:dyDescent="0.25">
      <c r="A82" s="78" t="s">
        <v>77</v>
      </c>
      <c r="B82" s="72">
        <f>+LSU!B82+LSUA!B82+LSUS!B82+LSUE!B82++LSUHSCS!B82+LSUHSCNO!B82+LSUAg!B82+PBRC!B82</f>
        <v>27341449.600000001</v>
      </c>
      <c r="C82" s="72">
        <f>+LSU!C82+LSUA!C82+LSUS!C82+LSUE!C82++LSUHSCS!C82+LSUHSCNO!C82+LSUAg!C82+PBRC!C82</f>
        <v>21246539</v>
      </c>
      <c r="D82" s="72">
        <f>+LSU!D82+LSUA!D82+LSUS!D82+LSUE!D82++LSUHSCS!D82+LSUHSCNO!D82+LSUAg!D82+PBRC!D82</f>
        <v>22619250</v>
      </c>
      <c r="E82" s="72">
        <f t="shared" si="6"/>
        <v>1372711</v>
      </c>
      <c r="F82" s="73">
        <f t="shared" si="7"/>
        <v>6.4608687560830491E-2</v>
      </c>
    </row>
    <row r="83" spans="1:8" ht="15" customHeight="1" x14ac:dyDescent="0.25">
      <c r="A83" s="78" t="s">
        <v>78</v>
      </c>
      <c r="B83" s="72">
        <f>+LSU!B83+LSUA!B83+LSUS!B83+LSUE!B83++LSUHSCS!B83+LSUHSCNO!B83+LSUAg!B83+PBRC!B83</f>
        <v>105007947.69999999</v>
      </c>
      <c r="C83" s="72">
        <f>+LSU!C83+LSUA!C83+LSUS!C83+LSUE!C83++LSUHSCS!C83+LSUHSCNO!C83+LSUAg!C83+PBRC!C83</f>
        <v>109318698</v>
      </c>
      <c r="D83" s="72">
        <f>+LSU!D83+LSUA!D83+LSUS!D83+LSUE!D83++LSUHSCS!D83+LSUHSCNO!D83+LSUAg!D83+PBRC!D83</f>
        <v>116977542</v>
      </c>
      <c r="E83" s="72">
        <f t="shared" si="6"/>
        <v>7658844</v>
      </c>
      <c r="F83" s="73">
        <f t="shared" si="7"/>
        <v>7.0059780624170995E-2</v>
      </c>
    </row>
    <row r="84" spans="1:8" ht="15" customHeight="1" x14ac:dyDescent="0.25">
      <c r="A84" s="78" t="s">
        <v>79</v>
      </c>
      <c r="B84" s="72">
        <f>+LSU!B84+LSUA!B84+LSUS!B84+LSUE!B84++LSUHSCS!B84+LSUHSCNO!B84+LSUAg!B84+PBRC!B84</f>
        <v>264179</v>
      </c>
      <c r="C84" s="72">
        <f>+LSU!C84+LSUA!C84+LSUS!C84+LSUE!C84++LSUHSCS!C84+LSUHSCNO!C84+LSUAg!C84+PBRC!C84</f>
        <v>260866</v>
      </c>
      <c r="D84" s="72">
        <f>+LSU!D84+LSUA!D84+LSUS!D84+LSUE!D84++LSUHSCS!D84+LSUHSCNO!D84+LSUAg!D84+PBRC!D84</f>
        <v>260039</v>
      </c>
      <c r="E84" s="72">
        <f t="shared" si="6"/>
        <v>-827</v>
      </c>
      <c r="F84" s="73">
        <f t="shared" si="7"/>
        <v>-3.1702099928699024E-3</v>
      </c>
    </row>
    <row r="85" spans="1:8" ht="15" customHeight="1" x14ac:dyDescent="0.25">
      <c r="A85" s="78" t="s">
        <v>80</v>
      </c>
      <c r="B85" s="72">
        <f>+LSU!B85+LSUA!B85+LSUS!B85+LSUE!B85++LSUHSCS!B85+LSUHSCNO!B85+LSUAg!B85+PBRC!B85</f>
        <v>15676581.35</v>
      </c>
      <c r="C85" s="72">
        <f>+LSU!C85+LSUA!C85+LSUS!C85+LSUE!C85++LSUHSCS!C85+LSUHSCNO!C85+LSUAg!C85+PBRC!C85</f>
        <v>18315415</v>
      </c>
      <c r="D85" s="72">
        <f>+LSU!D85+LSUA!D85+LSUS!D85+LSUE!D85++LSUHSCS!D85+LSUHSCNO!D85+LSUAg!D85+PBRC!D85</f>
        <v>20209411</v>
      </c>
      <c r="E85" s="72">
        <f t="shared" si="6"/>
        <v>1893996</v>
      </c>
      <c r="F85" s="73">
        <f t="shared" si="7"/>
        <v>0.1034099418440696</v>
      </c>
    </row>
    <row r="86" spans="1:8" s="127" customFormat="1" ht="15" customHeight="1" x14ac:dyDescent="0.25">
      <c r="A86" s="81" t="s">
        <v>81</v>
      </c>
      <c r="B86" s="90">
        <f>SUM(B82:B85)</f>
        <v>148290157.64999998</v>
      </c>
      <c r="C86" s="90">
        <f>SUM(C82:C85)</f>
        <v>149141518</v>
      </c>
      <c r="D86" s="90">
        <f>SUM(D82:D85)</f>
        <v>160066242</v>
      </c>
      <c r="E86" s="90">
        <f t="shared" si="6"/>
        <v>10924724</v>
      </c>
      <c r="F86" s="84">
        <f t="shared" si="7"/>
        <v>7.3250722847007635E-2</v>
      </c>
    </row>
    <row r="87" spans="1:8" ht="15" customHeight="1" x14ac:dyDescent="0.25">
      <c r="A87" s="78" t="s">
        <v>82</v>
      </c>
      <c r="B87" s="72">
        <f>+LSU!B87+LSUA!B87+LSUS!B87+LSUE!B87++LSUHSCS!B87+LSUHSCNO!B87+LSUAg!B87+PBRC!B87</f>
        <v>12025736.550000001</v>
      </c>
      <c r="C87" s="72">
        <f>+LSU!C87+LSUA!C87+LSUS!C87+LSUE!C87++LSUHSCS!C87+LSUHSCNO!C87+LSUAg!C87+PBRC!C87</f>
        <v>5643349</v>
      </c>
      <c r="D87" s="72">
        <f>+LSU!D87+LSUA!D87+LSUS!D87+LSUE!D87++LSUHSCS!D87+LSUHSCNO!D87+LSUAg!D87+PBRC!D87</f>
        <v>5544042</v>
      </c>
      <c r="E87" s="72">
        <f t="shared" si="6"/>
        <v>-99307</v>
      </c>
      <c r="F87" s="73">
        <f t="shared" si="7"/>
        <v>-1.7597175010795895E-2</v>
      </c>
    </row>
    <row r="88" spans="1:8" ht="15" customHeight="1" x14ac:dyDescent="0.25">
      <c r="A88" s="78" t="s">
        <v>83</v>
      </c>
      <c r="B88" s="72">
        <f>+LSU!B88+LSUA!B88+LSUS!B88+LSUE!B88++LSUHSCS!B88+LSUHSCNO!B88+LSUAg!B88+PBRC!B88</f>
        <v>391818.39</v>
      </c>
      <c r="C88" s="72">
        <f>+LSU!C88+LSUA!C88+LSUS!C88+LSUE!C88++LSUHSCS!C88+LSUHSCNO!C88+LSUAg!C88+PBRC!C88</f>
        <v>1284038</v>
      </c>
      <c r="D88" s="72">
        <f>+LSU!D88+LSUA!D88+LSUS!D88+LSUE!D88++LSUHSCS!D88+LSUHSCNO!D88+LSUAg!D88+PBRC!D88</f>
        <v>1211538</v>
      </c>
      <c r="E88" s="72">
        <f t="shared" si="6"/>
        <v>-72500</v>
      </c>
      <c r="F88" s="73">
        <f t="shared" si="7"/>
        <v>-5.646250344615969E-2</v>
      </c>
    </row>
    <row r="89" spans="1:8" ht="15" customHeight="1" x14ac:dyDescent="0.25">
      <c r="A89" s="86" t="s">
        <v>84</v>
      </c>
      <c r="B89" s="72">
        <f>+LSU!B89+LSUA!B89+LSUS!B89+LSUE!B89++LSUHSCS!B89+LSUHSCNO!B89+LSUAg!B89+PBRC!B89</f>
        <v>1341051.3</v>
      </c>
      <c r="C89" s="72">
        <f>+LSU!C89+LSUA!C89+LSUS!C89+LSUE!C89++LSUHSCS!C89+LSUHSCNO!C89+LSUAg!C89+PBRC!C89</f>
        <v>434201</v>
      </c>
      <c r="D89" s="72">
        <f>+LSU!D89+LSUA!D89+LSUS!D89+LSUE!D89++LSUHSCS!D89+LSUHSCNO!D89+LSUAg!D89+PBRC!D89</f>
        <v>380742</v>
      </c>
      <c r="E89" s="72">
        <f t="shared" si="6"/>
        <v>-53459</v>
      </c>
      <c r="F89" s="73">
        <f t="shared" si="7"/>
        <v>-0.1231203981566141</v>
      </c>
    </row>
    <row r="90" spans="1:8" s="127" customFormat="1" ht="15" customHeight="1" x14ac:dyDescent="0.25">
      <c r="A90" s="100" t="s">
        <v>85</v>
      </c>
      <c r="B90" s="90">
        <f>SUM(B87:B89)</f>
        <v>13758606.240000002</v>
      </c>
      <c r="C90" s="90">
        <f>SUM(C87:C89)</f>
        <v>7361588</v>
      </c>
      <c r="D90" s="90">
        <f>SUM(D87:D89)</f>
        <v>7136322</v>
      </c>
      <c r="E90" s="90">
        <f t="shared" si="6"/>
        <v>-225266</v>
      </c>
      <c r="F90" s="84">
        <f t="shared" si="7"/>
        <v>-3.0600191154408533E-2</v>
      </c>
    </row>
    <row r="91" spans="1:8" ht="15" customHeight="1" x14ac:dyDescent="0.25">
      <c r="A91" s="86" t="s">
        <v>86</v>
      </c>
      <c r="B91" s="72">
        <f>+LSU!B91+LSUA!B91+LSUS!B91+LSUE!B91++LSUHSCS!B91+LSUHSCNO!B91+LSUAg!B91+PBRC!B91</f>
        <v>0</v>
      </c>
      <c r="C91" s="72">
        <f>+LSU!C91+LSUA!C91+LSUS!C91+LSUE!C91++LSUHSCS!C91+LSUHSCNO!C91+LSUAg!C91+PBRC!C91</f>
        <v>0</v>
      </c>
      <c r="D91" s="72">
        <f>+LSU!D91+LSUA!D91+LSUS!D91+LSUE!D91++LSUHSCS!D91+LSUHSCNO!D91+LSUAg!D91+PBRC!D91</f>
        <v>0</v>
      </c>
      <c r="E91" s="72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f>B91+B90+B86+B81+B77+1</f>
        <v>982288418.8499999</v>
      </c>
      <c r="C92" s="200">
        <f>C91+C90+C86+C81+C77</f>
        <v>988640776</v>
      </c>
      <c r="D92" s="200">
        <f>D91+D90+D86+D81+D77-1</f>
        <v>997690344</v>
      </c>
      <c r="E92" s="201">
        <f t="shared" si="6"/>
        <v>9049568</v>
      </c>
      <c r="F92" s="202">
        <f t="shared" si="7"/>
        <v>9.1535451699799198E-3</v>
      </c>
    </row>
    <row r="93" spans="1:8" ht="15" customHeight="1" thickTop="1" x14ac:dyDescent="0.4">
      <c r="A93" s="4"/>
      <c r="B93" s="5"/>
      <c r="C93" s="5"/>
      <c r="D93" s="5"/>
      <c r="E93" s="5"/>
      <c r="F93" s="6" t="s">
        <v>46</v>
      </c>
      <c r="G93" s="145"/>
      <c r="H93" s="145"/>
    </row>
    <row r="94" spans="1:8" x14ac:dyDescent="0.25">
      <c r="A94" s="1" t="s">
        <v>201</v>
      </c>
    </row>
    <row r="95" spans="1:8" x14ac:dyDescent="0.25">
      <c r="A95" s="1" t="s">
        <v>193</v>
      </c>
    </row>
    <row r="97" spans="1:1" x14ac:dyDescent="0.25">
      <c r="A97" s="1" t="s">
        <v>46</v>
      </c>
    </row>
  </sheetData>
  <hyperlinks>
    <hyperlink ref="H2" location="Home!A1" tooltip="Home" display="Home" xr:uid="{00000000-0004-0000-1600-000000000000}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>
    <pageSetUpPr fitToPage="1"/>
  </sheetPr>
  <dimension ref="A1:L95"/>
  <sheetViews>
    <sheetView zoomScale="80" zoomScaleNormal="80" workbookViewId="0">
      <pane xSplit="1" ySplit="5" topLeftCell="B6" activePane="bottomRight" state="frozen"/>
      <selection activeCell="P29" sqref="P29"/>
      <selection pane="topRight" activeCell="P29" sqref="P29"/>
      <selection pane="bottomLeft" activeCell="P29" sqref="P29"/>
      <selection pane="bottomRight" activeCell="P29" sqref="P29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9" t="s">
        <v>118</v>
      </c>
      <c r="E1" s="41"/>
      <c r="F1" s="41"/>
      <c r="G1" s="215"/>
      <c r="H1" s="145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190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138</v>
      </c>
      <c r="C5" s="65" t="s">
        <v>197</v>
      </c>
      <c r="D5" s="65" t="s">
        <v>198</v>
      </c>
      <c r="E5" s="65" t="s">
        <v>138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v>116169563</v>
      </c>
      <c r="C8" s="72">
        <v>116169563</v>
      </c>
      <c r="D8" s="72">
        <v>115968824</v>
      </c>
      <c r="E8" s="72">
        <f t="shared" ref="E8:E29" si="0">D8-C8</f>
        <v>-200739</v>
      </c>
      <c r="F8" s="73">
        <f t="shared" ref="F8:F29" si="1">IF(ISBLANK(E8),"  ",IF(C8&gt;0,E8/C8,IF(E8&gt;0,1,0)))</f>
        <v>-1.7279827419166584E-3</v>
      </c>
    </row>
    <row r="9" spans="1:8" ht="15" customHeight="1" x14ac:dyDescent="0.25">
      <c r="A9" s="71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5">
        <v>12628956.85</v>
      </c>
      <c r="C10" s="75">
        <v>13331660</v>
      </c>
      <c r="D10" s="75">
        <v>12953548</v>
      </c>
      <c r="E10" s="75">
        <f t="shared" si="0"/>
        <v>-378112</v>
      </c>
      <c r="F10" s="73">
        <f t="shared" si="1"/>
        <v>-2.836195942590795E-2</v>
      </c>
    </row>
    <row r="11" spans="1:8" ht="15" customHeight="1" x14ac:dyDescent="0.25">
      <c r="A11" s="76" t="s">
        <v>15</v>
      </c>
      <c r="B11" s="77">
        <v>0</v>
      </c>
      <c r="C11" s="77">
        <v>0</v>
      </c>
      <c r="D11" s="77">
        <v>0</v>
      </c>
      <c r="E11" s="75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7">
        <v>8410486.1899999995</v>
      </c>
      <c r="C12" s="77">
        <v>8884011</v>
      </c>
      <c r="D12" s="77">
        <v>8636287</v>
      </c>
      <c r="E12" s="75">
        <f t="shared" si="0"/>
        <v>-247724</v>
      </c>
      <c r="F12" s="73">
        <f t="shared" si="1"/>
        <v>-2.7884251831745817E-2</v>
      </c>
    </row>
    <row r="13" spans="1:8" ht="15" customHeight="1" x14ac:dyDescent="0.25">
      <c r="A13" s="78" t="s">
        <v>17</v>
      </c>
      <c r="B13" s="77">
        <v>0</v>
      </c>
      <c r="C13" s="77">
        <v>0</v>
      </c>
      <c r="D13" s="77">
        <v>0</v>
      </c>
      <c r="E13" s="75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7">
        <v>0</v>
      </c>
      <c r="C14" s="77">
        <v>0</v>
      </c>
      <c r="D14" s="77">
        <v>0</v>
      </c>
      <c r="E14" s="75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7">
        <v>0</v>
      </c>
      <c r="C15" s="77">
        <v>0</v>
      </c>
      <c r="D15" s="77">
        <v>0</v>
      </c>
      <c r="E15" s="75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7">
        <v>0</v>
      </c>
      <c r="C16" s="77">
        <v>0</v>
      </c>
      <c r="D16" s="77">
        <v>0</v>
      </c>
      <c r="E16" s="75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7">
        <v>0</v>
      </c>
      <c r="C17" s="77">
        <v>0</v>
      </c>
      <c r="D17" s="77">
        <v>0</v>
      </c>
      <c r="E17" s="75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7">
        <v>750000</v>
      </c>
      <c r="C18" s="77">
        <v>750000</v>
      </c>
      <c r="D18" s="77">
        <v>750000</v>
      </c>
      <c r="E18" s="75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7">
        <v>3258470.66</v>
      </c>
      <c r="C19" s="77">
        <v>3487649</v>
      </c>
      <c r="D19" s="77">
        <v>3357261</v>
      </c>
      <c r="E19" s="75">
        <f t="shared" si="0"/>
        <v>-130388</v>
      </c>
      <c r="F19" s="73">
        <f t="shared" si="1"/>
        <v>-3.7385642878626835E-2</v>
      </c>
    </row>
    <row r="20" spans="1:6" ht="15" customHeight="1" x14ac:dyDescent="0.25">
      <c r="A20" s="78" t="s">
        <v>24</v>
      </c>
      <c r="B20" s="77">
        <v>210000</v>
      </c>
      <c r="C20" s="77">
        <v>210000</v>
      </c>
      <c r="D20" s="77">
        <v>210000</v>
      </c>
      <c r="E20" s="75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7">
        <v>0</v>
      </c>
      <c r="C22" s="77">
        <v>0</v>
      </c>
      <c r="D22" s="77">
        <v>0</v>
      </c>
      <c r="E22" s="75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7">
        <v>0</v>
      </c>
      <c r="C23" s="77">
        <v>0</v>
      </c>
      <c r="D23" s="77">
        <v>0</v>
      </c>
      <c r="E23" s="75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7">
        <v>0</v>
      </c>
      <c r="C24" s="77">
        <v>0</v>
      </c>
      <c r="D24" s="77">
        <v>0</v>
      </c>
      <c r="E24" s="75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7">
        <v>0</v>
      </c>
      <c r="C25" s="77">
        <v>0</v>
      </c>
      <c r="D25" s="77">
        <v>0</v>
      </c>
      <c r="E25" s="75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7">
        <v>0</v>
      </c>
      <c r="C26" s="77">
        <v>0</v>
      </c>
      <c r="D26" s="77">
        <v>0</v>
      </c>
      <c r="E26" s="75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7">
        <v>0</v>
      </c>
      <c r="C27" s="77">
        <v>0</v>
      </c>
      <c r="D27" s="77">
        <v>0</v>
      </c>
      <c r="E27" s="75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7">
        <v>0</v>
      </c>
      <c r="C28" s="77">
        <v>0</v>
      </c>
      <c r="D28" s="77">
        <v>0</v>
      </c>
      <c r="E28" s="75">
        <f>D28-C28</f>
        <v>0</v>
      </c>
      <c r="F28" s="73">
        <f>IF(ISBLANK(E28),"  ",IF(C28&gt;0,E28/C28,IF(E28&gt;0,1,0)))</f>
        <v>0</v>
      </c>
    </row>
    <row r="29" spans="1:6" ht="15" customHeight="1" x14ac:dyDescent="0.25">
      <c r="A29" s="79" t="s">
        <v>32</v>
      </c>
      <c r="B29" s="77">
        <v>0</v>
      </c>
      <c r="C29" s="77">
        <v>0</v>
      </c>
      <c r="D29" s="77">
        <v>0</v>
      </c>
      <c r="E29" s="75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77"/>
      <c r="C34" s="77"/>
      <c r="D34" s="77"/>
      <c r="E34" s="75"/>
      <c r="F34" s="73" t="str">
        <f>IF(ISBLANK(E34),"  ",IF(C34&gt;0,E34/C34,IF(E34&gt;0,1,0)))</f>
        <v xml:space="preserve">  </v>
      </c>
    </row>
    <row r="35" spans="1:12" s="127" customFormat="1" ht="15" customHeight="1" x14ac:dyDescent="0.25">
      <c r="A35" s="82" t="s">
        <v>38</v>
      </c>
      <c r="B35" s="83">
        <v>128798519.84999999</v>
      </c>
      <c r="C35" s="83">
        <v>129501223</v>
      </c>
      <c r="D35" s="83">
        <v>128922372</v>
      </c>
      <c r="E35" s="83">
        <f>D35-C35</f>
        <v>-578851</v>
      </c>
      <c r="F35" s="84">
        <f>IF(ISBLANK(E35),"  ",IF(C35&gt;0,E35/C35,IF(E35&gt;0,1,0)))</f>
        <v>-4.469849678562495E-3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v>0</v>
      </c>
      <c r="C39" s="72">
        <v>0</v>
      </c>
      <c r="D39" s="72">
        <v>0</v>
      </c>
      <c r="E39" s="75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88">
        <v>0</v>
      </c>
      <c r="C42" s="88">
        <v>0</v>
      </c>
      <c r="D42" s="88">
        <v>0</v>
      </c>
      <c r="E42" s="88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v>7415345.8899999997</v>
      </c>
      <c r="C44" s="90">
        <v>7472774</v>
      </c>
      <c r="D44" s="90">
        <v>7614116</v>
      </c>
      <c r="E44" s="90">
        <f>D44-C44</f>
        <v>141342</v>
      </c>
      <c r="F44" s="84">
        <f>IF(ISBLANK(E44),"  ",IF(C44&gt;0,E44/C44,IF(E44&gt;0,1,0)))</f>
        <v>1.8914261290385606E-2</v>
      </c>
      <c r="G44" s="222"/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v>0</v>
      </c>
      <c r="C46" s="90">
        <v>0</v>
      </c>
      <c r="D46" s="90"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88">
        <v>421846504.91000003</v>
      </c>
      <c r="C48" s="88">
        <v>425616716</v>
      </c>
      <c r="D48" s="88">
        <v>425616716</v>
      </c>
      <c r="E48" s="88">
        <f>D48-C48</f>
        <v>0</v>
      </c>
      <c r="F48" s="84">
        <f>IF(ISBLANK(E48),"  ",IF(C48&gt;0,E48/C48,IF(E48&gt;0,1,0)))</f>
        <v>0</v>
      </c>
      <c r="G48" s="222"/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2">
        <v>0</v>
      </c>
      <c r="C50" s="92">
        <v>0</v>
      </c>
      <c r="D50" s="92">
        <v>0</v>
      </c>
      <c r="E50" s="92">
        <f>D50-C50</f>
        <v>0</v>
      </c>
      <c r="F50" s="84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88">
        <v>558060370.64999998</v>
      </c>
      <c r="C54" s="88">
        <v>562590713</v>
      </c>
      <c r="D54" s="88">
        <v>562153204</v>
      </c>
      <c r="E54" s="88">
        <f>D54-C54</f>
        <v>-437509</v>
      </c>
      <c r="F54" s="84">
        <f>IF(ISBLANK(E54),"  ",IF(C54&gt;0,E54/C54,IF(E54&gt;0,1,0)))</f>
        <v>-7.7766836510150493E-4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68">
        <v>212898342.52000004</v>
      </c>
      <c r="C58" s="68">
        <v>222588875</v>
      </c>
      <c r="D58" s="68">
        <v>222956109</v>
      </c>
      <c r="E58" s="68">
        <f t="shared" ref="E58:E71" si="4">D58-C58</f>
        <v>367234</v>
      </c>
      <c r="F58" s="73">
        <f t="shared" ref="F58:F71" si="5">IF(ISBLANK(E58),"  ",IF(C58&gt;0,E58/C58,IF(E58&gt;0,1,0)))</f>
        <v>1.649830882158868E-3</v>
      </c>
    </row>
    <row r="59" spans="1:6" ht="15" customHeight="1" x14ac:dyDescent="0.25">
      <c r="A59" s="78" t="s">
        <v>55</v>
      </c>
      <c r="B59" s="77">
        <v>66244365.25</v>
      </c>
      <c r="C59" s="77">
        <v>62750250</v>
      </c>
      <c r="D59" s="77">
        <v>63288028</v>
      </c>
      <c r="E59" s="77">
        <f t="shared" si="4"/>
        <v>537778</v>
      </c>
      <c r="F59" s="73">
        <f t="shared" si="5"/>
        <v>8.5701331867203724E-3</v>
      </c>
    </row>
    <row r="60" spans="1:6" ht="15" customHeight="1" x14ac:dyDescent="0.25">
      <c r="A60" s="78" t="s">
        <v>56</v>
      </c>
      <c r="B60" s="77">
        <v>5609486.7400000002</v>
      </c>
      <c r="C60" s="77">
        <v>3411783</v>
      </c>
      <c r="D60" s="77">
        <v>3238617</v>
      </c>
      <c r="E60" s="77">
        <f t="shared" si="4"/>
        <v>-173166</v>
      </c>
      <c r="F60" s="73">
        <f t="shared" si="5"/>
        <v>-5.075527957082851E-2</v>
      </c>
    </row>
    <row r="61" spans="1:6" ht="15" customHeight="1" x14ac:dyDescent="0.25">
      <c r="A61" s="78" t="s">
        <v>57</v>
      </c>
      <c r="B61" s="77">
        <v>74293562.060000002</v>
      </c>
      <c r="C61" s="77">
        <v>71379354</v>
      </c>
      <c r="D61" s="77">
        <v>73332109</v>
      </c>
      <c r="E61" s="77">
        <f t="shared" si="4"/>
        <v>1952755</v>
      </c>
      <c r="F61" s="73">
        <f t="shared" si="5"/>
        <v>2.7357420466427869E-2</v>
      </c>
    </row>
    <row r="62" spans="1:6" ht="15" customHeight="1" x14ac:dyDescent="0.25">
      <c r="A62" s="78" t="s">
        <v>58</v>
      </c>
      <c r="B62" s="77">
        <v>19294934.460000001</v>
      </c>
      <c r="C62" s="77">
        <v>16839512</v>
      </c>
      <c r="D62" s="77">
        <v>16785222</v>
      </c>
      <c r="E62" s="77">
        <f t="shared" si="4"/>
        <v>-54290</v>
      </c>
      <c r="F62" s="73">
        <f t="shared" si="5"/>
        <v>-3.2239651600355166E-3</v>
      </c>
    </row>
    <row r="63" spans="1:6" ht="15" customHeight="1" x14ac:dyDescent="0.25">
      <c r="A63" s="78" t="s">
        <v>59</v>
      </c>
      <c r="B63" s="77">
        <v>32558779.529999997</v>
      </c>
      <c r="C63" s="77">
        <v>30753078</v>
      </c>
      <c r="D63" s="77">
        <v>29488623</v>
      </c>
      <c r="E63" s="77">
        <f t="shared" si="4"/>
        <v>-1264455</v>
      </c>
      <c r="F63" s="73">
        <f t="shared" si="5"/>
        <v>-4.1116372156309033E-2</v>
      </c>
    </row>
    <row r="64" spans="1:6" ht="15" customHeight="1" x14ac:dyDescent="0.25">
      <c r="A64" s="78" t="s">
        <v>60</v>
      </c>
      <c r="B64" s="77">
        <v>91862613</v>
      </c>
      <c r="C64" s="77">
        <v>98050439</v>
      </c>
      <c r="D64" s="77">
        <v>102796668</v>
      </c>
      <c r="E64" s="77">
        <f t="shared" si="4"/>
        <v>4746229</v>
      </c>
      <c r="F64" s="73">
        <f t="shared" si="5"/>
        <v>4.8405994388255623E-2</v>
      </c>
    </row>
    <row r="65" spans="1:6" ht="15" customHeight="1" x14ac:dyDescent="0.25">
      <c r="A65" s="78" t="s">
        <v>61</v>
      </c>
      <c r="B65" s="77">
        <v>57020336.059999987</v>
      </c>
      <c r="C65" s="77">
        <v>58011134</v>
      </c>
      <c r="D65" s="77">
        <v>56094186</v>
      </c>
      <c r="E65" s="77">
        <f t="shared" si="4"/>
        <v>-1916948</v>
      </c>
      <c r="F65" s="73">
        <f t="shared" si="5"/>
        <v>-3.3044484184708407E-2</v>
      </c>
    </row>
    <row r="66" spans="1:6" s="127" customFormat="1" ht="15" customHeight="1" x14ac:dyDescent="0.25">
      <c r="A66" s="97" t="s">
        <v>62</v>
      </c>
      <c r="B66" s="83">
        <v>559782419.62</v>
      </c>
      <c r="C66" s="83">
        <v>563784425</v>
      </c>
      <c r="D66" s="83">
        <v>567979562</v>
      </c>
      <c r="E66" s="83">
        <f t="shared" si="4"/>
        <v>4195137</v>
      </c>
      <c r="F66" s="84">
        <f t="shared" si="5"/>
        <v>7.4410303193459095E-3</v>
      </c>
    </row>
    <row r="67" spans="1:6" ht="15" customHeight="1" x14ac:dyDescent="0.25">
      <c r="A67" s="78" t="s">
        <v>63</v>
      </c>
      <c r="B67" s="77">
        <v>0</v>
      </c>
      <c r="C67" s="77">
        <v>0</v>
      </c>
      <c r="D67" s="77">
        <v>0</v>
      </c>
      <c r="E67" s="77">
        <f t="shared" si="4"/>
        <v>0</v>
      </c>
      <c r="F67" s="73">
        <f t="shared" si="5"/>
        <v>0</v>
      </c>
    </row>
    <row r="68" spans="1:6" ht="15" customHeight="1" x14ac:dyDescent="0.25">
      <c r="A68" s="78" t="s">
        <v>64</v>
      </c>
      <c r="B68" s="77">
        <v>-1722049</v>
      </c>
      <c r="C68" s="77">
        <v>-1193712</v>
      </c>
      <c r="D68" s="77">
        <v>-5826358</v>
      </c>
      <c r="E68" s="77">
        <f t="shared" si="4"/>
        <v>-4632646</v>
      </c>
      <c r="F68" s="73">
        <f t="shared" si="5"/>
        <v>0</v>
      </c>
    </row>
    <row r="69" spans="1:6" ht="15" customHeight="1" x14ac:dyDescent="0.25">
      <c r="A69" s="78" t="s">
        <v>65</v>
      </c>
      <c r="B69" s="77">
        <v>0</v>
      </c>
      <c r="C69" s="77">
        <v>0</v>
      </c>
      <c r="D69" s="77">
        <v>0</v>
      </c>
      <c r="E69" s="77">
        <f t="shared" si="4"/>
        <v>0</v>
      </c>
      <c r="F69" s="73">
        <f t="shared" si="5"/>
        <v>0</v>
      </c>
    </row>
    <row r="70" spans="1:6" ht="15" customHeight="1" x14ac:dyDescent="0.25">
      <c r="A70" s="78" t="s">
        <v>66</v>
      </c>
      <c r="B70" s="77">
        <v>0</v>
      </c>
      <c r="C70" s="77">
        <v>0</v>
      </c>
      <c r="D70" s="77">
        <v>0</v>
      </c>
      <c r="E70" s="77">
        <f t="shared" si="4"/>
        <v>0</v>
      </c>
      <c r="F70" s="73">
        <f t="shared" si="5"/>
        <v>0</v>
      </c>
    </row>
    <row r="71" spans="1:6" s="127" customFormat="1" ht="15" customHeight="1" x14ac:dyDescent="0.25">
      <c r="A71" s="98" t="s">
        <v>67</v>
      </c>
      <c r="B71" s="99">
        <v>558060370.62</v>
      </c>
      <c r="C71" s="99">
        <v>562590713</v>
      </c>
      <c r="D71" s="99">
        <v>562153204</v>
      </c>
      <c r="E71" s="99">
        <f t="shared" si="4"/>
        <v>-437509</v>
      </c>
      <c r="F71" s="84">
        <f t="shared" si="5"/>
        <v>-7.7766836510150493E-4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v>259985480.38</v>
      </c>
      <c r="C74" s="72">
        <v>273754318</v>
      </c>
      <c r="D74" s="72">
        <v>273983899</v>
      </c>
      <c r="E74" s="68">
        <f t="shared" ref="E74:E92" si="6">D74-C74</f>
        <v>229581</v>
      </c>
      <c r="F74" s="73">
        <f t="shared" ref="F74:F92" si="7">IF(ISBLANK(E74),"  ",IF(C74&gt;0,E74/C74,IF(E74&gt;0,1,0)))</f>
        <v>8.3863882651158763E-4</v>
      </c>
    </row>
    <row r="75" spans="1:6" ht="15" customHeight="1" x14ac:dyDescent="0.25">
      <c r="A75" s="78" t="s">
        <v>70</v>
      </c>
      <c r="B75" s="75">
        <v>32587994.169999998</v>
      </c>
      <c r="C75" s="75">
        <v>29495366</v>
      </c>
      <c r="D75" s="75">
        <v>29563300</v>
      </c>
      <c r="E75" s="77">
        <f t="shared" si="6"/>
        <v>67934</v>
      </c>
      <c r="F75" s="73">
        <f t="shared" si="7"/>
        <v>2.3032092566676408E-3</v>
      </c>
    </row>
    <row r="76" spans="1:6" ht="15" customHeight="1" x14ac:dyDescent="0.25">
      <c r="A76" s="78" t="s">
        <v>71</v>
      </c>
      <c r="B76" s="68">
        <v>109502228.32000001</v>
      </c>
      <c r="C76" s="68">
        <v>110588356</v>
      </c>
      <c r="D76" s="68">
        <v>114364232</v>
      </c>
      <c r="E76" s="77">
        <f t="shared" si="6"/>
        <v>3775876</v>
      </c>
      <c r="F76" s="73">
        <f t="shared" si="7"/>
        <v>3.4143522307176717E-2</v>
      </c>
    </row>
    <row r="77" spans="1:6" s="127" customFormat="1" ht="15" customHeight="1" x14ac:dyDescent="0.25">
      <c r="A77" s="97" t="s">
        <v>72</v>
      </c>
      <c r="B77" s="99">
        <v>402075702.87</v>
      </c>
      <c r="C77" s="99">
        <v>413838040</v>
      </c>
      <c r="D77" s="99">
        <v>417911431</v>
      </c>
      <c r="E77" s="83">
        <f t="shared" si="6"/>
        <v>4073391</v>
      </c>
      <c r="F77" s="84">
        <f t="shared" si="7"/>
        <v>9.84295933742582E-3</v>
      </c>
    </row>
    <row r="78" spans="1:6" ht="15" customHeight="1" x14ac:dyDescent="0.25">
      <c r="A78" s="78" t="s">
        <v>73</v>
      </c>
      <c r="B78" s="75">
        <v>4549426.3600000003</v>
      </c>
      <c r="C78" s="75">
        <v>2828178</v>
      </c>
      <c r="D78" s="75">
        <v>3061414</v>
      </c>
      <c r="E78" s="77">
        <f t="shared" si="6"/>
        <v>233236</v>
      </c>
      <c r="F78" s="73">
        <f t="shared" si="7"/>
        <v>8.2468642355608454E-2</v>
      </c>
    </row>
    <row r="79" spans="1:6" ht="15" customHeight="1" x14ac:dyDescent="0.25">
      <c r="A79" s="78" t="s">
        <v>74</v>
      </c>
      <c r="B79" s="72">
        <v>25174021.190000001</v>
      </c>
      <c r="C79" s="72">
        <v>32293976</v>
      </c>
      <c r="D79" s="72">
        <v>26105372</v>
      </c>
      <c r="E79" s="77">
        <f t="shared" si="6"/>
        <v>-6188604</v>
      </c>
      <c r="F79" s="73">
        <f t="shared" si="7"/>
        <v>-0.1916333869821418</v>
      </c>
    </row>
    <row r="80" spans="1:6" ht="15" customHeight="1" x14ac:dyDescent="0.25">
      <c r="A80" s="78" t="s">
        <v>75</v>
      </c>
      <c r="B80" s="68">
        <v>20499750.760000002</v>
      </c>
      <c r="C80" s="68">
        <v>11964958</v>
      </c>
      <c r="D80" s="68">
        <v>12141908</v>
      </c>
      <c r="E80" s="77">
        <f t="shared" si="6"/>
        <v>176950</v>
      </c>
      <c r="F80" s="73">
        <f t="shared" si="7"/>
        <v>1.4789019735798487E-2</v>
      </c>
    </row>
    <row r="81" spans="1:8" s="127" customFormat="1" ht="15" customHeight="1" x14ac:dyDescent="0.25">
      <c r="A81" s="81" t="s">
        <v>76</v>
      </c>
      <c r="B81" s="99">
        <v>50223198.310000002</v>
      </c>
      <c r="C81" s="99">
        <v>47087112</v>
      </c>
      <c r="D81" s="99">
        <v>41308694</v>
      </c>
      <c r="E81" s="83">
        <f t="shared" si="6"/>
        <v>-5778418</v>
      </c>
      <c r="F81" s="84">
        <f t="shared" si="7"/>
        <v>-0.12271761326114033</v>
      </c>
    </row>
    <row r="82" spans="1:8" ht="15" customHeight="1" x14ac:dyDescent="0.25">
      <c r="A82" s="78" t="s">
        <v>77</v>
      </c>
      <c r="B82" s="68">
        <v>6252424.0999999996</v>
      </c>
      <c r="C82" s="68">
        <v>2730657</v>
      </c>
      <c r="D82" s="68">
        <v>3123547</v>
      </c>
      <c r="E82" s="77">
        <f t="shared" si="6"/>
        <v>392890</v>
      </c>
      <c r="F82" s="73">
        <f t="shared" si="7"/>
        <v>0.14388112457917637</v>
      </c>
    </row>
    <row r="83" spans="1:8" ht="15" customHeight="1" x14ac:dyDescent="0.25">
      <c r="A83" s="78" t="s">
        <v>78</v>
      </c>
      <c r="B83" s="77">
        <v>91577194.260000005</v>
      </c>
      <c r="C83" s="77">
        <v>93894368</v>
      </c>
      <c r="D83" s="77">
        <v>94413882</v>
      </c>
      <c r="E83" s="77">
        <f t="shared" si="6"/>
        <v>519514</v>
      </c>
      <c r="F83" s="73">
        <f t="shared" si="7"/>
        <v>5.532962317825069E-3</v>
      </c>
    </row>
    <row r="84" spans="1:8" ht="15" customHeight="1" x14ac:dyDescent="0.25">
      <c r="A84" s="78" t="s">
        <v>79</v>
      </c>
      <c r="B84" s="77">
        <v>0</v>
      </c>
      <c r="C84" s="77">
        <v>0</v>
      </c>
      <c r="D84" s="77">
        <v>0</v>
      </c>
      <c r="E84" s="77">
        <f t="shared" si="6"/>
        <v>0</v>
      </c>
      <c r="F84" s="73">
        <f t="shared" si="7"/>
        <v>0</v>
      </c>
    </row>
    <row r="85" spans="1:8" ht="15" customHeight="1" x14ac:dyDescent="0.25">
      <c r="A85" s="78" t="s">
        <v>80</v>
      </c>
      <c r="B85" s="77">
        <v>841162</v>
      </c>
      <c r="C85" s="77">
        <v>858773</v>
      </c>
      <c r="D85" s="77">
        <v>935200</v>
      </c>
      <c r="E85" s="77">
        <f t="shared" si="6"/>
        <v>76427</v>
      </c>
      <c r="F85" s="73">
        <f t="shared" si="7"/>
        <v>8.8995578575479198E-2</v>
      </c>
    </row>
    <row r="86" spans="1:8" s="127" customFormat="1" ht="15" customHeight="1" x14ac:dyDescent="0.25">
      <c r="A86" s="81" t="s">
        <v>81</v>
      </c>
      <c r="B86" s="83">
        <v>98670780.359999999</v>
      </c>
      <c r="C86" s="83">
        <v>97483798</v>
      </c>
      <c r="D86" s="83">
        <v>98472629</v>
      </c>
      <c r="E86" s="83">
        <f t="shared" si="6"/>
        <v>988831</v>
      </c>
      <c r="F86" s="84">
        <f t="shared" si="7"/>
        <v>1.0143542006847127E-2</v>
      </c>
    </row>
    <row r="87" spans="1:8" ht="15" customHeight="1" x14ac:dyDescent="0.25">
      <c r="A87" s="78" t="s">
        <v>82</v>
      </c>
      <c r="B87" s="77">
        <v>6711946.96</v>
      </c>
      <c r="C87" s="77">
        <v>2999042</v>
      </c>
      <c r="D87" s="77">
        <v>3272229</v>
      </c>
      <c r="E87" s="77">
        <f t="shared" si="6"/>
        <v>273187</v>
      </c>
      <c r="F87" s="73">
        <f t="shared" si="7"/>
        <v>9.1091421860714186E-2</v>
      </c>
    </row>
    <row r="88" spans="1:8" ht="15" customHeight="1" x14ac:dyDescent="0.25">
      <c r="A88" s="78" t="s">
        <v>83</v>
      </c>
      <c r="B88" s="77">
        <v>378742.12</v>
      </c>
      <c r="C88" s="77">
        <v>1182721</v>
      </c>
      <c r="D88" s="77">
        <v>1188221</v>
      </c>
      <c r="E88" s="77">
        <f t="shared" si="6"/>
        <v>5500</v>
      </c>
      <c r="F88" s="73">
        <f t="shared" si="7"/>
        <v>4.6502936871840438E-3</v>
      </c>
    </row>
    <row r="89" spans="1:8" ht="15" customHeight="1" x14ac:dyDescent="0.25">
      <c r="A89" s="86" t="s">
        <v>84</v>
      </c>
      <c r="B89" s="77">
        <v>0</v>
      </c>
      <c r="C89" s="77">
        <v>0</v>
      </c>
      <c r="D89" s="77">
        <v>0</v>
      </c>
      <c r="E89" s="77">
        <f t="shared" si="6"/>
        <v>0</v>
      </c>
      <c r="F89" s="73">
        <f t="shared" si="7"/>
        <v>0</v>
      </c>
    </row>
    <row r="90" spans="1:8" s="127" customFormat="1" ht="15" customHeight="1" x14ac:dyDescent="0.25">
      <c r="A90" s="100" t="s">
        <v>85</v>
      </c>
      <c r="B90" s="99">
        <v>7090689.0800000001</v>
      </c>
      <c r="C90" s="99">
        <v>4181763</v>
      </c>
      <c r="D90" s="99">
        <v>4460450</v>
      </c>
      <c r="E90" s="99">
        <f t="shared" si="6"/>
        <v>278687</v>
      </c>
      <c r="F90" s="84">
        <f t="shared" si="7"/>
        <v>6.6643422881688896E-2</v>
      </c>
    </row>
    <row r="91" spans="1:8" ht="15" customHeight="1" x14ac:dyDescent="0.25">
      <c r="A91" s="86" t="s">
        <v>86</v>
      </c>
      <c r="B91" s="77">
        <v>0</v>
      </c>
      <c r="C91" s="77">
        <v>0</v>
      </c>
      <c r="D91" s="77">
        <v>0</v>
      </c>
      <c r="E91" s="77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v>558060370.62</v>
      </c>
      <c r="C92" s="200">
        <v>562590713</v>
      </c>
      <c r="D92" s="200">
        <v>562153204</v>
      </c>
      <c r="E92" s="200">
        <f t="shared" si="6"/>
        <v>-437509</v>
      </c>
      <c r="F92" s="202">
        <f t="shared" si="7"/>
        <v>-7.7766836510150493E-4</v>
      </c>
    </row>
    <row r="93" spans="1:8" ht="15" customHeight="1" thickTop="1" x14ac:dyDescent="0.4">
      <c r="A93" s="4"/>
      <c r="B93" s="5"/>
      <c r="C93" s="5"/>
      <c r="D93" s="5"/>
      <c r="E93" s="5"/>
      <c r="F93" s="6" t="s">
        <v>46</v>
      </c>
      <c r="G93" s="145"/>
      <c r="H93" s="145"/>
    </row>
    <row r="94" spans="1:8" x14ac:dyDescent="0.25">
      <c r="A94" s="11" t="s">
        <v>201</v>
      </c>
    </row>
    <row r="95" spans="1:8" x14ac:dyDescent="0.25">
      <c r="A95" s="11" t="s">
        <v>193</v>
      </c>
    </row>
  </sheetData>
  <hyperlinks>
    <hyperlink ref="H2" location="Home!A1" tooltip="Home" display="Home" xr:uid="{00000000-0004-0000-1700-000000000000}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>
    <pageSetUpPr fitToPage="1"/>
  </sheetPr>
  <dimension ref="A1:L95"/>
  <sheetViews>
    <sheetView zoomScale="80" zoomScaleNormal="80" workbookViewId="0">
      <pane xSplit="1" ySplit="5" topLeftCell="B6" activePane="bottomRight" state="frozen"/>
      <selection activeCell="P29" sqref="P29"/>
      <selection pane="topRight" activeCell="P29" sqref="P29"/>
      <selection pane="bottomLeft" activeCell="P29" sqref="P29"/>
      <selection pane="bottomRight" activeCell="P29" sqref="P29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9" t="s">
        <v>120</v>
      </c>
      <c r="E1" s="43"/>
      <c r="F1" s="41"/>
      <c r="H1" s="145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190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138</v>
      </c>
      <c r="C5" s="65" t="s">
        <v>197</v>
      </c>
      <c r="D5" s="65" t="s">
        <v>198</v>
      </c>
      <c r="E5" s="65" t="s">
        <v>138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v>4962613</v>
      </c>
      <c r="C8" s="72">
        <v>4962613</v>
      </c>
      <c r="D8" s="72">
        <v>5100153</v>
      </c>
      <c r="E8" s="72">
        <f t="shared" ref="E8:E29" si="0">D8-C8</f>
        <v>137540</v>
      </c>
      <c r="F8" s="73">
        <f t="shared" ref="F8:F29" si="1">IF(ISBLANK(E8),"  ",IF(C8&gt;0,E8/C8,IF(E8&gt;0,1,0)))</f>
        <v>2.7715237920023183E-2</v>
      </c>
    </row>
    <row r="9" spans="1:8" ht="15" customHeight="1" x14ac:dyDescent="0.25">
      <c r="A9" s="71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5">
        <v>260415.49</v>
      </c>
      <c r="C10" s="75">
        <v>275077</v>
      </c>
      <c r="D10" s="75">
        <v>267407</v>
      </c>
      <c r="E10" s="75">
        <f t="shared" si="0"/>
        <v>-7670</v>
      </c>
      <c r="F10" s="73">
        <f t="shared" si="1"/>
        <v>-2.788310182239882E-2</v>
      </c>
    </row>
    <row r="11" spans="1:8" ht="15" customHeight="1" x14ac:dyDescent="0.25">
      <c r="A11" s="76" t="s">
        <v>15</v>
      </c>
      <c r="B11" s="77">
        <v>0</v>
      </c>
      <c r="C11" s="77">
        <v>0</v>
      </c>
      <c r="D11" s="77">
        <v>0</v>
      </c>
      <c r="E11" s="75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7">
        <v>260415.49</v>
      </c>
      <c r="C12" s="77">
        <v>275077</v>
      </c>
      <c r="D12" s="77">
        <v>267407</v>
      </c>
      <c r="E12" s="75">
        <f t="shared" si="0"/>
        <v>-7670</v>
      </c>
      <c r="F12" s="73">
        <f t="shared" si="1"/>
        <v>-2.788310182239882E-2</v>
      </c>
    </row>
    <row r="13" spans="1:8" ht="15" customHeight="1" x14ac:dyDescent="0.25">
      <c r="A13" s="78" t="s">
        <v>17</v>
      </c>
      <c r="B13" s="77">
        <v>0</v>
      </c>
      <c r="C13" s="77">
        <v>0</v>
      </c>
      <c r="D13" s="77">
        <v>0</v>
      </c>
      <c r="E13" s="75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7">
        <v>0</v>
      </c>
      <c r="C14" s="77">
        <v>0</v>
      </c>
      <c r="D14" s="77">
        <v>0</v>
      </c>
      <c r="E14" s="75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7">
        <v>0</v>
      </c>
      <c r="C15" s="77">
        <v>0</v>
      </c>
      <c r="D15" s="77">
        <v>0</v>
      </c>
      <c r="E15" s="75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7">
        <v>0</v>
      </c>
      <c r="C16" s="77">
        <v>0</v>
      </c>
      <c r="D16" s="77">
        <v>0</v>
      </c>
      <c r="E16" s="75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7">
        <v>0</v>
      </c>
      <c r="C17" s="77">
        <v>0</v>
      </c>
      <c r="D17" s="77">
        <v>0</v>
      </c>
      <c r="E17" s="75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7">
        <v>0</v>
      </c>
      <c r="C18" s="77">
        <v>0</v>
      </c>
      <c r="D18" s="77">
        <v>0</v>
      </c>
      <c r="E18" s="75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7">
        <v>0</v>
      </c>
      <c r="C19" s="77">
        <v>0</v>
      </c>
      <c r="D19" s="77">
        <v>0</v>
      </c>
      <c r="E19" s="75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7">
        <v>0</v>
      </c>
      <c r="C20" s="77">
        <v>0</v>
      </c>
      <c r="D20" s="77">
        <v>0</v>
      </c>
      <c r="E20" s="75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7">
        <v>0</v>
      </c>
      <c r="C22" s="77">
        <v>0</v>
      </c>
      <c r="D22" s="77">
        <v>0</v>
      </c>
      <c r="E22" s="75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7">
        <v>0</v>
      </c>
      <c r="C23" s="77">
        <v>0</v>
      </c>
      <c r="D23" s="77">
        <v>0</v>
      </c>
      <c r="E23" s="75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7">
        <v>0</v>
      </c>
      <c r="C24" s="77">
        <v>0</v>
      </c>
      <c r="D24" s="77">
        <v>0</v>
      </c>
      <c r="E24" s="75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7">
        <v>0</v>
      </c>
      <c r="C25" s="77">
        <v>0</v>
      </c>
      <c r="D25" s="77">
        <v>0</v>
      </c>
      <c r="E25" s="75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7">
        <v>0</v>
      </c>
      <c r="C26" s="77">
        <v>0</v>
      </c>
      <c r="D26" s="77">
        <v>0</v>
      </c>
      <c r="E26" s="75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7">
        <v>0</v>
      </c>
      <c r="C27" s="77">
        <v>0</v>
      </c>
      <c r="D27" s="77">
        <v>0</v>
      </c>
      <c r="E27" s="75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7">
        <v>0</v>
      </c>
      <c r="C28" s="77">
        <v>0</v>
      </c>
      <c r="D28" s="77">
        <v>0</v>
      </c>
      <c r="E28" s="75">
        <f>D28-C28</f>
        <v>0</v>
      </c>
      <c r="F28" s="73">
        <f>IF(ISBLANK(E28),"  ",IF(C28&gt;0,E28/C28,IF(E28&gt;0,1,0)))</f>
        <v>0</v>
      </c>
    </row>
    <row r="29" spans="1:6" ht="15" customHeight="1" x14ac:dyDescent="0.25">
      <c r="A29" s="79" t="s">
        <v>32</v>
      </c>
      <c r="B29" s="77">
        <v>0</v>
      </c>
      <c r="C29" s="77">
        <v>0</v>
      </c>
      <c r="D29" s="77">
        <v>0</v>
      </c>
      <c r="E29" s="75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77"/>
      <c r="C34" s="77"/>
      <c r="D34" s="77"/>
      <c r="E34" s="75"/>
      <c r="F34" s="73" t="str">
        <f>IF(ISBLANK(E34),"  ",IF(C34&gt;0,E34/C34,IF(E34&gt;0,1,0)))</f>
        <v xml:space="preserve">  </v>
      </c>
    </row>
    <row r="35" spans="1:12" s="127" customFormat="1" ht="15" customHeight="1" x14ac:dyDescent="0.25">
      <c r="A35" s="82" t="s">
        <v>38</v>
      </c>
      <c r="B35" s="83">
        <v>5223028.49</v>
      </c>
      <c r="C35" s="83">
        <v>5237690</v>
      </c>
      <c r="D35" s="83">
        <v>5367560</v>
      </c>
      <c r="E35" s="83">
        <f>D35-C35</f>
        <v>129870</v>
      </c>
      <c r="F35" s="84">
        <f>IF(ISBLANK(E35),"  ",IF(C35&gt;0,E35/C35,IF(E35&gt;0,1,0)))</f>
        <v>2.4795281889535271E-2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v>0</v>
      </c>
      <c r="C39" s="72">
        <v>0</v>
      </c>
      <c r="D39" s="72">
        <v>0</v>
      </c>
      <c r="E39" s="75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88">
        <v>0</v>
      </c>
      <c r="C42" s="88">
        <v>0</v>
      </c>
      <c r="D42" s="88">
        <v>0</v>
      </c>
      <c r="E42" s="88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v>0</v>
      </c>
      <c r="C44" s="90">
        <v>0</v>
      </c>
      <c r="D44" s="90">
        <v>0</v>
      </c>
      <c r="E44" s="90">
        <f>D44-C44</f>
        <v>0</v>
      </c>
      <c r="F44" s="84">
        <f>IF(ISBLANK(E44),"  ",IF(C44&gt;0,E44/C44,IF(E44&gt;0,1,0)))</f>
        <v>0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v>0</v>
      </c>
      <c r="C46" s="90">
        <v>0</v>
      </c>
      <c r="D46" s="90"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88">
        <v>17267212.059999999</v>
      </c>
      <c r="C48" s="88">
        <v>16641127</v>
      </c>
      <c r="D48" s="88">
        <v>16641127</v>
      </c>
      <c r="E48" s="88">
        <f>D48-C48</f>
        <v>0</v>
      </c>
      <c r="F48" s="84">
        <f>IF(ISBLANK(E48),"  ",IF(C48&gt;0,E48/C48,IF(E48&gt;0,1,0)))</f>
        <v>0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2">
        <v>0</v>
      </c>
      <c r="C50" s="92">
        <v>0</v>
      </c>
      <c r="D50" s="92">
        <v>0</v>
      </c>
      <c r="E50" s="92">
        <f>D50-C50</f>
        <v>0</v>
      </c>
      <c r="F50" s="84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88">
        <v>22490240.549999997</v>
      </c>
      <c r="C54" s="88">
        <v>21878817</v>
      </c>
      <c r="D54" s="88">
        <v>22008687</v>
      </c>
      <c r="E54" s="88">
        <f>D54-C54</f>
        <v>129870</v>
      </c>
      <c r="F54" s="84">
        <f>IF(ISBLANK(E54),"  ",IF(C54&gt;0,E54/C54,IF(E54&gt;0,1,0)))</f>
        <v>5.9358785257904939E-3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68">
        <v>12083162.179999998</v>
      </c>
      <c r="C58" s="68">
        <v>8401693</v>
      </c>
      <c r="D58" s="68">
        <v>9003287</v>
      </c>
      <c r="E58" s="68">
        <f t="shared" ref="E58:E71" si="4">D58-C58</f>
        <v>601594</v>
      </c>
      <c r="F58" s="73">
        <f t="shared" ref="F58:F71" si="5">IF(ISBLANK(E58),"  ",IF(C58&gt;0,E58/C58,IF(E58&gt;0,1,0)))</f>
        <v>7.1603901737423634E-2</v>
      </c>
    </row>
    <row r="59" spans="1:6" ht="15" customHeight="1" x14ac:dyDescent="0.25">
      <c r="A59" s="78" t="s">
        <v>55</v>
      </c>
      <c r="B59" s="77">
        <v>0</v>
      </c>
      <c r="C59" s="77">
        <v>0</v>
      </c>
      <c r="D59" s="77">
        <v>0</v>
      </c>
      <c r="E59" s="77">
        <f t="shared" si="4"/>
        <v>0</v>
      </c>
      <c r="F59" s="73">
        <f t="shared" si="5"/>
        <v>0</v>
      </c>
    </row>
    <row r="60" spans="1:6" ht="15" customHeight="1" x14ac:dyDescent="0.25">
      <c r="A60" s="78" t="s">
        <v>56</v>
      </c>
      <c r="B60" s="77">
        <v>0</v>
      </c>
      <c r="C60" s="77">
        <v>0</v>
      </c>
      <c r="D60" s="77">
        <v>0</v>
      </c>
      <c r="E60" s="77">
        <f t="shared" si="4"/>
        <v>0</v>
      </c>
      <c r="F60" s="73">
        <f t="shared" si="5"/>
        <v>0</v>
      </c>
    </row>
    <row r="61" spans="1:6" ht="15" customHeight="1" x14ac:dyDescent="0.25">
      <c r="A61" s="78" t="s">
        <v>57</v>
      </c>
      <c r="B61" s="77">
        <v>1635051.75</v>
      </c>
      <c r="C61" s="77">
        <v>1289999</v>
      </c>
      <c r="D61" s="77">
        <v>1013745</v>
      </c>
      <c r="E61" s="77">
        <f t="shared" si="4"/>
        <v>-276254</v>
      </c>
      <c r="F61" s="73">
        <f t="shared" si="5"/>
        <v>-0.21415055360508031</v>
      </c>
    </row>
    <row r="62" spans="1:6" ht="15" customHeight="1" x14ac:dyDescent="0.25">
      <c r="A62" s="78" t="s">
        <v>58</v>
      </c>
      <c r="B62" s="77">
        <v>1613007.7900000003</v>
      </c>
      <c r="C62" s="77">
        <v>1222594</v>
      </c>
      <c r="D62" s="77">
        <v>1170326</v>
      </c>
      <c r="E62" s="77">
        <f t="shared" si="4"/>
        <v>-52268</v>
      </c>
      <c r="F62" s="73">
        <f t="shared" si="5"/>
        <v>-4.2751722975902059E-2</v>
      </c>
    </row>
    <row r="63" spans="1:6" ht="15" customHeight="1" x14ac:dyDescent="0.25">
      <c r="A63" s="78" t="s">
        <v>59</v>
      </c>
      <c r="B63" s="77">
        <v>2880854.4100000006</v>
      </c>
      <c r="C63" s="77">
        <v>6866217</v>
      </c>
      <c r="D63" s="77">
        <v>6777648</v>
      </c>
      <c r="E63" s="77">
        <f t="shared" si="4"/>
        <v>-88569</v>
      </c>
      <c r="F63" s="73">
        <f t="shared" si="5"/>
        <v>-1.2899242770800864E-2</v>
      </c>
    </row>
    <row r="64" spans="1:6" ht="15" customHeight="1" x14ac:dyDescent="0.25">
      <c r="A64" s="78" t="s">
        <v>60</v>
      </c>
      <c r="B64" s="77">
        <v>1556634.45</v>
      </c>
      <c r="C64" s="77">
        <v>1636000</v>
      </c>
      <c r="D64" s="77">
        <v>1616000</v>
      </c>
      <c r="E64" s="77">
        <f t="shared" si="4"/>
        <v>-20000</v>
      </c>
      <c r="F64" s="73">
        <f t="shared" si="5"/>
        <v>-1.2224938875305624E-2</v>
      </c>
    </row>
    <row r="65" spans="1:6" ht="15" customHeight="1" x14ac:dyDescent="0.25">
      <c r="A65" s="78" t="s">
        <v>61</v>
      </c>
      <c r="B65" s="77">
        <v>2736191.4799999995</v>
      </c>
      <c r="C65" s="77">
        <v>2462314</v>
      </c>
      <c r="D65" s="77">
        <v>2427681</v>
      </c>
      <c r="E65" s="77">
        <f t="shared" si="4"/>
        <v>-34633</v>
      </c>
      <c r="F65" s="73">
        <f t="shared" si="5"/>
        <v>-1.406522482510354E-2</v>
      </c>
    </row>
    <row r="66" spans="1:6" s="127" customFormat="1" ht="15" customHeight="1" x14ac:dyDescent="0.25">
      <c r="A66" s="97" t="s">
        <v>62</v>
      </c>
      <c r="B66" s="83">
        <v>22504902.059999999</v>
      </c>
      <c r="C66" s="83">
        <v>21878817</v>
      </c>
      <c r="D66" s="83">
        <v>22008687</v>
      </c>
      <c r="E66" s="83">
        <f t="shared" si="4"/>
        <v>129870</v>
      </c>
      <c r="F66" s="84">
        <f t="shared" si="5"/>
        <v>5.9358785257904939E-3</v>
      </c>
    </row>
    <row r="67" spans="1:6" ht="15" customHeight="1" x14ac:dyDescent="0.25">
      <c r="A67" s="78" t="s">
        <v>63</v>
      </c>
      <c r="B67" s="77">
        <v>0</v>
      </c>
      <c r="C67" s="77">
        <v>0</v>
      </c>
      <c r="D67" s="77">
        <v>0</v>
      </c>
      <c r="E67" s="77">
        <f t="shared" si="4"/>
        <v>0</v>
      </c>
      <c r="F67" s="73">
        <f t="shared" si="5"/>
        <v>0</v>
      </c>
    </row>
    <row r="68" spans="1:6" ht="15" customHeight="1" x14ac:dyDescent="0.25">
      <c r="A68" s="78" t="s">
        <v>64</v>
      </c>
      <c r="B68" s="77">
        <v>-14661.51</v>
      </c>
      <c r="C68" s="77">
        <v>0</v>
      </c>
      <c r="D68" s="77">
        <v>0</v>
      </c>
      <c r="E68" s="77">
        <f t="shared" si="4"/>
        <v>0</v>
      </c>
      <c r="F68" s="73">
        <f t="shared" si="5"/>
        <v>0</v>
      </c>
    </row>
    <row r="69" spans="1:6" ht="15" customHeight="1" x14ac:dyDescent="0.25">
      <c r="A69" s="78" t="s">
        <v>65</v>
      </c>
      <c r="B69" s="77">
        <v>0</v>
      </c>
      <c r="C69" s="77">
        <v>0</v>
      </c>
      <c r="D69" s="77">
        <v>0</v>
      </c>
      <c r="E69" s="77">
        <f t="shared" si="4"/>
        <v>0</v>
      </c>
      <c r="F69" s="73">
        <f t="shared" si="5"/>
        <v>0</v>
      </c>
    </row>
    <row r="70" spans="1:6" ht="15" customHeight="1" x14ac:dyDescent="0.25">
      <c r="A70" s="78" t="s">
        <v>66</v>
      </c>
      <c r="B70" s="77">
        <v>0</v>
      </c>
      <c r="C70" s="77">
        <v>0</v>
      </c>
      <c r="D70" s="77">
        <v>0</v>
      </c>
      <c r="E70" s="77">
        <f t="shared" si="4"/>
        <v>0</v>
      </c>
      <c r="F70" s="73">
        <f t="shared" si="5"/>
        <v>0</v>
      </c>
    </row>
    <row r="71" spans="1:6" s="127" customFormat="1" ht="15" customHeight="1" x14ac:dyDescent="0.25">
      <c r="A71" s="98" t="s">
        <v>67</v>
      </c>
      <c r="B71" s="99">
        <v>22490240.549999997</v>
      </c>
      <c r="C71" s="99">
        <v>21878817</v>
      </c>
      <c r="D71" s="99">
        <v>22008687</v>
      </c>
      <c r="E71" s="99">
        <f t="shared" si="4"/>
        <v>129870</v>
      </c>
      <c r="F71" s="84">
        <f t="shared" si="5"/>
        <v>5.9358785257904939E-3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v>10669374.689999999</v>
      </c>
      <c r="C74" s="72">
        <v>10884475</v>
      </c>
      <c r="D74" s="72">
        <v>10871247</v>
      </c>
      <c r="E74" s="68">
        <f t="shared" ref="E74:E92" si="6">D74-C74</f>
        <v>-13228</v>
      </c>
      <c r="F74" s="73">
        <f t="shared" ref="F74:F92" si="7">IF(ISBLANK(E74),"  ",IF(C74&gt;0,E74/C74,IF(E74&gt;0,1,0)))</f>
        <v>-1.2153089606986097E-3</v>
      </c>
    </row>
    <row r="75" spans="1:6" ht="15" customHeight="1" x14ac:dyDescent="0.25">
      <c r="A75" s="78" t="s">
        <v>70</v>
      </c>
      <c r="B75" s="75">
        <v>301267.90000000002</v>
      </c>
      <c r="C75" s="72">
        <v>277820</v>
      </c>
      <c r="D75" s="72">
        <v>219150</v>
      </c>
      <c r="E75" s="77">
        <f t="shared" si="6"/>
        <v>-58670</v>
      </c>
      <c r="F75" s="73">
        <f t="shared" si="7"/>
        <v>-0.21117990065510042</v>
      </c>
    </row>
    <row r="76" spans="1:6" ht="15" customHeight="1" x14ac:dyDescent="0.25">
      <c r="A76" s="78" t="s">
        <v>71</v>
      </c>
      <c r="B76" s="68">
        <v>5002777.58</v>
      </c>
      <c r="C76" s="72">
        <v>4760216</v>
      </c>
      <c r="D76" s="72">
        <v>5288650</v>
      </c>
      <c r="E76" s="77">
        <f t="shared" si="6"/>
        <v>528434</v>
      </c>
      <c r="F76" s="73">
        <f t="shared" si="7"/>
        <v>0.11101050876682907</v>
      </c>
    </row>
    <row r="77" spans="1:6" s="127" customFormat="1" ht="15" customHeight="1" x14ac:dyDescent="0.25">
      <c r="A77" s="97" t="s">
        <v>72</v>
      </c>
      <c r="B77" s="99">
        <v>15973420.17</v>
      </c>
      <c r="C77" s="99">
        <v>15922511</v>
      </c>
      <c r="D77" s="99">
        <v>16379047</v>
      </c>
      <c r="E77" s="83">
        <f t="shared" si="6"/>
        <v>456536</v>
      </c>
      <c r="F77" s="84">
        <f t="shared" si="7"/>
        <v>2.8672362041389076E-2</v>
      </c>
    </row>
    <row r="78" spans="1:6" ht="15" customHeight="1" x14ac:dyDescent="0.25">
      <c r="A78" s="78" t="s">
        <v>73</v>
      </c>
      <c r="B78" s="75">
        <v>138623.85</v>
      </c>
      <c r="C78" s="75">
        <v>167700</v>
      </c>
      <c r="D78" s="75">
        <v>132200</v>
      </c>
      <c r="E78" s="77">
        <f t="shared" si="6"/>
        <v>-35500</v>
      </c>
      <c r="F78" s="73">
        <f t="shared" si="7"/>
        <v>-0.21168753726893261</v>
      </c>
    </row>
    <row r="79" spans="1:6" ht="15" customHeight="1" x14ac:dyDescent="0.25">
      <c r="A79" s="78" t="s">
        <v>74</v>
      </c>
      <c r="B79" s="72">
        <v>1740236.48</v>
      </c>
      <c r="C79" s="72">
        <v>1911706</v>
      </c>
      <c r="D79" s="72">
        <v>1006300</v>
      </c>
      <c r="E79" s="77">
        <f t="shared" si="6"/>
        <v>-905406</v>
      </c>
      <c r="F79" s="73">
        <f t="shared" si="7"/>
        <v>-0.47361152813246388</v>
      </c>
    </row>
    <row r="80" spans="1:6" ht="15" customHeight="1" x14ac:dyDescent="0.25">
      <c r="A80" s="78" t="s">
        <v>75</v>
      </c>
      <c r="B80" s="68">
        <v>487728.83000000007</v>
      </c>
      <c r="C80" s="68">
        <v>420000</v>
      </c>
      <c r="D80" s="68">
        <v>361550</v>
      </c>
      <c r="E80" s="77">
        <f t="shared" si="6"/>
        <v>-58450</v>
      </c>
      <c r="F80" s="73">
        <f t="shared" si="7"/>
        <v>-0.13916666666666666</v>
      </c>
    </row>
    <row r="81" spans="1:8" s="127" customFormat="1" ht="15" customHeight="1" x14ac:dyDescent="0.25">
      <c r="A81" s="81" t="s">
        <v>76</v>
      </c>
      <c r="B81" s="99">
        <v>2366589.16</v>
      </c>
      <c r="C81" s="99">
        <v>2499406</v>
      </c>
      <c r="D81" s="99">
        <v>1500050</v>
      </c>
      <c r="E81" s="83">
        <f t="shared" si="6"/>
        <v>-999356</v>
      </c>
      <c r="F81" s="84">
        <f t="shared" si="7"/>
        <v>-0.3998374013665647</v>
      </c>
    </row>
    <row r="82" spans="1:8" ht="15" customHeight="1" x14ac:dyDescent="0.25">
      <c r="A82" s="78" t="s">
        <v>77</v>
      </c>
      <c r="B82" s="68">
        <v>2547933.5100000002</v>
      </c>
      <c r="C82" s="68">
        <v>1608900</v>
      </c>
      <c r="D82" s="68">
        <v>2360840</v>
      </c>
      <c r="E82" s="77">
        <f t="shared" si="6"/>
        <v>751940</v>
      </c>
      <c r="F82" s="73">
        <f t="shared" si="7"/>
        <v>0.46736279445583939</v>
      </c>
    </row>
    <row r="83" spans="1:8" ht="15" customHeight="1" x14ac:dyDescent="0.25">
      <c r="A83" s="78" t="s">
        <v>78</v>
      </c>
      <c r="B83" s="77">
        <v>1554709.66</v>
      </c>
      <c r="C83" s="77">
        <v>1778000</v>
      </c>
      <c r="D83" s="77">
        <v>1720250</v>
      </c>
      <c r="E83" s="77">
        <f t="shared" si="6"/>
        <v>-57750</v>
      </c>
      <c r="F83" s="73">
        <f t="shared" si="7"/>
        <v>-3.2480314960629919E-2</v>
      </c>
    </row>
    <row r="84" spans="1:8" ht="15" customHeight="1" x14ac:dyDescent="0.25">
      <c r="A84" s="78" t="s">
        <v>79</v>
      </c>
      <c r="B84" s="77">
        <v>0</v>
      </c>
      <c r="C84" s="77">
        <v>0</v>
      </c>
      <c r="D84" s="77">
        <v>0</v>
      </c>
      <c r="E84" s="77">
        <f t="shared" si="6"/>
        <v>0</v>
      </c>
      <c r="F84" s="73">
        <f t="shared" si="7"/>
        <v>0</v>
      </c>
    </row>
    <row r="85" spans="1:8" ht="15" customHeight="1" x14ac:dyDescent="0.25">
      <c r="A85" s="78" t="s">
        <v>80</v>
      </c>
      <c r="B85" s="77">
        <v>0</v>
      </c>
      <c r="C85" s="77">
        <v>0</v>
      </c>
      <c r="D85" s="77">
        <v>0</v>
      </c>
      <c r="E85" s="77">
        <f t="shared" si="6"/>
        <v>0</v>
      </c>
      <c r="F85" s="73">
        <f t="shared" si="7"/>
        <v>0</v>
      </c>
    </row>
    <row r="86" spans="1:8" s="127" customFormat="1" ht="15" customHeight="1" x14ac:dyDescent="0.25">
      <c r="A86" s="81" t="s">
        <v>81</v>
      </c>
      <c r="B86" s="83">
        <v>4102643.17</v>
      </c>
      <c r="C86" s="83">
        <v>3386900</v>
      </c>
      <c r="D86" s="83">
        <v>4081090</v>
      </c>
      <c r="E86" s="83">
        <f t="shared" si="6"/>
        <v>694190</v>
      </c>
      <c r="F86" s="84">
        <f t="shared" si="7"/>
        <v>0.20496324072160382</v>
      </c>
    </row>
    <row r="87" spans="1:8" ht="15" customHeight="1" x14ac:dyDescent="0.25">
      <c r="A87" s="78" t="s">
        <v>82</v>
      </c>
      <c r="B87" s="77">
        <v>43703.78</v>
      </c>
      <c r="C87" s="77">
        <v>40000</v>
      </c>
      <c r="D87" s="77">
        <v>48500</v>
      </c>
      <c r="E87" s="77">
        <f t="shared" si="6"/>
        <v>8500</v>
      </c>
      <c r="F87" s="73">
        <f t="shared" si="7"/>
        <v>0.21249999999999999</v>
      </c>
    </row>
    <row r="88" spans="1:8" ht="15" customHeight="1" x14ac:dyDescent="0.25">
      <c r="A88" s="78" t="s">
        <v>83</v>
      </c>
      <c r="B88" s="77">
        <v>3884.27</v>
      </c>
      <c r="C88" s="77">
        <v>30000</v>
      </c>
      <c r="D88" s="77">
        <v>0</v>
      </c>
      <c r="E88" s="77">
        <f t="shared" si="6"/>
        <v>-30000</v>
      </c>
      <c r="F88" s="73">
        <f t="shared" si="7"/>
        <v>-1</v>
      </c>
    </row>
    <row r="89" spans="1:8" ht="15" customHeight="1" x14ac:dyDescent="0.25">
      <c r="A89" s="86" t="s">
        <v>84</v>
      </c>
      <c r="B89" s="77">
        <v>0</v>
      </c>
      <c r="C89" s="77">
        <v>0</v>
      </c>
      <c r="D89" s="77">
        <v>0</v>
      </c>
      <c r="E89" s="77">
        <f t="shared" si="6"/>
        <v>0</v>
      </c>
      <c r="F89" s="73">
        <f t="shared" si="7"/>
        <v>0</v>
      </c>
    </row>
    <row r="90" spans="1:8" s="127" customFormat="1" ht="15" customHeight="1" x14ac:dyDescent="0.25">
      <c r="A90" s="100" t="s">
        <v>85</v>
      </c>
      <c r="B90" s="99">
        <v>47588.049999999996</v>
      </c>
      <c r="C90" s="99">
        <v>70000</v>
      </c>
      <c r="D90" s="99">
        <v>48500</v>
      </c>
      <c r="E90" s="99">
        <f t="shared" si="6"/>
        <v>-21500</v>
      </c>
      <c r="F90" s="84">
        <f t="shared" si="7"/>
        <v>-0.30714285714285716</v>
      </c>
    </row>
    <row r="91" spans="1:8" ht="15" customHeight="1" x14ac:dyDescent="0.25">
      <c r="A91" s="86" t="s">
        <v>86</v>
      </c>
      <c r="B91" s="77">
        <v>0</v>
      </c>
      <c r="C91" s="77">
        <v>0</v>
      </c>
      <c r="D91" s="75">
        <v>0</v>
      </c>
      <c r="E91" s="77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v>22490240.550000001</v>
      </c>
      <c r="C92" s="200">
        <v>21878817</v>
      </c>
      <c r="D92" s="201">
        <v>22008687</v>
      </c>
      <c r="E92" s="200">
        <f t="shared" si="6"/>
        <v>129870</v>
      </c>
      <c r="F92" s="202">
        <f t="shared" si="7"/>
        <v>5.9358785257904939E-3</v>
      </c>
    </row>
    <row r="93" spans="1:8" ht="15" customHeight="1" thickTop="1" x14ac:dyDescent="0.4">
      <c r="A93" s="4"/>
      <c r="B93" s="5"/>
      <c r="C93" s="5"/>
      <c r="D93" s="5"/>
      <c r="E93" s="5"/>
      <c r="F93" s="6" t="s">
        <v>46</v>
      </c>
      <c r="G93" s="145"/>
      <c r="H93" s="145"/>
    </row>
    <row r="94" spans="1:8" x14ac:dyDescent="0.25">
      <c r="A94" s="11" t="s">
        <v>201</v>
      </c>
    </row>
    <row r="95" spans="1:8" x14ac:dyDescent="0.25">
      <c r="A95" s="11" t="s">
        <v>193</v>
      </c>
    </row>
  </sheetData>
  <hyperlinks>
    <hyperlink ref="H2" location="Home!A1" tooltip="Home" display="Home" xr:uid="{00000000-0004-0000-1800-000000000000}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>
    <pageSetUpPr fitToPage="1"/>
  </sheetPr>
  <dimension ref="A1:L95"/>
  <sheetViews>
    <sheetView zoomScale="80" zoomScaleNormal="80" workbookViewId="0">
      <pane xSplit="1" ySplit="5" topLeftCell="B6" activePane="bottomRight" state="frozen"/>
      <selection activeCell="P29" sqref="P29"/>
      <selection pane="topRight" activeCell="P29" sqref="P29"/>
      <selection pane="bottomLeft" activeCell="P29" sqref="P29"/>
      <selection pane="bottomRight" activeCell="P29" sqref="P29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9" t="s">
        <v>122</v>
      </c>
      <c r="E1" s="43"/>
      <c r="F1" s="53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190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138</v>
      </c>
      <c r="C5" s="65" t="s">
        <v>197</v>
      </c>
      <c r="D5" s="65" t="s">
        <v>198</v>
      </c>
      <c r="E5" s="65" t="s">
        <v>138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v>8060119</v>
      </c>
      <c r="C8" s="72">
        <v>8060119</v>
      </c>
      <c r="D8" s="72">
        <v>9031005</v>
      </c>
      <c r="E8" s="72">
        <f t="shared" ref="E8:E29" si="0">D8-C8</f>
        <v>970886</v>
      </c>
      <c r="F8" s="73">
        <f t="shared" ref="F8:F29" si="1">IF(ISBLANK(E8),"  ",IF(C8&gt;0,E8/C8,IF(E8&gt;0,1,0)))</f>
        <v>0.12045554166135761</v>
      </c>
    </row>
    <row r="9" spans="1:8" ht="15" customHeight="1" x14ac:dyDescent="0.25">
      <c r="A9" s="71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5">
        <v>612934.23</v>
      </c>
      <c r="C10" s="75">
        <v>647443</v>
      </c>
      <c r="D10" s="75">
        <v>629390</v>
      </c>
      <c r="E10" s="75">
        <f t="shared" si="0"/>
        <v>-18053</v>
      </c>
      <c r="F10" s="73">
        <f t="shared" si="1"/>
        <v>-2.7883535693489621E-2</v>
      </c>
    </row>
    <row r="11" spans="1:8" ht="15" customHeight="1" x14ac:dyDescent="0.25">
      <c r="A11" s="76" t="s">
        <v>15</v>
      </c>
      <c r="B11" s="77">
        <v>0</v>
      </c>
      <c r="C11" s="77">
        <v>0</v>
      </c>
      <c r="D11" s="77">
        <v>0</v>
      </c>
      <c r="E11" s="75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7">
        <v>612934.23</v>
      </c>
      <c r="C12" s="77">
        <v>647443</v>
      </c>
      <c r="D12" s="77">
        <v>629390</v>
      </c>
      <c r="E12" s="75">
        <f t="shared" si="0"/>
        <v>-18053</v>
      </c>
      <c r="F12" s="73">
        <f t="shared" si="1"/>
        <v>-2.7883535693489621E-2</v>
      </c>
    </row>
    <row r="13" spans="1:8" ht="15" customHeight="1" x14ac:dyDescent="0.25">
      <c r="A13" s="78" t="s">
        <v>17</v>
      </c>
      <c r="B13" s="77">
        <v>0</v>
      </c>
      <c r="C13" s="77">
        <v>0</v>
      </c>
      <c r="D13" s="77">
        <v>0</v>
      </c>
      <c r="E13" s="75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7">
        <v>0</v>
      </c>
      <c r="C14" s="77">
        <v>0</v>
      </c>
      <c r="D14" s="77">
        <v>0</v>
      </c>
      <c r="E14" s="75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7">
        <v>0</v>
      </c>
      <c r="C15" s="77">
        <v>0</v>
      </c>
      <c r="D15" s="77">
        <v>0</v>
      </c>
      <c r="E15" s="75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7">
        <v>0</v>
      </c>
      <c r="C16" s="77">
        <v>0</v>
      </c>
      <c r="D16" s="77">
        <v>0</v>
      </c>
      <c r="E16" s="75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7">
        <v>0</v>
      </c>
      <c r="C17" s="77">
        <v>0</v>
      </c>
      <c r="D17" s="77">
        <v>0</v>
      </c>
      <c r="E17" s="75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7">
        <v>0</v>
      </c>
      <c r="C18" s="77">
        <v>0</v>
      </c>
      <c r="D18" s="77">
        <v>0</v>
      </c>
      <c r="E18" s="75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7">
        <v>0</v>
      </c>
      <c r="C19" s="77">
        <v>0</v>
      </c>
      <c r="D19" s="77">
        <v>0</v>
      </c>
      <c r="E19" s="75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7">
        <v>0</v>
      </c>
      <c r="C20" s="77">
        <v>0</v>
      </c>
      <c r="D20" s="77">
        <v>0</v>
      </c>
      <c r="E20" s="75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7">
        <v>0</v>
      </c>
      <c r="C22" s="77">
        <v>0</v>
      </c>
      <c r="D22" s="77">
        <v>0</v>
      </c>
      <c r="E22" s="75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7">
        <v>0</v>
      </c>
      <c r="C23" s="77">
        <v>0</v>
      </c>
      <c r="D23" s="77">
        <v>0</v>
      </c>
      <c r="E23" s="75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7">
        <v>0</v>
      </c>
      <c r="C24" s="77">
        <v>0</v>
      </c>
      <c r="D24" s="77">
        <v>0</v>
      </c>
      <c r="E24" s="75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7">
        <v>0</v>
      </c>
      <c r="C25" s="77">
        <v>0</v>
      </c>
      <c r="D25" s="77">
        <v>0</v>
      </c>
      <c r="E25" s="75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7">
        <v>0</v>
      </c>
      <c r="C26" s="77">
        <v>0</v>
      </c>
      <c r="D26" s="77">
        <v>0</v>
      </c>
      <c r="E26" s="75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7">
        <v>0</v>
      </c>
      <c r="C27" s="77">
        <v>0</v>
      </c>
      <c r="D27" s="77">
        <v>0</v>
      </c>
      <c r="E27" s="75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7">
        <v>0</v>
      </c>
      <c r="C28" s="77">
        <v>0</v>
      </c>
      <c r="D28" s="77">
        <v>0</v>
      </c>
      <c r="E28" s="75">
        <f>D28-C28</f>
        <v>0</v>
      </c>
      <c r="F28" s="73">
        <f>IF(ISBLANK(E28),"  ",IF(C28&gt;0,E28/C28,IF(E28&gt;0,1,0)))</f>
        <v>0</v>
      </c>
    </row>
    <row r="29" spans="1:6" ht="15" customHeight="1" x14ac:dyDescent="0.25">
      <c r="A29" s="79" t="s">
        <v>32</v>
      </c>
      <c r="B29" s="77">
        <v>0</v>
      </c>
      <c r="C29" s="77">
        <v>0</v>
      </c>
      <c r="D29" s="77">
        <v>0</v>
      </c>
      <c r="E29" s="75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77"/>
      <c r="C34" s="77"/>
      <c r="D34" s="77"/>
      <c r="E34" s="75"/>
      <c r="F34" s="73" t="str">
        <f>IF(ISBLANK(E34),"  ",IF(C34&gt;0,E34/C34,IF(E34&gt;0,1,0)))</f>
        <v xml:space="preserve">  </v>
      </c>
    </row>
    <row r="35" spans="1:12" s="127" customFormat="1" ht="15" customHeight="1" x14ac:dyDescent="0.25">
      <c r="A35" s="82" t="s">
        <v>38</v>
      </c>
      <c r="B35" s="83">
        <v>8673053.2300000004</v>
      </c>
      <c r="C35" s="83">
        <v>8707562</v>
      </c>
      <c r="D35" s="83">
        <v>9660395</v>
      </c>
      <c r="E35" s="83">
        <f>D35-C35</f>
        <v>952833</v>
      </c>
      <c r="F35" s="84">
        <f>IF(ISBLANK(E35),"  ",IF(C35&gt;0,E35/C35,IF(E35&gt;0,1,0)))</f>
        <v>0.10942592197448608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v>0</v>
      </c>
      <c r="C39" s="72">
        <v>0</v>
      </c>
      <c r="D39" s="72">
        <v>0</v>
      </c>
      <c r="E39" s="75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88">
        <v>0</v>
      </c>
      <c r="C42" s="88">
        <v>0</v>
      </c>
      <c r="D42" s="88">
        <v>0</v>
      </c>
      <c r="E42" s="88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v>0</v>
      </c>
      <c r="C44" s="90">
        <v>0</v>
      </c>
      <c r="D44" s="90">
        <v>0</v>
      </c>
      <c r="E44" s="90">
        <f>D44-C44</f>
        <v>0</v>
      </c>
      <c r="F44" s="84">
        <f>IF(ISBLANK(E44),"  ",IF(C44&gt;0,E44/C44,IF(E44&gt;0,1,0)))</f>
        <v>0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v>0</v>
      </c>
      <c r="C46" s="90">
        <v>0</v>
      </c>
      <c r="D46" s="90"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88">
        <v>39797116.399999999</v>
      </c>
      <c r="C48" s="88">
        <v>37994397</v>
      </c>
      <c r="D48" s="88">
        <v>37994397</v>
      </c>
      <c r="E48" s="88">
        <f>D48-C48</f>
        <v>0</v>
      </c>
      <c r="F48" s="84">
        <f>IF(ISBLANK(E48),"  ",IF(C48&gt;0,E48/C48,IF(E48&gt;0,1,0)))</f>
        <v>0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2">
        <v>0</v>
      </c>
      <c r="C50" s="92">
        <v>0</v>
      </c>
      <c r="D50" s="92">
        <v>0</v>
      </c>
      <c r="E50" s="92">
        <f>D50-C50</f>
        <v>0</v>
      </c>
      <c r="F50" s="84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88">
        <v>48470169.629999995</v>
      </c>
      <c r="C54" s="88">
        <v>46701959</v>
      </c>
      <c r="D54" s="88">
        <v>47654792</v>
      </c>
      <c r="E54" s="88">
        <f>D54-C54</f>
        <v>952833</v>
      </c>
      <c r="F54" s="84">
        <f>IF(ISBLANK(E54),"  ",IF(C54&gt;0,E54/C54,IF(E54&gt;0,1,0)))</f>
        <v>2.0402420378125893E-2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68">
        <v>23458394.690000001</v>
      </c>
      <c r="C58" s="68">
        <v>22308515</v>
      </c>
      <c r="D58" s="68">
        <v>23633417</v>
      </c>
      <c r="E58" s="68">
        <f t="shared" ref="E58:E71" si="4">D58-C58</f>
        <v>1324902</v>
      </c>
      <c r="F58" s="73">
        <f t="shared" ref="F58:F71" si="5">IF(ISBLANK(E58),"  ",IF(C58&gt;0,E58/C58,IF(E58&gt;0,1,0)))</f>
        <v>5.9389968359615151E-2</v>
      </c>
    </row>
    <row r="59" spans="1:6" ht="15" customHeight="1" x14ac:dyDescent="0.25">
      <c r="A59" s="78" t="s">
        <v>55</v>
      </c>
      <c r="B59" s="77">
        <v>79482.12000000001</v>
      </c>
      <c r="C59" s="77">
        <v>157285</v>
      </c>
      <c r="D59" s="77">
        <v>94570</v>
      </c>
      <c r="E59" s="77">
        <f t="shared" si="4"/>
        <v>-62715</v>
      </c>
      <c r="F59" s="73">
        <f t="shared" si="5"/>
        <v>-0.39873478081190195</v>
      </c>
    </row>
    <row r="60" spans="1:6" ht="15" customHeight="1" x14ac:dyDescent="0.25">
      <c r="A60" s="78" t="s">
        <v>56</v>
      </c>
      <c r="B60" s="77">
        <v>0</v>
      </c>
      <c r="C60" s="77">
        <v>0</v>
      </c>
      <c r="D60" s="77">
        <v>0</v>
      </c>
      <c r="E60" s="77">
        <f t="shared" si="4"/>
        <v>0</v>
      </c>
      <c r="F60" s="73">
        <f t="shared" si="5"/>
        <v>0</v>
      </c>
    </row>
    <row r="61" spans="1:6" ht="15" customHeight="1" x14ac:dyDescent="0.25">
      <c r="A61" s="78" t="s">
        <v>57</v>
      </c>
      <c r="B61" s="77">
        <v>3077032.2899999996</v>
      </c>
      <c r="C61" s="77">
        <v>2732071</v>
      </c>
      <c r="D61" s="77">
        <v>3061848</v>
      </c>
      <c r="E61" s="77">
        <f t="shared" si="4"/>
        <v>329777</v>
      </c>
      <c r="F61" s="73">
        <f t="shared" si="5"/>
        <v>0.12070586745366427</v>
      </c>
    </row>
    <row r="62" spans="1:6" ht="15" customHeight="1" x14ac:dyDescent="0.25">
      <c r="A62" s="78" t="s">
        <v>58</v>
      </c>
      <c r="B62" s="77">
        <v>2239365.75</v>
      </c>
      <c r="C62" s="77">
        <v>1894537</v>
      </c>
      <c r="D62" s="77">
        <v>2231476</v>
      </c>
      <c r="E62" s="77">
        <f t="shared" si="4"/>
        <v>336939</v>
      </c>
      <c r="F62" s="73">
        <f t="shared" si="5"/>
        <v>0.17784767465612972</v>
      </c>
    </row>
    <row r="63" spans="1:6" ht="15" customHeight="1" x14ac:dyDescent="0.25">
      <c r="A63" s="78" t="s">
        <v>59</v>
      </c>
      <c r="B63" s="77">
        <v>14279133.439999999</v>
      </c>
      <c r="C63" s="77">
        <v>14983752</v>
      </c>
      <c r="D63" s="77">
        <v>13448139</v>
      </c>
      <c r="E63" s="77">
        <f t="shared" si="4"/>
        <v>-1535613</v>
      </c>
      <c r="F63" s="73">
        <f t="shared" si="5"/>
        <v>-0.10248521198161849</v>
      </c>
    </row>
    <row r="64" spans="1:6" ht="15" customHeight="1" x14ac:dyDescent="0.25">
      <c r="A64" s="78" t="s">
        <v>60</v>
      </c>
      <c r="B64" s="77">
        <v>1474830.25</v>
      </c>
      <c r="C64" s="77">
        <v>1718379</v>
      </c>
      <c r="D64" s="77">
        <v>1521000</v>
      </c>
      <c r="E64" s="77">
        <f t="shared" si="4"/>
        <v>-197379</v>
      </c>
      <c r="F64" s="73">
        <f t="shared" si="5"/>
        <v>-0.11486348471437326</v>
      </c>
    </row>
    <row r="65" spans="1:6" ht="15" customHeight="1" x14ac:dyDescent="0.25">
      <c r="A65" s="78" t="s">
        <v>61</v>
      </c>
      <c r="B65" s="77">
        <v>3861930.97</v>
      </c>
      <c r="C65" s="77">
        <v>2907420</v>
      </c>
      <c r="D65" s="77">
        <v>3664342</v>
      </c>
      <c r="E65" s="77">
        <f t="shared" si="4"/>
        <v>756922</v>
      </c>
      <c r="F65" s="73">
        <f t="shared" si="5"/>
        <v>0.26034147113248174</v>
      </c>
    </row>
    <row r="66" spans="1:6" s="127" customFormat="1" ht="15" customHeight="1" x14ac:dyDescent="0.25">
      <c r="A66" s="97" t="s">
        <v>62</v>
      </c>
      <c r="B66" s="83">
        <v>48470169.509999998</v>
      </c>
      <c r="C66" s="83">
        <v>46701959</v>
      </c>
      <c r="D66" s="83">
        <v>47654792</v>
      </c>
      <c r="E66" s="83">
        <f t="shared" si="4"/>
        <v>952833</v>
      </c>
      <c r="F66" s="84">
        <f t="shared" si="5"/>
        <v>2.0402420378125893E-2</v>
      </c>
    </row>
    <row r="67" spans="1:6" ht="15" customHeight="1" x14ac:dyDescent="0.25">
      <c r="A67" s="78" t="s">
        <v>63</v>
      </c>
      <c r="B67" s="77">
        <v>0</v>
      </c>
      <c r="C67" s="77">
        <v>0</v>
      </c>
      <c r="D67" s="77">
        <v>0</v>
      </c>
      <c r="E67" s="77">
        <f t="shared" si="4"/>
        <v>0</v>
      </c>
      <c r="F67" s="73">
        <f t="shared" si="5"/>
        <v>0</v>
      </c>
    </row>
    <row r="68" spans="1:6" ht="15" customHeight="1" x14ac:dyDescent="0.25">
      <c r="A68" s="78" t="s">
        <v>64</v>
      </c>
      <c r="B68" s="77">
        <v>0</v>
      </c>
      <c r="C68" s="77">
        <v>0</v>
      </c>
      <c r="D68" s="77">
        <v>0</v>
      </c>
      <c r="E68" s="77">
        <f t="shared" si="4"/>
        <v>0</v>
      </c>
      <c r="F68" s="73">
        <f t="shared" si="5"/>
        <v>0</v>
      </c>
    </row>
    <row r="69" spans="1:6" ht="15" customHeight="1" x14ac:dyDescent="0.25">
      <c r="A69" s="78" t="s">
        <v>65</v>
      </c>
      <c r="B69" s="77">
        <v>0</v>
      </c>
      <c r="C69" s="77">
        <v>0</v>
      </c>
      <c r="D69" s="77">
        <v>0</v>
      </c>
      <c r="E69" s="77">
        <f t="shared" si="4"/>
        <v>0</v>
      </c>
      <c r="F69" s="73">
        <f t="shared" si="5"/>
        <v>0</v>
      </c>
    </row>
    <row r="70" spans="1:6" ht="15" customHeight="1" x14ac:dyDescent="0.25">
      <c r="A70" s="78" t="s">
        <v>66</v>
      </c>
      <c r="B70" s="77">
        <v>0</v>
      </c>
      <c r="C70" s="77">
        <v>0</v>
      </c>
      <c r="D70" s="77">
        <v>0</v>
      </c>
      <c r="E70" s="77">
        <f t="shared" si="4"/>
        <v>0</v>
      </c>
      <c r="F70" s="73">
        <f t="shared" si="5"/>
        <v>0</v>
      </c>
    </row>
    <row r="71" spans="1:6" s="127" customFormat="1" ht="15" customHeight="1" x14ac:dyDescent="0.25">
      <c r="A71" s="98" t="s">
        <v>67</v>
      </c>
      <c r="B71" s="99">
        <v>48470169.509999998</v>
      </c>
      <c r="C71" s="99">
        <v>46701959</v>
      </c>
      <c r="D71" s="99">
        <v>47654792</v>
      </c>
      <c r="E71" s="99">
        <f t="shared" si="4"/>
        <v>952833</v>
      </c>
      <c r="F71" s="84">
        <f t="shared" si="5"/>
        <v>2.0402420378125893E-2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v>15451680.719999999</v>
      </c>
      <c r="C74" s="72">
        <v>16118694</v>
      </c>
      <c r="D74" s="72">
        <v>17282697</v>
      </c>
      <c r="E74" s="68">
        <f t="shared" ref="E74:E92" si="6">D74-C74</f>
        <v>1164003</v>
      </c>
      <c r="F74" s="73">
        <f t="shared" ref="F74:F92" si="7">IF(ISBLANK(E74),"  ",IF(C74&gt;0,E74/C74,IF(E74&gt;0,1,0)))</f>
        <v>7.2214473455479711E-2</v>
      </c>
    </row>
    <row r="75" spans="1:6" ht="15" customHeight="1" x14ac:dyDescent="0.25">
      <c r="A75" s="78" t="s">
        <v>70</v>
      </c>
      <c r="B75" s="75">
        <v>2558709.3099999996</v>
      </c>
      <c r="C75" s="72">
        <v>1841627</v>
      </c>
      <c r="D75" s="72">
        <v>1620638</v>
      </c>
      <c r="E75" s="77">
        <f t="shared" si="6"/>
        <v>-220989</v>
      </c>
      <c r="F75" s="73">
        <f t="shared" si="7"/>
        <v>-0.11999661169172693</v>
      </c>
    </row>
    <row r="76" spans="1:6" ht="15" customHeight="1" x14ac:dyDescent="0.25">
      <c r="A76" s="78" t="s">
        <v>71</v>
      </c>
      <c r="B76" s="68">
        <v>9003840</v>
      </c>
      <c r="C76" s="72">
        <v>8596600</v>
      </c>
      <c r="D76" s="72">
        <v>7665120</v>
      </c>
      <c r="E76" s="77">
        <f t="shared" si="6"/>
        <v>-931480</v>
      </c>
      <c r="F76" s="73">
        <f t="shared" si="7"/>
        <v>-0.10835446571900519</v>
      </c>
    </row>
    <row r="77" spans="1:6" s="127" customFormat="1" ht="15" customHeight="1" x14ac:dyDescent="0.25">
      <c r="A77" s="97" t="s">
        <v>72</v>
      </c>
      <c r="B77" s="99">
        <v>27014230.029999997</v>
      </c>
      <c r="C77" s="99">
        <v>26556921</v>
      </c>
      <c r="D77" s="99">
        <v>26568455</v>
      </c>
      <c r="E77" s="83">
        <f t="shared" si="6"/>
        <v>11534</v>
      </c>
      <c r="F77" s="84">
        <f t="shared" si="7"/>
        <v>4.3431239638058944E-4</v>
      </c>
    </row>
    <row r="78" spans="1:6" ht="15" customHeight="1" x14ac:dyDescent="0.25">
      <c r="A78" s="78" t="s">
        <v>73</v>
      </c>
      <c r="B78" s="75">
        <v>246708.61999999997</v>
      </c>
      <c r="C78" s="75">
        <v>131365</v>
      </c>
      <c r="D78" s="75">
        <v>207538</v>
      </c>
      <c r="E78" s="77">
        <f t="shared" si="6"/>
        <v>76173</v>
      </c>
      <c r="F78" s="73">
        <f t="shared" si="7"/>
        <v>0.57985764853652033</v>
      </c>
    </row>
    <row r="79" spans="1:6" ht="15" customHeight="1" x14ac:dyDescent="0.25">
      <c r="A79" s="78" t="s">
        <v>74</v>
      </c>
      <c r="B79" s="72">
        <v>4081904.15</v>
      </c>
      <c r="C79" s="72">
        <v>4041157</v>
      </c>
      <c r="D79" s="72">
        <v>4460252</v>
      </c>
      <c r="E79" s="77">
        <f t="shared" si="6"/>
        <v>419095</v>
      </c>
      <c r="F79" s="73">
        <f t="shared" si="7"/>
        <v>0.10370668598126724</v>
      </c>
    </row>
    <row r="80" spans="1:6" ht="15" customHeight="1" x14ac:dyDescent="0.25">
      <c r="A80" s="78" t="s">
        <v>75</v>
      </c>
      <c r="B80" s="68">
        <v>1150499.82</v>
      </c>
      <c r="C80" s="68">
        <v>1299914</v>
      </c>
      <c r="D80" s="68">
        <v>1689450</v>
      </c>
      <c r="E80" s="77">
        <f t="shared" si="6"/>
        <v>389536</v>
      </c>
      <c r="F80" s="73">
        <f t="shared" si="7"/>
        <v>0.29966290077651292</v>
      </c>
    </row>
    <row r="81" spans="1:8" s="127" customFormat="1" ht="15" customHeight="1" x14ac:dyDescent="0.25">
      <c r="A81" s="81" t="s">
        <v>76</v>
      </c>
      <c r="B81" s="99">
        <v>5479112.5899999999</v>
      </c>
      <c r="C81" s="99">
        <v>5472436</v>
      </c>
      <c r="D81" s="99">
        <v>6357240</v>
      </c>
      <c r="E81" s="83">
        <f t="shared" si="6"/>
        <v>884804</v>
      </c>
      <c r="F81" s="84">
        <f t="shared" si="7"/>
        <v>0.16168375473006902</v>
      </c>
    </row>
    <row r="82" spans="1:8" ht="15" customHeight="1" x14ac:dyDescent="0.25">
      <c r="A82" s="78" t="s">
        <v>77</v>
      </c>
      <c r="B82" s="68">
        <v>13159787.1</v>
      </c>
      <c r="C82" s="68">
        <v>11824407</v>
      </c>
      <c r="D82" s="68">
        <v>12158400</v>
      </c>
      <c r="E82" s="77">
        <f t="shared" si="6"/>
        <v>333993</v>
      </c>
      <c r="F82" s="73">
        <f t="shared" si="7"/>
        <v>2.8246067646352159E-2</v>
      </c>
    </row>
    <row r="83" spans="1:8" ht="15" customHeight="1" x14ac:dyDescent="0.25">
      <c r="A83" s="78" t="s">
        <v>78</v>
      </c>
      <c r="B83" s="77">
        <v>1919798.11</v>
      </c>
      <c r="C83" s="77">
        <v>2375145</v>
      </c>
      <c r="D83" s="77">
        <v>2139197</v>
      </c>
      <c r="E83" s="77">
        <f t="shared" si="6"/>
        <v>-235948</v>
      </c>
      <c r="F83" s="73">
        <f t="shared" si="7"/>
        <v>-9.9340461319203668E-2</v>
      </c>
    </row>
    <row r="84" spans="1:8" ht="15" customHeight="1" x14ac:dyDescent="0.25">
      <c r="A84" s="78" t="s">
        <v>79</v>
      </c>
      <c r="B84" s="77">
        <v>0</v>
      </c>
      <c r="C84" s="77">
        <v>0</v>
      </c>
      <c r="D84" s="77">
        <v>0</v>
      </c>
      <c r="E84" s="77">
        <f t="shared" si="6"/>
        <v>0</v>
      </c>
      <c r="F84" s="73">
        <f t="shared" si="7"/>
        <v>0</v>
      </c>
    </row>
    <row r="85" spans="1:8" ht="15" customHeight="1" x14ac:dyDescent="0.25">
      <c r="A85" s="78" t="s">
        <v>80</v>
      </c>
      <c r="B85" s="77">
        <v>417039.9</v>
      </c>
      <c r="C85" s="77">
        <v>0</v>
      </c>
      <c r="D85" s="77">
        <v>0</v>
      </c>
      <c r="E85" s="77">
        <f t="shared" si="6"/>
        <v>0</v>
      </c>
      <c r="F85" s="73">
        <f t="shared" si="7"/>
        <v>0</v>
      </c>
    </row>
    <row r="86" spans="1:8" s="127" customFormat="1" ht="15" customHeight="1" x14ac:dyDescent="0.25">
      <c r="A86" s="81" t="s">
        <v>81</v>
      </c>
      <c r="B86" s="83">
        <v>15496625.109999999</v>
      </c>
      <c r="C86" s="83">
        <v>14199552</v>
      </c>
      <c r="D86" s="83">
        <v>14297597</v>
      </c>
      <c r="E86" s="83">
        <f t="shared" si="6"/>
        <v>98045</v>
      </c>
      <c r="F86" s="84">
        <f t="shared" si="7"/>
        <v>6.9047953062181117E-3</v>
      </c>
    </row>
    <row r="87" spans="1:8" ht="15" customHeight="1" x14ac:dyDescent="0.25">
      <c r="A87" s="78" t="s">
        <v>82</v>
      </c>
      <c r="B87" s="77">
        <v>0</v>
      </c>
      <c r="C87" s="77">
        <v>50000</v>
      </c>
      <c r="D87" s="77">
        <v>61000</v>
      </c>
      <c r="E87" s="77">
        <f t="shared" si="6"/>
        <v>11000</v>
      </c>
      <c r="F87" s="73">
        <f t="shared" si="7"/>
        <v>0.22</v>
      </c>
    </row>
    <row r="88" spans="1:8" ht="15" customHeight="1" x14ac:dyDescent="0.25">
      <c r="A88" s="78" t="s">
        <v>83</v>
      </c>
      <c r="B88" s="77">
        <v>0</v>
      </c>
      <c r="C88" s="77">
        <v>0</v>
      </c>
      <c r="D88" s="77">
        <v>0</v>
      </c>
      <c r="E88" s="77">
        <f t="shared" si="6"/>
        <v>0</v>
      </c>
      <c r="F88" s="73">
        <f t="shared" si="7"/>
        <v>0</v>
      </c>
    </row>
    <row r="89" spans="1:8" ht="15" customHeight="1" x14ac:dyDescent="0.25">
      <c r="A89" s="86" t="s">
        <v>84</v>
      </c>
      <c r="B89" s="77">
        <v>480201.78</v>
      </c>
      <c r="C89" s="77">
        <v>423050</v>
      </c>
      <c r="D89" s="77">
        <v>370500</v>
      </c>
      <c r="E89" s="77">
        <f t="shared" si="6"/>
        <v>-52550</v>
      </c>
      <c r="F89" s="73">
        <f t="shared" si="7"/>
        <v>-0.12421699562699444</v>
      </c>
    </row>
    <row r="90" spans="1:8" s="127" customFormat="1" ht="15" customHeight="1" x14ac:dyDescent="0.25">
      <c r="A90" s="100" t="s">
        <v>85</v>
      </c>
      <c r="B90" s="99">
        <v>480201.78</v>
      </c>
      <c r="C90" s="99">
        <v>473050</v>
      </c>
      <c r="D90" s="99">
        <v>431500</v>
      </c>
      <c r="E90" s="99">
        <f t="shared" si="6"/>
        <v>-41550</v>
      </c>
      <c r="F90" s="84">
        <f t="shared" si="7"/>
        <v>-8.7834266990804349E-2</v>
      </c>
    </row>
    <row r="91" spans="1:8" ht="15" customHeight="1" x14ac:dyDescent="0.25">
      <c r="A91" s="86" t="s">
        <v>86</v>
      </c>
      <c r="B91" s="77">
        <v>0</v>
      </c>
      <c r="C91" s="77">
        <v>0</v>
      </c>
      <c r="D91" s="75">
        <v>0</v>
      </c>
      <c r="E91" s="77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v>48470169.50999999</v>
      </c>
      <c r="C92" s="200">
        <v>46701959</v>
      </c>
      <c r="D92" s="201">
        <v>47654792</v>
      </c>
      <c r="E92" s="200">
        <f t="shared" si="6"/>
        <v>952833</v>
      </c>
      <c r="F92" s="202">
        <f t="shared" si="7"/>
        <v>2.0402420378125893E-2</v>
      </c>
    </row>
    <row r="93" spans="1:8" ht="15" customHeight="1" thickTop="1" x14ac:dyDescent="0.4">
      <c r="A93" s="4"/>
      <c r="B93" s="5"/>
      <c r="C93" s="5"/>
      <c r="D93" s="5"/>
      <c r="E93" s="5"/>
      <c r="F93" s="6" t="s">
        <v>46</v>
      </c>
      <c r="G93" s="145"/>
      <c r="H93" s="145"/>
    </row>
    <row r="94" spans="1:8" x14ac:dyDescent="0.25">
      <c r="A94" s="11" t="s">
        <v>201</v>
      </c>
    </row>
    <row r="95" spans="1:8" x14ac:dyDescent="0.25">
      <c r="A95" s="11" t="s">
        <v>193</v>
      </c>
    </row>
  </sheetData>
  <hyperlinks>
    <hyperlink ref="H2" location="Home!A1" tooltip="Home" display="Home" xr:uid="{00000000-0004-0000-1900-000000000000}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>
    <pageSetUpPr fitToPage="1"/>
  </sheetPr>
  <dimension ref="A1:L95"/>
  <sheetViews>
    <sheetView zoomScale="80" zoomScaleNormal="80" workbookViewId="0">
      <pane xSplit="1" ySplit="5" topLeftCell="B6" activePane="bottomRight" state="frozen"/>
      <selection activeCell="P29" sqref="P29"/>
      <selection pane="topRight" activeCell="P29" sqref="P29"/>
      <selection pane="bottomLeft" activeCell="P29" sqref="P29"/>
      <selection pane="bottomRight" activeCell="P29" sqref="P29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9" t="s">
        <v>121</v>
      </c>
      <c r="E1" s="43"/>
      <c r="F1" s="41"/>
      <c r="H1" s="145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190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138</v>
      </c>
      <c r="C5" s="65" t="s">
        <v>197</v>
      </c>
      <c r="D5" s="65" t="s">
        <v>198</v>
      </c>
      <c r="E5" s="65" t="s">
        <v>138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v>4722805</v>
      </c>
      <c r="C8" s="72">
        <v>4722805</v>
      </c>
      <c r="D8" s="72">
        <v>4814477</v>
      </c>
      <c r="E8" s="72">
        <f t="shared" ref="E8:E29" si="0">D8-C8</f>
        <v>91672</v>
      </c>
      <c r="F8" s="73">
        <f t="shared" ref="F8:F29" si="1">IF(ISBLANK(E8),"  ",IF(C8&gt;0,E8/C8,IF(E8&gt;0,1,0)))</f>
        <v>1.9410498633756847E-2</v>
      </c>
    </row>
    <row r="9" spans="1:8" ht="15" customHeight="1" x14ac:dyDescent="0.25">
      <c r="A9" s="71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5">
        <v>242383.61</v>
      </c>
      <c r="C10" s="75">
        <v>256030</v>
      </c>
      <c r="D10" s="75">
        <v>248891</v>
      </c>
      <c r="E10" s="75">
        <f t="shared" si="0"/>
        <v>-7139</v>
      </c>
      <c r="F10" s="73">
        <f t="shared" si="1"/>
        <v>-2.7883451158067413E-2</v>
      </c>
    </row>
    <row r="11" spans="1:8" ht="15" customHeight="1" x14ac:dyDescent="0.25">
      <c r="A11" s="76" t="s">
        <v>15</v>
      </c>
      <c r="B11" s="77">
        <v>0</v>
      </c>
      <c r="C11" s="77">
        <v>0</v>
      </c>
      <c r="D11" s="77">
        <v>0</v>
      </c>
      <c r="E11" s="75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7">
        <v>242383.61</v>
      </c>
      <c r="C12" s="77">
        <v>256030</v>
      </c>
      <c r="D12" s="77">
        <v>248891</v>
      </c>
      <c r="E12" s="75">
        <f t="shared" si="0"/>
        <v>-7139</v>
      </c>
      <c r="F12" s="73">
        <f t="shared" si="1"/>
        <v>-2.7883451158067413E-2</v>
      </c>
    </row>
    <row r="13" spans="1:8" ht="15" customHeight="1" x14ac:dyDescent="0.25">
      <c r="A13" s="78" t="s">
        <v>17</v>
      </c>
      <c r="B13" s="77">
        <v>0</v>
      </c>
      <c r="C13" s="77">
        <v>0</v>
      </c>
      <c r="D13" s="77">
        <v>0</v>
      </c>
      <c r="E13" s="75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7">
        <v>0</v>
      </c>
      <c r="C14" s="77">
        <v>0</v>
      </c>
      <c r="D14" s="77">
        <v>0</v>
      </c>
      <c r="E14" s="75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7">
        <v>0</v>
      </c>
      <c r="C15" s="77">
        <v>0</v>
      </c>
      <c r="D15" s="77">
        <v>0</v>
      </c>
      <c r="E15" s="75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7">
        <v>0</v>
      </c>
      <c r="C16" s="77">
        <v>0</v>
      </c>
      <c r="D16" s="77">
        <v>0</v>
      </c>
      <c r="E16" s="75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7">
        <v>0</v>
      </c>
      <c r="C17" s="77">
        <v>0</v>
      </c>
      <c r="D17" s="77">
        <v>0</v>
      </c>
      <c r="E17" s="75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7">
        <v>0</v>
      </c>
      <c r="C18" s="77">
        <v>0</v>
      </c>
      <c r="D18" s="77">
        <v>0</v>
      </c>
      <c r="E18" s="75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7">
        <v>0</v>
      </c>
      <c r="C19" s="77">
        <v>0</v>
      </c>
      <c r="D19" s="77">
        <v>0</v>
      </c>
      <c r="E19" s="75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7">
        <v>0</v>
      </c>
      <c r="C20" s="77">
        <v>0</v>
      </c>
      <c r="D20" s="77">
        <v>0</v>
      </c>
      <c r="E20" s="75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7">
        <v>0</v>
      </c>
      <c r="C22" s="77">
        <v>0</v>
      </c>
      <c r="D22" s="77">
        <v>0</v>
      </c>
      <c r="E22" s="75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7">
        <v>0</v>
      </c>
      <c r="C23" s="77">
        <v>0</v>
      </c>
      <c r="D23" s="77">
        <v>0</v>
      </c>
      <c r="E23" s="75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7">
        <v>0</v>
      </c>
      <c r="C24" s="77">
        <v>0</v>
      </c>
      <c r="D24" s="77">
        <v>0</v>
      </c>
      <c r="E24" s="75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7">
        <v>0</v>
      </c>
      <c r="C25" s="77">
        <v>0</v>
      </c>
      <c r="D25" s="77">
        <v>0</v>
      </c>
      <c r="E25" s="75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7">
        <v>0</v>
      </c>
      <c r="C26" s="77">
        <v>0</v>
      </c>
      <c r="D26" s="77">
        <v>0</v>
      </c>
      <c r="E26" s="75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7">
        <v>0</v>
      </c>
      <c r="C27" s="77">
        <v>0</v>
      </c>
      <c r="D27" s="77">
        <v>0</v>
      </c>
      <c r="E27" s="75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7">
        <v>0</v>
      </c>
      <c r="C28" s="77">
        <v>0</v>
      </c>
      <c r="D28" s="77">
        <v>0</v>
      </c>
      <c r="E28" s="75">
        <f>D28-C28</f>
        <v>0</v>
      </c>
      <c r="F28" s="73">
        <f>IF(ISBLANK(E28),"  ",IF(C28&gt;0,E28/C28,IF(E28&gt;0,1,0)))</f>
        <v>0</v>
      </c>
    </row>
    <row r="29" spans="1:6" ht="15" customHeight="1" x14ac:dyDescent="0.25">
      <c r="A29" s="79" t="s">
        <v>32</v>
      </c>
      <c r="B29" s="77">
        <v>0</v>
      </c>
      <c r="C29" s="77">
        <v>0</v>
      </c>
      <c r="D29" s="77">
        <v>0</v>
      </c>
      <c r="E29" s="75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77"/>
      <c r="C34" s="77"/>
      <c r="D34" s="77"/>
      <c r="E34" s="75"/>
      <c r="F34" s="73" t="str">
        <f>IF(ISBLANK(E34),"  ",IF(C34&gt;0,E34/C34,IF(E34&gt;0,1,0)))</f>
        <v xml:space="preserve">  </v>
      </c>
    </row>
    <row r="35" spans="1:12" s="127" customFormat="1" ht="15" customHeight="1" x14ac:dyDescent="0.25">
      <c r="A35" s="82" t="s">
        <v>38</v>
      </c>
      <c r="B35" s="83">
        <v>4965188.6100000003</v>
      </c>
      <c r="C35" s="83">
        <v>4978835</v>
      </c>
      <c r="D35" s="83">
        <v>5063368</v>
      </c>
      <c r="E35" s="83">
        <f>D35-C35</f>
        <v>84533</v>
      </c>
      <c r="F35" s="84">
        <f>IF(ISBLANK(E35),"  ",IF(C35&gt;0,E35/C35,IF(E35&gt;0,1,0)))</f>
        <v>1.6978469862929783E-2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v>0</v>
      </c>
      <c r="C39" s="72">
        <v>0</v>
      </c>
      <c r="D39" s="72">
        <v>0</v>
      </c>
      <c r="E39" s="75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88">
        <v>0</v>
      </c>
      <c r="C42" s="88">
        <v>0</v>
      </c>
      <c r="D42" s="88">
        <v>0</v>
      </c>
      <c r="E42" s="88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v>0</v>
      </c>
      <c r="C44" s="90">
        <v>0</v>
      </c>
      <c r="D44" s="90">
        <v>0</v>
      </c>
      <c r="E44" s="90">
        <f>D44-C44</f>
        <v>0</v>
      </c>
      <c r="F44" s="84">
        <f>IF(ISBLANK(E44),"  ",IF(C44&gt;0,E44/C44,IF(E44&gt;0,1,0)))</f>
        <v>0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v>0</v>
      </c>
      <c r="C46" s="90">
        <v>0</v>
      </c>
      <c r="D46" s="90"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88">
        <v>10307622.320000002</v>
      </c>
      <c r="C48" s="88">
        <v>10328383</v>
      </c>
      <c r="D48" s="88">
        <v>10628383</v>
      </c>
      <c r="E48" s="88">
        <f>D48-C48</f>
        <v>300000</v>
      </c>
      <c r="F48" s="84">
        <f>IF(ISBLANK(E48),"  ",IF(C48&gt;0,E48/C48,IF(E48&gt;0,1,0)))</f>
        <v>2.9046173055356294E-2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2">
        <v>0</v>
      </c>
      <c r="C50" s="92">
        <v>0</v>
      </c>
      <c r="D50" s="92">
        <v>0</v>
      </c>
      <c r="E50" s="92">
        <f>D50-C50</f>
        <v>0</v>
      </c>
      <c r="F50" s="84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88">
        <v>15272810.930000003</v>
      </c>
      <c r="C54" s="88">
        <v>15307218</v>
      </c>
      <c r="D54" s="88">
        <v>15691751</v>
      </c>
      <c r="E54" s="88">
        <f>D54-C54</f>
        <v>384533</v>
      </c>
      <c r="F54" s="84">
        <f>IF(ISBLANK(E54),"  ",IF(C54&gt;0,E54/C54,IF(E54&gt;0,1,0)))</f>
        <v>2.5121024604209594E-2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68">
        <v>7640355.0299999993</v>
      </c>
      <c r="C58" s="68">
        <v>7181088</v>
      </c>
      <c r="D58" s="68">
        <v>7321157</v>
      </c>
      <c r="E58" s="68">
        <f t="shared" ref="E58:E71" si="4">D58-C58</f>
        <v>140069</v>
      </c>
      <c r="F58" s="73">
        <f t="shared" ref="F58:F71" si="5">IF(ISBLANK(E58),"  ",IF(C58&gt;0,E58/C58,IF(E58&gt;0,1,0)))</f>
        <v>1.9505261598242493E-2</v>
      </c>
    </row>
    <row r="59" spans="1:6" ht="15" customHeight="1" x14ac:dyDescent="0.25">
      <c r="A59" s="78" t="s">
        <v>55</v>
      </c>
      <c r="B59" s="77">
        <v>0</v>
      </c>
      <c r="C59" s="77">
        <v>0</v>
      </c>
      <c r="D59" s="77">
        <v>0</v>
      </c>
      <c r="E59" s="77">
        <f t="shared" si="4"/>
        <v>0</v>
      </c>
      <c r="F59" s="73">
        <f t="shared" si="5"/>
        <v>0</v>
      </c>
    </row>
    <row r="60" spans="1:6" ht="15" customHeight="1" x14ac:dyDescent="0.25">
      <c r="A60" s="78" t="s">
        <v>56</v>
      </c>
      <c r="B60" s="77">
        <v>0</v>
      </c>
      <c r="C60" s="77">
        <v>0</v>
      </c>
      <c r="D60" s="77">
        <v>0</v>
      </c>
      <c r="E60" s="77">
        <f t="shared" si="4"/>
        <v>0</v>
      </c>
      <c r="F60" s="73">
        <f t="shared" si="5"/>
        <v>0</v>
      </c>
    </row>
    <row r="61" spans="1:6" ht="15" customHeight="1" x14ac:dyDescent="0.25">
      <c r="A61" s="78" t="s">
        <v>57</v>
      </c>
      <c r="B61" s="77">
        <v>624230.26</v>
      </c>
      <c r="C61" s="77">
        <v>695143</v>
      </c>
      <c r="D61" s="77">
        <v>648329</v>
      </c>
      <c r="E61" s="77">
        <f t="shared" si="4"/>
        <v>-46814</v>
      </c>
      <c r="F61" s="73">
        <f t="shared" si="5"/>
        <v>-6.7344416904147775E-2</v>
      </c>
    </row>
    <row r="62" spans="1:6" ht="15" customHeight="1" x14ac:dyDescent="0.25">
      <c r="A62" s="78" t="s">
        <v>58</v>
      </c>
      <c r="B62" s="77">
        <v>1327413.4099999997</v>
      </c>
      <c r="C62" s="77">
        <v>1397576</v>
      </c>
      <c r="D62" s="77">
        <v>1282879</v>
      </c>
      <c r="E62" s="77">
        <f t="shared" si="4"/>
        <v>-114697</v>
      </c>
      <c r="F62" s="73">
        <f t="shared" si="5"/>
        <v>-8.2068524359319273E-2</v>
      </c>
    </row>
    <row r="63" spans="1:6" ht="15" customHeight="1" x14ac:dyDescent="0.25">
      <c r="A63" s="78" t="s">
        <v>59</v>
      </c>
      <c r="B63" s="77">
        <v>2624836.4699999997</v>
      </c>
      <c r="C63" s="77">
        <v>2448317</v>
      </c>
      <c r="D63" s="77">
        <v>2949485</v>
      </c>
      <c r="E63" s="77">
        <f t="shared" si="4"/>
        <v>501168</v>
      </c>
      <c r="F63" s="73">
        <f t="shared" si="5"/>
        <v>0.20469898301567976</v>
      </c>
    </row>
    <row r="64" spans="1:6" ht="15" customHeight="1" x14ac:dyDescent="0.25">
      <c r="A64" s="78" t="s">
        <v>60</v>
      </c>
      <c r="B64" s="77">
        <v>1199144.49</v>
      </c>
      <c r="C64" s="77">
        <v>1104720</v>
      </c>
      <c r="D64" s="77">
        <v>1144720</v>
      </c>
      <c r="E64" s="77">
        <f t="shared" si="4"/>
        <v>40000</v>
      </c>
      <c r="F64" s="73">
        <f t="shared" si="5"/>
        <v>3.6208269968860889E-2</v>
      </c>
    </row>
    <row r="65" spans="1:6" ht="15" customHeight="1" x14ac:dyDescent="0.25">
      <c r="A65" s="78" t="s">
        <v>61</v>
      </c>
      <c r="B65" s="77">
        <v>1856831.3</v>
      </c>
      <c r="C65" s="77">
        <v>2480374</v>
      </c>
      <c r="D65" s="77">
        <v>2345181</v>
      </c>
      <c r="E65" s="77">
        <f t="shared" si="4"/>
        <v>-135193</v>
      </c>
      <c r="F65" s="73">
        <f t="shared" si="5"/>
        <v>-5.4505086732887863E-2</v>
      </c>
    </row>
    <row r="66" spans="1:6" s="127" customFormat="1" ht="15" customHeight="1" x14ac:dyDescent="0.25">
      <c r="A66" s="97" t="s">
        <v>62</v>
      </c>
      <c r="B66" s="83">
        <v>15272810.959999999</v>
      </c>
      <c r="C66" s="83">
        <v>15307218</v>
      </c>
      <c r="D66" s="83">
        <v>15691751</v>
      </c>
      <c r="E66" s="83">
        <f t="shared" si="4"/>
        <v>384533</v>
      </c>
      <c r="F66" s="84">
        <f t="shared" si="5"/>
        <v>2.5121024604209594E-2</v>
      </c>
    </row>
    <row r="67" spans="1:6" ht="15" customHeight="1" x14ac:dyDescent="0.25">
      <c r="A67" s="78" t="s">
        <v>63</v>
      </c>
      <c r="B67" s="77">
        <v>0</v>
      </c>
      <c r="C67" s="77">
        <v>0</v>
      </c>
      <c r="D67" s="77">
        <v>0</v>
      </c>
      <c r="E67" s="77">
        <f t="shared" si="4"/>
        <v>0</v>
      </c>
      <c r="F67" s="73">
        <f t="shared" si="5"/>
        <v>0</v>
      </c>
    </row>
    <row r="68" spans="1:6" ht="15" customHeight="1" x14ac:dyDescent="0.25">
      <c r="A68" s="78" t="s">
        <v>64</v>
      </c>
      <c r="B68" s="77">
        <v>0</v>
      </c>
      <c r="C68" s="77">
        <v>0</v>
      </c>
      <c r="D68" s="77">
        <v>0</v>
      </c>
      <c r="E68" s="77">
        <f t="shared" si="4"/>
        <v>0</v>
      </c>
      <c r="F68" s="73">
        <f t="shared" si="5"/>
        <v>0</v>
      </c>
    </row>
    <row r="69" spans="1:6" ht="15" customHeight="1" x14ac:dyDescent="0.25">
      <c r="A69" s="78" t="s">
        <v>65</v>
      </c>
      <c r="B69" s="77">
        <v>0</v>
      </c>
      <c r="C69" s="77">
        <v>0</v>
      </c>
      <c r="D69" s="77">
        <v>0</v>
      </c>
      <c r="E69" s="77">
        <f t="shared" si="4"/>
        <v>0</v>
      </c>
      <c r="F69" s="73">
        <f t="shared" si="5"/>
        <v>0</v>
      </c>
    </row>
    <row r="70" spans="1:6" ht="15" customHeight="1" x14ac:dyDescent="0.25">
      <c r="A70" s="78" t="s">
        <v>66</v>
      </c>
      <c r="B70" s="77">
        <v>0</v>
      </c>
      <c r="C70" s="77">
        <v>0</v>
      </c>
      <c r="D70" s="77">
        <v>0</v>
      </c>
      <c r="E70" s="77">
        <f t="shared" si="4"/>
        <v>0</v>
      </c>
      <c r="F70" s="73">
        <f t="shared" si="5"/>
        <v>0</v>
      </c>
    </row>
    <row r="71" spans="1:6" s="127" customFormat="1" ht="15" customHeight="1" x14ac:dyDescent="0.25">
      <c r="A71" s="98" t="s">
        <v>67</v>
      </c>
      <c r="B71" s="99">
        <v>15272810.959999999</v>
      </c>
      <c r="C71" s="99">
        <v>15307218</v>
      </c>
      <c r="D71" s="99">
        <v>15691751</v>
      </c>
      <c r="E71" s="99">
        <f t="shared" si="4"/>
        <v>384533</v>
      </c>
      <c r="F71" s="84">
        <f t="shared" si="5"/>
        <v>2.5121024604209594E-2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v>8108568</v>
      </c>
      <c r="C74" s="72">
        <v>8003258</v>
      </c>
      <c r="D74" s="72">
        <v>8266638</v>
      </c>
      <c r="E74" s="68">
        <f t="shared" ref="E74:E92" si="6">D74-C74</f>
        <v>263380</v>
      </c>
      <c r="F74" s="73">
        <f t="shared" ref="F74:F92" si="7">IF(ISBLANK(E74),"  ",IF(C74&gt;0,E74/C74,IF(E74&gt;0,1,0)))</f>
        <v>3.2909097769933192E-2</v>
      </c>
    </row>
    <row r="75" spans="1:6" ht="15" customHeight="1" x14ac:dyDescent="0.25">
      <c r="A75" s="78" t="s">
        <v>70</v>
      </c>
      <c r="B75" s="75">
        <v>79074</v>
      </c>
      <c r="C75" s="75">
        <v>112200</v>
      </c>
      <c r="D75" s="75">
        <v>112200</v>
      </c>
      <c r="E75" s="77">
        <f t="shared" si="6"/>
        <v>0</v>
      </c>
      <c r="F75" s="73">
        <f t="shared" si="7"/>
        <v>0</v>
      </c>
    </row>
    <row r="76" spans="1:6" ht="15" customHeight="1" x14ac:dyDescent="0.25">
      <c r="A76" s="78" t="s">
        <v>71</v>
      </c>
      <c r="B76" s="68">
        <v>3981791</v>
      </c>
      <c r="C76" s="68">
        <v>3846697</v>
      </c>
      <c r="D76" s="68">
        <v>3835436</v>
      </c>
      <c r="E76" s="77">
        <f t="shared" si="6"/>
        <v>-11261</v>
      </c>
      <c r="F76" s="73">
        <f t="shared" si="7"/>
        <v>-2.9274465859931262E-3</v>
      </c>
    </row>
    <row r="77" spans="1:6" s="127" customFormat="1" ht="15" customHeight="1" x14ac:dyDescent="0.25">
      <c r="A77" s="97" t="s">
        <v>72</v>
      </c>
      <c r="B77" s="99">
        <v>12169433</v>
      </c>
      <c r="C77" s="99">
        <v>11962155</v>
      </c>
      <c r="D77" s="99">
        <v>12214274</v>
      </c>
      <c r="E77" s="83">
        <f t="shared" si="6"/>
        <v>252119</v>
      </c>
      <c r="F77" s="84">
        <f t="shared" si="7"/>
        <v>2.1076386320023441E-2</v>
      </c>
    </row>
    <row r="78" spans="1:6" ht="15" customHeight="1" x14ac:dyDescent="0.25">
      <c r="A78" s="78" t="s">
        <v>73</v>
      </c>
      <c r="B78" s="75">
        <v>90065.23000000001</v>
      </c>
      <c r="C78" s="75">
        <v>97785</v>
      </c>
      <c r="D78" s="75">
        <v>111475</v>
      </c>
      <c r="E78" s="77">
        <f t="shared" si="6"/>
        <v>13690</v>
      </c>
      <c r="F78" s="73">
        <f t="shared" si="7"/>
        <v>0.14000102265173595</v>
      </c>
    </row>
    <row r="79" spans="1:6" ht="15" customHeight="1" x14ac:dyDescent="0.25">
      <c r="A79" s="78" t="s">
        <v>74</v>
      </c>
      <c r="B79" s="72">
        <v>1423900.1600000001</v>
      </c>
      <c r="C79" s="72">
        <v>1243862</v>
      </c>
      <c r="D79" s="72">
        <v>1535971</v>
      </c>
      <c r="E79" s="77">
        <f t="shared" si="6"/>
        <v>292109</v>
      </c>
      <c r="F79" s="73">
        <f t="shared" si="7"/>
        <v>0.23484036010425594</v>
      </c>
    </row>
    <row r="80" spans="1:6" ht="15" customHeight="1" x14ac:dyDescent="0.25">
      <c r="A80" s="78" t="s">
        <v>75</v>
      </c>
      <c r="B80" s="68">
        <v>598213.21</v>
      </c>
      <c r="C80" s="68">
        <v>519797</v>
      </c>
      <c r="D80" s="68">
        <v>471500</v>
      </c>
      <c r="E80" s="77">
        <f t="shared" si="6"/>
        <v>-48297</v>
      </c>
      <c r="F80" s="73">
        <f t="shared" si="7"/>
        <v>-9.2915118786757137E-2</v>
      </c>
    </row>
    <row r="81" spans="1:8" s="127" customFormat="1" ht="15" customHeight="1" x14ac:dyDescent="0.25">
      <c r="A81" s="81" t="s">
        <v>76</v>
      </c>
      <c r="B81" s="99">
        <v>2112178.6</v>
      </c>
      <c r="C81" s="99">
        <v>1861444</v>
      </c>
      <c r="D81" s="99">
        <v>2118946</v>
      </c>
      <c r="E81" s="83">
        <f t="shared" si="6"/>
        <v>257502</v>
      </c>
      <c r="F81" s="84">
        <f t="shared" si="7"/>
        <v>0.13833454028163081</v>
      </c>
    </row>
    <row r="82" spans="1:8" ht="15" customHeight="1" x14ac:dyDescent="0.25">
      <c r="A82" s="78" t="s">
        <v>77</v>
      </c>
      <c r="B82" s="68">
        <v>108141.29999999999</v>
      </c>
      <c r="C82" s="68">
        <v>40756</v>
      </c>
      <c r="D82" s="68">
        <v>45168</v>
      </c>
      <c r="E82" s="77">
        <f t="shared" si="6"/>
        <v>4412</v>
      </c>
      <c r="F82" s="73">
        <f t="shared" si="7"/>
        <v>0.10825399941112965</v>
      </c>
    </row>
    <row r="83" spans="1:8" ht="15" customHeight="1" x14ac:dyDescent="0.25">
      <c r="A83" s="78" t="s">
        <v>78</v>
      </c>
      <c r="B83" s="77">
        <v>831004.66000000015</v>
      </c>
      <c r="C83" s="77">
        <v>1136615</v>
      </c>
      <c r="D83" s="77">
        <v>1187472</v>
      </c>
      <c r="E83" s="77">
        <f t="shared" si="6"/>
        <v>50857</v>
      </c>
      <c r="F83" s="73">
        <f t="shared" si="7"/>
        <v>4.474426256911971E-2</v>
      </c>
    </row>
    <row r="84" spans="1:8" ht="15" customHeight="1" x14ac:dyDescent="0.25">
      <c r="A84" s="78" t="s">
        <v>79</v>
      </c>
      <c r="B84" s="77">
        <v>0</v>
      </c>
      <c r="C84" s="77">
        <v>0</v>
      </c>
      <c r="D84" s="77">
        <v>0</v>
      </c>
      <c r="E84" s="77">
        <f t="shared" si="6"/>
        <v>0</v>
      </c>
      <c r="F84" s="73">
        <f t="shared" si="7"/>
        <v>0</v>
      </c>
    </row>
    <row r="85" spans="1:8" ht="15" customHeight="1" x14ac:dyDescent="0.25">
      <c r="A85" s="78" t="s">
        <v>80</v>
      </c>
      <c r="B85" s="77">
        <v>0</v>
      </c>
      <c r="C85" s="77">
        <v>257448</v>
      </c>
      <c r="D85" s="77">
        <v>0</v>
      </c>
      <c r="E85" s="77">
        <f t="shared" si="6"/>
        <v>-257448</v>
      </c>
      <c r="F85" s="73">
        <f t="shared" si="7"/>
        <v>-1</v>
      </c>
    </row>
    <row r="86" spans="1:8" s="127" customFormat="1" ht="15" customHeight="1" x14ac:dyDescent="0.25">
      <c r="A86" s="81" t="s">
        <v>81</v>
      </c>
      <c r="B86" s="83">
        <v>939145.9600000002</v>
      </c>
      <c r="C86" s="83">
        <v>1434819</v>
      </c>
      <c r="D86" s="83">
        <v>1232640</v>
      </c>
      <c r="E86" s="83">
        <f t="shared" si="6"/>
        <v>-202179</v>
      </c>
      <c r="F86" s="84">
        <f t="shared" si="7"/>
        <v>-0.14090906239741738</v>
      </c>
    </row>
    <row r="87" spans="1:8" ht="15" customHeight="1" x14ac:dyDescent="0.25">
      <c r="A87" s="78" t="s">
        <v>82</v>
      </c>
      <c r="B87" s="77">
        <v>52053.4</v>
      </c>
      <c r="C87" s="77">
        <v>800</v>
      </c>
      <c r="D87" s="77">
        <v>125891</v>
      </c>
      <c r="E87" s="77">
        <f t="shared" si="6"/>
        <v>125091</v>
      </c>
      <c r="F87" s="73">
        <f t="shared" si="7"/>
        <v>156.36375000000001</v>
      </c>
    </row>
    <row r="88" spans="1:8" ht="15" customHeight="1" x14ac:dyDescent="0.25">
      <c r="A88" s="78" t="s">
        <v>83</v>
      </c>
      <c r="B88" s="77">
        <v>0</v>
      </c>
      <c r="C88" s="77">
        <v>48000</v>
      </c>
      <c r="D88" s="77">
        <v>0</v>
      </c>
      <c r="E88" s="77">
        <f t="shared" si="6"/>
        <v>-48000</v>
      </c>
      <c r="F88" s="73">
        <f t="shared" si="7"/>
        <v>-1</v>
      </c>
    </row>
    <row r="89" spans="1:8" ht="15" customHeight="1" x14ac:dyDescent="0.25">
      <c r="A89" s="86" t="s">
        <v>84</v>
      </c>
      <c r="B89" s="77">
        <v>0</v>
      </c>
      <c r="C89" s="77">
        <v>0</v>
      </c>
      <c r="D89" s="77">
        <v>0</v>
      </c>
      <c r="E89" s="77">
        <f t="shared" si="6"/>
        <v>0</v>
      </c>
      <c r="F89" s="73">
        <f t="shared" si="7"/>
        <v>0</v>
      </c>
    </row>
    <row r="90" spans="1:8" s="127" customFormat="1" ht="15" customHeight="1" x14ac:dyDescent="0.25">
      <c r="A90" s="100" t="s">
        <v>85</v>
      </c>
      <c r="B90" s="99">
        <v>52053.4</v>
      </c>
      <c r="C90" s="99">
        <v>48800</v>
      </c>
      <c r="D90" s="99">
        <v>125891</v>
      </c>
      <c r="E90" s="99">
        <f t="shared" si="6"/>
        <v>77091</v>
      </c>
      <c r="F90" s="84">
        <f t="shared" si="7"/>
        <v>1.579733606557377</v>
      </c>
    </row>
    <row r="91" spans="1:8" ht="15" customHeight="1" x14ac:dyDescent="0.25">
      <c r="A91" s="86" t="s">
        <v>86</v>
      </c>
      <c r="B91" s="77">
        <v>0</v>
      </c>
      <c r="C91" s="77">
        <v>0</v>
      </c>
      <c r="D91" s="77">
        <v>0</v>
      </c>
      <c r="E91" s="77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v>15272810.960000001</v>
      </c>
      <c r="C92" s="200">
        <v>15307218</v>
      </c>
      <c r="D92" s="200">
        <v>15691751</v>
      </c>
      <c r="E92" s="200">
        <f t="shared" si="6"/>
        <v>384533</v>
      </c>
      <c r="F92" s="202">
        <f t="shared" si="7"/>
        <v>2.5121024604209594E-2</v>
      </c>
    </row>
    <row r="93" spans="1:8" ht="15" customHeight="1" thickTop="1" x14ac:dyDescent="0.4">
      <c r="A93" s="4"/>
      <c r="B93" s="5"/>
      <c r="C93" s="5"/>
      <c r="D93" s="5"/>
      <c r="E93" s="5"/>
      <c r="F93" s="6" t="s">
        <v>46</v>
      </c>
      <c r="G93" s="145"/>
      <c r="H93" s="145"/>
    </row>
    <row r="94" spans="1:8" x14ac:dyDescent="0.25">
      <c r="A94" s="11" t="s">
        <v>201</v>
      </c>
    </row>
    <row r="95" spans="1:8" x14ac:dyDescent="0.25">
      <c r="A95" s="11" t="s">
        <v>193</v>
      </c>
    </row>
  </sheetData>
  <hyperlinks>
    <hyperlink ref="H2" location="Home!A1" tooltip="Home" display="Home" xr:uid="{00000000-0004-0000-1A00-000000000000}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>
    <pageSetUpPr fitToPage="1"/>
  </sheetPr>
  <dimension ref="A1:L95"/>
  <sheetViews>
    <sheetView zoomScale="80" zoomScaleNormal="80" workbookViewId="0">
      <pane xSplit="1" ySplit="5" topLeftCell="B6" activePane="bottomRight" state="frozen"/>
      <selection activeCell="P29" sqref="P29"/>
      <selection pane="topRight" activeCell="P29" sqref="P29"/>
      <selection pane="bottomLeft" activeCell="P29" sqref="P29"/>
      <selection pane="bottomRight" activeCell="P29" sqref="P29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9" t="s">
        <v>132</v>
      </c>
      <c r="E1" s="43"/>
      <c r="F1" s="41"/>
      <c r="H1" s="145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190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138</v>
      </c>
      <c r="C5" s="65" t="s">
        <v>197</v>
      </c>
      <c r="D5" s="65" t="s">
        <v>198</v>
      </c>
      <c r="E5" s="65" t="s">
        <v>138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v>59119603</v>
      </c>
      <c r="C8" s="72">
        <v>59119603</v>
      </c>
      <c r="D8" s="72">
        <v>58368929</v>
      </c>
      <c r="E8" s="72">
        <f t="shared" ref="E8:E29" si="0">D8-C8</f>
        <v>-750674</v>
      </c>
      <c r="F8" s="73">
        <f t="shared" ref="F8:F29" si="1">IF(ISBLANK(E8),"  ",IF(C8&gt;0,E8/C8,IF(E8&gt;0,1,0)))</f>
        <v>-1.2697548053561861E-2</v>
      </c>
    </row>
    <row r="9" spans="1:8" ht="15" customHeight="1" x14ac:dyDescent="0.25">
      <c r="A9" s="71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5">
        <v>7139595.0199999996</v>
      </c>
      <c r="C10" s="75">
        <v>7286374</v>
      </c>
      <c r="D10" s="75">
        <v>7305718</v>
      </c>
      <c r="E10" s="75">
        <f t="shared" si="0"/>
        <v>19344</v>
      </c>
      <c r="F10" s="73">
        <f t="shared" si="1"/>
        <v>2.654818432323128E-3</v>
      </c>
    </row>
    <row r="11" spans="1:8" ht="15" customHeight="1" x14ac:dyDescent="0.25">
      <c r="A11" s="76" t="s">
        <v>15</v>
      </c>
      <c r="B11" s="77">
        <v>0</v>
      </c>
      <c r="C11" s="77">
        <v>0</v>
      </c>
      <c r="D11" s="77">
        <v>0</v>
      </c>
      <c r="E11" s="75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7">
        <v>2607018.02</v>
      </c>
      <c r="C12" s="77">
        <v>2753797</v>
      </c>
      <c r="D12" s="77">
        <v>2677010</v>
      </c>
      <c r="E12" s="75">
        <f t="shared" si="0"/>
        <v>-76787</v>
      </c>
      <c r="F12" s="73">
        <f t="shared" si="1"/>
        <v>-2.7884045192873692E-2</v>
      </c>
    </row>
    <row r="13" spans="1:8" ht="15" customHeight="1" x14ac:dyDescent="0.25">
      <c r="A13" s="78" t="s">
        <v>17</v>
      </c>
      <c r="B13" s="77">
        <v>4532577</v>
      </c>
      <c r="C13" s="77">
        <v>4532577</v>
      </c>
      <c r="D13" s="77">
        <v>4628708</v>
      </c>
      <c r="E13" s="75">
        <f t="shared" si="0"/>
        <v>96131</v>
      </c>
      <c r="F13" s="73">
        <f t="shared" si="1"/>
        <v>2.1208906103525653E-2</v>
      </c>
    </row>
    <row r="14" spans="1:8" ht="15" customHeight="1" x14ac:dyDescent="0.25">
      <c r="A14" s="78" t="s">
        <v>18</v>
      </c>
      <c r="B14" s="77">
        <v>0</v>
      </c>
      <c r="C14" s="77">
        <v>0</v>
      </c>
      <c r="D14" s="77">
        <v>0</v>
      </c>
      <c r="E14" s="75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7">
        <v>0</v>
      </c>
      <c r="C15" s="77">
        <v>0</v>
      </c>
      <c r="D15" s="77">
        <v>0</v>
      </c>
      <c r="E15" s="75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7">
        <v>0</v>
      </c>
      <c r="C16" s="77">
        <v>0</v>
      </c>
      <c r="D16" s="77">
        <v>0</v>
      </c>
      <c r="E16" s="75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7">
        <v>0</v>
      </c>
      <c r="C17" s="77">
        <v>0</v>
      </c>
      <c r="D17" s="77">
        <v>0</v>
      </c>
      <c r="E17" s="75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7">
        <v>0</v>
      </c>
      <c r="C18" s="77">
        <v>0</v>
      </c>
      <c r="D18" s="77">
        <v>0</v>
      </c>
      <c r="E18" s="75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7">
        <v>0</v>
      </c>
      <c r="C19" s="77">
        <v>0</v>
      </c>
      <c r="D19" s="77">
        <v>0</v>
      </c>
      <c r="E19" s="75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7">
        <v>0</v>
      </c>
      <c r="C20" s="77">
        <v>0</v>
      </c>
      <c r="D20" s="77">
        <v>0</v>
      </c>
      <c r="E20" s="75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7">
        <v>0</v>
      </c>
      <c r="C22" s="77">
        <v>0</v>
      </c>
      <c r="D22" s="77">
        <v>0</v>
      </c>
      <c r="E22" s="75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7">
        <v>0</v>
      </c>
      <c r="C23" s="77">
        <v>0</v>
      </c>
      <c r="D23" s="77">
        <v>0</v>
      </c>
      <c r="E23" s="75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7">
        <v>0</v>
      </c>
      <c r="C24" s="77">
        <v>0</v>
      </c>
      <c r="D24" s="77">
        <v>0</v>
      </c>
      <c r="E24" s="75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7">
        <v>0</v>
      </c>
      <c r="C25" s="77">
        <v>0</v>
      </c>
      <c r="D25" s="77">
        <v>0</v>
      </c>
      <c r="E25" s="75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7">
        <v>0</v>
      </c>
      <c r="C26" s="77">
        <v>0</v>
      </c>
      <c r="D26" s="77">
        <v>0</v>
      </c>
      <c r="E26" s="75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7">
        <v>0</v>
      </c>
      <c r="C27" s="77">
        <v>0</v>
      </c>
      <c r="D27" s="77">
        <v>0</v>
      </c>
      <c r="E27" s="75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7">
        <v>0</v>
      </c>
      <c r="C28" s="77">
        <v>0</v>
      </c>
      <c r="D28" s="77">
        <v>0</v>
      </c>
      <c r="E28" s="75">
        <f>D28-C28</f>
        <v>0</v>
      </c>
      <c r="F28" s="73">
        <f>IF(ISBLANK(E28),"  ",IF(C28&gt;0,E28/C28,IF(E28&gt;0,1,0)))</f>
        <v>0</v>
      </c>
    </row>
    <row r="29" spans="1:6" ht="15" customHeight="1" x14ac:dyDescent="0.25">
      <c r="A29" s="79" t="s">
        <v>32</v>
      </c>
      <c r="B29" s="77">
        <v>0</v>
      </c>
      <c r="C29" s="77">
        <v>0</v>
      </c>
      <c r="D29" s="77">
        <v>0</v>
      </c>
      <c r="E29" s="75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77"/>
      <c r="C34" s="77"/>
      <c r="D34" s="77"/>
      <c r="E34" s="75"/>
      <c r="F34" s="73" t="str">
        <f>IF(ISBLANK(E34),"  ",IF(C34&gt;0,E34/C34,IF(E34&gt;0,1,0)))</f>
        <v xml:space="preserve">  </v>
      </c>
    </row>
    <row r="35" spans="1:12" s="127" customFormat="1" ht="15" customHeight="1" x14ac:dyDescent="0.25">
      <c r="A35" s="82" t="s">
        <v>38</v>
      </c>
      <c r="B35" s="83">
        <v>66259198.019999996</v>
      </c>
      <c r="C35" s="83">
        <v>66405977</v>
      </c>
      <c r="D35" s="83">
        <v>65674647</v>
      </c>
      <c r="E35" s="83">
        <f>D35-C35</f>
        <v>-731330</v>
      </c>
      <c r="F35" s="84">
        <f>IF(ISBLANK(E35),"  ",IF(C35&gt;0,E35/C35,IF(E35&gt;0,1,0)))</f>
        <v>-1.1013014686915908E-2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v>0</v>
      </c>
      <c r="C39" s="72">
        <v>0</v>
      </c>
      <c r="D39" s="72">
        <v>0</v>
      </c>
      <c r="E39" s="75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88">
        <v>0</v>
      </c>
      <c r="C42" s="88">
        <v>0</v>
      </c>
      <c r="D42" s="88">
        <v>0</v>
      </c>
      <c r="E42" s="88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v>0</v>
      </c>
      <c r="C44" s="90">
        <v>0</v>
      </c>
      <c r="D44" s="90">
        <v>0</v>
      </c>
      <c r="E44" s="90">
        <f>D44-C44</f>
        <v>0</v>
      </c>
      <c r="F44" s="84">
        <f>IF(ISBLANK(E44),"  ",IF(C44&gt;0,E44/C44,IF(E44&gt;0,1,0)))</f>
        <v>0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v>0</v>
      </c>
      <c r="C46" s="90">
        <v>0</v>
      </c>
      <c r="D46" s="90"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88">
        <v>21268810.719999999</v>
      </c>
      <c r="C48" s="88">
        <v>21409079</v>
      </c>
      <c r="D48" s="88">
        <v>21659079</v>
      </c>
      <c r="E48" s="88">
        <f>D48-C48</f>
        <v>250000</v>
      </c>
      <c r="F48" s="84">
        <f>IF(ISBLANK(E48),"  ",IF(C48&gt;0,E48/C48,IF(E48&gt;0,1,0)))</f>
        <v>1.167728887356621E-2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2">
        <v>0</v>
      </c>
      <c r="C50" s="92">
        <v>0</v>
      </c>
      <c r="D50" s="92">
        <v>0</v>
      </c>
      <c r="E50" s="92">
        <f>D50-C50</f>
        <v>0</v>
      </c>
      <c r="F50" s="84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88">
        <v>87528008.739999995</v>
      </c>
      <c r="C54" s="88">
        <v>87815056</v>
      </c>
      <c r="D54" s="88">
        <v>87333726</v>
      </c>
      <c r="E54" s="88">
        <f>D54-C54</f>
        <v>-481330</v>
      </c>
      <c r="F54" s="84">
        <f>IF(ISBLANK(E54),"  ",IF(C54&gt;0,E54/C54,IF(E54&gt;0,1,0)))</f>
        <v>-5.4811785350339015E-3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68">
        <v>15829542.15</v>
      </c>
      <c r="C58" s="68">
        <v>17540758</v>
      </c>
      <c r="D58" s="68">
        <v>6598630</v>
      </c>
      <c r="E58" s="68">
        <f t="shared" ref="E58:E71" si="4">D58-C58</f>
        <v>-10942128</v>
      </c>
      <c r="F58" s="73">
        <f t="shared" ref="F58:F71" si="5">IF(ISBLANK(E58),"  ",IF(C58&gt;0,E58/C58,IF(E58&gt;0,1,0)))</f>
        <v>-0.62381158214485377</v>
      </c>
    </row>
    <row r="59" spans="1:6" ht="15" customHeight="1" x14ac:dyDescent="0.25">
      <c r="A59" s="78" t="s">
        <v>55</v>
      </c>
      <c r="B59" s="77">
        <v>20263851.500000004</v>
      </c>
      <c r="C59" s="77">
        <v>19622379</v>
      </c>
      <c r="D59" s="77">
        <v>20810897</v>
      </c>
      <c r="E59" s="77">
        <f t="shared" si="4"/>
        <v>1188518</v>
      </c>
      <c r="F59" s="73">
        <f t="shared" si="5"/>
        <v>6.0569516061227846E-2</v>
      </c>
    </row>
    <row r="60" spans="1:6" ht="15" customHeight="1" x14ac:dyDescent="0.25">
      <c r="A60" s="78" t="s">
        <v>56</v>
      </c>
      <c r="B60" s="77">
        <v>1185052.51</v>
      </c>
      <c r="C60" s="77">
        <v>1388216</v>
      </c>
      <c r="D60" s="77">
        <v>1234526</v>
      </c>
      <c r="E60" s="77">
        <f t="shared" si="4"/>
        <v>-153690</v>
      </c>
      <c r="F60" s="73">
        <f t="shared" si="5"/>
        <v>-0.11071043699251414</v>
      </c>
    </row>
    <row r="61" spans="1:6" ht="15" customHeight="1" x14ac:dyDescent="0.25">
      <c r="A61" s="78" t="s">
        <v>194</v>
      </c>
      <c r="B61" s="77">
        <v>7655828.2700000005</v>
      </c>
      <c r="C61" s="77">
        <v>8436410</v>
      </c>
      <c r="D61" s="77">
        <v>8889956</v>
      </c>
      <c r="E61" s="77">
        <f t="shared" si="4"/>
        <v>453546</v>
      </c>
      <c r="F61" s="73">
        <f t="shared" si="5"/>
        <v>5.3760545065970007E-2</v>
      </c>
    </row>
    <row r="62" spans="1:6" ht="15" customHeight="1" x14ac:dyDescent="0.25">
      <c r="A62" s="78" t="s">
        <v>58</v>
      </c>
      <c r="B62" s="77">
        <v>1584334.26</v>
      </c>
      <c r="C62" s="77">
        <v>1547422</v>
      </c>
      <c r="D62" s="77">
        <v>1896430</v>
      </c>
      <c r="E62" s="77">
        <f t="shared" si="4"/>
        <v>349008</v>
      </c>
      <c r="F62" s="73">
        <f t="shared" si="5"/>
        <v>0.22554157818617029</v>
      </c>
    </row>
    <row r="63" spans="1:6" ht="15" customHeight="1" x14ac:dyDescent="0.25">
      <c r="A63" s="78" t="s">
        <v>59</v>
      </c>
      <c r="B63" s="77">
        <v>28433437.73</v>
      </c>
      <c r="C63" s="77">
        <v>26946951</v>
      </c>
      <c r="D63" s="77">
        <v>34653786</v>
      </c>
      <c r="E63" s="77">
        <f t="shared" si="4"/>
        <v>7706835</v>
      </c>
      <c r="F63" s="73">
        <f t="shared" si="5"/>
        <v>0.28600026028918818</v>
      </c>
    </row>
    <row r="64" spans="1:6" ht="15" customHeight="1" x14ac:dyDescent="0.25">
      <c r="A64" s="78" t="s">
        <v>60</v>
      </c>
      <c r="B64" s="77">
        <v>2513399.41</v>
      </c>
      <c r="C64" s="77">
        <v>2754015</v>
      </c>
      <c r="D64" s="77">
        <v>3039934</v>
      </c>
      <c r="E64" s="77">
        <f t="shared" si="4"/>
        <v>285919</v>
      </c>
      <c r="F64" s="73">
        <f t="shared" si="5"/>
        <v>0.10381896975869775</v>
      </c>
    </row>
    <row r="65" spans="1:6" ht="15" customHeight="1" x14ac:dyDescent="0.25">
      <c r="A65" s="78" t="s">
        <v>61</v>
      </c>
      <c r="B65" s="77">
        <v>4797503.67</v>
      </c>
      <c r="C65" s="77">
        <v>4872052</v>
      </c>
      <c r="D65" s="77">
        <v>5827881</v>
      </c>
      <c r="E65" s="77">
        <f t="shared" si="4"/>
        <v>955829</v>
      </c>
      <c r="F65" s="73">
        <f t="shared" si="5"/>
        <v>0.19618612445023165</v>
      </c>
    </row>
    <row r="66" spans="1:6" s="127" customFormat="1" ht="15" customHeight="1" x14ac:dyDescent="0.25">
      <c r="A66" s="97" t="s">
        <v>62</v>
      </c>
      <c r="B66" s="83">
        <v>82262949.5</v>
      </c>
      <c r="C66" s="83">
        <v>83108203</v>
      </c>
      <c r="D66" s="83">
        <v>82952040</v>
      </c>
      <c r="E66" s="83">
        <f t="shared" si="4"/>
        <v>-156163</v>
      </c>
      <c r="F66" s="84">
        <f t="shared" si="5"/>
        <v>-1.8790323260869928E-3</v>
      </c>
    </row>
    <row r="67" spans="1:6" ht="15" customHeight="1" x14ac:dyDescent="0.25">
      <c r="A67" s="78" t="s">
        <v>63</v>
      </c>
      <c r="B67" s="77">
        <v>5262809.24</v>
      </c>
      <c r="C67" s="77">
        <v>4691853</v>
      </c>
      <c r="D67" s="77">
        <v>4366686</v>
      </c>
      <c r="E67" s="77">
        <f t="shared" si="4"/>
        <v>-325167</v>
      </c>
      <c r="F67" s="73">
        <f t="shared" si="5"/>
        <v>-6.9304600975350253E-2</v>
      </c>
    </row>
    <row r="68" spans="1:6" ht="15" customHeight="1" x14ac:dyDescent="0.25">
      <c r="A68" s="78" t="s">
        <v>64</v>
      </c>
      <c r="B68" s="77">
        <v>2250</v>
      </c>
      <c r="C68" s="77">
        <v>15000</v>
      </c>
      <c r="D68" s="77">
        <v>15000</v>
      </c>
      <c r="E68" s="77">
        <f t="shared" si="4"/>
        <v>0</v>
      </c>
      <c r="F68" s="73">
        <f t="shared" si="5"/>
        <v>0</v>
      </c>
    </row>
    <row r="69" spans="1:6" ht="15" customHeight="1" x14ac:dyDescent="0.25">
      <c r="A69" s="78" t="s">
        <v>65</v>
      </c>
      <c r="B69" s="77">
        <v>0</v>
      </c>
      <c r="C69" s="77">
        <v>0</v>
      </c>
      <c r="D69" s="77">
        <v>0</v>
      </c>
      <c r="E69" s="77">
        <f t="shared" si="4"/>
        <v>0</v>
      </c>
      <c r="F69" s="73">
        <f t="shared" si="5"/>
        <v>0</v>
      </c>
    </row>
    <row r="70" spans="1:6" ht="15" customHeight="1" x14ac:dyDescent="0.25">
      <c r="A70" s="78" t="s">
        <v>66</v>
      </c>
      <c r="B70" s="77">
        <v>0</v>
      </c>
      <c r="C70" s="77">
        <v>0</v>
      </c>
      <c r="D70" s="77">
        <v>0</v>
      </c>
      <c r="E70" s="77">
        <f t="shared" si="4"/>
        <v>0</v>
      </c>
      <c r="F70" s="73">
        <f t="shared" si="5"/>
        <v>0</v>
      </c>
    </row>
    <row r="71" spans="1:6" s="127" customFormat="1" ht="15" customHeight="1" x14ac:dyDescent="0.25">
      <c r="A71" s="98" t="s">
        <v>67</v>
      </c>
      <c r="B71" s="99">
        <v>87528008.739999995</v>
      </c>
      <c r="C71" s="99">
        <v>87815056</v>
      </c>
      <c r="D71" s="99">
        <v>87333726</v>
      </c>
      <c r="E71" s="99">
        <f t="shared" si="4"/>
        <v>-481330</v>
      </c>
      <c r="F71" s="84">
        <f t="shared" si="5"/>
        <v>-5.4811785350339015E-3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v>29113235.18</v>
      </c>
      <c r="C74" s="72">
        <v>26715358</v>
      </c>
      <c r="D74" s="72">
        <v>23366208</v>
      </c>
      <c r="E74" s="68">
        <f t="shared" ref="E74:E92" si="6">D74-C74</f>
        <v>-3349150</v>
      </c>
      <c r="F74" s="73">
        <f t="shared" ref="F74:F92" si="7">IF(ISBLANK(E74),"  ",IF(C74&gt;0,E74/C74,IF(E74&gt;0,1,0)))</f>
        <v>-0.12536421933780562</v>
      </c>
    </row>
    <row r="75" spans="1:6" ht="15" customHeight="1" x14ac:dyDescent="0.25">
      <c r="A75" s="78" t="s">
        <v>70</v>
      </c>
      <c r="B75" s="75">
        <v>1152746.98</v>
      </c>
      <c r="C75" s="75">
        <v>987238</v>
      </c>
      <c r="D75" s="75">
        <v>1035746</v>
      </c>
      <c r="E75" s="77">
        <f t="shared" si="6"/>
        <v>48508</v>
      </c>
      <c r="F75" s="73">
        <f t="shared" si="7"/>
        <v>4.913506165686491E-2</v>
      </c>
    </row>
    <row r="76" spans="1:6" ht="15" customHeight="1" x14ac:dyDescent="0.25">
      <c r="A76" s="78" t="s">
        <v>71</v>
      </c>
      <c r="B76" s="68">
        <v>23908599.359999999</v>
      </c>
      <c r="C76" s="68">
        <v>25193752</v>
      </c>
      <c r="D76" s="68">
        <v>24266347</v>
      </c>
      <c r="E76" s="77">
        <f t="shared" si="6"/>
        <v>-927405</v>
      </c>
      <c r="F76" s="73">
        <f t="shared" si="7"/>
        <v>-3.6810912483380802E-2</v>
      </c>
    </row>
    <row r="77" spans="1:6" s="127" customFormat="1" ht="15" customHeight="1" x14ac:dyDescent="0.25">
      <c r="A77" s="97" t="s">
        <v>72</v>
      </c>
      <c r="B77" s="99">
        <v>54174581.519999996</v>
      </c>
      <c r="C77" s="99">
        <v>52896348</v>
      </c>
      <c r="D77" s="99">
        <v>48668301</v>
      </c>
      <c r="E77" s="83">
        <f t="shared" si="6"/>
        <v>-4228047</v>
      </c>
      <c r="F77" s="84">
        <f t="shared" si="7"/>
        <v>-7.9930792197601241E-2</v>
      </c>
    </row>
    <row r="78" spans="1:6" ht="15" customHeight="1" x14ac:dyDescent="0.25">
      <c r="A78" s="78" t="s">
        <v>73</v>
      </c>
      <c r="B78" s="75">
        <v>144303.71000000002</v>
      </c>
      <c r="C78" s="75">
        <v>205071</v>
      </c>
      <c r="D78" s="75">
        <v>165563</v>
      </c>
      <c r="E78" s="77">
        <f t="shared" si="6"/>
        <v>-39508</v>
      </c>
      <c r="F78" s="73">
        <f t="shared" si="7"/>
        <v>-0.19265522672635332</v>
      </c>
    </row>
    <row r="79" spans="1:6" ht="15" customHeight="1" x14ac:dyDescent="0.25">
      <c r="A79" s="78" t="s">
        <v>74</v>
      </c>
      <c r="B79" s="72">
        <v>18998684.210000005</v>
      </c>
      <c r="C79" s="72">
        <v>18918611</v>
      </c>
      <c r="D79" s="72">
        <v>20565881</v>
      </c>
      <c r="E79" s="77">
        <f t="shared" si="6"/>
        <v>1647270</v>
      </c>
      <c r="F79" s="73">
        <f t="shared" si="7"/>
        <v>8.7071402863561173E-2</v>
      </c>
    </row>
    <row r="80" spans="1:6" ht="15" customHeight="1" x14ac:dyDescent="0.25">
      <c r="A80" s="78" t="s">
        <v>75</v>
      </c>
      <c r="B80" s="68">
        <v>926653.21</v>
      </c>
      <c r="C80" s="68">
        <v>2028463</v>
      </c>
      <c r="D80" s="68">
        <v>1701437</v>
      </c>
      <c r="E80" s="77">
        <f t="shared" si="6"/>
        <v>-327026</v>
      </c>
      <c r="F80" s="73">
        <f t="shared" si="7"/>
        <v>-0.16121861724862618</v>
      </c>
    </row>
    <row r="81" spans="1:8" s="127" customFormat="1" ht="15" customHeight="1" x14ac:dyDescent="0.25">
      <c r="A81" s="81" t="s">
        <v>76</v>
      </c>
      <c r="B81" s="99">
        <v>20069641.130000006</v>
      </c>
      <c r="C81" s="99">
        <v>21152145</v>
      </c>
      <c r="D81" s="99">
        <v>22432881</v>
      </c>
      <c r="E81" s="83">
        <f t="shared" si="6"/>
        <v>1280736</v>
      </c>
      <c r="F81" s="84">
        <f t="shared" si="7"/>
        <v>6.0548752856979755E-2</v>
      </c>
    </row>
    <row r="82" spans="1:8" ht="15" customHeight="1" x14ac:dyDescent="0.25">
      <c r="A82" s="78" t="s">
        <v>77</v>
      </c>
      <c r="B82" s="68">
        <v>2734755.62</v>
      </c>
      <c r="C82" s="68">
        <v>2474544</v>
      </c>
      <c r="D82" s="68">
        <v>2528274</v>
      </c>
      <c r="E82" s="77">
        <f t="shared" si="6"/>
        <v>53730</v>
      </c>
      <c r="F82" s="73">
        <f t="shared" si="7"/>
        <v>2.1713091381684868E-2</v>
      </c>
    </row>
    <row r="83" spans="1:8" ht="15" customHeight="1" x14ac:dyDescent="0.25">
      <c r="A83" s="78" t="s">
        <v>78</v>
      </c>
      <c r="B83" s="77">
        <v>3189831.1000000006</v>
      </c>
      <c r="C83" s="77">
        <v>3276334</v>
      </c>
      <c r="D83" s="77">
        <v>5514798</v>
      </c>
      <c r="E83" s="77">
        <f t="shared" si="6"/>
        <v>2238464</v>
      </c>
      <c r="F83" s="73">
        <f t="shared" si="7"/>
        <v>0.68322216233143507</v>
      </c>
    </row>
    <row r="84" spans="1:8" ht="15" customHeight="1" x14ac:dyDescent="0.25">
      <c r="A84" s="78" t="s">
        <v>79</v>
      </c>
      <c r="B84" s="77">
        <v>0</v>
      </c>
      <c r="C84" s="77">
        <v>0</v>
      </c>
      <c r="D84" s="77">
        <v>0</v>
      </c>
      <c r="E84" s="77">
        <f t="shared" si="6"/>
        <v>0</v>
      </c>
      <c r="F84" s="73">
        <f t="shared" si="7"/>
        <v>0</v>
      </c>
    </row>
    <row r="85" spans="1:8" ht="15" customHeight="1" x14ac:dyDescent="0.25">
      <c r="A85" s="78" t="s">
        <v>80</v>
      </c>
      <c r="B85" s="77">
        <v>5882437.4500000002</v>
      </c>
      <c r="C85" s="77">
        <v>5754689</v>
      </c>
      <c r="D85" s="77">
        <v>6531887</v>
      </c>
      <c r="E85" s="77">
        <f t="shared" si="6"/>
        <v>777198</v>
      </c>
      <c r="F85" s="73">
        <f t="shared" si="7"/>
        <v>0.13505473536450016</v>
      </c>
    </row>
    <row r="86" spans="1:8" s="127" customFormat="1" ht="15" customHeight="1" x14ac:dyDescent="0.25">
      <c r="A86" s="81" t="s">
        <v>81</v>
      </c>
      <c r="B86" s="83">
        <v>11807024.170000002</v>
      </c>
      <c r="C86" s="83">
        <v>11505567</v>
      </c>
      <c r="D86" s="83">
        <v>14574959</v>
      </c>
      <c r="E86" s="83">
        <f t="shared" si="6"/>
        <v>3069392</v>
      </c>
      <c r="F86" s="84">
        <f t="shared" si="7"/>
        <v>0.26677451011323478</v>
      </c>
    </row>
    <row r="87" spans="1:8" ht="15" customHeight="1" x14ac:dyDescent="0.25">
      <c r="A87" s="78" t="s">
        <v>82</v>
      </c>
      <c r="B87" s="77">
        <v>1476609.92</v>
      </c>
      <c r="C87" s="77">
        <v>2250996</v>
      </c>
      <c r="D87" s="77">
        <v>1647585</v>
      </c>
      <c r="E87" s="77">
        <f t="shared" si="6"/>
        <v>-603411</v>
      </c>
      <c r="F87" s="73">
        <f t="shared" si="7"/>
        <v>-0.26806400366770977</v>
      </c>
    </row>
    <row r="88" spans="1:8" ht="15" customHeight="1" x14ac:dyDescent="0.25">
      <c r="A88" s="78" t="s">
        <v>83</v>
      </c>
      <c r="B88" s="77">
        <v>152</v>
      </c>
      <c r="C88" s="77">
        <v>10000</v>
      </c>
      <c r="D88" s="77">
        <v>10000</v>
      </c>
      <c r="E88" s="77">
        <f t="shared" si="6"/>
        <v>0</v>
      </c>
      <c r="F88" s="73">
        <f t="shared" si="7"/>
        <v>0</v>
      </c>
    </row>
    <row r="89" spans="1:8" ht="15" customHeight="1" x14ac:dyDescent="0.25">
      <c r="A89" s="86" t="s">
        <v>84</v>
      </c>
      <c r="B89" s="77">
        <v>0</v>
      </c>
      <c r="C89" s="77">
        <v>0</v>
      </c>
      <c r="D89" s="77">
        <v>0</v>
      </c>
      <c r="E89" s="77">
        <f t="shared" si="6"/>
        <v>0</v>
      </c>
      <c r="F89" s="73">
        <f t="shared" si="7"/>
        <v>0</v>
      </c>
    </row>
    <row r="90" spans="1:8" s="127" customFormat="1" ht="15" customHeight="1" x14ac:dyDescent="0.25">
      <c r="A90" s="100" t="s">
        <v>85</v>
      </c>
      <c r="B90" s="99">
        <v>1476761.92</v>
      </c>
      <c r="C90" s="99">
        <v>2260996</v>
      </c>
      <c r="D90" s="99">
        <v>1657585</v>
      </c>
      <c r="E90" s="99">
        <f t="shared" si="6"/>
        <v>-603411</v>
      </c>
      <c r="F90" s="84">
        <f t="shared" si="7"/>
        <v>-0.26687840226165815</v>
      </c>
    </row>
    <row r="91" spans="1:8" ht="15" customHeight="1" x14ac:dyDescent="0.25">
      <c r="A91" s="86" t="s">
        <v>86</v>
      </c>
      <c r="B91" s="77">
        <v>0</v>
      </c>
      <c r="C91" s="77">
        <v>0</v>
      </c>
      <c r="D91" s="77">
        <v>0</v>
      </c>
      <c r="E91" s="77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v>87528008.74000001</v>
      </c>
      <c r="C92" s="200">
        <v>87815056</v>
      </c>
      <c r="D92" s="200">
        <v>87333726</v>
      </c>
      <c r="E92" s="200">
        <f t="shared" si="6"/>
        <v>-481330</v>
      </c>
      <c r="F92" s="202">
        <f t="shared" si="7"/>
        <v>-5.4811785350339015E-3</v>
      </c>
    </row>
    <row r="93" spans="1:8" ht="15" customHeight="1" thickTop="1" x14ac:dyDescent="0.4">
      <c r="A93" s="4"/>
      <c r="B93" s="5"/>
      <c r="C93" s="5"/>
      <c r="D93" s="5"/>
      <c r="E93" s="5"/>
      <c r="F93" s="6" t="s">
        <v>46</v>
      </c>
      <c r="G93" s="145"/>
      <c r="H93" s="145"/>
    </row>
    <row r="94" spans="1:8" x14ac:dyDescent="0.25">
      <c r="A94" s="11" t="s">
        <v>201</v>
      </c>
    </row>
    <row r="95" spans="1:8" x14ac:dyDescent="0.25">
      <c r="A95" s="11" t="s">
        <v>193</v>
      </c>
    </row>
  </sheetData>
  <hyperlinks>
    <hyperlink ref="H2" location="Home!A1" tooltip="Home" display="Home" xr:uid="{00000000-0004-0000-1B00-000000000000}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>
    <pageSetUpPr fitToPage="1"/>
  </sheetPr>
  <dimension ref="A1:L95"/>
  <sheetViews>
    <sheetView zoomScale="80" zoomScaleNormal="80" workbookViewId="0">
      <pane xSplit="1" ySplit="5" topLeftCell="B6" activePane="bottomRight" state="frozen"/>
      <selection activeCell="P29" sqref="P29"/>
      <selection pane="topRight" activeCell="P29" sqref="P29"/>
      <selection pane="bottomLeft" activeCell="P29" sqref="P29"/>
      <selection pane="bottomRight" activeCell="P29" sqref="P29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">
      <c r="A1" s="30" t="s">
        <v>0</v>
      </c>
      <c r="B1" s="31"/>
      <c r="C1" s="32" t="s">
        <v>1</v>
      </c>
      <c r="D1" s="29" t="s">
        <v>119</v>
      </c>
      <c r="E1" s="29"/>
      <c r="F1" s="29"/>
      <c r="G1" s="145"/>
      <c r="H1" s="145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190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138</v>
      </c>
      <c r="C5" s="65" t="s">
        <v>197</v>
      </c>
      <c r="D5" s="65" t="s">
        <v>198</v>
      </c>
      <c r="E5" s="65" t="s">
        <v>138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v>78035112.999999881</v>
      </c>
      <c r="C8" s="72">
        <v>78035113</v>
      </c>
      <c r="D8" s="72">
        <v>79014569</v>
      </c>
      <c r="E8" s="72">
        <f t="shared" ref="E8:E29" si="0">D8-C8</f>
        <v>979456</v>
      </c>
      <c r="F8" s="73">
        <f t="shared" ref="F8:F29" si="1">IF(ISBLANK(E8),"  ",IF(C8&gt;0,E8/C8,IF(E8&gt;0,1,0)))</f>
        <v>1.2551477948138552E-2</v>
      </c>
    </row>
    <row r="9" spans="1:8" ht="15" customHeight="1" x14ac:dyDescent="0.25">
      <c r="A9" s="71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5">
        <v>4008725.6299999985</v>
      </c>
      <c r="C10" s="75">
        <v>4234423</v>
      </c>
      <c r="D10" s="75">
        <v>4116350</v>
      </c>
      <c r="E10" s="75">
        <f t="shared" si="0"/>
        <v>-118073</v>
      </c>
      <c r="F10" s="73">
        <f t="shared" si="1"/>
        <v>-2.7884082435788771E-2</v>
      </c>
    </row>
    <row r="11" spans="1:8" ht="15" customHeight="1" x14ac:dyDescent="0.25">
      <c r="A11" s="76" t="s">
        <v>15</v>
      </c>
      <c r="B11" s="77">
        <v>0</v>
      </c>
      <c r="C11" s="77">
        <v>0</v>
      </c>
      <c r="D11" s="77">
        <v>0</v>
      </c>
      <c r="E11" s="75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7">
        <v>4008725.6299999985</v>
      </c>
      <c r="C12" s="77">
        <v>4234423</v>
      </c>
      <c r="D12" s="77">
        <v>4116350</v>
      </c>
      <c r="E12" s="75">
        <f t="shared" si="0"/>
        <v>-118073</v>
      </c>
      <c r="F12" s="73">
        <f t="shared" si="1"/>
        <v>-2.7884082435788771E-2</v>
      </c>
    </row>
    <row r="13" spans="1:8" ht="15" customHeight="1" x14ac:dyDescent="0.25">
      <c r="A13" s="78" t="s">
        <v>17</v>
      </c>
      <c r="B13" s="77">
        <v>0</v>
      </c>
      <c r="C13" s="77">
        <v>0</v>
      </c>
      <c r="D13" s="77">
        <v>0</v>
      </c>
      <c r="E13" s="75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7">
        <v>0</v>
      </c>
      <c r="C14" s="77">
        <v>0</v>
      </c>
      <c r="D14" s="77">
        <v>0</v>
      </c>
      <c r="E14" s="75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7">
        <v>0</v>
      </c>
      <c r="C15" s="77">
        <v>0</v>
      </c>
      <c r="D15" s="77">
        <v>0</v>
      </c>
      <c r="E15" s="75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7">
        <v>0</v>
      </c>
      <c r="C16" s="77">
        <v>0</v>
      </c>
      <c r="D16" s="77">
        <v>0</v>
      </c>
      <c r="E16" s="75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7">
        <v>0</v>
      </c>
      <c r="C17" s="77">
        <v>0</v>
      </c>
      <c r="D17" s="77">
        <v>0</v>
      </c>
      <c r="E17" s="75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7">
        <v>0</v>
      </c>
      <c r="C18" s="77">
        <v>0</v>
      </c>
      <c r="D18" s="77">
        <v>0</v>
      </c>
      <c r="E18" s="75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7">
        <v>0</v>
      </c>
      <c r="C19" s="77">
        <v>0</v>
      </c>
      <c r="D19" s="77">
        <v>0</v>
      </c>
      <c r="E19" s="75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7">
        <v>0</v>
      </c>
      <c r="C20" s="77">
        <v>0</v>
      </c>
      <c r="D20" s="77">
        <v>0</v>
      </c>
      <c r="E20" s="75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7">
        <v>0</v>
      </c>
      <c r="C22" s="77">
        <v>0</v>
      </c>
      <c r="D22" s="77">
        <v>0</v>
      </c>
      <c r="E22" s="75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7">
        <v>0</v>
      </c>
      <c r="C23" s="77">
        <v>0</v>
      </c>
      <c r="D23" s="77">
        <v>0</v>
      </c>
      <c r="E23" s="75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7">
        <v>0</v>
      </c>
      <c r="C24" s="77">
        <v>0</v>
      </c>
      <c r="D24" s="77">
        <v>0</v>
      </c>
      <c r="E24" s="75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7">
        <v>0</v>
      </c>
      <c r="C25" s="77">
        <v>0</v>
      </c>
      <c r="D25" s="77">
        <v>0</v>
      </c>
      <c r="E25" s="75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7">
        <v>0</v>
      </c>
      <c r="C26" s="77">
        <v>0</v>
      </c>
      <c r="D26" s="77">
        <v>0</v>
      </c>
      <c r="E26" s="75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7">
        <v>0</v>
      </c>
      <c r="C27" s="77">
        <v>0</v>
      </c>
      <c r="D27" s="77">
        <v>0</v>
      </c>
      <c r="E27" s="75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7">
        <v>0</v>
      </c>
      <c r="C28" s="77">
        <v>0</v>
      </c>
      <c r="D28" s="77">
        <v>0</v>
      </c>
      <c r="E28" s="75">
        <f>D28-C28</f>
        <v>0</v>
      </c>
      <c r="F28" s="73">
        <f>IF(ISBLANK(E28),"  ",IF(C28&gt;0,E28/C28,IF(E28&gt;0,1,0)))</f>
        <v>0</v>
      </c>
    </row>
    <row r="29" spans="1:6" ht="15" customHeight="1" x14ac:dyDescent="0.25">
      <c r="A29" s="79" t="s">
        <v>32</v>
      </c>
      <c r="B29" s="77">
        <v>0</v>
      </c>
      <c r="C29" s="77">
        <v>0</v>
      </c>
      <c r="D29" s="77">
        <v>0</v>
      </c>
      <c r="E29" s="75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77"/>
      <c r="C34" s="77"/>
      <c r="D34" s="77"/>
      <c r="E34" s="75"/>
      <c r="F34" s="73" t="str">
        <f>IF(ISBLANK(E34),"  ",IF(C34&gt;0,E34/C34,IF(E34&gt;0,1,0)))</f>
        <v xml:space="preserve">  </v>
      </c>
    </row>
    <row r="35" spans="1:12" s="127" customFormat="1" ht="15" customHeight="1" x14ac:dyDescent="0.25">
      <c r="A35" s="82" t="s">
        <v>38</v>
      </c>
      <c r="B35" s="83">
        <v>82043838.629999876</v>
      </c>
      <c r="C35" s="83">
        <v>82269536</v>
      </c>
      <c r="D35" s="83">
        <v>83130919</v>
      </c>
      <c r="E35" s="83">
        <f>D35-C35</f>
        <v>861383</v>
      </c>
      <c r="F35" s="84">
        <f>IF(ISBLANK(E35),"  ",IF(C35&gt;0,E35/C35,IF(E35&gt;0,1,0)))</f>
        <v>1.0470254748975368E-2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v>0</v>
      </c>
      <c r="C39" s="72">
        <v>0</v>
      </c>
      <c r="D39" s="72">
        <v>0</v>
      </c>
      <c r="E39" s="75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88">
        <v>0</v>
      </c>
      <c r="C42" s="88">
        <v>0</v>
      </c>
      <c r="D42" s="88">
        <v>0</v>
      </c>
      <c r="E42" s="88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v>0</v>
      </c>
      <c r="C44" s="90">
        <v>0</v>
      </c>
      <c r="D44" s="90">
        <v>0</v>
      </c>
      <c r="E44" s="90">
        <f>D44-C44</f>
        <v>0</v>
      </c>
      <c r="F44" s="84">
        <f>IF(ISBLANK(E44),"  ",IF(C44&gt;0,E44/C44,IF(E44&gt;0,1,0)))</f>
        <v>0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v>0</v>
      </c>
      <c r="C46" s="90">
        <v>0</v>
      </c>
      <c r="D46" s="90"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88">
        <v>61648374.340000004</v>
      </c>
      <c r="C48" s="88">
        <v>62136024</v>
      </c>
      <c r="D48" s="88">
        <v>65414006</v>
      </c>
      <c r="E48" s="88">
        <f>D48-C48</f>
        <v>3277982</v>
      </c>
      <c r="F48" s="84">
        <f>IF(ISBLANK(E48),"  ",IF(C48&gt;0,E48/C48,IF(E48&gt;0,1,0)))</f>
        <v>5.2754936492235165E-2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2">
        <v>0</v>
      </c>
      <c r="C50" s="92">
        <v>0</v>
      </c>
      <c r="D50" s="92">
        <v>0</v>
      </c>
      <c r="E50" s="92">
        <f>D50-C50</f>
        <v>0</v>
      </c>
      <c r="F50" s="84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88">
        <v>143692212.96999988</v>
      </c>
      <c r="C54" s="88">
        <v>144405560</v>
      </c>
      <c r="D54" s="88">
        <v>148544925</v>
      </c>
      <c r="E54" s="88">
        <f>D54-C54</f>
        <v>4139365</v>
      </c>
      <c r="F54" s="84">
        <f>IF(ISBLANK(E54),"  ",IF(C54&gt;0,E54/C54,IF(E54&gt;0,1,0)))</f>
        <v>2.8664858887704876E-2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68">
        <v>58921257</v>
      </c>
      <c r="C58" s="68">
        <v>60829642</v>
      </c>
      <c r="D58" s="68">
        <v>57483994</v>
      </c>
      <c r="E58" s="68">
        <f t="shared" ref="E58:E71" si="4">D58-C58</f>
        <v>-3345648</v>
      </c>
      <c r="F58" s="73">
        <f t="shared" ref="F58:F71" si="5">IF(ISBLANK(E58),"  ",IF(C58&gt;0,E58/C58,IF(E58&gt;0,1,0)))</f>
        <v>-5.5000290812166869E-2</v>
      </c>
    </row>
    <row r="59" spans="1:6" ht="15" customHeight="1" x14ac:dyDescent="0.25">
      <c r="A59" s="78" t="s">
        <v>55</v>
      </c>
      <c r="B59" s="77">
        <v>6215629</v>
      </c>
      <c r="C59" s="77">
        <v>7102094</v>
      </c>
      <c r="D59" s="77">
        <v>6567312</v>
      </c>
      <c r="E59" s="77">
        <f t="shared" si="4"/>
        <v>-534782</v>
      </c>
      <c r="F59" s="73">
        <f t="shared" si="5"/>
        <v>-7.529920048932047E-2</v>
      </c>
    </row>
    <row r="60" spans="1:6" ht="15" customHeight="1" x14ac:dyDescent="0.25">
      <c r="A60" s="78" t="s">
        <v>56</v>
      </c>
      <c r="B60" s="77">
        <v>842633</v>
      </c>
      <c r="C60" s="77">
        <v>760776</v>
      </c>
      <c r="D60" s="77">
        <v>909276</v>
      </c>
      <c r="E60" s="77">
        <f t="shared" si="4"/>
        <v>148500</v>
      </c>
      <c r="F60" s="73">
        <f t="shared" si="5"/>
        <v>0.19519543203255624</v>
      </c>
    </row>
    <row r="61" spans="1:6" ht="15" customHeight="1" x14ac:dyDescent="0.25">
      <c r="A61" s="78" t="s">
        <v>57</v>
      </c>
      <c r="B61" s="77">
        <v>17578003</v>
      </c>
      <c r="C61" s="77">
        <v>14486026</v>
      </c>
      <c r="D61" s="77">
        <v>20678786</v>
      </c>
      <c r="E61" s="77">
        <f t="shared" si="4"/>
        <v>6192760</v>
      </c>
      <c r="F61" s="73">
        <f t="shared" si="5"/>
        <v>0.42749888754859339</v>
      </c>
    </row>
    <row r="62" spans="1:6" ht="15" customHeight="1" x14ac:dyDescent="0.25">
      <c r="A62" s="78" t="s">
        <v>58</v>
      </c>
      <c r="B62" s="77">
        <v>3924901</v>
      </c>
      <c r="C62" s="77">
        <v>4125214</v>
      </c>
      <c r="D62" s="77">
        <v>4049882</v>
      </c>
      <c r="E62" s="77">
        <f t="shared" si="4"/>
        <v>-75332</v>
      </c>
      <c r="F62" s="73">
        <f t="shared" si="5"/>
        <v>-1.8261355653306714E-2</v>
      </c>
    </row>
    <row r="63" spans="1:6" ht="15" customHeight="1" x14ac:dyDescent="0.25">
      <c r="A63" s="78" t="s">
        <v>59</v>
      </c>
      <c r="B63" s="77">
        <v>21061146</v>
      </c>
      <c r="C63" s="77">
        <v>22227468</v>
      </c>
      <c r="D63" s="77">
        <v>27129999</v>
      </c>
      <c r="E63" s="77">
        <f t="shared" si="4"/>
        <v>4902531</v>
      </c>
      <c r="F63" s="73">
        <f t="shared" si="5"/>
        <v>0.22056182917460504</v>
      </c>
    </row>
    <row r="64" spans="1:6" ht="15" customHeight="1" x14ac:dyDescent="0.25">
      <c r="A64" s="78" t="s">
        <v>60</v>
      </c>
      <c r="B64" s="77">
        <v>4150668</v>
      </c>
      <c r="C64" s="77">
        <v>4814190</v>
      </c>
      <c r="D64" s="77">
        <v>4778000</v>
      </c>
      <c r="E64" s="77">
        <f t="shared" si="4"/>
        <v>-36190</v>
      </c>
      <c r="F64" s="73">
        <f t="shared" si="5"/>
        <v>-7.5173601374270644E-3</v>
      </c>
    </row>
    <row r="65" spans="1:6" ht="15" customHeight="1" x14ac:dyDescent="0.25">
      <c r="A65" s="78" t="s">
        <v>61</v>
      </c>
      <c r="B65" s="77">
        <v>30858336</v>
      </c>
      <c r="C65" s="77">
        <v>29796611</v>
      </c>
      <c r="D65" s="77">
        <v>26685299</v>
      </c>
      <c r="E65" s="77">
        <f t="shared" si="4"/>
        <v>-3111312</v>
      </c>
      <c r="F65" s="73">
        <f t="shared" si="5"/>
        <v>-0.10441831790870446</v>
      </c>
    </row>
    <row r="66" spans="1:6" s="127" customFormat="1" ht="15" customHeight="1" x14ac:dyDescent="0.25">
      <c r="A66" s="97" t="s">
        <v>62</v>
      </c>
      <c r="B66" s="83">
        <v>143552573</v>
      </c>
      <c r="C66" s="83">
        <v>144142021</v>
      </c>
      <c r="D66" s="83">
        <v>148282548</v>
      </c>
      <c r="E66" s="83">
        <f t="shared" si="4"/>
        <v>4140527</v>
      </c>
      <c r="F66" s="84">
        <f t="shared" si="5"/>
        <v>2.8725329166849965E-2</v>
      </c>
    </row>
    <row r="67" spans="1:6" ht="15" customHeight="1" x14ac:dyDescent="0.25">
      <c r="A67" s="78" t="s">
        <v>63</v>
      </c>
      <c r="B67" s="77">
        <v>0</v>
      </c>
      <c r="C67" s="77">
        <v>0</v>
      </c>
      <c r="D67" s="77">
        <v>0</v>
      </c>
      <c r="E67" s="77">
        <f t="shared" si="4"/>
        <v>0</v>
      </c>
      <c r="F67" s="73">
        <f t="shared" si="5"/>
        <v>0</v>
      </c>
    </row>
    <row r="68" spans="1:6" ht="15" customHeight="1" x14ac:dyDescent="0.25">
      <c r="A68" s="78" t="s">
        <v>64</v>
      </c>
      <c r="B68" s="77">
        <v>139640</v>
      </c>
      <c r="C68" s="77">
        <v>263539</v>
      </c>
      <c r="D68" s="77">
        <v>262377</v>
      </c>
      <c r="E68" s="77">
        <f t="shared" si="4"/>
        <v>-1162</v>
      </c>
      <c r="F68" s="73">
        <f t="shared" si="5"/>
        <v>-4.409214575451831E-3</v>
      </c>
    </row>
    <row r="69" spans="1:6" ht="15" customHeight="1" x14ac:dyDescent="0.25">
      <c r="A69" s="78" t="s">
        <v>65</v>
      </c>
      <c r="B69" s="77">
        <v>0</v>
      </c>
      <c r="C69" s="77">
        <v>0</v>
      </c>
      <c r="D69" s="77">
        <v>0</v>
      </c>
      <c r="E69" s="77">
        <f t="shared" si="4"/>
        <v>0</v>
      </c>
      <c r="F69" s="73">
        <f t="shared" si="5"/>
        <v>0</v>
      </c>
    </row>
    <row r="70" spans="1:6" ht="15" customHeight="1" x14ac:dyDescent="0.25">
      <c r="A70" s="78" t="s">
        <v>66</v>
      </c>
      <c r="B70" s="77">
        <v>0</v>
      </c>
      <c r="C70" s="77">
        <v>0</v>
      </c>
      <c r="D70" s="77">
        <v>0</v>
      </c>
      <c r="E70" s="77">
        <f t="shared" si="4"/>
        <v>0</v>
      </c>
      <c r="F70" s="73">
        <f t="shared" si="5"/>
        <v>0</v>
      </c>
    </row>
    <row r="71" spans="1:6" s="127" customFormat="1" ht="15" customHeight="1" x14ac:dyDescent="0.25">
      <c r="A71" s="98" t="s">
        <v>67</v>
      </c>
      <c r="B71" s="99">
        <v>143692213</v>
      </c>
      <c r="C71" s="99">
        <v>144405560</v>
      </c>
      <c r="D71" s="99">
        <v>148544925</v>
      </c>
      <c r="E71" s="99">
        <f t="shared" si="4"/>
        <v>4139365</v>
      </c>
      <c r="F71" s="84">
        <f t="shared" si="5"/>
        <v>2.8664858887704876E-2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v>65986005</v>
      </c>
      <c r="C74" s="72">
        <v>67145242</v>
      </c>
      <c r="D74" s="72">
        <v>69475083</v>
      </c>
      <c r="E74" s="68">
        <f t="shared" ref="E74:E92" si="6">D74-C74</f>
        <v>2329841</v>
      </c>
      <c r="F74" s="73">
        <f t="shared" ref="F74:F92" si="7">IF(ISBLANK(E74),"  ",IF(C74&gt;0,E74/C74,IF(E74&gt;0,1,0)))</f>
        <v>3.4698527112315719E-2</v>
      </c>
    </row>
    <row r="75" spans="1:6" ht="15" customHeight="1" x14ac:dyDescent="0.25">
      <c r="A75" s="78" t="s">
        <v>70</v>
      </c>
      <c r="B75" s="75">
        <v>1519085</v>
      </c>
      <c r="C75" s="75">
        <v>1039737</v>
      </c>
      <c r="D75" s="75">
        <v>1096854</v>
      </c>
      <c r="E75" s="77">
        <f t="shared" si="6"/>
        <v>57117</v>
      </c>
      <c r="F75" s="73">
        <f t="shared" si="7"/>
        <v>5.4934084292470112E-2</v>
      </c>
    </row>
    <row r="76" spans="1:6" ht="15" customHeight="1" x14ac:dyDescent="0.25">
      <c r="A76" s="78" t="s">
        <v>71</v>
      </c>
      <c r="B76" s="68">
        <v>24782697</v>
      </c>
      <c r="C76" s="68">
        <v>28722367</v>
      </c>
      <c r="D76" s="68">
        <v>28796512</v>
      </c>
      <c r="E76" s="77">
        <f t="shared" si="6"/>
        <v>74145</v>
      </c>
      <c r="F76" s="73">
        <f t="shared" si="7"/>
        <v>2.5814376649389657E-3</v>
      </c>
    </row>
    <row r="77" spans="1:6" s="127" customFormat="1" ht="15" customHeight="1" x14ac:dyDescent="0.25">
      <c r="A77" s="97" t="s">
        <v>72</v>
      </c>
      <c r="B77" s="99">
        <v>92287787</v>
      </c>
      <c r="C77" s="99">
        <v>96907346</v>
      </c>
      <c r="D77" s="99">
        <v>99368449</v>
      </c>
      <c r="E77" s="83">
        <f t="shared" si="6"/>
        <v>2461103</v>
      </c>
      <c r="F77" s="84">
        <f t="shared" si="7"/>
        <v>2.5396454464865853E-2</v>
      </c>
    </row>
    <row r="78" spans="1:6" ht="15" customHeight="1" x14ac:dyDescent="0.25">
      <c r="A78" s="78" t="s">
        <v>73</v>
      </c>
      <c r="B78" s="75">
        <v>416623</v>
      </c>
      <c r="C78" s="75">
        <v>273584</v>
      </c>
      <c r="D78" s="75">
        <v>389298</v>
      </c>
      <c r="E78" s="77">
        <f t="shared" si="6"/>
        <v>115714</v>
      </c>
      <c r="F78" s="73">
        <f t="shared" si="7"/>
        <v>0.422956020819931</v>
      </c>
    </row>
    <row r="79" spans="1:6" ht="15" customHeight="1" x14ac:dyDescent="0.25">
      <c r="A79" s="78" t="s">
        <v>74</v>
      </c>
      <c r="B79" s="72">
        <v>23215573</v>
      </c>
      <c r="C79" s="72">
        <v>23520493</v>
      </c>
      <c r="D79" s="72">
        <v>18396972</v>
      </c>
      <c r="E79" s="77">
        <f t="shared" si="6"/>
        <v>-5123521</v>
      </c>
      <c r="F79" s="73">
        <f t="shared" si="7"/>
        <v>-0.21783221125509572</v>
      </c>
    </row>
    <row r="80" spans="1:6" ht="15" customHeight="1" x14ac:dyDescent="0.25">
      <c r="A80" s="78" t="s">
        <v>75</v>
      </c>
      <c r="B80" s="68">
        <v>7490857</v>
      </c>
      <c r="C80" s="68">
        <v>4721236</v>
      </c>
      <c r="D80" s="68">
        <v>5046227</v>
      </c>
      <c r="E80" s="77">
        <f t="shared" si="6"/>
        <v>324991</v>
      </c>
      <c r="F80" s="73">
        <f t="shared" si="7"/>
        <v>6.8835999725495617E-2</v>
      </c>
    </row>
    <row r="81" spans="1:8" s="127" customFormat="1" ht="15" customHeight="1" x14ac:dyDescent="0.25">
      <c r="A81" s="81" t="s">
        <v>76</v>
      </c>
      <c r="B81" s="99">
        <v>31123053</v>
      </c>
      <c r="C81" s="99">
        <v>28515313</v>
      </c>
      <c r="D81" s="99">
        <v>23832497</v>
      </c>
      <c r="E81" s="83">
        <f t="shared" si="6"/>
        <v>-4682816</v>
      </c>
      <c r="F81" s="84">
        <f t="shared" si="7"/>
        <v>-0.16422109762568624</v>
      </c>
    </row>
    <row r="82" spans="1:8" ht="15" customHeight="1" x14ac:dyDescent="0.25">
      <c r="A82" s="78" t="s">
        <v>77</v>
      </c>
      <c r="B82" s="68">
        <v>1990826</v>
      </c>
      <c r="C82" s="68">
        <v>2329809</v>
      </c>
      <c r="D82" s="68">
        <v>2165647</v>
      </c>
      <c r="E82" s="77">
        <f t="shared" si="6"/>
        <v>-164162</v>
      </c>
      <c r="F82" s="73">
        <f t="shared" si="7"/>
        <v>-7.046157002569739E-2</v>
      </c>
    </row>
    <row r="83" spans="1:8" ht="15" customHeight="1" x14ac:dyDescent="0.25">
      <c r="A83" s="78" t="s">
        <v>78</v>
      </c>
      <c r="B83" s="77">
        <v>5676723</v>
      </c>
      <c r="C83" s="77">
        <v>6643710</v>
      </c>
      <c r="D83" s="77">
        <v>11706860</v>
      </c>
      <c r="E83" s="77">
        <f t="shared" si="6"/>
        <v>5063150</v>
      </c>
      <c r="F83" s="73">
        <f t="shared" si="7"/>
        <v>0.76209678026283512</v>
      </c>
    </row>
    <row r="84" spans="1:8" ht="15" customHeight="1" x14ac:dyDescent="0.25">
      <c r="A84" s="78" t="s">
        <v>79</v>
      </c>
      <c r="B84" s="77">
        <v>264179</v>
      </c>
      <c r="C84" s="77">
        <v>260866</v>
      </c>
      <c r="D84" s="77">
        <v>260039</v>
      </c>
      <c r="E84" s="77">
        <f t="shared" si="6"/>
        <v>-827</v>
      </c>
      <c r="F84" s="73">
        <f t="shared" si="7"/>
        <v>-3.1702099928699024E-3</v>
      </c>
    </row>
    <row r="85" spans="1:8" ht="15" customHeight="1" x14ac:dyDescent="0.25">
      <c r="A85" s="78" t="s">
        <v>80</v>
      </c>
      <c r="B85" s="77">
        <v>8484428</v>
      </c>
      <c r="C85" s="77">
        <v>9460488</v>
      </c>
      <c r="D85" s="77">
        <v>10824129</v>
      </c>
      <c r="E85" s="77">
        <f t="shared" si="6"/>
        <v>1363641</v>
      </c>
      <c r="F85" s="73">
        <f t="shared" si="7"/>
        <v>0.14414066166565614</v>
      </c>
    </row>
    <row r="86" spans="1:8" s="127" customFormat="1" ht="15" customHeight="1" x14ac:dyDescent="0.25">
      <c r="A86" s="81" t="s">
        <v>81</v>
      </c>
      <c r="B86" s="83">
        <v>16416156</v>
      </c>
      <c r="C86" s="83">
        <v>18694873</v>
      </c>
      <c r="D86" s="83">
        <v>24956675</v>
      </c>
      <c r="E86" s="83">
        <f t="shared" si="6"/>
        <v>6261802</v>
      </c>
      <c r="F86" s="84">
        <f t="shared" si="7"/>
        <v>0.33494755487239736</v>
      </c>
    </row>
    <row r="87" spans="1:8" ht="15" customHeight="1" x14ac:dyDescent="0.25">
      <c r="A87" s="78" t="s">
        <v>82</v>
      </c>
      <c r="B87" s="77">
        <v>3025552</v>
      </c>
      <c r="C87" s="77">
        <v>274711</v>
      </c>
      <c r="D87" s="77">
        <v>373987</v>
      </c>
      <c r="E87" s="77">
        <f t="shared" si="6"/>
        <v>99276</v>
      </c>
      <c r="F87" s="73">
        <f t="shared" si="7"/>
        <v>0.3613834174823724</v>
      </c>
    </row>
    <row r="88" spans="1:8" ht="15" customHeight="1" x14ac:dyDescent="0.25">
      <c r="A88" s="78" t="s">
        <v>83</v>
      </c>
      <c r="B88" s="77">
        <v>9040</v>
      </c>
      <c r="C88" s="77">
        <v>13317</v>
      </c>
      <c r="D88" s="77">
        <v>13317</v>
      </c>
      <c r="E88" s="77">
        <f t="shared" si="6"/>
        <v>0</v>
      </c>
      <c r="F88" s="73">
        <f t="shared" si="7"/>
        <v>0</v>
      </c>
    </row>
    <row r="89" spans="1:8" ht="15" customHeight="1" x14ac:dyDescent="0.25">
      <c r="A89" s="86" t="s">
        <v>84</v>
      </c>
      <c r="B89" s="77">
        <v>830625</v>
      </c>
      <c r="C89" s="77">
        <v>0</v>
      </c>
      <c r="D89" s="77">
        <v>0</v>
      </c>
      <c r="E89" s="77">
        <f t="shared" si="6"/>
        <v>0</v>
      </c>
      <c r="F89" s="73">
        <f t="shared" si="7"/>
        <v>0</v>
      </c>
    </row>
    <row r="90" spans="1:8" s="127" customFormat="1" ht="15" customHeight="1" x14ac:dyDescent="0.25">
      <c r="A90" s="100" t="s">
        <v>85</v>
      </c>
      <c r="B90" s="99">
        <v>3865217</v>
      </c>
      <c r="C90" s="99">
        <v>288028</v>
      </c>
      <c r="D90" s="99">
        <v>387304</v>
      </c>
      <c r="E90" s="99">
        <f t="shared" si="6"/>
        <v>99276</v>
      </c>
      <c r="F90" s="84">
        <f t="shared" si="7"/>
        <v>0.34467482328106991</v>
      </c>
    </row>
    <row r="91" spans="1:8" ht="15" customHeight="1" x14ac:dyDescent="0.25">
      <c r="A91" s="86" t="s">
        <v>86</v>
      </c>
      <c r="B91" s="77">
        <v>0</v>
      </c>
      <c r="C91" s="77">
        <v>0</v>
      </c>
      <c r="D91" s="77">
        <v>0</v>
      </c>
      <c r="E91" s="77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v>143692213</v>
      </c>
      <c r="C92" s="200">
        <v>144405560</v>
      </c>
      <c r="D92" s="200">
        <v>148544925</v>
      </c>
      <c r="E92" s="200">
        <f t="shared" si="6"/>
        <v>4139365</v>
      </c>
      <c r="F92" s="202">
        <f t="shared" si="7"/>
        <v>2.8664858887704876E-2</v>
      </c>
    </row>
    <row r="93" spans="1:8" ht="15" customHeight="1" thickTop="1" x14ac:dyDescent="0.4">
      <c r="A93" s="4"/>
      <c r="B93" s="5"/>
      <c r="C93" s="5"/>
      <c r="D93" s="5"/>
      <c r="E93" s="5"/>
      <c r="F93" s="6" t="s">
        <v>46</v>
      </c>
      <c r="G93" s="145"/>
      <c r="H93" s="145"/>
    </row>
    <row r="94" spans="1:8" x14ac:dyDescent="0.25">
      <c r="A94" s="11" t="s">
        <v>201</v>
      </c>
    </row>
    <row r="95" spans="1:8" x14ac:dyDescent="0.25">
      <c r="A95" s="11" t="s">
        <v>193</v>
      </c>
    </row>
  </sheetData>
  <hyperlinks>
    <hyperlink ref="H2" location="Home!A1" tooltip="Home" display="Home" xr:uid="{00000000-0004-0000-1C00-000000000000}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O95"/>
  <sheetViews>
    <sheetView zoomScale="80" zoomScaleNormal="80" workbookViewId="0">
      <pane xSplit="1" ySplit="5" topLeftCell="B6" activePane="bottomRight" state="frozen"/>
      <selection activeCell="P29" sqref="P29"/>
      <selection pane="topRight" activeCell="P29" sqref="P29"/>
      <selection pane="bottomLeft" activeCell="P29" sqref="P29"/>
      <selection pane="bottomRight" activeCell="P29" sqref="P29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7" max="7" width="8.42578125" style="142" customWidth="1"/>
    <col min="8" max="8" width="11.5703125" style="142" customWidth="1"/>
    <col min="9" max="12" width="9.140625" style="142"/>
    <col min="13" max="13" width="19" style="142" customWidth="1"/>
    <col min="14" max="14" width="14.5703125" style="142" customWidth="1"/>
    <col min="15" max="16384" width="9.140625" style="142"/>
  </cols>
  <sheetData>
    <row r="1" spans="1:8" ht="19.5" customHeight="1" thickBot="1" x14ac:dyDescent="0.35">
      <c r="A1" s="30" t="s">
        <v>0</v>
      </c>
      <c r="B1" s="36"/>
      <c r="C1" s="32" t="s">
        <v>1</v>
      </c>
      <c r="D1" s="29" t="s">
        <v>93</v>
      </c>
      <c r="E1" s="53"/>
      <c r="F1" s="41"/>
    </row>
    <row r="2" spans="1:8" ht="19.5" customHeight="1" thickBot="1" x14ac:dyDescent="0.35">
      <c r="A2" s="30" t="s">
        <v>2</v>
      </c>
      <c r="B2" s="31"/>
      <c r="C2" s="37"/>
      <c r="D2" s="35"/>
      <c r="E2" s="35"/>
      <c r="F2" s="36"/>
      <c r="H2" s="214" t="s">
        <v>190</v>
      </c>
    </row>
    <row r="3" spans="1:8" ht="19.5" customHeight="1" thickBot="1" x14ac:dyDescent="0.35">
      <c r="A3" s="38" t="s">
        <v>3</v>
      </c>
      <c r="B3" s="39"/>
      <c r="C3" s="40"/>
      <c r="D3" s="35"/>
      <c r="E3" s="35"/>
      <c r="F3" s="36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138</v>
      </c>
      <c r="C5" s="65" t="s">
        <v>197</v>
      </c>
      <c r="D5" s="65" t="s">
        <v>198</v>
      </c>
      <c r="E5" s="65" t="s">
        <v>138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f>LSUE!B8+SUSLA!B8+'LCTCS Summary'!B8-LCTCBoard!B8-Online!B8</f>
        <v>119526631</v>
      </c>
      <c r="C8" s="72">
        <f>LSUE!C8+SUSLA!C8+'LCTCS Summary'!C8-LCTCBoard!C8-Online!C8</f>
        <v>119526631</v>
      </c>
      <c r="D8" s="72">
        <f>LSUE!D8+SUSLA!D8+'LCTCS Summary'!D8-LCTCBoard!D8-Online!D8</f>
        <v>121942103</v>
      </c>
      <c r="E8" s="72">
        <f t="shared" ref="E8:E29" si="0">D8-C8</f>
        <v>2415472</v>
      </c>
      <c r="F8" s="73">
        <f t="shared" ref="F8:F29" si="1">IF(ISBLANK(E8),"  ",IF(C8&gt;0,E8/C8,IF(E8&gt;0,1,0)))</f>
        <v>2.0208651241914448E-2</v>
      </c>
    </row>
    <row r="9" spans="1:8" ht="15" customHeight="1" x14ac:dyDescent="0.25">
      <c r="A9" s="71" t="s">
        <v>13</v>
      </c>
      <c r="B9" s="72">
        <f>LSUE!B9+SUSLA!B9+'LCTCS Summary'!B9-LCTCBoard!B9-Online!B9</f>
        <v>0</v>
      </c>
      <c r="C9" s="72">
        <f>LSUE!C9+SUSLA!C9+'LCTCS Summary'!C9-LCTCBoard!C9-Online!C9</f>
        <v>0</v>
      </c>
      <c r="D9" s="72">
        <f>LSUE!D9+SUSLA!D9+'LCTCS Summary'!D9-LCTCBoard!D9-Online!D9</f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2">
        <f>LSUE!B10+SUSLA!B10+'LCTCS Summary'!B10-LCTCBoard!B10-Online!B10</f>
        <v>6255984.629999999</v>
      </c>
      <c r="C10" s="72">
        <f>LSUE!C10+SUSLA!C10+'LCTCS Summary'!C10-LCTCBoard!C10-Online!C10</f>
        <v>6562126</v>
      </c>
      <c r="D10" s="72">
        <f>LSUE!D10+SUSLA!D10+'LCTCS Summary'!D10-LCTCBoard!D10-Online!D10</f>
        <v>7710377</v>
      </c>
      <c r="E10" s="72">
        <f t="shared" si="0"/>
        <v>1148251</v>
      </c>
      <c r="F10" s="73">
        <f t="shared" si="1"/>
        <v>0.17498155323442433</v>
      </c>
    </row>
    <row r="11" spans="1:8" ht="15" customHeight="1" x14ac:dyDescent="0.25">
      <c r="A11" s="76" t="s">
        <v>15</v>
      </c>
      <c r="B11" s="72">
        <f>LSUE!B11+SUSLA!B11+'LCTCS Summary'!B11-LCTCBoard!B11-Online!B11</f>
        <v>0</v>
      </c>
      <c r="C11" s="72">
        <f>LSUE!C11+SUSLA!C11+'LCTCS Summary'!C11-LCTCBoard!C11-Online!C11</f>
        <v>0</v>
      </c>
      <c r="D11" s="72">
        <f>LSUE!D11+SUSLA!D11+'LCTCS Summary'!D11-LCTCBoard!D11-Online!D11</f>
        <v>1094092</v>
      </c>
      <c r="E11" s="72">
        <f t="shared" si="0"/>
        <v>1094092</v>
      </c>
      <c r="F11" s="73">
        <f t="shared" si="1"/>
        <v>1</v>
      </c>
    </row>
    <row r="12" spans="1:8" ht="15" customHeight="1" x14ac:dyDescent="0.25">
      <c r="A12" s="78" t="s">
        <v>16</v>
      </c>
      <c r="B12" s="72">
        <f>LSUE!B12+SUSLA!B12+'LCTCS Summary'!B12-LCTCBoard!B12-Online!B12</f>
        <v>5426162.6300000008</v>
      </c>
      <c r="C12" s="72">
        <f>LSUE!C12+SUSLA!C12+'LCTCS Summary'!C12-LCTCBoard!C12-Online!C12</f>
        <v>5732304</v>
      </c>
      <c r="D12" s="72">
        <f>LSUE!D12+SUSLA!D12+'LCTCS Summary'!D12-LCTCBoard!D12-Online!D12</f>
        <v>5572463</v>
      </c>
      <c r="E12" s="72">
        <f t="shared" si="0"/>
        <v>-159841</v>
      </c>
      <c r="F12" s="73">
        <f t="shared" si="1"/>
        <v>-2.7884250381696434E-2</v>
      </c>
    </row>
    <row r="13" spans="1:8" ht="15" customHeight="1" x14ac:dyDescent="0.25">
      <c r="A13" s="78" t="s">
        <v>17</v>
      </c>
      <c r="B13" s="72">
        <f>LSUE!B13+SUSLA!B13+'LCTCS Summary'!B13-LCTCBoard!B13-Online!B13</f>
        <v>0</v>
      </c>
      <c r="C13" s="72">
        <f>LSUE!C13+SUSLA!C13+'LCTCS Summary'!C13-LCTCBoard!C13-Online!C13</f>
        <v>0</v>
      </c>
      <c r="D13" s="72">
        <f>LSUE!D13+SUSLA!D13+'LCTCS Summary'!D13-LCTCBoard!D13-Online!D13</f>
        <v>0</v>
      </c>
      <c r="E13" s="72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2">
        <f>LSUE!B14+SUSLA!B14+'LCTCS Summary'!B14-LCTCBoard!B14-Online!B14</f>
        <v>130811</v>
      </c>
      <c r="C14" s="72">
        <f>LSUE!C14+SUSLA!C14+'LCTCS Summary'!C14-LCTCBoard!C14-Online!C14</f>
        <v>130811</v>
      </c>
      <c r="D14" s="72">
        <f>LSUE!D14+SUSLA!D14+'LCTCS Summary'!D14-LCTCBoard!D14-Online!D14</f>
        <v>163957</v>
      </c>
      <c r="E14" s="72">
        <f t="shared" si="0"/>
        <v>33146</v>
      </c>
      <c r="F14" s="73">
        <f t="shared" si="1"/>
        <v>0.25338847650426954</v>
      </c>
    </row>
    <row r="15" spans="1:8" ht="15" customHeight="1" x14ac:dyDescent="0.25">
      <c r="A15" s="78" t="s">
        <v>19</v>
      </c>
      <c r="B15" s="72">
        <f>LSUE!B15+SUSLA!B15+'LCTCS Summary'!B15-LCTCBoard!B15-Online!B15</f>
        <v>386700</v>
      </c>
      <c r="C15" s="72">
        <f>LSUE!C15+SUSLA!C15+'LCTCS Summary'!C15-LCTCBoard!C15-Online!C15</f>
        <v>386700</v>
      </c>
      <c r="D15" s="72">
        <f>LSUE!D15+SUSLA!D15+'LCTCS Summary'!D15-LCTCBoard!D15-Online!D15</f>
        <v>530624</v>
      </c>
      <c r="E15" s="72">
        <f t="shared" si="0"/>
        <v>143924</v>
      </c>
      <c r="F15" s="73">
        <f t="shared" si="1"/>
        <v>0.37218515645202999</v>
      </c>
    </row>
    <row r="16" spans="1:8" ht="15" customHeight="1" x14ac:dyDescent="0.25">
      <c r="A16" s="78" t="s">
        <v>20</v>
      </c>
      <c r="B16" s="72">
        <f>LSUE!B16+SUSLA!B16+'LCTCS Summary'!B16-LCTCBoard!B16-Online!B16</f>
        <v>0</v>
      </c>
      <c r="C16" s="72">
        <f>LSUE!C16+SUSLA!C16+'LCTCS Summary'!C16-LCTCBoard!C16-Online!C16</f>
        <v>0</v>
      </c>
      <c r="D16" s="72">
        <f>LSUE!D16+SUSLA!D16+'LCTCS Summary'!D16-LCTCBoard!D16-Online!D16</f>
        <v>0</v>
      </c>
      <c r="E16" s="72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2">
        <f>LSUE!B17+SUSLA!B17+'LCTCS Summary'!B17-LCTCBoard!B17-Online!B17</f>
        <v>0</v>
      </c>
      <c r="C17" s="72">
        <f>LSUE!C17+SUSLA!C17+'LCTCS Summary'!C17-LCTCBoard!C17-Online!C17</f>
        <v>0</v>
      </c>
      <c r="D17" s="72">
        <f>LSUE!D17+SUSLA!D17+'LCTCS Summary'!D17-LCTCBoard!D17-Online!D17</f>
        <v>0</v>
      </c>
      <c r="E17" s="72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2">
        <f>LSUE!B18+SUSLA!B18+'LCTCS Summary'!B18-LCTCBoard!B18-Online!B18</f>
        <v>0</v>
      </c>
      <c r="C18" s="72">
        <f>LSUE!C18+SUSLA!C18+'LCTCS Summary'!C18-LCTCBoard!C18-Online!C18</f>
        <v>0</v>
      </c>
      <c r="D18" s="72">
        <f>LSUE!D18+SUSLA!D18+'LCTCS Summary'!D18-LCTCBoard!D18-Online!D18</f>
        <v>0</v>
      </c>
      <c r="E18" s="72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2">
        <f>LSUE!B19+SUSLA!B19+'LCTCS Summary'!B19-LCTCBoard!B19-Online!B19</f>
        <v>0</v>
      </c>
      <c r="C19" s="72">
        <f>LSUE!C19+SUSLA!C19+'LCTCS Summary'!C19-LCTCBoard!C19-Online!C19</f>
        <v>0</v>
      </c>
      <c r="D19" s="72">
        <f>LSUE!D19+SUSLA!D19+'LCTCS Summary'!D19-LCTCBoard!D19-Online!D19</f>
        <v>0</v>
      </c>
      <c r="E19" s="72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2">
        <f>LSUE!B20+SUSLA!B20+'LCTCS Summary'!B20-LCTCBoard!B20-Online!B20</f>
        <v>0</v>
      </c>
      <c r="C20" s="72">
        <f>LSUE!C20+SUSLA!C20+'LCTCS Summary'!C20-LCTCBoard!C20-Online!C20</f>
        <v>0</v>
      </c>
      <c r="D20" s="72">
        <f>LSUE!D20+SUSLA!D20+'LCTCS Summary'!D20-LCTCBoard!D20-Online!D20</f>
        <v>0</v>
      </c>
      <c r="E20" s="72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2">
        <f>LSUE!B21+SUSLA!B21+'LCTCS Summary'!B21-LCTCBoard!B21-Online!B21</f>
        <v>0</v>
      </c>
      <c r="C21" s="72">
        <f>LSUE!C21+SUSLA!C21+'LCTCS Summary'!C21-LCTCBoard!C21-Online!C21</f>
        <v>0</v>
      </c>
      <c r="D21" s="72">
        <f>LSUE!D21+SUSLA!D21+'LCTCS Summary'!D21-LCTCBoard!D21-Online!D21</f>
        <v>0</v>
      </c>
      <c r="E21" s="72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2">
        <f>LSUE!B22+SUSLA!B22+'LCTCS Summary'!B22-LCTCBoard!B22-Online!B22</f>
        <v>0</v>
      </c>
      <c r="C22" s="72">
        <f>LSUE!C22+SUSLA!C22+'LCTCS Summary'!C22-LCTCBoard!C22-Online!C22</f>
        <v>0</v>
      </c>
      <c r="D22" s="72">
        <f>LSUE!D22+SUSLA!D22+'LCTCS Summary'!D22-LCTCBoard!D22-Online!D22</f>
        <v>0</v>
      </c>
      <c r="E22" s="72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2">
        <f>LSUE!B23+SUSLA!B23+'LCTCS Summary'!B23-LCTCBoard!B23-Online!B23</f>
        <v>0</v>
      </c>
      <c r="C23" s="72">
        <f>LSUE!C23+SUSLA!C23+'LCTCS Summary'!C23-LCTCBoard!C23-Online!C23</f>
        <v>0</v>
      </c>
      <c r="D23" s="72">
        <f>LSUE!D23+SUSLA!D23+'LCTCS Summary'!D23-LCTCBoard!D23-Online!D23</f>
        <v>0</v>
      </c>
      <c r="E23" s="72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2">
        <f>LSUE!B24+SUSLA!B24+'LCTCS Summary'!B24-LCTCBoard!B24-Online!B24</f>
        <v>0</v>
      </c>
      <c r="C24" s="72">
        <f>LSUE!C24+SUSLA!C24+'LCTCS Summary'!C24-LCTCBoard!C24-Online!C24</f>
        <v>0</v>
      </c>
      <c r="D24" s="72">
        <f>LSUE!D24+SUSLA!D24+'LCTCS Summary'!D24-LCTCBoard!D24-Online!D24</f>
        <v>0</v>
      </c>
      <c r="E24" s="72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2">
        <f>LSUE!B25+SUSLA!B25+'LCTCS Summary'!B25-LCTCBoard!B25-Online!B25</f>
        <v>0</v>
      </c>
      <c r="C25" s="72">
        <f>LSUE!C25+SUSLA!C25+'LCTCS Summary'!C25-LCTCBoard!C25-Online!C25</f>
        <v>0</v>
      </c>
      <c r="D25" s="72">
        <f>LSUE!D25+SUSLA!D25+'LCTCS Summary'!D25-LCTCBoard!D25-Online!D25</f>
        <v>0</v>
      </c>
      <c r="E25" s="72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2">
        <f>LSUE!B26+SUSLA!B26+'LCTCS Summary'!B26-LCTCBoard!B26-Online!B26</f>
        <v>312311</v>
      </c>
      <c r="C26" s="72">
        <f>LSUE!C26+SUSLA!C26+'LCTCS Summary'!C26-LCTCBoard!C26-Online!C26</f>
        <v>312311</v>
      </c>
      <c r="D26" s="72">
        <f>LSUE!D26+SUSLA!D26+'LCTCS Summary'!D26-LCTCBoard!D26-Online!D26</f>
        <v>349241</v>
      </c>
      <c r="E26" s="72">
        <f t="shared" si="0"/>
        <v>36930</v>
      </c>
      <c r="F26" s="73">
        <f t="shared" si="1"/>
        <v>0.11824751609773591</v>
      </c>
    </row>
    <row r="27" spans="1:6" ht="15" customHeight="1" x14ac:dyDescent="0.25">
      <c r="A27" s="79" t="s">
        <v>31</v>
      </c>
      <c r="B27" s="72">
        <f>LSUE!B27+SUSLA!B27+'LCTCS Summary'!B27-LCTCBoard!B27-Online!B27</f>
        <v>0</v>
      </c>
      <c r="C27" s="72">
        <f>LSUE!C27+SUSLA!C27+'LCTCS Summary'!C27-LCTCBoard!C27-Online!C27</f>
        <v>0</v>
      </c>
      <c r="D27" s="72">
        <f>LSUE!D27+SUSLA!D27+'LCTCS Summary'!D27-LCTCBoard!D27-Online!D27</f>
        <v>0</v>
      </c>
      <c r="E27" s="72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2">
        <f>LSUE!B28+SUSLA!B28+'LCTCS Summary'!B28-LCTCBoard!B28-Online!B28</f>
        <v>0</v>
      </c>
      <c r="C28" s="72">
        <f>LSUE!C28+SUSLA!C28+'LCTCS Summary'!C28-LCTCBoard!C28-Online!C28</f>
        <v>0</v>
      </c>
      <c r="D28" s="72">
        <f>LSUE!D28+SUSLA!D28+'LCTCS Summary'!D28-LCTCBoard!D28-Online!D28</f>
        <v>0</v>
      </c>
      <c r="E28" s="72">
        <f t="shared" si="0"/>
        <v>0</v>
      </c>
      <c r="F28" s="73">
        <f t="shared" si="1"/>
        <v>0</v>
      </c>
    </row>
    <row r="29" spans="1:6" ht="15" customHeight="1" x14ac:dyDescent="0.25">
      <c r="A29" s="79" t="s">
        <v>32</v>
      </c>
      <c r="B29" s="72">
        <f>LSUE!B29+SUSLA!B29+'LCTCS Summary'!B29-LCTCBoard!B29-Online!B29</f>
        <v>0</v>
      </c>
      <c r="C29" s="72">
        <f>LSUE!C29+SUSLA!C29+'LCTCS Summary'!C29-LCTCBoard!C29-Online!C29</f>
        <v>0</v>
      </c>
      <c r="D29" s="72">
        <f>LSUE!D29+SUSLA!D29+'LCTCS Summary'!D29-LCTCBoard!D29-Online!D29</f>
        <v>0</v>
      </c>
      <c r="E29" s="72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f>LSUE!B31+SUSLA!B31+'LCTCS Summary'!B31-LCTCBoard!B31-Online!B31</f>
        <v>0</v>
      </c>
      <c r="C31" s="72">
        <f>LSUE!C31+SUSLA!C31+'LCTCS Summary'!C31-LCTCBoard!C31-Online!C31</f>
        <v>0</v>
      </c>
      <c r="D31" s="72">
        <f>LSUE!D31+SUSLA!D31+'LCTCS Summary'!D31-LCTCBoard!D31-Online!D31</f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72">
        <f>LSUE!B33+SUSLA!B33+'LCTCS Summary'!B33-LCTCBoard!B33-Online!B33</f>
        <v>0</v>
      </c>
      <c r="C33" s="72">
        <f>LSUE!C33+SUSLA!C33+'LCTCS Summary'!C33-LCTCBoard!C33-Online!C33</f>
        <v>0</v>
      </c>
      <c r="D33" s="72">
        <f>LSUE!D33+SUSLA!D33+'LCTCS Summary'!D33-LCTCBoard!D33-Online!D33</f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125"/>
      <c r="C34" s="125"/>
      <c r="D34" s="125"/>
      <c r="E34" s="75"/>
      <c r="F34" s="73" t="s">
        <v>37</v>
      </c>
    </row>
    <row r="35" spans="1:12" s="127" customFormat="1" ht="15" customHeight="1" x14ac:dyDescent="0.25">
      <c r="A35" s="82" t="s">
        <v>38</v>
      </c>
      <c r="B35" s="126">
        <f>LSUE!B35+SUSLA!B35+'LCTCS Summary'!B35-LCTCBoard!B35-Online!B35</f>
        <v>125782615.63</v>
      </c>
      <c r="C35" s="126">
        <f>LSUE!C35+SUSLA!C35+'LCTCS Summary'!C35-LCTCBoard!C35-Online!C35</f>
        <v>126088757</v>
      </c>
      <c r="D35" s="126">
        <f>LSUE!D35+SUSLA!D35+'LCTCS Summary'!D35-LCTCBoard!D35-Online!D35</f>
        <v>129652480</v>
      </c>
      <c r="E35" s="90">
        <f>D35-C35</f>
        <v>3563723</v>
      </c>
      <c r="F35" s="84">
        <f>IF(ISBLANK(E35),"  ",IF(C35&gt;0,E35/C35,IF(E35&gt;0,1,0)))</f>
        <v>2.82636064054466E-2</v>
      </c>
      <c r="H35" s="192"/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f>LSUE!B37+SUSLA!B37+'LCTCS Summary'!B37-LCTCBoard!B37-Online!B37</f>
        <v>0</v>
      </c>
      <c r="C37" s="72">
        <f>LSUE!C37+SUSLA!C37+'LCTCS Summary'!C37-LCTCBoard!C37-Online!C37</f>
        <v>0</v>
      </c>
      <c r="D37" s="72">
        <f>LSUE!D37+SUSLA!D37+'LCTCS Summary'!D37-LCTCBoard!D37-Online!D37</f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f>LSUE!B38+SUSLA!B38+'LCTCS Summary'!B38-LCTCBoard!B38-Online!B38</f>
        <v>0</v>
      </c>
      <c r="C38" s="72">
        <f>LSUE!C38+SUSLA!C38+'LCTCS Summary'!C38-LCTCBoard!C38-Online!C38</f>
        <v>0</v>
      </c>
      <c r="D38" s="72">
        <f>LSUE!D38+SUSLA!D38+'LCTCS Summary'!D38-LCTCBoard!D38-Online!D38</f>
        <v>0</v>
      </c>
      <c r="E38" s="72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f>LSUE!B39+SUSLA!B39+'LCTCS Summary'!B39-LCTCBoard!B39-Online!B39</f>
        <v>7984624.2999999998</v>
      </c>
      <c r="C39" s="72">
        <f>LSUE!C39+SUSLA!C39+'LCTCS Summary'!C39-LCTCBoard!C39-Online!C39</f>
        <v>0</v>
      </c>
      <c r="D39" s="72">
        <f>LSUE!D39+SUSLA!D39+'LCTCS Summary'!D39-LCTCBoard!D39-Online!D39</f>
        <v>0</v>
      </c>
      <c r="E39" s="72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f>LSUE!B40+SUSLA!B40+'LCTCS Summary'!B40-LCTCBoard!B40-Online!B40</f>
        <v>0</v>
      </c>
      <c r="C40" s="72">
        <f>LSUE!C40+SUSLA!C40+'LCTCS Summary'!C40-LCTCBoard!C40-Online!C40</f>
        <v>0</v>
      </c>
      <c r="D40" s="72">
        <f>LSUE!D40+SUSLA!D40+'LCTCS Summary'!D40-LCTCBoard!D40-Online!D40</f>
        <v>0</v>
      </c>
      <c r="E40" s="72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f>LSUE!B41+SUSLA!B41+'LCTCS Summary'!B41-LCTCBoard!B41-Online!B41</f>
        <v>0</v>
      </c>
      <c r="C41" s="72">
        <f>LSUE!C41+SUSLA!C41+'LCTCS Summary'!C41-LCTCBoard!C41-Online!C41</f>
        <v>0</v>
      </c>
      <c r="D41" s="72">
        <f>LSUE!D41+SUSLA!D41+'LCTCS Summary'!D41-LCTCBoard!D41-Online!D41</f>
        <v>0</v>
      </c>
      <c r="E41" s="72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90">
        <f>LSUE!B42+SUSLA!B42+'LCTCS Summary'!B42-LCTCBoard!B42-Online!B42</f>
        <v>7984624.2999999998</v>
      </c>
      <c r="C42" s="90">
        <f>LSUE!C42+SUSLA!C42+'LCTCS Summary'!C42-LCTCBoard!C42-Online!C42</f>
        <v>0</v>
      </c>
      <c r="D42" s="90">
        <f>LSUE!D42+SUSLA!D42+'LCTCS Summary'!D42-LCTCBoard!D42-Online!D42</f>
        <v>0</v>
      </c>
      <c r="E42" s="90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f>LSUE!B44+SUSLA!B44+'LCTCS Summary'!B44-LCTCBoard!B44-Online!B44</f>
        <v>0</v>
      </c>
      <c r="C44" s="90">
        <f>LSUE!C44+SUSLA!C44+'LCTCS Summary'!C44-LCTCBoard!C44-Online!C44</f>
        <v>0</v>
      </c>
      <c r="D44" s="90">
        <f>LSUE!D44+SUSLA!D44+'LCTCS Summary'!D44-LCTCBoard!D44-Online!D44</f>
        <v>0</v>
      </c>
      <c r="E44" s="90">
        <f>D44-C44</f>
        <v>0</v>
      </c>
      <c r="F44" s="84">
        <f>IF(ISBLANK(E44),"  ",IF(C44&gt;0,E44/C44,IF(E44&gt;0,1,0)))</f>
        <v>0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f>LSUE!B46+SUSLA!B46+'LCTCS Summary'!B46-LCTCBoard!B46-Online!B46</f>
        <v>83492</v>
      </c>
      <c r="C46" s="90">
        <f>LSUE!C46+SUSLA!C46+'LCTCS Summary'!C46-LCTCBoard!C46-Online!C46</f>
        <v>0</v>
      </c>
      <c r="D46" s="90">
        <f>LSUE!D46+SUSLA!D46+'LCTCS Summary'!D46-LCTCBoard!D46-Online!D46</f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90">
        <f>LSUE!B48+SUSLA!B48+'LCTCS Summary'!B48-LCTCBoard!B48-Online!B48</f>
        <v>186278116.15999997</v>
      </c>
      <c r="C48" s="90">
        <f>LSUE!C48+SUSLA!C48+'LCTCS Summary'!C48-LCTCBoard!C48-Online!C48</f>
        <v>191507220.80000001</v>
      </c>
      <c r="D48" s="90">
        <f>LSUE!D48+SUSLA!D48+'LCTCS Summary'!D48-LCTCBoard!D48-Online!D48</f>
        <v>193287221</v>
      </c>
      <c r="E48" s="90">
        <f>D48-C48</f>
        <v>1780000.1999999881</v>
      </c>
      <c r="F48" s="84">
        <f>IF(ISBLANK(E48),"  ",IF(C48&gt;0,E48/C48,IF(E48&gt;0,1,0)))</f>
        <v>9.2946897384037861E-3</v>
      </c>
    </row>
    <row r="49" spans="1:15" ht="15" customHeight="1" x14ac:dyDescent="0.25">
      <c r="A49" s="78" t="s">
        <v>46</v>
      </c>
      <c r="B49" s="77"/>
      <c r="C49" s="77"/>
      <c r="D49" s="77"/>
      <c r="E49" s="77"/>
      <c r="F49" s="69"/>
    </row>
    <row r="50" spans="1:15" s="127" customFormat="1" ht="15" customHeight="1" x14ac:dyDescent="0.25">
      <c r="A50" s="91" t="s">
        <v>50</v>
      </c>
      <c r="B50" s="90">
        <f>LSUE!B50+SUSLA!B50+'LCTCS Summary'!B50-LCTCBoard!B50-Online!B50</f>
        <v>0</v>
      </c>
      <c r="C50" s="90">
        <f>LSUE!C50+SUSLA!C50+'LCTCS Summary'!C50-LCTCBoard!C50-Online!C50</f>
        <v>0</v>
      </c>
      <c r="D50" s="90">
        <f>LSUE!D50+SUSLA!D50+'LCTCS Summary'!D50-LCTCBoard!D50-Online!D50</f>
        <v>0</v>
      </c>
      <c r="E50" s="90">
        <f>D50-C50</f>
        <v>0</v>
      </c>
      <c r="F50" s="84">
        <f>IF(ISBLANK(E50),"  ",IF(C50&gt;0,E50/C50,IF(E50&gt;0,1,0)))</f>
        <v>0</v>
      </c>
    </row>
    <row r="51" spans="1:15" ht="15" customHeight="1" x14ac:dyDescent="0.25">
      <c r="A51" s="80"/>
      <c r="B51" s="68"/>
      <c r="C51" s="68"/>
      <c r="D51" s="68"/>
      <c r="E51" s="68"/>
      <c r="F51" s="93"/>
    </row>
    <row r="52" spans="1:15" s="127" customFormat="1" ht="15" customHeight="1" x14ac:dyDescent="0.25">
      <c r="A52" s="80" t="s">
        <v>51</v>
      </c>
      <c r="B52" s="90">
        <f>LSUE!B52+SUSLA!B52+'LCTCS Summary'!B52-LCTCBoard!B52-Online!B52</f>
        <v>0</v>
      </c>
      <c r="C52" s="90">
        <f>LSUE!C52+SUSLA!C52+'LCTCS Summary'!C52-LCTCBoard!C52-Online!C52</f>
        <v>0</v>
      </c>
      <c r="D52" s="90">
        <f>LSUE!D52+SUSLA!D52+'LCTCS Summary'!D52-LCTCBoard!D52-Online!D52</f>
        <v>0</v>
      </c>
      <c r="E52" s="90">
        <f>D52-C52</f>
        <v>0</v>
      </c>
      <c r="F52" s="84">
        <f>IF(ISBLANK(E52),"  ",IF(C52&gt;0,E52/C52,IF(E52&gt;0,1,0)))</f>
        <v>0</v>
      </c>
    </row>
    <row r="53" spans="1:15" ht="15" customHeight="1" x14ac:dyDescent="0.25">
      <c r="A53" s="78"/>
      <c r="B53" s="77"/>
      <c r="C53" s="77"/>
      <c r="D53" s="77"/>
      <c r="E53" s="77"/>
      <c r="F53" s="69"/>
    </row>
    <row r="54" spans="1:15" s="127" customFormat="1" ht="15" customHeight="1" x14ac:dyDescent="0.25">
      <c r="A54" s="94" t="s">
        <v>52</v>
      </c>
      <c r="B54" s="90">
        <f>LSUE!B54+SUSLA!B54+'LCTCS Summary'!B54-LCTCBoard!B54-Online!B54</f>
        <v>304159599.49000001</v>
      </c>
      <c r="C54" s="90">
        <f>LSUE!C54+SUSLA!C54+'LCTCS Summary'!C54-LCTCBoard!C54-Online!C54</f>
        <v>317595977.80000001</v>
      </c>
      <c r="D54" s="90">
        <f>LSUE!D54+SUSLA!D54+'LCTCS Summary'!D54-LCTCBoard!D54-Online!D54</f>
        <v>322939701</v>
      </c>
      <c r="E54" s="90">
        <f>D54-C54</f>
        <v>5343723.1999999881</v>
      </c>
      <c r="F54" s="84">
        <f>IF(ISBLANK(E54),"  ",IF(C54&gt;0,E54/C54,IF(E54&gt;0,1,0)))</f>
        <v>1.682553802165938E-2</v>
      </c>
    </row>
    <row r="55" spans="1:15" ht="15" customHeight="1" x14ac:dyDescent="0.25">
      <c r="A55" s="95"/>
      <c r="B55" s="77"/>
      <c r="C55" s="77"/>
      <c r="D55" s="77"/>
      <c r="E55" s="77"/>
      <c r="F55" s="69" t="s">
        <v>46</v>
      </c>
    </row>
    <row r="56" spans="1:15" ht="15" customHeight="1" x14ac:dyDescent="0.25">
      <c r="A56" s="96"/>
      <c r="B56" s="68"/>
      <c r="C56" s="68"/>
      <c r="D56" s="68"/>
      <c r="E56" s="68"/>
      <c r="F56" s="70" t="s">
        <v>46</v>
      </c>
    </row>
    <row r="57" spans="1:15" ht="15" customHeight="1" x14ac:dyDescent="0.25">
      <c r="A57" s="94" t="s">
        <v>53</v>
      </c>
      <c r="B57" s="68"/>
      <c r="C57" s="68"/>
      <c r="D57" s="68"/>
      <c r="E57" s="68"/>
      <c r="F57" s="70"/>
    </row>
    <row r="58" spans="1:15" ht="15" customHeight="1" x14ac:dyDescent="0.25">
      <c r="A58" s="76" t="s">
        <v>54</v>
      </c>
      <c r="B58" s="72">
        <f>LSUE!B58+SUSLA!B58+'LCTCS Summary'!B58-LCTCBoard!B58-Online!B58</f>
        <v>145837141.16000003</v>
      </c>
      <c r="C58" s="72">
        <f>LSUE!C58+SUSLA!C58+'LCTCS Summary'!C58-LCTCBoard!C58-Online!C58</f>
        <v>152118700</v>
      </c>
      <c r="D58" s="72">
        <f>LSUE!D58+SUSLA!D58+'LCTCS Summary'!D58-LCTCBoard!D58-Online!D58</f>
        <v>148841306.79600862</v>
      </c>
      <c r="E58" s="72">
        <f t="shared" ref="E58:E71" si="4">D58-C58</f>
        <v>-3277393.2039913833</v>
      </c>
      <c r="F58" s="73">
        <f t="shared" ref="F58:F71" si="5">IF(ISBLANK(E58),"  ",IF(C58&gt;0,E58/C58,IF(E58&gt;0,1,0)))</f>
        <v>-2.1544972472098325E-2</v>
      </c>
      <c r="M58" s="76" t="s">
        <v>54</v>
      </c>
      <c r="N58" s="72">
        <v>150579734</v>
      </c>
      <c r="O58" s="225">
        <f t="shared" ref="O58:O67" si="6">N58/$N$68</f>
        <v>0.47744563205881929</v>
      </c>
    </row>
    <row r="59" spans="1:15" ht="15" customHeight="1" x14ac:dyDescent="0.25">
      <c r="A59" s="78" t="s">
        <v>55</v>
      </c>
      <c r="B59" s="72">
        <f>LSUE!B59+SUSLA!B59+'LCTCS Summary'!B59-LCTCBoard!B59-Online!B59</f>
        <v>0</v>
      </c>
      <c r="C59" s="72">
        <f>LSUE!C59+SUSLA!C59+'LCTCS Summary'!C59-LCTCBoard!C59-Online!C59</f>
        <v>0</v>
      </c>
      <c r="D59" s="72">
        <f>LSUE!D59+SUSLA!D59+'LCTCS Summary'!D59-LCTCBoard!D59-Online!D59</f>
        <v>0</v>
      </c>
      <c r="E59" s="72">
        <f t="shared" si="4"/>
        <v>0</v>
      </c>
      <c r="F59" s="73">
        <f t="shared" si="5"/>
        <v>0</v>
      </c>
      <c r="M59" s="78" t="s">
        <v>56</v>
      </c>
      <c r="N59" s="72">
        <v>245062</v>
      </c>
      <c r="O59" s="224">
        <f t="shared" si="6"/>
        <v>7.7702210234744057E-4</v>
      </c>
    </row>
    <row r="60" spans="1:15" ht="15" customHeight="1" x14ac:dyDescent="0.25">
      <c r="A60" s="78" t="s">
        <v>56</v>
      </c>
      <c r="B60" s="72">
        <f>LSUE!B60+SUSLA!B60+'LCTCS Summary'!B60-LCTCBoard!B60-Online!B60</f>
        <v>232264.00999999998</v>
      </c>
      <c r="C60" s="72">
        <f>LSUE!C60+SUSLA!C60+'LCTCS Summary'!C60-LCTCBoard!C60-Online!C60</f>
        <v>251932</v>
      </c>
      <c r="D60" s="72">
        <f>LSUE!D60+SUSLA!D60+'LCTCS Summary'!D60-LCTCBoard!D60-Online!D60</f>
        <v>240532</v>
      </c>
      <c r="E60" s="72">
        <f t="shared" si="4"/>
        <v>-11400</v>
      </c>
      <c r="F60" s="73">
        <f t="shared" si="5"/>
        <v>-4.5250305638029308E-2</v>
      </c>
      <c r="M60" s="78" t="s">
        <v>194</v>
      </c>
      <c r="N60" s="72">
        <v>27140485</v>
      </c>
      <c r="O60" s="225">
        <f t="shared" si="6"/>
        <v>8.6054780885772481E-2</v>
      </c>
    </row>
    <row r="61" spans="1:15" ht="15" customHeight="1" x14ac:dyDescent="0.25">
      <c r="A61" s="78" t="s">
        <v>57</v>
      </c>
      <c r="B61" s="72">
        <f>LSUE!B61+SUSLA!B61+'LCTCS Summary'!B61-LCTCBoard!B61-Online!B61</f>
        <v>26296734.330000002</v>
      </c>
      <c r="C61" s="72">
        <f>LSUE!C61+SUSLA!C61+'LCTCS Summary'!C61-LCTCBoard!C61-Online!C61</f>
        <v>27003615.999999996</v>
      </c>
      <c r="D61" s="72">
        <f>LSUE!D61+SUSLA!D61+'LCTCS Summary'!D61-LCTCBoard!D61-Online!D61</f>
        <v>29302769.25</v>
      </c>
      <c r="E61" s="72">
        <f t="shared" si="4"/>
        <v>2299153.2500000037</v>
      </c>
      <c r="F61" s="73">
        <f t="shared" si="5"/>
        <v>8.5142421296466514E-2</v>
      </c>
      <c r="M61" s="78" t="s">
        <v>58</v>
      </c>
      <c r="N61" s="72">
        <v>28421766</v>
      </c>
      <c r="O61" s="225">
        <f t="shared" si="6"/>
        <v>9.0117359565118238E-2</v>
      </c>
    </row>
    <row r="62" spans="1:15" ht="15" customHeight="1" x14ac:dyDescent="0.25">
      <c r="A62" s="78" t="s">
        <v>58</v>
      </c>
      <c r="B62" s="72">
        <f>LSUE!B62+SUSLA!B62+'LCTCS Summary'!B62-LCTCBoard!B62-Online!B62</f>
        <v>26210564.959999997</v>
      </c>
      <c r="C62" s="72">
        <f>LSUE!C62+SUSLA!C62+'LCTCS Summary'!C62-LCTCBoard!C62-Online!C62</f>
        <v>28105928</v>
      </c>
      <c r="D62" s="72">
        <f>LSUE!D62+SUSLA!D62+'LCTCS Summary'!D62-LCTCBoard!D62-Online!D62</f>
        <v>29201708.301245015</v>
      </c>
      <c r="E62" s="72">
        <f t="shared" si="4"/>
        <v>1095780.3012450151</v>
      </c>
      <c r="F62" s="73">
        <f t="shared" si="5"/>
        <v>3.8987515418278135E-2</v>
      </c>
      <c r="M62" s="78" t="s">
        <v>59</v>
      </c>
      <c r="N62" s="72">
        <v>62701582</v>
      </c>
      <c r="O62" s="225">
        <f t="shared" si="6"/>
        <v>0.19880893433559849</v>
      </c>
    </row>
    <row r="63" spans="1:15" ht="15" customHeight="1" x14ac:dyDescent="0.25">
      <c r="A63" s="78" t="s">
        <v>59</v>
      </c>
      <c r="B63" s="72">
        <f>LSUE!B63+SUSLA!B63+'LCTCS Summary'!B63-LCTCBoard!B63-Online!B63</f>
        <v>59586406.289999999</v>
      </c>
      <c r="C63" s="72">
        <f>LSUE!C63+SUSLA!C63+'LCTCS Summary'!C63-LCTCBoard!C63-Online!C63</f>
        <v>62328953</v>
      </c>
      <c r="D63" s="72">
        <f>LSUE!D63+SUSLA!D63+'LCTCS Summary'!D63-LCTCBoard!D63-Online!D63</f>
        <v>63620986.440536037</v>
      </c>
      <c r="E63" s="72">
        <f t="shared" si="4"/>
        <v>1292033.4405360371</v>
      </c>
      <c r="F63" s="73">
        <f t="shared" si="5"/>
        <v>2.0729265908510239E-2</v>
      </c>
      <c r="M63" s="78" t="s">
        <v>195</v>
      </c>
      <c r="N63" s="72">
        <v>1384421</v>
      </c>
      <c r="O63" s="224">
        <f t="shared" si="6"/>
        <v>4.3896063688125698E-3</v>
      </c>
    </row>
    <row r="64" spans="1:15" ht="15" customHeight="1" x14ac:dyDescent="0.25">
      <c r="A64" s="78" t="s">
        <v>60</v>
      </c>
      <c r="B64" s="72">
        <f>LSUE!B64+SUSLA!B64+'LCTCS Summary'!B64-LCTCBoard!B64-Online!B64</f>
        <v>2197048.19</v>
      </c>
      <c r="C64" s="72">
        <f>LSUE!C64+SUSLA!C64+'LCTCS Summary'!C64-LCTCBoard!C64-Online!C64</f>
        <v>2108114</v>
      </c>
      <c r="D64" s="72">
        <f>LSUE!D64+SUSLA!D64+'LCTCS Summary'!D64-LCTCBoard!D64-Online!D64</f>
        <v>1934638</v>
      </c>
      <c r="E64" s="72">
        <f t="shared" si="4"/>
        <v>-173476</v>
      </c>
      <c r="F64" s="73">
        <f t="shared" si="5"/>
        <v>-8.2289667446826878E-2</v>
      </c>
      <c r="M64" s="78" t="s">
        <v>196</v>
      </c>
      <c r="N64" s="72">
        <v>37213354</v>
      </c>
      <c r="O64" s="225">
        <f t="shared" si="6"/>
        <v>0.11799299181627317</v>
      </c>
    </row>
    <row r="65" spans="1:15" ht="15" customHeight="1" x14ac:dyDescent="0.25">
      <c r="A65" s="78" t="s">
        <v>61</v>
      </c>
      <c r="B65" s="72">
        <f>LSUE!B65+SUSLA!B65+'LCTCS Summary'!B65-LCTCBoard!B65-Online!B65</f>
        <v>36369887.876000002</v>
      </c>
      <c r="C65" s="72">
        <f>LSUE!C65+SUSLA!C65+'LCTCS Summary'!C65-LCTCBoard!C65-Online!C65</f>
        <v>38054009</v>
      </c>
      <c r="D65" s="72">
        <f>LSUE!D65+SUSLA!D65+'LCTCS Summary'!D65-LCTCBoard!D65-Online!D65</f>
        <v>40922054</v>
      </c>
      <c r="E65" s="72">
        <f t="shared" si="4"/>
        <v>2868045</v>
      </c>
      <c r="F65" s="73">
        <f t="shared" si="5"/>
        <v>7.536774903269719E-2</v>
      </c>
      <c r="M65" s="78" t="s">
        <v>64</v>
      </c>
      <c r="N65" s="72">
        <v>6802161</v>
      </c>
      <c r="O65" s="225">
        <f t="shared" si="6"/>
        <v>2.1567723436215196E-2</v>
      </c>
    </row>
    <row r="66" spans="1:15" s="127" customFormat="1" ht="15" customHeight="1" x14ac:dyDescent="0.25">
      <c r="A66" s="97" t="s">
        <v>62</v>
      </c>
      <c r="B66" s="90">
        <f>LSUE!B66+SUSLA!B66+'LCTCS Summary'!B66-LCTCBoard!B66-Online!B66</f>
        <v>296730046.81599998</v>
      </c>
      <c r="C66" s="90">
        <f>LSUE!C66+SUSLA!C66+'LCTCS Summary'!C66-LCTCBoard!C66-Online!C66</f>
        <v>309971251</v>
      </c>
      <c r="D66" s="90">
        <f>LSUE!D66+SUSLA!D66+'LCTCS Summary'!D66-LCTCBoard!D66-Online!D66</f>
        <v>314063994.7877897</v>
      </c>
      <c r="E66" s="90">
        <f t="shared" si="4"/>
        <v>4092743.7877897024</v>
      </c>
      <c r="F66" s="84">
        <f t="shared" si="5"/>
        <v>1.3203623802485161E-2</v>
      </c>
      <c r="M66" s="78" t="s">
        <v>65</v>
      </c>
      <c r="N66" s="72">
        <v>585262</v>
      </c>
      <c r="O66" s="224">
        <f t="shared" si="6"/>
        <v>1.8556998215311542E-3</v>
      </c>
    </row>
    <row r="67" spans="1:15" ht="15" customHeight="1" x14ac:dyDescent="0.25">
      <c r="A67" s="78" t="s">
        <v>63</v>
      </c>
      <c r="B67" s="72">
        <f>LSUE!B67+SUSLA!B67+'LCTCS Summary'!B67-LCTCBoard!B67-Online!B67</f>
        <v>0</v>
      </c>
      <c r="C67" s="72">
        <f>LSUE!C67+SUSLA!C67+'LCTCS Summary'!C67-LCTCBoard!C67-Online!C67</f>
        <v>0</v>
      </c>
      <c r="D67" s="72">
        <f>LSUE!D67+SUSLA!D67+'LCTCS Summary'!D67-LCTCBoard!D67-Online!D67</f>
        <v>0</v>
      </c>
      <c r="E67" s="72">
        <f t="shared" si="4"/>
        <v>0</v>
      </c>
      <c r="F67" s="73">
        <f t="shared" si="5"/>
        <v>0</v>
      </c>
      <c r="M67" s="78" t="s">
        <v>66</v>
      </c>
      <c r="N67" s="72">
        <v>312311</v>
      </c>
      <c r="O67" s="224">
        <f t="shared" si="6"/>
        <v>9.9024960951200718E-4</v>
      </c>
    </row>
    <row r="68" spans="1:15" ht="15" customHeight="1" x14ac:dyDescent="0.25">
      <c r="A68" s="78" t="s">
        <v>64</v>
      </c>
      <c r="B68" s="72">
        <f>LSUE!B68+SUSLA!B68+'LCTCS Summary'!B68-LCTCBoard!B68-Online!B68</f>
        <v>6318662</v>
      </c>
      <c r="C68" s="72">
        <f>LSUE!C68+SUSLA!C68+'LCTCS Summary'!C68-LCTCBoard!C68-Online!C68</f>
        <v>6632099</v>
      </c>
      <c r="D68" s="72">
        <f>LSUE!D68+SUSLA!D68+'LCTCS Summary'!D68-LCTCBoard!D68-Online!D68</f>
        <v>7615209</v>
      </c>
      <c r="E68" s="72">
        <f t="shared" si="4"/>
        <v>983110</v>
      </c>
      <c r="F68" s="73">
        <f t="shared" si="5"/>
        <v>0.14823512133941305</v>
      </c>
      <c r="N68" s="190">
        <f>SUM(N58:N67)</f>
        <v>315386138</v>
      </c>
    </row>
    <row r="69" spans="1:15" ht="15" customHeight="1" x14ac:dyDescent="0.25">
      <c r="A69" s="78" t="s">
        <v>65</v>
      </c>
      <c r="B69" s="72">
        <f>LSUE!B69+SUSLA!B69+'LCTCS Summary'!B69-LCTCBoard!B69-Online!B69</f>
        <v>798318.59000000008</v>
      </c>
      <c r="C69" s="72">
        <f>LSUE!C69+SUSLA!C69+'LCTCS Summary'!C69-LCTCBoard!C69-Online!C69</f>
        <v>680056</v>
      </c>
      <c r="D69" s="72">
        <f>LSUE!D69+SUSLA!D69+'LCTCS Summary'!D69-LCTCBoard!D69-Online!D69</f>
        <v>911256</v>
      </c>
      <c r="E69" s="72">
        <f t="shared" si="4"/>
        <v>231200</v>
      </c>
      <c r="F69" s="73">
        <f t="shared" si="5"/>
        <v>0.33997200230569247</v>
      </c>
    </row>
    <row r="70" spans="1:15" ht="15" customHeight="1" x14ac:dyDescent="0.25">
      <c r="A70" s="78" t="s">
        <v>66</v>
      </c>
      <c r="B70" s="72">
        <f>LSUE!B70+SUSLA!B70+'LCTCS Summary'!B70-LCTCBoard!B70-Online!B70</f>
        <v>312572</v>
      </c>
      <c r="C70" s="72">
        <f>LSUE!C70+SUSLA!C70+'LCTCS Summary'!C70-LCTCBoard!C70-Online!C70</f>
        <v>312572</v>
      </c>
      <c r="D70" s="72">
        <f>LSUE!D70+SUSLA!D70+'LCTCS Summary'!D70-LCTCBoard!D70-Online!D70</f>
        <v>349241</v>
      </c>
      <c r="E70" s="72">
        <f t="shared" si="4"/>
        <v>36669</v>
      </c>
      <c r="F70" s="73">
        <f t="shared" si="5"/>
        <v>0.11731377090718298</v>
      </c>
      <c r="M70" s="127"/>
      <c r="N70" s="127"/>
      <c r="O70" s="127"/>
    </row>
    <row r="71" spans="1:15" s="127" customFormat="1" ht="15" customHeight="1" x14ac:dyDescent="0.25">
      <c r="A71" s="98" t="s">
        <v>67</v>
      </c>
      <c r="B71" s="90">
        <f>LSUE!B71+SUSLA!B71+'LCTCS Summary'!B71-LCTCBoard!B71-Online!B71-1</f>
        <v>304159599.40600002</v>
      </c>
      <c r="C71" s="90">
        <f>LSUE!C71+SUSLA!C71+'LCTCS Summary'!C71-LCTCBoard!C71-Online!C71</f>
        <v>317595969</v>
      </c>
      <c r="D71" s="90">
        <f>LSUE!D71+SUSLA!D71+'LCTCS Summary'!D71-LCTCBoard!D71-Online!D71</f>
        <v>322939701.7877897</v>
      </c>
      <c r="E71" s="90">
        <f t="shared" si="4"/>
        <v>5343732.7877897024</v>
      </c>
      <c r="F71" s="84">
        <f t="shared" si="5"/>
        <v>1.6825568676502006E-2</v>
      </c>
      <c r="M71" s="142"/>
      <c r="N71" s="142"/>
      <c r="O71" s="142"/>
    </row>
    <row r="72" spans="1:15" ht="15" customHeight="1" x14ac:dyDescent="0.25">
      <c r="A72" s="96"/>
      <c r="B72" s="68"/>
      <c r="C72" s="68"/>
      <c r="D72" s="68"/>
      <c r="E72" s="68"/>
      <c r="F72" s="70"/>
    </row>
    <row r="73" spans="1:15" ht="15" customHeight="1" x14ac:dyDescent="0.25">
      <c r="A73" s="94" t="s">
        <v>68</v>
      </c>
      <c r="B73" s="68"/>
      <c r="C73" s="68"/>
      <c r="D73" s="68"/>
      <c r="E73" s="68"/>
      <c r="F73" s="70"/>
    </row>
    <row r="74" spans="1:15" ht="15" customHeight="1" x14ac:dyDescent="0.25">
      <c r="A74" s="76" t="s">
        <v>69</v>
      </c>
      <c r="B74" s="72">
        <f>LSUE!B74+SUSLA!B74+'LCTCS Summary'!B74-LCTCBoard!B74-Online!B74</f>
        <v>168284868.61000001</v>
      </c>
      <c r="C74" s="72">
        <f>LSUE!C74+SUSLA!C74+'LCTCS Summary'!C74-LCTCBoard!C74-Online!C74</f>
        <v>173765374</v>
      </c>
      <c r="D74" s="72">
        <f>LSUE!D74+SUSLA!D74+'LCTCS Summary'!D74-LCTCBoard!D74-Online!D74</f>
        <v>177024366.90000001</v>
      </c>
      <c r="E74" s="72">
        <f t="shared" ref="E74:E92" si="7">D74-C74</f>
        <v>3258992.900000006</v>
      </c>
      <c r="F74" s="73">
        <f t="shared" ref="F74:F92" si="8">IF(ISBLANK(E74),"  ",IF(C74&gt;0,E74/C74,IF(E74&gt;0,1,0)))</f>
        <v>1.8755134150029256E-2</v>
      </c>
    </row>
    <row r="75" spans="1:15" ht="15" customHeight="1" x14ac:dyDescent="0.25">
      <c r="A75" s="78" t="s">
        <v>70</v>
      </c>
      <c r="B75" s="72">
        <f>LSUE!B75+SUSLA!B75+'LCTCS Summary'!B75-LCTCBoard!B75-Online!B75</f>
        <v>1409676.0200000003</v>
      </c>
      <c r="C75" s="72">
        <f>LSUE!C75+SUSLA!C75+'LCTCS Summary'!C75-LCTCBoard!C75-Online!C75</f>
        <v>1521932</v>
      </c>
      <c r="D75" s="72">
        <f>LSUE!D75+SUSLA!D75+'LCTCS Summary'!D75-LCTCBoard!D75-Online!D75</f>
        <v>1476693</v>
      </c>
      <c r="E75" s="72">
        <f t="shared" si="7"/>
        <v>-45239</v>
      </c>
      <c r="F75" s="73">
        <f t="shared" si="8"/>
        <v>-2.9724718318558253E-2</v>
      </c>
    </row>
    <row r="76" spans="1:15" ht="15" customHeight="1" x14ac:dyDescent="0.25">
      <c r="A76" s="78" t="s">
        <v>71</v>
      </c>
      <c r="B76" s="72">
        <f>LSUE!B76+SUSLA!B76+'LCTCS Summary'!B76-LCTCBoard!B76-Online!B76</f>
        <v>72346973.75</v>
      </c>
      <c r="C76" s="72">
        <f>LSUE!C76+SUSLA!C76+'LCTCS Summary'!C76-LCTCBoard!C76-Online!C76</f>
        <v>75631985</v>
      </c>
      <c r="D76" s="72">
        <f>LSUE!D76+SUSLA!D76+'LCTCS Summary'!D76-LCTCBoard!D76-Online!D76</f>
        <v>75210317.887789682</v>
      </c>
      <c r="E76" s="72">
        <f t="shared" si="7"/>
        <v>-421667.11221031845</v>
      </c>
      <c r="F76" s="73">
        <f t="shared" si="8"/>
        <v>-5.5752485170172178E-3</v>
      </c>
      <c r="M76" s="127"/>
      <c r="N76" s="127"/>
      <c r="O76" s="127"/>
    </row>
    <row r="77" spans="1:15" s="127" customFormat="1" ht="15" customHeight="1" x14ac:dyDescent="0.25">
      <c r="A77" s="97" t="s">
        <v>72</v>
      </c>
      <c r="B77" s="90">
        <f>LSUE!B77+SUSLA!B77+'LCTCS Summary'!B77-LCTCBoard!B77-Online!B77</f>
        <v>242041518.38</v>
      </c>
      <c r="C77" s="90">
        <f>LSUE!C77+SUSLA!C77+'LCTCS Summary'!C77-LCTCBoard!C77-Online!C77</f>
        <v>250919291</v>
      </c>
      <c r="D77" s="90">
        <f>LSUE!D77+SUSLA!D77+'LCTCS Summary'!D77-LCTCBoard!D77-Online!D77</f>
        <v>253711377.78778967</v>
      </c>
      <c r="E77" s="90">
        <f t="shared" si="7"/>
        <v>2792086.7877896726</v>
      </c>
      <c r="F77" s="84">
        <f t="shared" si="8"/>
        <v>1.1127429767006924E-2</v>
      </c>
      <c r="M77" s="142"/>
      <c r="N77" s="142"/>
      <c r="O77" s="142"/>
    </row>
    <row r="78" spans="1:15" ht="15" customHeight="1" x14ac:dyDescent="0.25">
      <c r="A78" s="78" t="s">
        <v>73</v>
      </c>
      <c r="B78" s="72">
        <f>LSUE!B78+SUSLA!B78+'LCTCS Summary'!B78-LCTCBoard!B78-Online!B78</f>
        <v>1485046.99</v>
      </c>
      <c r="C78" s="72">
        <f>LSUE!C78+SUSLA!C78+'LCTCS Summary'!C78-LCTCBoard!C78-Online!C78</f>
        <v>1588493.0000000002</v>
      </c>
      <c r="D78" s="72">
        <f>LSUE!D78+SUSLA!D78+'LCTCS Summary'!D78-LCTCBoard!D78-Online!D78</f>
        <v>1883091</v>
      </c>
      <c r="E78" s="72">
        <f t="shared" si="7"/>
        <v>294597.99999999977</v>
      </c>
      <c r="F78" s="73">
        <f t="shared" si="8"/>
        <v>0.18545753742698251</v>
      </c>
    </row>
    <row r="79" spans="1:15" ht="15" customHeight="1" x14ac:dyDescent="0.25">
      <c r="A79" s="78" t="s">
        <v>74</v>
      </c>
      <c r="B79" s="72">
        <f>LSUE!B79+SUSLA!B79+'LCTCS Summary'!B79-LCTCBoard!B79-Online!B79</f>
        <v>34791419.556000002</v>
      </c>
      <c r="C79" s="72">
        <f>LSUE!C79+SUSLA!C79+'LCTCS Summary'!C79-LCTCBoard!C79-Online!C79</f>
        <v>37344959</v>
      </c>
      <c r="D79" s="72">
        <f>LSUE!D79+SUSLA!D79+'LCTCS Summary'!D79-LCTCBoard!D79-Online!D79</f>
        <v>36916719</v>
      </c>
      <c r="E79" s="72">
        <f t="shared" si="7"/>
        <v>-428240</v>
      </c>
      <c r="F79" s="73">
        <f t="shared" si="8"/>
        <v>-1.1467143396783485E-2</v>
      </c>
    </row>
    <row r="80" spans="1:15" ht="15" customHeight="1" x14ac:dyDescent="0.25">
      <c r="A80" s="78" t="s">
        <v>75</v>
      </c>
      <c r="B80" s="72">
        <f>LSUE!B80+SUSLA!B80+'LCTCS Summary'!B80-LCTCBoard!B80-Online!B80</f>
        <v>4935559.4000000004</v>
      </c>
      <c r="C80" s="72">
        <f>LSUE!C80+SUSLA!C80+'LCTCS Summary'!C80-LCTCBoard!C80-Online!C80</f>
        <v>5942021</v>
      </c>
      <c r="D80" s="72">
        <f>LSUE!D80+SUSLA!D80+'LCTCS Summary'!D80-LCTCBoard!D80-Online!D80</f>
        <v>5770880</v>
      </c>
      <c r="E80" s="72">
        <f t="shared" si="7"/>
        <v>-171141</v>
      </c>
      <c r="F80" s="73">
        <f t="shared" si="8"/>
        <v>-2.8801816755612275E-2</v>
      </c>
      <c r="M80" s="127"/>
      <c r="N80" s="127"/>
      <c r="O80" s="127"/>
    </row>
    <row r="81" spans="1:15" s="127" customFormat="1" ht="15" customHeight="1" x14ac:dyDescent="0.25">
      <c r="A81" s="81" t="s">
        <v>76</v>
      </c>
      <c r="B81" s="90">
        <f>LSUE!B81+SUSLA!B81+'LCTCS Summary'!B81-LCTCBoard!B81-Online!B81</f>
        <v>41212025.946000002</v>
      </c>
      <c r="C81" s="90">
        <f>LSUE!C81+SUSLA!C81+'LCTCS Summary'!C81-LCTCBoard!C81-Online!C81</f>
        <v>44875473</v>
      </c>
      <c r="D81" s="90">
        <f>LSUE!D81+SUSLA!D81+'LCTCS Summary'!D81-LCTCBoard!D81-Online!D81</f>
        <v>44570690</v>
      </c>
      <c r="E81" s="90">
        <f t="shared" si="7"/>
        <v>-304783</v>
      </c>
      <c r="F81" s="84">
        <f t="shared" si="8"/>
        <v>-6.7917501393244366E-3</v>
      </c>
      <c r="M81" s="142"/>
      <c r="N81" s="142"/>
      <c r="O81" s="142"/>
    </row>
    <row r="82" spans="1:15" ht="15" customHeight="1" x14ac:dyDescent="0.25">
      <c r="A82" s="78" t="s">
        <v>77</v>
      </c>
      <c r="B82" s="72">
        <f>LSUE!B82+SUSLA!B82+'LCTCS Summary'!B82-LCTCBoard!B82-Online!B82</f>
        <v>5393221.7000000002</v>
      </c>
      <c r="C82" s="72">
        <f>LSUE!C82+SUSLA!C82+'LCTCS Summary'!C82-LCTCBoard!C82-Online!C82</f>
        <v>4211172</v>
      </c>
      <c r="D82" s="72">
        <f>LSUE!D82+SUSLA!D82+'LCTCS Summary'!D82-LCTCBoard!D82-Online!D82</f>
        <v>4766952</v>
      </c>
      <c r="E82" s="72">
        <f t="shared" si="7"/>
        <v>555780</v>
      </c>
      <c r="F82" s="73">
        <f t="shared" si="8"/>
        <v>0.13197751124865001</v>
      </c>
    </row>
    <row r="83" spans="1:15" ht="15" customHeight="1" x14ac:dyDescent="0.25">
      <c r="A83" s="78" t="s">
        <v>78</v>
      </c>
      <c r="B83" s="72">
        <f>LSUE!B83+SUSLA!B83+'LCTCS Summary'!B83-LCTCBoard!B83-Online!B83</f>
        <v>4476889.5700000012</v>
      </c>
      <c r="C83" s="72">
        <f>LSUE!C83+SUSLA!C83+'LCTCS Summary'!C83-LCTCBoard!C83-Online!C83</f>
        <v>6900611.0000000009</v>
      </c>
      <c r="D83" s="72">
        <f>LSUE!D83+SUSLA!D83+'LCTCS Summary'!D83-LCTCBoard!D83-Online!D83</f>
        <v>8201211.0000000009</v>
      </c>
      <c r="E83" s="72">
        <f t="shared" si="7"/>
        <v>1300600</v>
      </c>
      <c r="F83" s="73">
        <f t="shared" si="8"/>
        <v>0.18847606393115041</v>
      </c>
    </row>
    <row r="84" spans="1:15" ht="15" customHeight="1" x14ac:dyDescent="0.25">
      <c r="A84" s="78" t="s">
        <v>79</v>
      </c>
      <c r="B84" s="72">
        <f>LSUE!B84+SUSLA!B84+'LCTCS Summary'!B84-LCTCBoard!B84-Online!B84</f>
        <v>0</v>
      </c>
      <c r="C84" s="72">
        <f>LSUE!C84+SUSLA!C84+'LCTCS Summary'!C84-LCTCBoard!C84-Online!C84</f>
        <v>50000</v>
      </c>
      <c r="D84" s="72">
        <f>LSUE!D84+SUSLA!D84+'LCTCS Summary'!D84-LCTCBoard!D84-Online!D84</f>
        <v>0</v>
      </c>
      <c r="E84" s="72">
        <f t="shared" si="7"/>
        <v>-50000</v>
      </c>
      <c r="F84" s="73">
        <f t="shared" si="8"/>
        <v>-1</v>
      </c>
    </row>
    <row r="85" spans="1:15" ht="15" customHeight="1" x14ac:dyDescent="0.25">
      <c r="A85" s="78" t="s">
        <v>80</v>
      </c>
      <c r="B85" s="72">
        <f>LSUE!B85+SUSLA!B85+'LCTCS Summary'!B85-LCTCBoard!B85-Online!B85</f>
        <v>7672986.9400000004</v>
      </c>
      <c r="C85" s="72">
        <f>LSUE!C85+SUSLA!C85+'LCTCS Summary'!C85-LCTCBoard!C85-Online!C85</f>
        <v>7596887</v>
      </c>
      <c r="D85" s="72">
        <f>LSUE!D85+SUSLA!D85+'LCTCS Summary'!D85-LCTCBoard!D85-Online!D85</f>
        <v>8853944</v>
      </c>
      <c r="E85" s="72">
        <f t="shared" si="7"/>
        <v>1257057</v>
      </c>
      <c r="F85" s="73">
        <f t="shared" si="8"/>
        <v>0.16547001423082902</v>
      </c>
      <c r="M85" s="127"/>
      <c r="N85" s="127"/>
      <c r="O85" s="127"/>
    </row>
    <row r="86" spans="1:15" s="127" customFormat="1" ht="15" customHeight="1" x14ac:dyDescent="0.25">
      <c r="A86" s="81" t="s">
        <v>81</v>
      </c>
      <c r="B86" s="90">
        <f>LSUE!B86+SUSLA!B86+'LCTCS Summary'!B86-LCTCBoard!B86-Online!B86</f>
        <v>17543098.209999997</v>
      </c>
      <c r="C86" s="90">
        <f>LSUE!C86+SUSLA!C86+'LCTCS Summary'!C86-LCTCBoard!C86-Online!C86</f>
        <v>18758670</v>
      </c>
      <c r="D86" s="90">
        <f>LSUE!D86+SUSLA!D86+'LCTCS Summary'!D86-LCTCBoard!D86-Online!D86</f>
        <v>21822107</v>
      </c>
      <c r="E86" s="90">
        <f t="shared" si="7"/>
        <v>3063437</v>
      </c>
      <c r="F86" s="84">
        <f t="shared" si="8"/>
        <v>0.1633077931431173</v>
      </c>
      <c r="M86" s="142"/>
      <c r="N86" s="142"/>
      <c r="O86" s="142"/>
    </row>
    <row r="87" spans="1:15" ht="15" customHeight="1" x14ac:dyDescent="0.25">
      <c r="A87" s="78" t="s">
        <v>82</v>
      </c>
      <c r="B87" s="72">
        <f>LSUE!B87+SUSLA!B87+'LCTCS Summary'!B87-LCTCBoard!B87-Online!B87</f>
        <v>3049575.8899999997</v>
      </c>
      <c r="C87" s="72">
        <f>LSUE!C87+SUSLA!C87+'LCTCS Summary'!C87-LCTCBoard!C87-Online!C87</f>
        <v>2626267</v>
      </c>
      <c r="D87" s="72">
        <f>LSUE!D87+SUSLA!D87+'LCTCS Summary'!D87-LCTCBoard!D87-Online!D87</f>
        <v>2474143</v>
      </c>
      <c r="E87" s="72">
        <f t="shared" si="7"/>
        <v>-152124</v>
      </c>
      <c r="F87" s="73">
        <f t="shared" si="8"/>
        <v>-5.7924041995730063E-2</v>
      </c>
    </row>
    <row r="88" spans="1:15" ht="15" customHeight="1" x14ac:dyDescent="0.25">
      <c r="A88" s="78" t="s">
        <v>83</v>
      </c>
      <c r="B88" s="72">
        <f>LSUE!B88+SUSLA!B88+'LCTCS Summary'!B88-LCTCBoard!B88-Online!B88</f>
        <v>246368.97999999998</v>
      </c>
      <c r="C88" s="72">
        <f>LSUE!C88+SUSLA!C88+'LCTCS Summary'!C88-LCTCBoard!C88-Online!C88</f>
        <v>319278</v>
      </c>
      <c r="D88" s="72">
        <f>LSUE!D88+SUSLA!D88+'LCTCS Summary'!D88-LCTCBoard!D88-Online!D88</f>
        <v>273383</v>
      </c>
      <c r="E88" s="72">
        <f t="shared" si="7"/>
        <v>-45895</v>
      </c>
      <c r="F88" s="73">
        <f t="shared" si="8"/>
        <v>-0.14374620236909527</v>
      </c>
    </row>
    <row r="89" spans="1:15" ht="15" customHeight="1" x14ac:dyDescent="0.25">
      <c r="A89" s="86" t="s">
        <v>84</v>
      </c>
      <c r="B89" s="72">
        <f>LSUE!B89+SUSLA!B89+'LCTCS Summary'!B89-LCTCBoard!B89-Online!B89</f>
        <v>67012</v>
      </c>
      <c r="C89" s="72">
        <f>LSUE!C89+SUSLA!C89+'LCTCS Summary'!C89-LCTCBoard!C89-Online!C89</f>
        <v>97000</v>
      </c>
      <c r="D89" s="72">
        <f>LSUE!D89+SUSLA!D89+'LCTCS Summary'!D89-LCTCBoard!D89-Online!D89</f>
        <v>88000</v>
      </c>
      <c r="E89" s="72">
        <f t="shared" si="7"/>
        <v>-9000</v>
      </c>
      <c r="F89" s="73">
        <f t="shared" si="8"/>
        <v>-9.2783505154639179E-2</v>
      </c>
      <c r="M89" s="127"/>
      <c r="N89" s="127"/>
      <c r="O89" s="127"/>
    </row>
    <row r="90" spans="1:15" s="127" customFormat="1" ht="15" customHeight="1" x14ac:dyDescent="0.25">
      <c r="A90" s="100" t="s">
        <v>85</v>
      </c>
      <c r="B90" s="90">
        <f>LSUE!B90+SUSLA!B90+'LCTCS Summary'!B90-LCTCBoard!B90-Online!B90</f>
        <v>3362956.8699999996</v>
      </c>
      <c r="C90" s="90">
        <f>LSUE!C90+SUSLA!C90+'LCTCS Summary'!C90-LCTCBoard!C90-Online!C90</f>
        <v>3042545</v>
      </c>
      <c r="D90" s="90">
        <f>LSUE!D90+SUSLA!D90+'LCTCS Summary'!D90-LCTCBoard!D90-Online!D90</f>
        <v>2835526</v>
      </c>
      <c r="E90" s="90">
        <f t="shared" si="7"/>
        <v>-207019</v>
      </c>
      <c r="F90" s="84">
        <f t="shared" si="8"/>
        <v>-6.8041392978575505E-2</v>
      </c>
      <c r="M90" s="142"/>
      <c r="N90" s="142"/>
      <c r="O90" s="142"/>
    </row>
    <row r="91" spans="1:15" ht="15" customHeight="1" x14ac:dyDescent="0.25">
      <c r="A91" s="86" t="s">
        <v>86</v>
      </c>
      <c r="B91" s="72">
        <f>LSUE!B91+SUSLA!B91+'LCTCS Summary'!B91-LCTCBoard!B91-Online!B91</f>
        <v>0</v>
      </c>
      <c r="C91" s="72">
        <f>LSUE!C91+SUSLA!C91+'LCTCS Summary'!C91-LCTCBoard!C91-Online!C91</f>
        <v>0</v>
      </c>
      <c r="D91" s="72">
        <f>LSUE!D91+SUSLA!D91+'LCTCS Summary'!D91-LCTCBoard!D91-Online!D91</f>
        <v>0</v>
      </c>
      <c r="E91" s="72">
        <f t="shared" si="7"/>
        <v>0</v>
      </c>
      <c r="F91" s="73">
        <f t="shared" si="8"/>
        <v>0</v>
      </c>
      <c r="M91" s="127"/>
      <c r="N91" s="127"/>
      <c r="O91" s="127"/>
    </row>
    <row r="92" spans="1:15" s="127" customFormat="1" ht="15" customHeight="1" thickBot="1" x14ac:dyDescent="0.3">
      <c r="A92" s="199" t="s">
        <v>67</v>
      </c>
      <c r="B92" s="200">
        <f>LSUE!B92+SUSLA!B92+'LCTCS Summary'!B92-LCTCBoard!B92-Online!B92-1</f>
        <v>304159599.40599996</v>
      </c>
      <c r="C92" s="200">
        <f>LSUE!C92+SUSLA!C92+'LCTCS Summary'!C92-LCTCBoard!C92-Online!C92</f>
        <v>317595969</v>
      </c>
      <c r="D92" s="200">
        <f>LSUE!D92+SUSLA!D92+'LCTCS Summary'!D92-LCTCBoard!D92-Online!D92</f>
        <v>322939701.7877897</v>
      </c>
      <c r="E92" s="201">
        <f t="shared" si="7"/>
        <v>5343732.7877897024</v>
      </c>
      <c r="F92" s="202">
        <f t="shared" si="8"/>
        <v>1.6825568676502006E-2</v>
      </c>
      <c r="M92" s="142"/>
      <c r="N92" s="142"/>
      <c r="O92" s="142"/>
    </row>
    <row r="93" spans="1:15" ht="15" customHeight="1" thickTop="1" x14ac:dyDescent="0.4">
      <c r="A93" s="4"/>
      <c r="B93" s="5"/>
      <c r="C93" s="5"/>
      <c r="D93" s="5"/>
      <c r="E93" s="5"/>
      <c r="F93" s="6" t="s">
        <v>46</v>
      </c>
      <c r="G93" s="145"/>
      <c r="H93" s="145"/>
    </row>
    <row r="94" spans="1:15" x14ac:dyDescent="0.25">
      <c r="A94" s="1" t="s">
        <v>201</v>
      </c>
    </row>
    <row r="95" spans="1:15" x14ac:dyDescent="0.25">
      <c r="A95" s="1" t="s">
        <v>193</v>
      </c>
    </row>
  </sheetData>
  <hyperlinks>
    <hyperlink ref="H2" location="Home!A1" tooltip="Home" display="Home" xr:uid="{00000000-0004-0000-0200-000000000000}"/>
  </hyperlinks>
  <printOptions horizontalCentered="1" verticalCentered="1"/>
  <pageMargins left="0.25" right="0.25" top="0.75" bottom="0.75" header="0.3" footer="0.3"/>
  <pageSetup scale="49" fitToWidth="0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>
    <pageSetUpPr fitToPage="1"/>
  </sheetPr>
  <dimension ref="A1:L95"/>
  <sheetViews>
    <sheetView zoomScale="80" zoomScaleNormal="80" workbookViewId="0">
      <pane xSplit="1" ySplit="5" topLeftCell="B6" activePane="bottomRight" state="frozen"/>
      <selection activeCell="P29" sqref="P29"/>
      <selection pane="topRight" activeCell="P29" sqref="P29"/>
      <selection pane="bottomLeft" activeCell="P29" sqref="P29"/>
      <selection pane="bottomRight" activeCell="P29" sqref="P29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9" t="s">
        <v>117</v>
      </c>
      <c r="E1" s="43"/>
      <c r="F1" s="41"/>
      <c r="H1" s="145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190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138</v>
      </c>
      <c r="C5" s="65" t="s">
        <v>197</v>
      </c>
      <c r="D5" s="65" t="s">
        <v>198</v>
      </c>
      <c r="E5" s="65" t="s">
        <v>138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v>67696729</v>
      </c>
      <c r="C8" s="72">
        <v>67696729</v>
      </c>
      <c r="D8" s="72">
        <v>71962337</v>
      </c>
      <c r="E8" s="72">
        <f t="shared" ref="E8:E29" si="0">D8-C8</f>
        <v>4265608</v>
      </c>
      <c r="F8" s="73">
        <f t="shared" ref="F8:F29" si="1">IF(ISBLANK(E8),"  ",IF(C8&gt;0,E8/C8,IF(E8&gt;0,1,0)))</f>
        <v>6.3010548116733969E-2</v>
      </c>
    </row>
    <row r="9" spans="1:8" ht="15" customHeight="1" x14ac:dyDescent="0.25">
      <c r="A9" s="71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5">
        <v>4134808</v>
      </c>
      <c r="C10" s="75">
        <v>4293706</v>
      </c>
      <c r="D10" s="75">
        <v>4259625</v>
      </c>
      <c r="E10" s="75">
        <f t="shared" si="0"/>
        <v>-34081</v>
      </c>
      <c r="F10" s="73">
        <f t="shared" si="1"/>
        <v>-7.9374321390425894E-3</v>
      </c>
    </row>
    <row r="11" spans="1:8" ht="15" customHeight="1" x14ac:dyDescent="0.25">
      <c r="A11" s="76" t="s">
        <v>15</v>
      </c>
      <c r="B11" s="77">
        <v>0</v>
      </c>
      <c r="C11" s="77">
        <v>0</v>
      </c>
      <c r="D11" s="77">
        <v>0</v>
      </c>
      <c r="E11" s="75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7">
        <v>2822269</v>
      </c>
      <c r="C12" s="77">
        <v>2981167</v>
      </c>
      <c r="D12" s="77">
        <v>2898040</v>
      </c>
      <c r="E12" s="75">
        <f t="shared" si="0"/>
        <v>-83127</v>
      </c>
      <c r="F12" s="73">
        <f t="shared" si="1"/>
        <v>-2.7884046750819395E-2</v>
      </c>
    </row>
    <row r="13" spans="1:8" ht="15" customHeight="1" x14ac:dyDescent="0.25">
      <c r="A13" s="78" t="s">
        <v>17</v>
      </c>
      <c r="B13" s="77">
        <v>1312539</v>
      </c>
      <c r="C13" s="77">
        <v>1312539</v>
      </c>
      <c r="D13" s="77">
        <v>1361585</v>
      </c>
      <c r="E13" s="75">
        <f t="shared" si="0"/>
        <v>49046</v>
      </c>
      <c r="F13" s="73">
        <f t="shared" si="1"/>
        <v>3.7367270610625662E-2</v>
      </c>
    </row>
    <row r="14" spans="1:8" ht="15" customHeight="1" x14ac:dyDescent="0.25">
      <c r="A14" s="78" t="s">
        <v>18</v>
      </c>
      <c r="B14" s="77">
        <v>0</v>
      </c>
      <c r="C14" s="77">
        <v>0</v>
      </c>
      <c r="D14" s="77">
        <v>0</v>
      </c>
      <c r="E14" s="75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7">
        <v>0</v>
      </c>
      <c r="C15" s="77">
        <v>0</v>
      </c>
      <c r="D15" s="77">
        <v>0</v>
      </c>
      <c r="E15" s="75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7">
        <v>0</v>
      </c>
      <c r="C16" s="77">
        <v>0</v>
      </c>
      <c r="D16" s="77">
        <v>0</v>
      </c>
      <c r="E16" s="75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7">
        <v>0</v>
      </c>
      <c r="C17" s="77">
        <v>0</v>
      </c>
      <c r="D17" s="77">
        <v>0</v>
      </c>
      <c r="E17" s="75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7">
        <v>0</v>
      </c>
      <c r="C18" s="77">
        <v>0</v>
      </c>
      <c r="D18" s="77">
        <v>0</v>
      </c>
      <c r="E18" s="75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7">
        <v>0</v>
      </c>
      <c r="C19" s="77">
        <v>0</v>
      </c>
      <c r="D19" s="77">
        <v>0</v>
      </c>
      <c r="E19" s="75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7">
        <v>0</v>
      </c>
      <c r="C20" s="77">
        <v>0</v>
      </c>
      <c r="D20" s="77">
        <v>0</v>
      </c>
      <c r="E20" s="75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7">
        <v>0</v>
      </c>
      <c r="C22" s="77">
        <v>0</v>
      </c>
      <c r="D22" s="77">
        <v>0</v>
      </c>
      <c r="E22" s="75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7">
        <v>0</v>
      </c>
      <c r="C23" s="77">
        <v>0</v>
      </c>
      <c r="D23" s="77">
        <v>0</v>
      </c>
      <c r="E23" s="75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7">
        <v>0</v>
      </c>
      <c r="C24" s="77">
        <v>0</v>
      </c>
      <c r="D24" s="77">
        <v>0</v>
      </c>
      <c r="E24" s="75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7">
        <v>0</v>
      </c>
      <c r="C25" s="77">
        <v>0</v>
      </c>
      <c r="D25" s="77">
        <v>0</v>
      </c>
      <c r="E25" s="75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7">
        <v>0</v>
      </c>
      <c r="C26" s="77">
        <v>0</v>
      </c>
      <c r="D26" s="77">
        <v>0</v>
      </c>
      <c r="E26" s="75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7">
        <v>0</v>
      </c>
      <c r="C27" s="77">
        <v>0</v>
      </c>
      <c r="D27" s="77">
        <v>0</v>
      </c>
      <c r="E27" s="75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7">
        <v>0</v>
      </c>
      <c r="C28" s="77">
        <v>0</v>
      </c>
      <c r="D28" s="77">
        <v>0</v>
      </c>
      <c r="E28" s="75">
        <f>D28-C28</f>
        <v>0</v>
      </c>
      <c r="F28" s="73">
        <f>IF(ISBLANK(E28),"  ",IF(C28&gt;0,E28/C28,IF(E28&gt;0,1,0)))</f>
        <v>0</v>
      </c>
    </row>
    <row r="29" spans="1:6" ht="15" customHeight="1" x14ac:dyDescent="0.25">
      <c r="A29" s="79" t="s">
        <v>32</v>
      </c>
      <c r="B29" s="77">
        <v>0</v>
      </c>
      <c r="C29" s="77">
        <v>0</v>
      </c>
      <c r="D29" s="77">
        <v>0</v>
      </c>
      <c r="E29" s="75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77"/>
      <c r="C34" s="77"/>
      <c r="D34" s="77"/>
      <c r="E34" s="75"/>
      <c r="F34" s="73" t="str">
        <f>IF(ISBLANK(E34),"  ",IF(C34&gt;0,E34/C34,IF(E34&gt;0,1,0)))</f>
        <v xml:space="preserve">  </v>
      </c>
    </row>
    <row r="35" spans="1:12" s="127" customFormat="1" ht="15" customHeight="1" x14ac:dyDescent="0.25">
      <c r="A35" s="82" t="s">
        <v>38</v>
      </c>
      <c r="B35" s="83">
        <v>71831537</v>
      </c>
      <c r="C35" s="83">
        <v>71990435</v>
      </c>
      <c r="D35" s="83">
        <v>76221962</v>
      </c>
      <c r="E35" s="83">
        <f>D35-C35</f>
        <v>4231527</v>
      </c>
      <c r="F35" s="84">
        <f>IF(ISBLANK(E35),"  ",IF(C35&gt;0,E35/C35,IF(E35&gt;0,1,0)))</f>
        <v>5.8779016962461753E-2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v>0</v>
      </c>
      <c r="C39" s="72">
        <v>0</v>
      </c>
      <c r="D39" s="72">
        <v>0</v>
      </c>
      <c r="E39" s="75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88">
        <v>0</v>
      </c>
      <c r="C42" s="88">
        <v>0</v>
      </c>
      <c r="D42" s="88">
        <v>0</v>
      </c>
      <c r="E42" s="88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v>0</v>
      </c>
      <c r="C44" s="90">
        <v>0</v>
      </c>
      <c r="D44" s="90">
        <v>0</v>
      </c>
      <c r="E44" s="90">
        <f>D44-C44</f>
        <v>0</v>
      </c>
      <c r="F44" s="84">
        <f>IF(ISBLANK(E44),"  ",IF(C44&gt;0,E44/C44,IF(E44&gt;0,1,0)))</f>
        <v>0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v>0</v>
      </c>
      <c r="C46" s="90">
        <v>0</v>
      </c>
      <c r="D46" s="90"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88">
        <v>3822144</v>
      </c>
      <c r="C48" s="88">
        <v>6807967</v>
      </c>
      <c r="D48" s="88">
        <v>6807967</v>
      </c>
      <c r="E48" s="88">
        <f>D48-C48</f>
        <v>0</v>
      </c>
      <c r="F48" s="84">
        <f>IF(ISBLANK(E48),"  ",IF(C48&gt;0,E48/C48,IF(E48&gt;0,1,0)))</f>
        <v>0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2">
        <v>13001294.609999999</v>
      </c>
      <c r="C50" s="92">
        <v>13018275</v>
      </c>
      <c r="D50" s="92">
        <v>13018275</v>
      </c>
      <c r="E50" s="92">
        <f>D50-C50</f>
        <v>0</v>
      </c>
      <c r="F50" s="84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88">
        <v>88654975.609999999</v>
      </c>
      <c r="C54" s="88">
        <v>91816677</v>
      </c>
      <c r="D54" s="88">
        <v>96048204</v>
      </c>
      <c r="E54" s="88">
        <f>D54-C54</f>
        <v>4231527</v>
      </c>
      <c r="F54" s="84">
        <f>IF(ISBLANK(E54),"  ",IF(C54&gt;0,E54/C54,IF(E54&gt;0,1,0)))</f>
        <v>4.6086692943592369E-2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68">
        <v>0</v>
      </c>
      <c r="C58" s="68">
        <v>0</v>
      </c>
      <c r="D58" s="68">
        <v>0</v>
      </c>
      <c r="E58" s="68">
        <f t="shared" ref="E58:E71" si="4">D58-C58</f>
        <v>0</v>
      </c>
      <c r="F58" s="73">
        <f t="shared" ref="F58:F71" si="5">IF(ISBLANK(E58),"  ",IF(C58&gt;0,E58/C58,IF(E58&gt;0,1,0)))</f>
        <v>0</v>
      </c>
    </row>
    <row r="59" spans="1:6" ht="15" customHeight="1" x14ac:dyDescent="0.25">
      <c r="A59" s="78" t="s">
        <v>55</v>
      </c>
      <c r="B59" s="77">
        <v>27127016.539999999</v>
      </c>
      <c r="C59" s="77">
        <v>39547309.329042114</v>
      </c>
      <c r="D59" s="77">
        <v>41179030.178688869</v>
      </c>
      <c r="E59" s="77">
        <f t="shared" si="4"/>
        <v>1631720.8496467546</v>
      </c>
      <c r="F59" s="73">
        <f t="shared" si="5"/>
        <v>4.1259971343953802E-2</v>
      </c>
    </row>
    <row r="60" spans="1:6" ht="15" customHeight="1" x14ac:dyDescent="0.25">
      <c r="A60" s="78" t="s">
        <v>56</v>
      </c>
      <c r="B60" s="77">
        <v>22461508.890000001</v>
      </c>
      <c r="C60" s="77">
        <v>34353487.024312399</v>
      </c>
      <c r="D60" s="77">
        <v>36143823.001717873</v>
      </c>
      <c r="E60" s="77">
        <f t="shared" si="4"/>
        <v>1790335.9774054736</v>
      </c>
      <c r="F60" s="73">
        <f t="shared" si="5"/>
        <v>5.2115116469499297E-2</v>
      </c>
    </row>
    <row r="61" spans="1:6" ht="15" customHeight="1" x14ac:dyDescent="0.25">
      <c r="A61" s="78" t="s">
        <v>57</v>
      </c>
      <c r="B61" s="77">
        <v>2347770.23</v>
      </c>
      <c r="C61" s="77">
        <v>3067034.7333483505</v>
      </c>
      <c r="D61" s="77">
        <v>3130061.8303713994</v>
      </c>
      <c r="E61" s="77">
        <f t="shared" si="4"/>
        <v>63027.097023048904</v>
      </c>
      <c r="F61" s="73">
        <f t="shared" si="5"/>
        <v>2.0549847818071759E-2</v>
      </c>
    </row>
    <row r="62" spans="1:6" ht="15" customHeight="1" x14ac:dyDescent="0.25">
      <c r="A62" s="78" t="s">
        <v>58</v>
      </c>
      <c r="B62" s="77">
        <v>0</v>
      </c>
      <c r="C62" s="77">
        <v>0</v>
      </c>
      <c r="D62" s="77">
        <v>0</v>
      </c>
      <c r="E62" s="77">
        <f t="shared" si="4"/>
        <v>0</v>
      </c>
      <c r="F62" s="73">
        <f t="shared" si="5"/>
        <v>0</v>
      </c>
    </row>
    <row r="63" spans="1:6" ht="15" customHeight="1" x14ac:dyDescent="0.25">
      <c r="A63" s="78" t="s">
        <v>59</v>
      </c>
      <c r="B63" s="77">
        <v>32726349.470000003</v>
      </c>
      <c r="C63" s="77">
        <v>10528309.85641199</v>
      </c>
      <c r="D63" s="77">
        <v>11126453.645102136</v>
      </c>
      <c r="E63" s="77">
        <f t="shared" si="4"/>
        <v>598143.78869014606</v>
      </c>
      <c r="F63" s="73">
        <f t="shared" si="5"/>
        <v>5.6812897497109882E-2</v>
      </c>
    </row>
    <row r="64" spans="1:6" ht="15" customHeight="1" x14ac:dyDescent="0.25">
      <c r="A64" s="78" t="s">
        <v>60</v>
      </c>
      <c r="B64" s="77">
        <v>0</v>
      </c>
      <c r="C64" s="77">
        <v>0</v>
      </c>
      <c r="D64" s="77">
        <v>0</v>
      </c>
      <c r="E64" s="77">
        <f t="shared" si="4"/>
        <v>0</v>
      </c>
      <c r="F64" s="73">
        <f t="shared" si="5"/>
        <v>0</v>
      </c>
    </row>
    <row r="65" spans="1:6" ht="15" customHeight="1" x14ac:dyDescent="0.25">
      <c r="A65" s="78" t="s">
        <v>61</v>
      </c>
      <c r="B65" s="77">
        <v>3992330.46</v>
      </c>
      <c r="C65" s="77">
        <v>4320536.0568851428</v>
      </c>
      <c r="D65" s="77">
        <v>4468835.3441197202</v>
      </c>
      <c r="E65" s="77">
        <f t="shared" si="4"/>
        <v>148299.28723457735</v>
      </c>
      <c r="F65" s="73">
        <f t="shared" si="5"/>
        <v>3.4324279506532482E-2</v>
      </c>
    </row>
    <row r="66" spans="1:6" s="127" customFormat="1" ht="15" customHeight="1" x14ac:dyDescent="0.25">
      <c r="A66" s="97" t="s">
        <v>62</v>
      </c>
      <c r="B66" s="83">
        <v>88654975.589999989</v>
      </c>
      <c r="C66" s="83">
        <v>91816677</v>
      </c>
      <c r="D66" s="83">
        <v>96048204</v>
      </c>
      <c r="E66" s="83">
        <f t="shared" si="4"/>
        <v>4231527</v>
      </c>
      <c r="F66" s="84">
        <f t="shared" si="5"/>
        <v>4.6086692943592369E-2</v>
      </c>
    </row>
    <row r="67" spans="1:6" ht="15" customHeight="1" x14ac:dyDescent="0.25">
      <c r="A67" s="78" t="s">
        <v>63</v>
      </c>
      <c r="B67" s="77">
        <v>0</v>
      </c>
      <c r="C67" s="77">
        <v>0</v>
      </c>
      <c r="D67" s="77">
        <v>0</v>
      </c>
      <c r="E67" s="77">
        <f t="shared" si="4"/>
        <v>0</v>
      </c>
      <c r="F67" s="73">
        <f t="shared" si="5"/>
        <v>0</v>
      </c>
    </row>
    <row r="68" spans="1:6" ht="15" customHeight="1" x14ac:dyDescent="0.25">
      <c r="A68" s="78" t="s">
        <v>64</v>
      </c>
      <c r="B68" s="77">
        <v>0</v>
      </c>
      <c r="C68" s="77">
        <v>0</v>
      </c>
      <c r="D68" s="77">
        <v>0</v>
      </c>
      <c r="E68" s="77">
        <f t="shared" si="4"/>
        <v>0</v>
      </c>
      <c r="F68" s="73">
        <f t="shared" si="5"/>
        <v>0</v>
      </c>
    </row>
    <row r="69" spans="1:6" ht="15" customHeight="1" x14ac:dyDescent="0.25">
      <c r="A69" s="78" t="s">
        <v>65</v>
      </c>
      <c r="B69" s="77">
        <v>0</v>
      </c>
      <c r="C69" s="77">
        <v>0</v>
      </c>
      <c r="D69" s="77">
        <v>0</v>
      </c>
      <c r="E69" s="77">
        <f t="shared" si="4"/>
        <v>0</v>
      </c>
      <c r="F69" s="73">
        <f t="shared" si="5"/>
        <v>0</v>
      </c>
    </row>
    <row r="70" spans="1:6" ht="15" customHeight="1" x14ac:dyDescent="0.25">
      <c r="A70" s="78" t="s">
        <v>66</v>
      </c>
      <c r="B70" s="77">
        <v>0</v>
      </c>
      <c r="C70" s="77">
        <v>0</v>
      </c>
      <c r="D70" s="77">
        <v>0</v>
      </c>
      <c r="E70" s="77">
        <f t="shared" si="4"/>
        <v>0</v>
      </c>
      <c r="F70" s="73">
        <f t="shared" si="5"/>
        <v>0</v>
      </c>
    </row>
    <row r="71" spans="1:6" s="127" customFormat="1" ht="15" customHeight="1" x14ac:dyDescent="0.25">
      <c r="A71" s="98" t="s">
        <v>67</v>
      </c>
      <c r="B71" s="99">
        <v>88654975.589999989</v>
      </c>
      <c r="C71" s="99">
        <v>91816677</v>
      </c>
      <c r="D71" s="99">
        <v>96048204</v>
      </c>
      <c r="E71" s="99">
        <f t="shared" si="4"/>
        <v>4231527</v>
      </c>
      <c r="F71" s="84">
        <f t="shared" si="5"/>
        <v>4.6086692943592369E-2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v>46072605.280000001</v>
      </c>
      <c r="C74" s="72">
        <v>44171780</v>
      </c>
      <c r="D74" s="72">
        <v>47716010</v>
      </c>
      <c r="E74" s="68">
        <f t="shared" ref="E74:E92" si="6">D74-C74</f>
        <v>3544230</v>
      </c>
      <c r="F74" s="73">
        <f t="shared" ref="F74:F92" si="7">IF(ISBLANK(E74),"  ",IF(C74&gt;0,E74/C74,IF(E74&gt;0,1,0)))</f>
        <v>8.0237427606494466E-2</v>
      </c>
    </row>
    <row r="75" spans="1:6" ht="15" customHeight="1" x14ac:dyDescent="0.25">
      <c r="A75" s="78" t="s">
        <v>70</v>
      </c>
      <c r="B75" s="75">
        <v>2524765.0400000005</v>
      </c>
      <c r="C75" s="72">
        <v>1898021</v>
      </c>
      <c r="D75" s="72">
        <v>2713187</v>
      </c>
      <c r="E75" s="77">
        <f t="shared" si="6"/>
        <v>815166</v>
      </c>
      <c r="F75" s="73">
        <f t="shared" si="7"/>
        <v>0.42948207633108382</v>
      </c>
    </row>
    <row r="76" spans="1:6" ht="15" customHeight="1" x14ac:dyDescent="0.25">
      <c r="A76" s="78" t="s">
        <v>71</v>
      </c>
      <c r="B76" s="68">
        <v>27384820.949999999</v>
      </c>
      <c r="C76" s="72">
        <v>26272505.999999996</v>
      </c>
      <c r="D76" s="72">
        <v>27150039.999999996</v>
      </c>
      <c r="E76" s="77">
        <f t="shared" si="6"/>
        <v>877534</v>
      </c>
      <c r="F76" s="73">
        <f t="shared" si="7"/>
        <v>3.3401229406894044E-2</v>
      </c>
    </row>
    <row r="77" spans="1:6" s="127" customFormat="1" ht="15" customHeight="1" x14ac:dyDescent="0.25">
      <c r="A77" s="97" t="s">
        <v>72</v>
      </c>
      <c r="B77" s="99">
        <v>75982191.269999996</v>
      </c>
      <c r="C77" s="99">
        <v>72342307</v>
      </c>
      <c r="D77" s="99">
        <v>77579237</v>
      </c>
      <c r="E77" s="83">
        <f t="shared" si="6"/>
        <v>5236930</v>
      </c>
      <c r="F77" s="84">
        <f t="shared" si="7"/>
        <v>7.2390973099599937E-2</v>
      </c>
    </row>
    <row r="78" spans="1:6" ht="15" customHeight="1" x14ac:dyDescent="0.25">
      <c r="A78" s="78" t="s">
        <v>73</v>
      </c>
      <c r="B78" s="75">
        <v>1412281.77</v>
      </c>
      <c r="C78" s="75">
        <v>1621332</v>
      </c>
      <c r="D78" s="75">
        <v>1792038</v>
      </c>
      <c r="E78" s="77">
        <f t="shared" si="6"/>
        <v>170706</v>
      </c>
      <c r="F78" s="73">
        <f t="shared" si="7"/>
        <v>0.10528750434827661</v>
      </c>
    </row>
    <row r="79" spans="1:6" ht="15" customHeight="1" x14ac:dyDescent="0.25">
      <c r="A79" s="78" t="s">
        <v>74</v>
      </c>
      <c r="B79" s="72">
        <v>6102628.0099999998</v>
      </c>
      <c r="C79" s="72">
        <v>9795108</v>
      </c>
      <c r="D79" s="72">
        <v>7269436</v>
      </c>
      <c r="E79" s="77">
        <f t="shared" si="6"/>
        <v>-2525672</v>
      </c>
      <c r="F79" s="73">
        <f t="shared" si="7"/>
        <v>-0.25785034733665008</v>
      </c>
    </row>
    <row r="80" spans="1:6" ht="15" customHeight="1" x14ac:dyDescent="0.25">
      <c r="A80" s="78" t="s">
        <v>75</v>
      </c>
      <c r="B80" s="68">
        <v>3631244.8899999997</v>
      </c>
      <c r="C80" s="68">
        <v>5654151</v>
      </c>
      <c r="D80" s="68">
        <v>7005220</v>
      </c>
      <c r="E80" s="77">
        <f t="shared" si="6"/>
        <v>1351069</v>
      </c>
      <c r="F80" s="73">
        <f t="shared" si="7"/>
        <v>0.23895170114841291</v>
      </c>
    </row>
    <row r="81" spans="1:8" s="127" customFormat="1" ht="15" customHeight="1" x14ac:dyDescent="0.25">
      <c r="A81" s="81" t="s">
        <v>76</v>
      </c>
      <c r="B81" s="99">
        <v>11146154.669999998</v>
      </c>
      <c r="C81" s="99">
        <v>17070591</v>
      </c>
      <c r="D81" s="99">
        <v>16066694</v>
      </c>
      <c r="E81" s="83">
        <f t="shared" si="6"/>
        <v>-1003897</v>
      </c>
      <c r="F81" s="84">
        <f t="shared" si="7"/>
        <v>-5.8808567319081101E-2</v>
      </c>
    </row>
    <row r="82" spans="1:8" ht="15" customHeight="1" x14ac:dyDescent="0.25">
      <c r="A82" s="78" t="s">
        <v>77</v>
      </c>
      <c r="B82" s="68">
        <v>515233.25</v>
      </c>
      <c r="C82" s="68">
        <v>208751</v>
      </c>
      <c r="D82" s="68">
        <v>219451</v>
      </c>
      <c r="E82" s="77">
        <f t="shared" si="6"/>
        <v>10700</v>
      </c>
      <c r="F82" s="73">
        <f t="shared" si="7"/>
        <v>5.125723948627791E-2</v>
      </c>
    </row>
    <row r="83" spans="1:8" ht="15" customHeight="1" x14ac:dyDescent="0.25">
      <c r="A83" s="78" t="s">
        <v>78</v>
      </c>
      <c r="B83" s="77">
        <v>245647.51999999996</v>
      </c>
      <c r="C83" s="77">
        <v>183211</v>
      </c>
      <c r="D83" s="77">
        <v>249777</v>
      </c>
      <c r="E83" s="77">
        <f t="shared" si="6"/>
        <v>66566</v>
      </c>
      <c r="F83" s="73">
        <f t="shared" si="7"/>
        <v>0.36332971273558901</v>
      </c>
    </row>
    <row r="84" spans="1:8" ht="15" customHeight="1" x14ac:dyDescent="0.25">
      <c r="A84" s="78" t="s">
        <v>79</v>
      </c>
      <c r="B84" s="77">
        <v>0</v>
      </c>
      <c r="C84" s="77">
        <v>0</v>
      </c>
      <c r="D84" s="77">
        <v>0</v>
      </c>
      <c r="E84" s="77">
        <f t="shared" si="6"/>
        <v>0</v>
      </c>
      <c r="F84" s="73">
        <f t="shared" si="7"/>
        <v>0</v>
      </c>
    </row>
    <row r="85" spans="1:8" ht="15" customHeight="1" x14ac:dyDescent="0.25">
      <c r="A85" s="78" t="s">
        <v>80</v>
      </c>
      <c r="B85" s="77">
        <v>51514</v>
      </c>
      <c r="C85" s="77">
        <v>1984017</v>
      </c>
      <c r="D85" s="77">
        <v>1918195</v>
      </c>
      <c r="E85" s="77">
        <f t="shared" si="6"/>
        <v>-65822</v>
      </c>
      <c r="F85" s="73">
        <f t="shared" si="7"/>
        <v>-3.3176127019072923E-2</v>
      </c>
    </row>
    <row r="86" spans="1:8" s="127" customFormat="1" ht="15" customHeight="1" x14ac:dyDescent="0.25">
      <c r="A86" s="81" t="s">
        <v>81</v>
      </c>
      <c r="B86" s="83">
        <v>812394.77</v>
      </c>
      <c r="C86" s="83">
        <v>2375979</v>
      </c>
      <c r="D86" s="83">
        <v>2387423</v>
      </c>
      <c r="E86" s="83">
        <f t="shared" si="6"/>
        <v>11444</v>
      </c>
      <c r="F86" s="84">
        <f t="shared" si="7"/>
        <v>4.8165408869354489E-3</v>
      </c>
    </row>
    <row r="87" spans="1:8" ht="15" customHeight="1" x14ac:dyDescent="0.25">
      <c r="A87" s="78" t="s">
        <v>82</v>
      </c>
      <c r="B87" s="77">
        <v>714234.88</v>
      </c>
      <c r="C87" s="77">
        <v>27800</v>
      </c>
      <c r="D87" s="77">
        <v>14850</v>
      </c>
      <c r="E87" s="77">
        <f t="shared" si="6"/>
        <v>-12950</v>
      </c>
      <c r="F87" s="73">
        <f t="shared" si="7"/>
        <v>-0.46582733812949639</v>
      </c>
    </row>
    <row r="88" spans="1:8" ht="15" customHeight="1" x14ac:dyDescent="0.25">
      <c r="A88" s="78" t="s">
        <v>83</v>
      </c>
      <c r="B88" s="77">
        <v>0</v>
      </c>
      <c r="C88" s="77">
        <v>0</v>
      </c>
      <c r="D88" s="77">
        <v>0</v>
      </c>
      <c r="E88" s="77">
        <f t="shared" si="6"/>
        <v>0</v>
      </c>
      <c r="F88" s="73">
        <f t="shared" si="7"/>
        <v>0</v>
      </c>
    </row>
    <row r="89" spans="1:8" ht="15" customHeight="1" x14ac:dyDescent="0.25">
      <c r="A89" s="86" t="s">
        <v>84</v>
      </c>
      <c r="B89" s="77">
        <v>0</v>
      </c>
      <c r="C89" s="77">
        <v>0</v>
      </c>
      <c r="D89" s="77">
        <v>0</v>
      </c>
      <c r="E89" s="77">
        <f t="shared" si="6"/>
        <v>0</v>
      </c>
      <c r="F89" s="73">
        <f t="shared" si="7"/>
        <v>0</v>
      </c>
    </row>
    <row r="90" spans="1:8" s="127" customFormat="1" ht="15" customHeight="1" x14ac:dyDescent="0.25">
      <c r="A90" s="100" t="s">
        <v>85</v>
      </c>
      <c r="B90" s="99">
        <v>714234.88</v>
      </c>
      <c r="C90" s="99">
        <v>27800</v>
      </c>
      <c r="D90" s="99">
        <v>14850</v>
      </c>
      <c r="E90" s="99">
        <f t="shared" si="6"/>
        <v>-12950</v>
      </c>
      <c r="F90" s="84">
        <f t="shared" si="7"/>
        <v>-0.46582733812949639</v>
      </c>
    </row>
    <row r="91" spans="1:8" ht="15" customHeight="1" x14ac:dyDescent="0.25">
      <c r="A91" s="86" t="s">
        <v>86</v>
      </c>
      <c r="B91" s="77">
        <v>0</v>
      </c>
      <c r="C91" s="77">
        <v>0</v>
      </c>
      <c r="D91" s="75">
        <v>0</v>
      </c>
      <c r="E91" s="77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v>88654975.589999989</v>
      </c>
      <c r="C92" s="200">
        <v>91816677</v>
      </c>
      <c r="D92" s="201">
        <v>96048204</v>
      </c>
      <c r="E92" s="200">
        <f t="shared" si="6"/>
        <v>4231527</v>
      </c>
      <c r="F92" s="202">
        <f t="shared" si="7"/>
        <v>4.6086692943592369E-2</v>
      </c>
    </row>
    <row r="93" spans="1:8" ht="15" customHeight="1" thickTop="1" x14ac:dyDescent="0.4">
      <c r="A93" s="4"/>
      <c r="B93" s="5"/>
      <c r="C93" s="5"/>
      <c r="D93" s="5"/>
      <c r="E93" s="5"/>
      <c r="F93" s="6" t="s">
        <v>46</v>
      </c>
      <c r="G93" s="145"/>
      <c r="H93" s="145"/>
    </row>
    <row r="94" spans="1:8" x14ac:dyDescent="0.25">
      <c r="A94" s="11" t="s">
        <v>201</v>
      </c>
    </row>
    <row r="95" spans="1:8" x14ac:dyDescent="0.25">
      <c r="A95" s="11" t="s">
        <v>193</v>
      </c>
    </row>
  </sheetData>
  <hyperlinks>
    <hyperlink ref="H2" location="Home!A1" tooltip="Home" display="Home" xr:uid="{00000000-0004-0000-1D00-000000000000}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>
    <pageSetUpPr fitToPage="1"/>
  </sheetPr>
  <dimension ref="A1:L95"/>
  <sheetViews>
    <sheetView zoomScale="80" zoomScaleNormal="80" workbookViewId="0">
      <pane xSplit="1" ySplit="5" topLeftCell="B6" activePane="bottomRight" state="frozen"/>
      <selection activeCell="P29" sqref="P29"/>
      <selection pane="topRight" activeCell="P29" sqref="P29"/>
      <selection pane="bottomLeft" activeCell="P29" sqref="P29"/>
      <selection pane="bottomRight" activeCell="P29" sqref="P29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9" t="s">
        <v>123</v>
      </c>
      <c r="E1" s="41"/>
      <c r="F1" s="41"/>
      <c r="G1" s="215"/>
      <c r="H1" s="145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190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138</v>
      </c>
      <c r="C5" s="65" t="s">
        <v>197</v>
      </c>
      <c r="D5" s="65" t="s">
        <v>198</v>
      </c>
      <c r="E5" s="65" t="s">
        <v>138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v>17182659</v>
      </c>
      <c r="C8" s="72">
        <v>17182659</v>
      </c>
      <c r="D8" s="72">
        <v>17315631</v>
      </c>
      <c r="E8" s="72">
        <f t="shared" ref="E8:E29" si="0">D8-C8</f>
        <v>132972</v>
      </c>
      <c r="F8" s="73">
        <f t="shared" ref="F8:F29" si="1">IF(ISBLANK(E8),"  ",IF(C8&gt;0,E8/C8,IF(E8&gt;0,1,0)))</f>
        <v>7.7387324045713763E-3</v>
      </c>
    </row>
    <row r="9" spans="1:8" ht="15" customHeight="1" x14ac:dyDescent="0.25">
      <c r="A9" s="71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5">
        <v>91409</v>
      </c>
      <c r="C10" s="75">
        <v>96556</v>
      </c>
      <c r="D10" s="75">
        <v>93864</v>
      </c>
      <c r="E10" s="75">
        <f t="shared" si="0"/>
        <v>-2692</v>
      </c>
      <c r="F10" s="73">
        <f t="shared" si="1"/>
        <v>-2.7880193877128298E-2</v>
      </c>
    </row>
    <row r="11" spans="1:8" ht="15" customHeight="1" x14ac:dyDescent="0.25">
      <c r="A11" s="76" t="s">
        <v>15</v>
      </c>
      <c r="B11" s="77">
        <v>0</v>
      </c>
      <c r="C11" s="77">
        <v>0</v>
      </c>
      <c r="D11" s="77">
        <v>0</v>
      </c>
      <c r="E11" s="75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7">
        <v>91409</v>
      </c>
      <c r="C12" s="77">
        <v>96556</v>
      </c>
      <c r="D12" s="77">
        <v>93864</v>
      </c>
      <c r="E12" s="75">
        <f t="shared" si="0"/>
        <v>-2692</v>
      </c>
      <c r="F12" s="73">
        <f t="shared" si="1"/>
        <v>-2.7880193877128298E-2</v>
      </c>
    </row>
    <row r="13" spans="1:8" ht="15" customHeight="1" x14ac:dyDescent="0.25">
      <c r="A13" s="78" t="s">
        <v>17</v>
      </c>
      <c r="B13" s="77">
        <v>0</v>
      </c>
      <c r="C13" s="77">
        <v>0</v>
      </c>
      <c r="D13" s="77">
        <v>0</v>
      </c>
      <c r="E13" s="75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7">
        <v>0</v>
      </c>
      <c r="C14" s="77">
        <v>0</v>
      </c>
      <c r="D14" s="77">
        <v>0</v>
      </c>
      <c r="E14" s="75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7">
        <v>0</v>
      </c>
      <c r="C15" s="77">
        <v>0</v>
      </c>
      <c r="D15" s="77">
        <v>0</v>
      </c>
      <c r="E15" s="75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7">
        <v>0</v>
      </c>
      <c r="C16" s="77">
        <v>0</v>
      </c>
      <c r="D16" s="77">
        <v>0</v>
      </c>
      <c r="E16" s="75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7">
        <v>0</v>
      </c>
      <c r="C17" s="77">
        <v>0</v>
      </c>
      <c r="D17" s="77">
        <v>0</v>
      </c>
      <c r="E17" s="75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7">
        <v>0</v>
      </c>
      <c r="C18" s="77">
        <v>0</v>
      </c>
      <c r="D18" s="77">
        <v>0</v>
      </c>
      <c r="E18" s="75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7">
        <v>0</v>
      </c>
      <c r="C19" s="77">
        <v>0</v>
      </c>
      <c r="D19" s="77">
        <v>0</v>
      </c>
      <c r="E19" s="75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7">
        <v>0</v>
      </c>
      <c r="C20" s="77">
        <v>0</v>
      </c>
      <c r="D20" s="77">
        <v>0</v>
      </c>
      <c r="E20" s="75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7">
        <v>0</v>
      </c>
      <c r="C22" s="77">
        <v>0</v>
      </c>
      <c r="D22" s="77">
        <v>0</v>
      </c>
      <c r="E22" s="75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7">
        <v>0</v>
      </c>
      <c r="C23" s="77">
        <v>0</v>
      </c>
      <c r="D23" s="77">
        <v>0</v>
      </c>
      <c r="E23" s="75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7">
        <v>0</v>
      </c>
      <c r="C24" s="77">
        <v>0</v>
      </c>
      <c r="D24" s="77">
        <v>0</v>
      </c>
      <c r="E24" s="75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7">
        <v>0</v>
      </c>
      <c r="C25" s="77">
        <v>0</v>
      </c>
      <c r="D25" s="77">
        <v>0</v>
      </c>
      <c r="E25" s="75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7">
        <v>0</v>
      </c>
      <c r="C26" s="77">
        <v>0</v>
      </c>
      <c r="D26" s="77">
        <v>0</v>
      </c>
      <c r="E26" s="75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7">
        <v>0</v>
      </c>
      <c r="C27" s="77">
        <v>0</v>
      </c>
      <c r="D27" s="77">
        <v>0</v>
      </c>
      <c r="E27" s="75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7">
        <v>0</v>
      </c>
      <c r="C28" s="77">
        <v>0</v>
      </c>
      <c r="D28" s="77">
        <v>0</v>
      </c>
      <c r="E28" s="75">
        <f>D28-C28</f>
        <v>0</v>
      </c>
      <c r="F28" s="73">
        <f>IF(ISBLANK(E28),"  ",IF(C28&gt;0,E28/C28,IF(E28&gt;0,1,0)))</f>
        <v>0</v>
      </c>
    </row>
    <row r="29" spans="1:6" ht="15" customHeight="1" x14ac:dyDescent="0.25">
      <c r="A29" s="79" t="s">
        <v>32</v>
      </c>
      <c r="B29" s="77">
        <v>0</v>
      </c>
      <c r="C29" s="77">
        <v>0</v>
      </c>
      <c r="D29" s="77">
        <v>0</v>
      </c>
      <c r="E29" s="75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77"/>
      <c r="C34" s="77"/>
      <c r="D34" s="77"/>
      <c r="E34" s="75"/>
      <c r="F34" s="73" t="str">
        <f>IF(ISBLANK(E34),"  ",IF(C34&gt;0,E34/C34,IF(E34&gt;0,1,0)))</f>
        <v xml:space="preserve">  </v>
      </c>
    </row>
    <row r="35" spans="1:12" s="127" customFormat="1" ht="15" customHeight="1" x14ac:dyDescent="0.25">
      <c r="A35" s="82" t="s">
        <v>38</v>
      </c>
      <c r="B35" s="83">
        <v>17274068</v>
      </c>
      <c r="C35" s="83">
        <v>17279215</v>
      </c>
      <c r="D35" s="83">
        <v>17409495</v>
      </c>
      <c r="E35" s="83">
        <f>D35-C35</f>
        <v>130280</v>
      </c>
      <c r="F35" s="84">
        <f>IF(ISBLANK(E35),"  ",IF(C35&gt;0,E35/C35,IF(E35&gt;0,1,0)))</f>
        <v>7.5396943669026632E-3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v>0</v>
      </c>
      <c r="C39" s="72">
        <v>0</v>
      </c>
      <c r="D39" s="72">
        <v>0</v>
      </c>
      <c r="E39" s="75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88">
        <v>0</v>
      </c>
      <c r="C42" s="88">
        <v>0</v>
      </c>
      <c r="D42" s="88">
        <v>0</v>
      </c>
      <c r="E42" s="88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v>0</v>
      </c>
      <c r="C44" s="90">
        <v>0</v>
      </c>
      <c r="D44" s="90">
        <v>0</v>
      </c>
      <c r="E44" s="90">
        <f>D44-C44</f>
        <v>0</v>
      </c>
      <c r="F44" s="84">
        <f>IF(ISBLANK(E44),"  ",IF(C44&gt;0,E44/C44,IF(E44&gt;0,1,0)))</f>
        <v>0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v>0</v>
      </c>
      <c r="C46" s="90">
        <v>0</v>
      </c>
      <c r="D46" s="90"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88">
        <v>845560.53</v>
      </c>
      <c r="C48" s="88">
        <v>845561</v>
      </c>
      <c r="D48" s="88">
        <v>845561</v>
      </c>
      <c r="E48" s="88">
        <f>D48-C48</f>
        <v>0</v>
      </c>
      <c r="F48" s="84">
        <f>IF(ISBLANK(E48),"  ",IF(C48&gt;0,E48/C48,IF(E48&gt;0,1,0)))</f>
        <v>0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2">
        <v>0</v>
      </c>
      <c r="C50" s="92">
        <v>0</v>
      </c>
      <c r="D50" s="92">
        <v>0</v>
      </c>
      <c r="E50" s="92">
        <f>D50-C50</f>
        <v>0</v>
      </c>
      <c r="F50" s="84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88">
        <v>18119628.530000001</v>
      </c>
      <c r="C54" s="88">
        <v>18124776</v>
      </c>
      <c r="D54" s="88">
        <v>18255056</v>
      </c>
      <c r="E54" s="88">
        <f>D54-C54</f>
        <v>130280</v>
      </c>
      <c r="F54" s="84">
        <f>IF(ISBLANK(E54),"  ",IF(C54&gt;0,E54/C54,IF(E54&gt;0,1,0)))</f>
        <v>7.1879509021242523E-3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68">
        <v>0</v>
      </c>
      <c r="C58" s="68">
        <v>0</v>
      </c>
      <c r="D58" s="68">
        <v>0</v>
      </c>
      <c r="E58" s="68">
        <f t="shared" ref="E58:E71" si="4">D58-C58</f>
        <v>0</v>
      </c>
      <c r="F58" s="73">
        <f t="shared" ref="F58:F71" si="5">IF(ISBLANK(E58),"  ",IF(C58&gt;0,E58/C58,IF(E58&gt;0,1,0)))</f>
        <v>0</v>
      </c>
    </row>
    <row r="59" spans="1:6" ht="15" customHeight="1" x14ac:dyDescent="0.25">
      <c r="A59" s="78" t="s">
        <v>55</v>
      </c>
      <c r="B59" s="77">
        <v>3593715.4999999995</v>
      </c>
      <c r="C59" s="77">
        <v>3833111</v>
      </c>
      <c r="D59" s="77">
        <v>5321170</v>
      </c>
      <c r="E59" s="77">
        <f t="shared" si="4"/>
        <v>1488059</v>
      </c>
      <c r="F59" s="73">
        <f t="shared" si="5"/>
        <v>0.3882118206334228</v>
      </c>
    </row>
    <row r="60" spans="1:6" ht="15" customHeight="1" x14ac:dyDescent="0.25">
      <c r="A60" s="78" t="s">
        <v>56</v>
      </c>
      <c r="B60" s="77">
        <v>210245.95</v>
      </c>
      <c r="C60" s="77">
        <v>213022</v>
      </c>
      <c r="D60" s="77">
        <v>243840</v>
      </c>
      <c r="E60" s="77">
        <f t="shared" si="4"/>
        <v>30818</v>
      </c>
      <c r="F60" s="73">
        <f t="shared" si="5"/>
        <v>0.14467050351606875</v>
      </c>
    </row>
    <row r="61" spans="1:6" ht="15" customHeight="1" x14ac:dyDescent="0.25">
      <c r="A61" s="78" t="s">
        <v>57</v>
      </c>
      <c r="B61" s="77">
        <v>5777964</v>
      </c>
      <c r="C61" s="77">
        <v>5017452</v>
      </c>
      <c r="D61" s="77">
        <v>5328079</v>
      </c>
      <c r="E61" s="77">
        <f t="shared" si="4"/>
        <v>310627</v>
      </c>
      <c r="F61" s="73">
        <f t="shared" si="5"/>
        <v>6.190931173830861E-2</v>
      </c>
    </row>
    <row r="62" spans="1:6" ht="15" customHeight="1" x14ac:dyDescent="0.25">
      <c r="A62" s="78" t="s">
        <v>58</v>
      </c>
      <c r="B62" s="77">
        <v>0</v>
      </c>
      <c r="C62" s="77">
        <v>0</v>
      </c>
      <c r="D62" s="77">
        <v>0</v>
      </c>
      <c r="E62" s="77">
        <f t="shared" si="4"/>
        <v>0</v>
      </c>
      <c r="F62" s="73">
        <f t="shared" si="5"/>
        <v>0</v>
      </c>
    </row>
    <row r="63" spans="1:6" ht="15" customHeight="1" x14ac:dyDescent="0.25">
      <c r="A63" s="78" t="s">
        <v>59</v>
      </c>
      <c r="B63" s="77">
        <v>4582055.8100000005</v>
      </c>
      <c r="C63" s="77">
        <v>5723721</v>
      </c>
      <c r="D63" s="77">
        <v>3682455</v>
      </c>
      <c r="E63" s="77">
        <f t="shared" si="4"/>
        <v>-2041266</v>
      </c>
      <c r="F63" s="73">
        <f t="shared" si="5"/>
        <v>-0.35663268702300477</v>
      </c>
    </row>
    <row r="64" spans="1:6" ht="15" customHeight="1" x14ac:dyDescent="0.25">
      <c r="A64" s="78" t="s">
        <v>60</v>
      </c>
      <c r="B64" s="77">
        <v>0</v>
      </c>
      <c r="C64" s="77">
        <v>0</v>
      </c>
      <c r="D64" s="77">
        <v>0</v>
      </c>
      <c r="E64" s="77">
        <f t="shared" si="4"/>
        <v>0</v>
      </c>
      <c r="F64" s="73">
        <f t="shared" si="5"/>
        <v>0</v>
      </c>
    </row>
    <row r="65" spans="1:6" ht="15" customHeight="1" x14ac:dyDescent="0.25">
      <c r="A65" s="78" t="s">
        <v>61</v>
      </c>
      <c r="B65" s="77">
        <v>3955647.6199999996</v>
      </c>
      <c r="C65" s="77">
        <v>3337470</v>
      </c>
      <c r="D65" s="77">
        <v>3679512</v>
      </c>
      <c r="E65" s="77">
        <f t="shared" si="4"/>
        <v>342042</v>
      </c>
      <c r="F65" s="73">
        <f t="shared" si="5"/>
        <v>0.10248541559924135</v>
      </c>
    </row>
    <row r="66" spans="1:6" s="127" customFormat="1" ht="15" customHeight="1" x14ac:dyDescent="0.25">
      <c r="A66" s="97" t="s">
        <v>62</v>
      </c>
      <c r="B66" s="83">
        <v>18119628.879999999</v>
      </c>
      <c r="C66" s="83">
        <v>18124776</v>
      </c>
      <c r="D66" s="83">
        <v>18255056</v>
      </c>
      <c r="E66" s="83">
        <f t="shared" si="4"/>
        <v>130280</v>
      </c>
      <c r="F66" s="84">
        <f t="shared" si="5"/>
        <v>7.1879509021242523E-3</v>
      </c>
    </row>
    <row r="67" spans="1:6" ht="15" customHeight="1" x14ac:dyDescent="0.25">
      <c r="A67" s="78" t="s">
        <v>63</v>
      </c>
      <c r="B67" s="77">
        <v>0</v>
      </c>
      <c r="C67" s="77">
        <v>0</v>
      </c>
      <c r="D67" s="77">
        <v>0</v>
      </c>
      <c r="E67" s="77">
        <f t="shared" si="4"/>
        <v>0</v>
      </c>
      <c r="F67" s="73">
        <f t="shared" si="5"/>
        <v>0</v>
      </c>
    </row>
    <row r="68" spans="1:6" ht="15" customHeight="1" x14ac:dyDescent="0.25">
      <c r="A68" s="78" t="s">
        <v>64</v>
      </c>
      <c r="B68" s="77">
        <v>0</v>
      </c>
      <c r="C68" s="77">
        <v>0</v>
      </c>
      <c r="D68" s="77">
        <v>0</v>
      </c>
      <c r="E68" s="77">
        <f t="shared" si="4"/>
        <v>0</v>
      </c>
      <c r="F68" s="73">
        <f t="shared" si="5"/>
        <v>0</v>
      </c>
    </row>
    <row r="69" spans="1:6" ht="15" customHeight="1" x14ac:dyDescent="0.25">
      <c r="A69" s="78" t="s">
        <v>65</v>
      </c>
      <c r="B69" s="77">
        <v>0</v>
      </c>
      <c r="C69" s="77">
        <v>0</v>
      </c>
      <c r="D69" s="77">
        <v>0</v>
      </c>
      <c r="E69" s="77">
        <f t="shared" si="4"/>
        <v>0</v>
      </c>
      <c r="F69" s="73">
        <f t="shared" si="5"/>
        <v>0</v>
      </c>
    </row>
    <row r="70" spans="1:6" ht="15" customHeight="1" x14ac:dyDescent="0.25">
      <c r="A70" s="78" t="s">
        <v>66</v>
      </c>
      <c r="B70" s="77">
        <v>0</v>
      </c>
      <c r="C70" s="77">
        <v>0</v>
      </c>
      <c r="D70" s="77">
        <v>0</v>
      </c>
      <c r="E70" s="77">
        <f t="shared" si="4"/>
        <v>0</v>
      </c>
      <c r="F70" s="73">
        <f t="shared" si="5"/>
        <v>0</v>
      </c>
    </row>
    <row r="71" spans="1:6" s="127" customFormat="1" ht="15" customHeight="1" x14ac:dyDescent="0.25">
      <c r="A71" s="98" t="s">
        <v>67</v>
      </c>
      <c r="B71" s="99">
        <v>18119628.879999999</v>
      </c>
      <c r="C71" s="99">
        <v>18124776</v>
      </c>
      <c r="D71" s="99">
        <v>18255056</v>
      </c>
      <c r="E71" s="99">
        <f t="shared" si="4"/>
        <v>130280</v>
      </c>
      <c r="F71" s="84">
        <f t="shared" si="5"/>
        <v>7.1879509021242523E-3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v>9337336.4600000009</v>
      </c>
      <c r="C74" s="72">
        <v>9471218</v>
      </c>
      <c r="D74" s="72">
        <v>10426224</v>
      </c>
      <c r="E74" s="68">
        <f t="shared" ref="E74:E92" si="6">D74-C74</f>
        <v>955006</v>
      </c>
      <c r="F74" s="73">
        <f t="shared" ref="F74:F92" si="7">IF(ISBLANK(E74),"  ",IF(C74&gt;0,E74/C74,IF(E74&gt;0,1,0)))</f>
        <v>0.1008324378131725</v>
      </c>
    </row>
    <row r="75" spans="1:6" ht="15" customHeight="1" x14ac:dyDescent="0.25">
      <c r="A75" s="78" t="s">
        <v>70</v>
      </c>
      <c r="B75" s="75">
        <v>1205867.99</v>
      </c>
      <c r="C75" s="75">
        <v>416218</v>
      </c>
      <c r="D75" s="75">
        <v>188800</v>
      </c>
      <c r="E75" s="77">
        <f t="shared" si="6"/>
        <v>-227418</v>
      </c>
      <c r="F75" s="73">
        <f t="shared" si="7"/>
        <v>-0.54639155442580567</v>
      </c>
    </row>
    <row r="76" spans="1:6" ht="15" customHeight="1" x14ac:dyDescent="0.25">
      <c r="A76" s="78" t="s">
        <v>71</v>
      </c>
      <c r="B76" s="68">
        <v>3492974.6399999997</v>
      </c>
      <c r="C76" s="68">
        <v>3477942</v>
      </c>
      <c r="D76" s="68">
        <v>3342492</v>
      </c>
      <c r="E76" s="77">
        <f t="shared" si="6"/>
        <v>-135450</v>
      </c>
      <c r="F76" s="73">
        <f t="shared" si="7"/>
        <v>-3.8945445323700048E-2</v>
      </c>
    </row>
    <row r="77" spans="1:6" s="127" customFormat="1" ht="15" customHeight="1" x14ac:dyDescent="0.25">
      <c r="A77" s="97" t="s">
        <v>72</v>
      </c>
      <c r="B77" s="99">
        <v>14036179.09</v>
      </c>
      <c r="C77" s="99">
        <v>13365378</v>
      </c>
      <c r="D77" s="99">
        <v>13957516</v>
      </c>
      <c r="E77" s="83">
        <f t="shared" si="6"/>
        <v>592138</v>
      </c>
      <c r="F77" s="84">
        <f t="shared" si="7"/>
        <v>4.4303872288535349E-2</v>
      </c>
    </row>
    <row r="78" spans="1:6" ht="15" customHeight="1" x14ac:dyDescent="0.25">
      <c r="A78" s="78" t="s">
        <v>73</v>
      </c>
      <c r="B78" s="75">
        <v>23198.43</v>
      </c>
      <c r="C78" s="75">
        <v>20882</v>
      </c>
      <c r="D78" s="75">
        <v>17681</v>
      </c>
      <c r="E78" s="77">
        <f t="shared" si="6"/>
        <v>-3201</v>
      </c>
      <c r="F78" s="73">
        <f t="shared" si="7"/>
        <v>-0.15328991475912268</v>
      </c>
    </row>
    <row r="79" spans="1:6" ht="15" customHeight="1" x14ac:dyDescent="0.25">
      <c r="A79" s="78" t="s">
        <v>74</v>
      </c>
      <c r="B79" s="72">
        <v>3006074.13</v>
      </c>
      <c r="C79" s="72">
        <v>4108327</v>
      </c>
      <c r="D79" s="72">
        <v>3588883</v>
      </c>
      <c r="E79" s="77">
        <f t="shared" si="6"/>
        <v>-519444</v>
      </c>
      <c r="F79" s="73">
        <f t="shared" si="7"/>
        <v>-0.12643686834081125</v>
      </c>
    </row>
    <row r="80" spans="1:6" ht="15" customHeight="1" x14ac:dyDescent="0.25">
      <c r="A80" s="78" t="s">
        <v>75</v>
      </c>
      <c r="B80" s="68">
        <v>976928.99</v>
      </c>
      <c r="C80" s="68">
        <v>559008</v>
      </c>
      <c r="D80" s="68">
        <v>617505</v>
      </c>
      <c r="E80" s="77">
        <f t="shared" si="6"/>
        <v>58497</v>
      </c>
      <c r="F80" s="73">
        <f t="shared" si="7"/>
        <v>0.10464429847157822</v>
      </c>
    </row>
    <row r="81" spans="1:8" s="127" customFormat="1" ht="15" customHeight="1" x14ac:dyDescent="0.25">
      <c r="A81" s="81" t="s">
        <v>76</v>
      </c>
      <c r="B81" s="99">
        <v>4006201.55</v>
      </c>
      <c r="C81" s="99">
        <v>4688217</v>
      </c>
      <c r="D81" s="99">
        <v>4224069</v>
      </c>
      <c r="E81" s="83">
        <f t="shared" si="6"/>
        <v>-464148</v>
      </c>
      <c r="F81" s="84">
        <f t="shared" si="7"/>
        <v>-9.900309648636145E-2</v>
      </c>
    </row>
    <row r="82" spans="1:8" ht="15" customHeight="1" x14ac:dyDescent="0.25">
      <c r="A82" s="78" t="s">
        <v>77</v>
      </c>
      <c r="B82" s="68">
        <v>32348.720000000001</v>
      </c>
      <c r="C82" s="68">
        <v>28715</v>
      </c>
      <c r="D82" s="68">
        <v>17923</v>
      </c>
      <c r="E82" s="77">
        <f t="shared" si="6"/>
        <v>-10792</v>
      </c>
      <c r="F82" s="73">
        <f t="shared" si="7"/>
        <v>-0.37583144697893089</v>
      </c>
    </row>
    <row r="83" spans="1:8" ht="15" customHeight="1" x14ac:dyDescent="0.25">
      <c r="A83" s="78" t="s">
        <v>78</v>
      </c>
      <c r="B83" s="77">
        <v>13039.39</v>
      </c>
      <c r="C83" s="77">
        <v>31315</v>
      </c>
      <c r="D83" s="77">
        <v>45306</v>
      </c>
      <c r="E83" s="77">
        <f t="shared" si="6"/>
        <v>13991</v>
      </c>
      <c r="F83" s="73">
        <f t="shared" si="7"/>
        <v>0.44678269200063869</v>
      </c>
    </row>
    <row r="84" spans="1:8" ht="15" customHeight="1" x14ac:dyDescent="0.25">
      <c r="A84" s="78" t="s">
        <v>79</v>
      </c>
      <c r="B84" s="77">
        <v>0</v>
      </c>
      <c r="C84" s="77">
        <v>0</v>
      </c>
      <c r="D84" s="77">
        <v>0</v>
      </c>
      <c r="E84" s="77">
        <f t="shared" si="6"/>
        <v>0</v>
      </c>
      <c r="F84" s="73">
        <f t="shared" si="7"/>
        <v>0</v>
      </c>
    </row>
    <row r="85" spans="1:8" ht="15" customHeight="1" x14ac:dyDescent="0.25">
      <c r="A85" s="78" t="s">
        <v>80</v>
      </c>
      <c r="B85" s="77">
        <v>0</v>
      </c>
      <c r="C85" s="77">
        <v>0</v>
      </c>
      <c r="D85" s="77">
        <v>0</v>
      </c>
      <c r="E85" s="77">
        <f t="shared" si="6"/>
        <v>0</v>
      </c>
      <c r="F85" s="73">
        <f t="shared" si="7"/>
        <v>0</v>
      </c>
    </row>
    <row r="86" spans="1:8" s="127" customFormat="1" ht="15" customHeight="1" x14ac:dyDescent="0.25">
      <c r="A86" s="81" t="s">
        <v>81</v>
      </c>
      <c r="B86" s="83">
        <v>45388.11</v>
      </c>
      <c r="C86" s="83">
        <v>60030</v>
      </c>
      <c r="D86" s="83">
        <v>63229</v>
      </c>
      <c r="E86" s="83">
        <f t="shared" si="6"/>
        <v>3199</v>
      </c>
      <c r="F86" s="84">
        <f t="shared" si="7"/>
        <v>5.3290021655838744E-2</v>
      </c>
    </row>
    <row r="87" spans="1:8" ht="15" customHeight="1" x14ac:dyDescent="0.25">
      <c r="A87" s="78" t="s">
        <v>82</v>
      </c>
      <c r="B87" s="77">
        <v>1635.61</v>
      </c>
      <c r="C87" s="77">
        <v>0</v>
      </c>
      <c r="D87" s="77">
        <v>0</v>
      </c>
      <c r="E87" s="77">
        <f t="shared" si="6"/>
        <v>0</v>
      </c>
      <c r="F87" s="73">
        <f t="shared" si="7"/>
        <v>0</v>
      </c>
    </row>
    <row r="88" spans="1:8" ht="15" customHeight="1" x14ac:dyDescent="0.25">
      <c r="A88" s="78" t="s">
        <v>83</v>
      </c>
      <c r="B88" s="77">
        <v>0</v>
      </c>
      <c r="C88" s="77">
        <v>0</v>
      </c>
      <c r="D88" s="77">
        <v>0</v>
      </c>
      <c r="E88" s="77">
        <f t="shared" si="6"/>
        <v>0</v>
      </c>
      <c r="F88" s="73">
        <f t="shared" si="7"/>
        <v>0</v>
      </c>
    </row>
    <row r="89" spans="1:8" ht="15" customHeight="1" x14ac:dyDescent="0.25">
      <c r="A89" s="86" t="s">
        <v>84</v>
      </c>
      <c r="B89" s="77">
        <v>30224.52</v>
      </c>
      <c r="C89" s="77">
        <v>11151</v>
      </c>
      <c r="D89" s="77">
        <v>10242</v>
      </c>
      <c r="E89" s="77">
        <f t="shared" si="6"/>
        <v>-909</v>
      </c>
      <c r="F89" s="73">
        <f t="shared" si="7"/>
        <v>-8.1517352703793386E-2</v>
      </c>
    </row>
    <row r="90" spans="1:8" s="127" customFormat="1" ht="15" customHeight="1" x14ac:dyDescent="0.25">
      <c r="A90" s="100" t="s">
        <v>85</v>
      </c>
      <c r="B90" s="99">
        <v>31860.13</v>
      </c>
      <c r="C90" s="99">
        <v>11151</v>
      </c>
      <c r="D90" s="99">
        <v>10242</v>
      </c>
      <c r="E90" s="99">
        <f t="shared" si="6"/>
        <v>-909</v>
      </c>
      <c r="F90" s="84">
        <f t="shared" si="7"/>
        <v>-8.1517352703793386E-2</v>
      </c>
    </row>
    <row r="91" spans="1:8" ht="15" customHeight="1" x14ac:dyDescent="0.25">
      <c r="A91" s="86" t="s">
        <v>86</v>
      </c>
      <c r="B91" s="77">
        <v>0</v>
      </c>
      <c r="C91" s="77">
        <v>0</v>
      </c>
      <c r="D91" s="77">
        <v>0</v>
      </c>
      <c r="E91" s="77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v>18119628.879999999</v>
      </c>
      <c r="C92" s="200">
        <v>18124776</v>
      </c>
      <c r="D92" s="200">
        <v>18255056</v>
      </c>
      <c r="E92" s="200">
        <f t="shared" si="6"/>
        <v>130280</v>
      </c>
      <c r="F92" s="202">
        <f t="shared" si="7"/>
        <v>7.1879509021242523E-3</v>
      </c>
    </row>
    <row r="93" spans="1:8" ht="15" customHeight="1" thickTop="1" x14ac:dyDescent="0.4">
      <c r="A93" s="4"/>
      <c r="B93" s="5"/>
      <c r="C93" s="5"/>
      <c r="D93" s="5"/>
      <c r="E93" s="5"/>
      <c r="F93" s="6" t="s">
        <v>46</v>
      </c>
      <c r="G93" s="145"/>
      <c r="H93" s="145"/>
    </row>
    <row r="94" spans="1:8" x14ac:dyDescent="0.25">
      <c r="A94" s="11" t="s">
        <v>201</v>
      </c>
    </row>
    <row r="95" spans="1:8" x14ac:dyDescent="0.25">
      <c r="A95" s="11" t="s">
        <v>193</v>
      </c>
    </row>
  </sheetData>
  <hyperlinks>
    <hyperlink ref="H2" location="Home!A1" tooltip="Home" display="Home" xr:uid="{00000000-0004-0000-1E00-000000000000}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>
    <pageSetUpPr fitToPage="1"/>
  </sheetPr>
  <dimension ref="A1:L95"/>
  <sheetViews>
    <sheetView zoomScale="80" zoomScaleNormal="80" workbookViewId="0">
      <pane xSplit="1" ySplit="5" topLeftCell="B6" activePane="bottomRight" state="frozen"/>
      <selection activeCell="P29" sqref="P29"/>
      <selection pane="topRight" activeCell="P29" sqref="P29"/>
      <selection pane="bottomLeft" activeCell="P29" sqref="P29"/>
      <selection pane="bottomRight" activeCell="P29" sqref="P29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6"/>
      <c r="C1" s="32" t="s">
        <v>1</v>
      </c>
      <c r="D1" s="29" t="s">
        <v>88</v>
      </c>
      <c r="E1" s="43"/>
      <c r="F1" s="41"/>
    </row>
    <row r="2" spans="1:8" ht="19.5" customHeight="1" thickBot="1" x14ac:dyDescent="0.35">
      <c r="A2" s="30" t="s">
        <v>2</v>
      </c>
      <c r="B2" s="31"/>
      <c r="C2" s="37"/>
      <c r="D2" s="35"/>
      <c r="E2" s="35"/>
      <c r="F2" s="36"/>
      <c r="H2" s="214" t="s">
        <v>190</v>
      </c>
    </row>
    <row r="3" spans="1:8" ht="19.5" customHeight="1" thickBot="1" x14ac:dyDescent="0.35">
      <c r="A3" s="38" t="s">
        <v>3</v>
      </c>
      <c r="B3" s="39"/>
      <c r="C3" s="40"/>
      <c r="D3" s="35"/>
      <c r="E3" s="35"/>
      <c r="F3" s="36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138</v>
      </c>
      <c r="C5" s="65" t="s">
        <v>197</v>
      </c>
      <c r="D5" s="65" t="s">
        <v>198</v>
      </c>
      <c r="E5" s="65" t="s">
        <v>138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f>SUBoard!B8+SUBR!B8+SUNO!B8+SUSLA!B8+SULaw!B8+SUAg!B8</f>
        <v>43466221</v>
      </c>
      <c r="C8" s="72">
        <f>SUBoard!C8+SUBR!C8+SUNO!C8+SUSLA!C8+SULaw!C8+SUAg!C8</f>
        <v>43466221</v>
      </c>
      <c r="D8" s="72">
        <f>SUBoard!D8+SUBR!D8+SUNO!D8+SUSLA!D8+SULaw!D8+SUAg!D8</f>
        <v>45838434</v>
      </c>
      <c r="E8" s="72">
        <f>D8-C8</f>
        <v>2372213</v>
      </c>
      <c r="F8" s="73">
        <f>IF(ISBLANK(E8),"  ",IF(C8&gt;0,E8/C8,IF(E8&gt;0,1,0)))</f>
        <v>5.4576012025522071E-2</v>
      </c>
    </row>
    <row r="9" spans="1:8" ht="15" customHeight="1" x14ac:dyDescent="0.25">
      <c r="A9" s="71" t="s">
        <v>13</v>
      </c>
      <c r="B9" s="72">
        <f>SUBoard!B9+SUBR!B9+SUNO!B9+SUSLA!B9+SULaw!B9+SUAg!B9</f>
        <v>0</v>
      </c>
      <c r="C9" s="72">
        <f>SUBoard!C9+SUBR!C9+SUNO!C9+SUSLA!C9+SULaw!C9+SUAg!C9</f>
        <v>0</v>
      </c>
      <c r="D9" s="72">
        <f>SUBoard!D9+SUBR!D9+SUNO!D9+SUSLA!D9+SULaw!D9+SUAg!D9</f>
        <v>0</v>
      </c>
      <c r="E9" s="72">
        <f t="shared" ref="E9:E24" si="0">D9-C9</f>
        <v>0</v>
      </c>
      <c r="F9" s="73">
        <f t="shared" ref="F9:F24" si="1">IF(ISBLANK(E9),"  ",IF(C9&gt;0,E9/C9,IF(E9&gt;0,1,0)))</f>
        <v>0</v>
      </c>
    </row>
    <row r="10" spans="1:8" ht="15" customHeight="1" x14ac:dyDescent="0.25">
      <c r="A10" s="74" t="s">
        <v>14</v>
      </c>
      <c r="B10" s="72">
        <f>SUBoard!B10+SUBR!B10+SUNO!B10+SUSLA!B10+SULaw!B10+SUAg!B10</f>
        <v>4537118.21</v>
      </c>
      <c r="C10" s="72">
        <f>SUBoard!C10+SUBR!C10+SUNO!C10+SUSLA!C10+SULaw!C10+SUAg!C10</f>
        <v>4705283</v>
      </c>
      <c r="D10" s="72">
        <f>SUBoard!D10+SUBR!D10+SUNO!D10+SUSLA!D10+SULaw!D10+SUAg!D10</f>
        <v>4624272</v>
      </c>
      <c r="E10" s="72">
        <f t="shared" si="0"/>
        <v>-81011</v>
      </c>
      <c r="F10" s="73">
        <f t="shared" si="1"/>
        <v>-1.7217030304022097E-2</v>
      </c>
    </row>
    <row r="11" spans="1:8" ht="15" customHeight="1" x14ac:dyDescent="0.25">
      <c r="A11" s="76" t="s">
        <v>15</v>
      </c>
      <c r="B11" s="72">
        <f>SUBoard!B11+SUBR!B11+SUNO!B11+SUSLA!B11+SULaw!B11+SUAg!B11</f>
        <v>0</v>
      </c>
      <c r="C11" s="72">
        <f>SUBoard!C11+SUBR!C11+SUNO!C11+SUSLA!C11+SULaw!C11+SUAg!C11</f>
        <v>0</v>
      </c>
      <c r="D11" s="72">
        <f>SUBoard!D11+SUBR!D11+SUNO!D11+SUSLA!D11+SULaw!D11+SUAg!D11</f>
        <v>0</v>
      </c>
      <c r="E11" s="72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2">
        <f>SUBoard!B12+SUBR!B12+SUNO!B12+SUSLA!B12+SULaw!B12+SUAg!B12</f>
        <v>2787118.2099999995</v>
      </c>
      <c r="C12" s="72">
        <f>SUBoard!C12+SUBR!C12+SUNO!C12+SUSLA!C12+SULaw!C12+SUAg!C12</f>
        <v>2905283</v>
      </c>
      <c r="D12" s="72">
        <f>SUBoard!D12+SUBR!D12+SUNO!D12+SUSLA!D12+SULaw!D12+SUAg!D12</f>
        <v>2824272</v>
      </c>
      <c r="E12" s="72">
        <f t="shared" si="0"/>
        <v>-81011</v>
      </c>
      <c r="F12" s="73">
        <f t="shared" si="1"/>
        <v>-2.7884030574646255E-2</v>
      </c>
    </row>
    <row r="13" spans="1:8" ht="15" customHeight="1" x14ac:dyDescent="0.25">
      <c r="A13" s="78" t="s">
        <v>17</v>
      </c>
      <c r="B13" s="72">
        <f>SUBoard!B13+SUBR!B13+SUNO!B13+SUSLA!B13+SULaw!B13+SUAg!B13</f>
        <v>1000000</v>
      </c>
      <c r="C13" s="72">
        <f>SUBoard!C13+SUBR!C13+SUNO!C13+SUSLA!C13+SULaw!C13+SUAg!C13</f>
        <v>1000000</v>
      </c>
      <c r="D13" s="72">
        <f>SUBoard!D13+SUBR!D13+SUNO!D13+SUSLA!D13+SULaw!D13+SUAg!D13</f>
        <v>1000000</v>
      </c>
      <c r="E13" s="72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2">
        <f>SUBoard!B14+SUBR!B14+SUNO!B14+SUSLA!B14+SULaw!B14+SUAg!B14</f>
        <v>0</v>
      </c>
      <c r="C14" s="72">
        <f>SUBoard!C14+SUBR!C14+SUNO!C14+SUSLA!C14+SULaw!C14+SUAg!C14</f>
        <v>0</v>
      </c>
      <c r="D14" s="72">
        <f>SUBoard!D14+SUBR!D14+SUNO!D14+SUSLA!D14+SULaw!D14+SUAg!D14</f>
        <v>0</v>
      </c>
      <c r="E14" s="72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2">
        <f>SUBoard!B15+SUBR!B15+SUNO!B15+SUSLA!B15+SULaw!B15+SUAg!B15</f>
        <v>0</v>
      </c>
      <c r="C15" s="72">
        <f>SUBoard!C15+SUBR!C15+SUNO!C15+SUSLA!C15+SULaw!C15+SUAg!C15</f>
        <v>0</v>
      </c>
      <c r="D15" s="72">
        <f>SUBoard!D15+SUBR!D15+SUNO!D15+SUSLA!D15+SULaw!D15+SUAg!D15</f>
        <v>0</v>
      </c>
      <c r="E15" s="72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2">
        <f>SUBoard!B16+SUBR!B16+SUNO!B16+SUSLA!B16+SULaw!B16+SUAg!B16</f>
        <v>0</v>
      </c>
      <c r="C16" s="72">
        <f>SUBoard!C16+SUBR!C16+SUNO!C16+SUSLA!C16+SULaw!C16+SUAg!C16</f>
        <v>50000</v>
      </c>
      <c r="D16" s="72">
        <f>SUBoard!D16+SUBR!D16+SUNO!D16+SUSLA!D16+SULaw!D16+SUAg!D16</f>
        <v>50000</v>
      </c>
      <c r="E16" s="72">
        <f t="shared" si="0"/>
        <v>0</v>
      </c>
      <c r="F16" s="73">
        <f t="shared" si="1"/>
        <v>0</v>
      </c>
    </row>
    <row r="17" spans="1:8" ht="15" customHeight="1" x14ac:dyDescent="0.25">
      <c r="A17" s="78" t="s">
        <v>21</v>
      </c>
      <c r="B17" s="72">
        <f>SUBoard!B17+SUBR!B17+SUNO!B17+SUSLA!B17+SULaw!B17+SUAg!B17</f>
        <v>750000</v>
      </c>
      <c r="C17" s="72">
        <f>SUBoard!C17+SUBR!C17+SUNO!C17+SUSLA!C17+SULaw!C17+SUAg!C17</f>
        <v>750000</v>
      </c>
      <c r="D17" s="72">
        <f>SUBoard!D17+SUBR!D17+SUNO!D17+SUSLA!D17+SULaw!D17+SUAg!D17</f>
        <v>750000</v>
      </c>
      <c r="E17" s="72">
        <f t="shared" si="0"/>
        <v>0</v>
      </c>
      <c r="F17" s="73">
        <f t="shared" si="1"/>
        <v>0</v>
      </c>
    </row>
    <row r="18" spans="1:8" ht="15" customHeight="1" x14ac:dyDescent="0.25">
      <c r="A18" s="78" t="s">
        <v>22</v>
      </c>
      <c r="B18" s="72">
        <f>SUBoard!B18+SUBR!B18+SUNO!B18+SUSLA!B18+SULaw!B18+SUAg!B18</f>
        <v>0</v>
      </c>
      <c r="C18" s="72">
        <f>SUBoard!C18+SUBR!C18+SUNO!C18+SUSLA!C18+SULaw!C18+SUAg!C18</f>
        <v>0</v>
      </c>
      <c r="D18" s="72">
        <f>SUBoard!D18+SUBR!D18+SUNO!D18+SUSLA!D18+SULaw!D18+SUAg!D18</f>
        <v>0</v>
      </c>
      <c r="E18" s="72">
        <f t="shared" si="0"/>
        <v>0</v>
      </c>
      <c r="F18" s="73">
        <f t="shared" si="1"/>
        <v>0</v>
      </c>
    </row>
    <row r="19" spans="1:8" ht="15" customHeight="1" x14ac:dyDescent="0.25">
      <c r="A19" s="78" t="s">
        <v>23</v>
      </c>
      <c r="B19" s="72">
        <f>SUBoard!B19+SUBR!B19+SUNO!B19+SUSLA!B19+SULaw!B19+SUAg!B19</f>
        <v>0</v>
      </c>
      <c r="C19" s="72">
        <f>SUBoard!C19+SUBR!C19+SUNO!C19+SUSLA!C19+SULaw!C19+SUAg!C19</f>
        <v>0</v>
      </c>
      <c r="D19" s="72">
        <f>SUBoard!D19+SUBR!D19+SUNO!D19+SUSLA!D19+SULaw!D19+SUAg!D19</f>
        <v>0</v>
      </c>
      <c r="E19" s="72">
        <f t="shared" si="0"/>
        <v>0</v>
      </c>
      <c r="F19" s="73">
        <f t="shared" si="1"/>
        <v>0</v>
      </c>
    </row>
    <row r="20" spans="1:8" ht="15" customHeight="1" x14ac:dyDescent="0.25">
      <c r="A20" s="78" t="s">
        <v>24</v>
      </c>
      <c r="B20" s="72">
        <f>SUBoard!B20+SUBR!B20+SUNO!B20+SUSLA!B20+SULaw!B20+SUAg!B20</f>
        <v>0</v>
      </c>
      <c r="C20" s="72">
        <f>SUBoard!C20+SUBR!C20+SUNO!C20+SUSLA!C20+SULaw!C20+SUAg!C20</f>
        <v>0</v>
      </c>
      <c r="D20" s="72">
        <f>SUBoard!D20+SUBR!D20+SUNO!D20+SUSLA!D20+SULaw!D20+SUAg!D20</f>
        <v>0</v>
      </c>
      <c r="E20" s="72">
        <f t="shared" si="0"/>
        <v>0</v>
      </c>
      <c r="F20" s="73">
        <f t="shared" si="1"/>
        <v>0</v>
      </c>
    </row>
    <row r="21" spans="1:8" ht="15" customHeight="1" x14ac:dyDescent="0.25">
      <c r="A21" s="78" t="s">
        <v>25</v>
      </c>
      <c r="B21" s="72">
        <f>SUBoard!B21+SUBR!B21+SUNO!B21+SUSLA!B21+SULaw!B21+SUAg!B21</f>
        <v>0</v>
      </c>
      <c r="C21" s="72">
        <f>SUBoard!C21+SUBR!C21+SUNO!C21+SUSLA!C21+SULaw!C21+SUAg!C21</f>
        <v>0</v>
      </c>
      <c r="D21" s="72">
        <f>SUBoard!D21+SUBR!D21+SUNO!D21+SUSLA!D21+SULaw!D21+SUAg!D21</f>
        <v>0</v>
      </c>
      <c r="E21" s="72">
        <f t="shared" si="0"/>
        <v>0</v>
      </c>
      <c r="F21" s="73">
        <f t="shared" si="1"/>
        <v>0</v>
      </c>
    </row>
    <row r="22" spans="1:8" ht="15" customHeight="1" x14ac:dyDescent="0.25">
      <c r="A22" s="78" t="s">
        <v>26</v>
      </c>
      <c r="B22" s="72">
        <f>SUBoard!B22+SUBR!B22+SUNO!B22+SUSLA!B22+SULaw!B22+SUAg!B22</f>
        <v>0</v>
      </c>
      <c r="C22" s="72">
        <f>SUBoard!C22+SUBR!C22+SUNO!C22+SUSLA!C22+SULaw!C22+SUAg!C22</f>
        <v>0</v>
      </c>
      <c r="D22" s="72">
        <f>SUBoard!D22+SUBR!D22+SUNO!D22+SUSLA!D22+SULaw!D22+SUAg!D22</f>
        <v>0</v>
      </c>
      <c r="E22" s="72">
        <f t="shared" si="0"/>
        <v>0</v>
      </c>
      <c r="F22" s="73">
        <f t="shared" si="1"/>
        <v>0</v>
      </c>
    </row>
    <row r="23" spans="1:8" ht="15" customHeight="1" x14ac:dyDescent="0.25">
      <c r="A23" s="79" t="s">
        <v>27</v>
      </c>
      <c r="B23" s="72">
        <f>SUBoard!B23+SUBR!B23+SUNO!B23+SUSLA!B23+SULaw!B23+SUAg!B23</f>
        <v>0</v>
      </c>
      <c r="C23" s="72">
        <f>SUBoard!C23+SUBR!C23+SUNO!C23+SUSLA!C23+SULaw!C23+SUAg!C23</f>
        <v>0</v>
      </c>
      <c r="D23" s="72">
        <f>SUBoard!D23+SUBR!D23+SUNO!D23+SUSLA!D23+SULaw!D23+SUAg!D23</f>
        <v>0</v>
      </c>
      <c r="E23" s="72">
        <f t="shared" si="0"/>
        <v>0</v>
      </c>
      <c r="F23" s="73">
        <f t="shared" si="1"/>
        <v>0</v>
      </c>
    </row>
    <row r="24" spans="1:8" ht="15" customHeight="1" x14ac:dyDescent="0.25">
      <c r="A24" s="79" t="s">
        <v>28</v>
      </c>
      <c r="B24" s="72">
        <f>SUBoard!B24+SUBR!B24+SUNO!B24+SUSLA!B24+SULaw!B24+SUAg!B24</f>
        <v>0</v>
      </c>
      <c r="C24" s="72">
        <f>SUBoard!C24+SUBR!C24+SUNO!C24+SUSLA!C24+SULaw!C24+SUAg!C24</f>
        <v>0</v>
      </c>
      <c r="D24" s="72">
        <f>SUBoard!D24+SUBR!D24+SUNO!D24+SUSLA!D24+SULaw!D24+SUAg!D24</f>
        <v>0</v>
      </c>
      <c r="E24" s="72">
        <f t="shared" si="0"/>
        <v>0</v>
      </c>
      <c r="F24" s="73">
        <f t="shared" si="1"/>
        <v>0</v>
      </c>
    </row>
    <row r="25" spans="1:8" ht="15" customHeight="1" x14ac:dyDescent="0.25">
      <c r="A25" s="79" t="s">
        <v>29</v>
      </c>
      <c r="B25" s="72">
        <f>SUBoard!B25+SUBR!B25+SUNO!B25+SUSLA!B25+SULaw!B25+SUAg!B25</f>
        <v>0</v>
      </c>
      <c r="C25" s="72">
        <f>SUBoard!C25+SUBR!C25+SUNO!C25+SUSLA!C25+SULaw!C25+SUAg!C25</f>
        <v>0</v>
      </c>
      <c r="D25" s="72">
        <f>SUBoard!D25+SUBR!D25+SUNO!D25+SUSLA!D25+SULaw!D25+SUAg!D25</f>
        <v>0</v>
      </c>
      <c r="E25" s="72">
        <f>D25-C25</f>
        <v>0</v>
      </c>
      <c r="F25" s="73">
        <f>IF(ISBLANK(E25),"  ",IF(C25&gt;0,E25/C25,IF(E25&gt;0,1,0)))</f>
        <v>0</v>
      </c>
    </row>
    <row r="26" spans="1:8" ht="15" customHeight="1" x14ac:dyDescent="0.25">
      <c r="A26" s="79" t="s">
        <v>30</v>
      </c>
      <c r="B26" s="72">
        <f>SUBoard!B26+SUBR!B26+SUNO!B26+SUSLA!B26+SULaw!B26+SUAg!B26</f>
        <v>0</v>
      </c>
      <c r="C26" s="72">
        <f>SUBoard!C26+SUBR!C26+SUNO!C26+SUSLA!C26+SULaw!C26+SUAg!C26</f>
        <v>0</v>
      </c>
      <c r="D26" s="72">
        <f>SUBoard!D26+SUBR!D26+SUNO!D26+SUSLA!D26+SULaw!D26+SUAg!D26</f>
        <v>0</v>
      </c>
      <c r="E26" s="72">
        <f>D26-C26</f>
        <v>0</v>
      </c>
      <c r="F26" s="73">
        <f>IF(ISBLANK(E26),"  ",IF(C26&gt;0,E26/C26,IF(E26&gt;0,1,0)))</f>
        <v>0</v>
      </c>
    </row>
    <row r="27" spans="1:8" ht="15" customHeight="1" x14ac:dyDescent="0.25">
      <c r="A27" s="79" t="s">
        <v>31</v>
      </c>
      <c r="B27" s="72">
        <f>SUBoard!B27+SUBR!B27+SUNO!B27+SUSLA!B27+SULaw!B27+SUAg!B27</f>
        <v>0</v>
      </c>
      <c r="C27" s="72">
        <f>SUBoard!C27+SUBR!C27+SUNO!C27+SUSLA!C27+SULaw!C27+SUAg!C27</f>
        <v>0</v>
      </c>
      <c r="D27" s="72">
        <f>SUBoard!D27+SUBR!D27+SUNO!D27+SUSLA!D27+SULaw!D27+SUAg!D27</f>
        <v>0</v>
      </c>
      <c r="E27" s="72">
        <f>D27-C27</f>
        <v>0</v>
      </c>
      <c r="F27" s="73">
        <f>IF(ISBLANK(E27),"  ",IF(C27&gt;0,E27/C27,IF(E27&gt;0,1,0)))</f>
        <v>0</v>
      </c>
    </row>
    <row r="28" spans="1:8" ht="15" customHeight="1" x14ac:dyDescent="0.25">
      <c r="A28" s="79" t="s">
        <v>87</v>
      </c>
      <c r="B28" s="72">
        <f>SUBoard!B28+SUBR!B28+SUNO!B28+SUSLA!B28+SULaw!B28+SUAg!B28</f>
        <v>0</v>
      </c>
      <c r="C28" s="72">
        <f>SUBoard!C28+SUBR!C28+SUNO!C28+SUSLA!C28+SULaw!C28+SUAg!C28</f>
        <v>0</v>
      </c>
      <c r="D28" s="72">
        <f>SUBoard!D28+SUBR!D28+SUNO!D28+SUSLA!D28+SULaw!D28+SUAg!D28</f>
        <v>0</v>
      </c>
      <c r="E28" s="72">
        <f>D28-C28</f>
        <v>0</v>
      </c>
      <c r="F28" s="73">
        <f>IF(ISBLANK(E28),"  ",IF(C28&gt;0,E28/C28,IF(E28&gt;0,1,0)))</f>
        <v>0</v>
      </c>
    </row>
    <row r="29" spans="1:8" ht="15" customHeight="1" x14ac:dyDescent="0.25">
      <c r="A29" s="79" t="s">
        <v>32</v>
      </c>
      <c r="B29" s="72">
        <f>SUBoard!B29+SUBR!B29+SUNO!B29+SUSLA!B29+SULaw!B29+SUAg!B29</f>
        <v>0</v>
      </c>
      <c r="C29" s="72">
        <f>SUBoard!C29+SUBR!C29+SUNO!C29+SUSLA!C29+SULaw!C29+SUAg!C29</f>
        <v>0</v>
      </c>
      <c r="D29" s="72">
        <f>SUBoard!D29+SUBR!D29+SUNO!D29+SUSLA!D29+SULaw!D29+SUAg!D29</f>
        <v>0</v>
      </c>
      <c r="E29" s="72">
        <f>D29-C29</f>
        <v>0</v>
      </c>
      <c r="F29" s="73">
        <f>IF(ISBLANK(E29),"  ",IF(C29&gt;0,E29/C29,IF(E29&gt;0,1,0)))</f>
        <v>0</v>
      </c>
    </row>
    <row r="30" spans="1:8" ht="15" customHeight="1" x14ac:dyDescent="0.25">
      <c r="A30" s="80" t="s">
        <v>33</v>
      </c>
      <c r="B30" s="77"/>
      <c r="C30" s="77"/>
      <c r="D30" s="77"/>
      <c r="E30" s="77"/>
      <c r="F30" s="69"/>
    </row>
    <row r="31" spans="1:8" ht="15" customHeight="1" x14ac:dyDescent="0.25">
      <c r="A31" s="76" t="s">
        <v>34</v>
      </c>
      <c r="B31" s="72">
        <f>SUBoard!B31+SUBR!B31+SUNO!B31+SUSLA!B31+SULaw!B31+SUAg!B31</f>
        <v>0</v>
      </c>
      <c r="C31" s="72">
        <f>SUBoard!C31+SUBR!C31+SUNO!C31+SUSLA!C31+SULaw!C31+SUAg!C31</f>
        <v>0</v>
      </c>
      <c r="D31" s="72">
        <f>SUBoard!D31+SUBR!D31+SUNO!D31+SUSLA!D31+SULaw!D31+SUAg!D31</f>
        <v>0</v>
      </c>
      <c r="E31" s="72">
        <f>D31-C31</f>
        <v>0</v>
      </c>
      <c r="F31" s="73">
        <f>IF(ISBLANK(E31),"  ",IF(C31&gt;0,E31/C31,IF(E31&gt;0,1,0)))</f>
        <v>0</v>
      </c>
      <c r="H31" s="142" t="s">
        <v>46</v>
      </c>
    </row>
    <row r="32" spans="1:8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72">
        <f>SUBoard!B33+SUBR!B33+SUNO!B33+SUSLA!B33+SULaw!B33+SUAg!B33</f>
        <v>0</v>
      </c>
      <c r="C33" s="72">
        <f>SUBoard!C33+SUBR!C33+SUNO!C33+SUSLA!C33+SULaw!C33+SUAg!C33</f>
        <v>0</v>
      </c>
      <c r="D33" s="72">
        <f>SUBoard!D33+SUBR!D33+SUNO!D33+SUSLA!D33+SULaw!D33+SUAg!D33</f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115"/>
      <c r="C34" s="115"/>
      <c r="D34" s="115"/>
      <c r="E34" s="75"/>
      <c r="F34" s="73" t="s">
        <v>37</v>
      </c>
      <c r="H34" s="142" t="s">
        <v>46</v>
      </c>
    </row>
    <row r="35" spans="1:12" s="127" customFormat="1" ht="15" customHeight="1" x14ac:dyDescent="0.25">
      <c r="A35" s="82" t="s">
        <v>38</v>
      </c>
      <c r="B35" s="90">
        <f>SUBoard!B35+SUBR!B35+SUNO!B35+SUSLA!B35+SULaw!B35+SUAg!B35</f>
        <v>48003339.209999993</v>
      </c>
      <c r="C35" s="90">
        <f>SUBoard!C35+SUBR!C35+SUNO!C35+SUSLA!C35+SULaw!C35+SUAg!C35</f>
        <v>48171504</v>
      </c>
      <c r="D35" s="90">
        <f>SUBoard!D35+SUBR!D35+SUNO!D35+SUSLA!D35+SULaw!D35+SUAg!D35</f>
        <v>50462706</v>
      </c>
      <c r="E35" s="90">
        <f>D35-C35</f>
        <v>2291202</v>
      </c>
      <c r="F35" s="84">
        <f>IF(ISBLANK(E35),"  ",IF(C35&gt;0,E35/C35,IF(E35&gt;0,1,0)))</f>
        <v>4.7563430861531746E-2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f>SUBoard!B37+SUBR!B37+SUNO!B37+SUSLA!B37+SULaw!B37+SUAg!B37</f>
        <v>0</v>
      </c>
      <c r="C37" s="72">
        <f>SUBoard!C37+SUBR!C37+SUNO!C37+SUSLA!C37+SULaw!C37+SUAg!C37</f>
        <v>0</v>
      </c>
      <c r="D37" s="72">
        <f>SUBoard!D37+SUBR!D37+SUNO!D37+SUSLA!D37+SULaw!D37+SUAg!D37</f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f>SUBoard!B38+SUBR!B38+SUNO!B38+SUSLA!B38+SULaw!B38+SUAg!B38</f>
        <v>0</v>
      </c>
      <c r="C38" s="72">
        <f>SUBoard!C38+SUBR!C38+SUNO!C38+SUSLA!C38+SULaw!C38+SUAg!C38</f>
        <v>0</v>
      </c>
      <c r="D38" s="72">
        <f>SUBoard!D38+SUBR!D38+SUNO!D38+SUSLA!D38+SULaw!D38+SUAg!D38</f>
        <v>0</v>
      </c>
      <c r="E38" s="72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f>SUBoard!B39+SUBR!B39+SUNO!B39+SUSLA!B39+SULaw!B39+SUAg!B39</f>
        <v>0</v>
      </c>
      <c r="C39" s="72">
        <f>SUBoard!C39+SUBR!C39+SUNO!C39+SUSLA!C39+SULaw!C39+SUAg!C39</f>
        <v>0</v>
      </c>
      <c r="D39" s="72">
        <f>SUBoard!D39+SUBR!D39+SUNO!D39+SUSLA!D39+SULaw!D39+SUAg!D39</f>
        <v>0</v>
      </c>
      <c r="E39" s="72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f>SUBoard!B40+SUBR!B40+SUNO!B40+SUSLA!B40+SULaw!B40+SUAg!B40</f>
        <v>0</v>
      </c>
      <c r="C40" s="72">
        <f>SUBoard!C40+SUBR!C40+SUNO!C40+SUSLA!C40+SULaw!C40+SUAg!C40</f>
        <v>0</v>
      </c>
      <c r="D40" s="72">
        <f>SUBoard!D40+SUBR!D40+SUNO!D40+SUSLA!D40+SULaw!D40+SUAg!D40</f>
        <v>0</v>
      </c>
      <c r="E40" s="72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f>SUBoard!B41+SUBR!B41+SUNO!B41+SUSLA!B41+SULaw!B41+SUAg!B41</f>
        <v>0</v>
      </c>
      <c r="C41" s="72">
        <f>SUBoard!C41+SUBR!C41+SUNO!C41+SUSLA!C41+SULaw!C41+SUAg!C41</f>
        <v>0</v>
      </c>
      <c r="D41" s="72">
        <f>SUBoard!D41+SUBR!D41+SUNO!D41+SUSLA!D41+SULaw!D41+SUAg!D41</f>
        <v>0</v>
      </c>
      <c r="E41" s="72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90">
        <f>SUBoard!B42+SUBR!B42+SUNO!B42+SUSLA!B42+SULaw!B42+SUAg!B42</f>
        <v>0</v>
      </c>
      <c r="C42" s="90">
        <f>SUBoard!C42+SUBR!C42+SUNO!C42+SUSLA!C42+SULaw!C42+SUAg!C42</f>
        <v>0</v>
      </c>
      <c r="D42" s="90">
        <f>SUBoard!D42+SUBR!D42+SUNO!D42+SUSLA!D42+SULaw!D42+SUAg!D42</f>
        <v>0</v>
      </c>
      <c r="E42" s="90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f>SUBoard!B44+SUBR!B44+SUNO!B44+SUSLA!B44+SULaw!B44+SUAg!B44</f>
        <v>3282217</v>
      </c>
      <c r="C44" s="90">
        <f>SUBoard!C44+SUBR!C44+SUNO!C44+SUSLA!C44+SULaw!C44+SUAg!C44</f>
        <v>3304906</v>
      </c>
      <c r="D44" s="90">
        <f>SUBoard!D44+SUBR!D44+SUNO!D44+SUSLA!D44+SULaw!D44+SUAg!D44</f>
        <v>3028515</v>
      </c>
      <c r="E44" s="90">
        <f>D44-C44</f>
        <v>-276391</v>
      </c>
      <c r="F44" s="84">
        <f>IF(ISBLANK(E44),"  ",IF(C44&gt;0,E44/C44,IF(E44&gt;0,1,0)))</f>
        <v>-8.3630517781746294E-2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f>SUBoard!B46+SUBR!B46+SUNO!B46+SUSLA!B46+SULaw!B46+SUAg!B46</f>
        <v>0</v>
      </c>
      <c r="C46" s="90">
        <f>SUBoard!C46+SUBR!C46+SUNO!C46+SUSLA!C46+SULaw!C46+SUAg!C46</f>
        <v>0</v>
      </c>
      <c r="D46" s="90">
        <f>SUBoard!D46+SUBR!D46+SUNO!D46+SUSLA!D46+SULaw!D46+SUAg!D46</f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90">
        <f>SUBoard!B48+SUBR!B48+SUNO!B48+SUSLA!B48+SULaw!B48+SUAg!B48</f>
        <v>94800815.159999996</v>
      </c>
      <c r="C48" s="90">
        <f>SUBoard!C48+SUBR!C48+SUNO!C48+SUSLA!C48+SULaw!C48+SUAg!C48</f>
        <v>95775697</v>
      </c>
      <c r="D48" s="90">
        <f>SUBoard!D48+SUBR!D48+SUNO!D48+SUSLA!D48+SULaw!D48+SUAg!D48</f>
        <v>104819361</v>
      </c>
      <c r="E48" s="90">
        <f>D48-C48</f>
        <v>9043664</v>
      </c>
      <c r="F48" s="84">
        <f>IF(ISBLANK(E48),"  ",IF(C48&gt;0,E48/C48,IF(E48&gt;0,1,0)))</f>
        <v>9.4425457431022403E-2</v>
      </c>
    </row>
    <row r="49" spans="1:7" ht="15" customHeight="1" x14ac:dyDescent="0.25">
      <c r="A49" s="78" t="s">
        <v>46</v>
      </c>
      <c r="B49" s="77"/>
      <c r="C49" s="77"/>
      <c r="D49" s="77"/>
      <c r="E49" s="77"/>
      <c r="F49" s="69"/>
    </row>
    <row r="50" spans="1:7" s="127" customFormat="1" ht="15" customHeight="1" x14ac:dyDescent="0.25">
      <c r="A50" s="91" t="s">
        <v>50</v>
      </c>
      <c r="B50" s="90">
        <f>SUBoard!B50+SUBR!B50+SUNO!B50+SUSLA!B50+SULaw!B50+SUAg!B50</f>
        <v>3610600.3099999996</v>
      </c>
      <c r="C50" s="90">
        <f>SUBoard!C50+SUBR!C50+SUNO!C50+SUSLA!C50+SULaw!C50+SUAg!C50</f>
        <v>3654209</v>
      </c>
      <c r="D50" s="90">
        <f>SUBoard!D50+SUBR!D50+SUNO!D50+SUSLA!D50+SULaw!D50+SUAg!D50</f>
        <v>3654209</v>
      </c>
      <c r="E50" s="90">
        <f>D50-C50</f>
        <v>0</v>
      </c>
      <c r="F50" s="84">
        <f>IF(ISBLANK(E50),"  ",IF(C50&gt;0,E50/C50,IF(E50&gt;0,1,0)))</f>
        <v>0</v>
      </c>
    </row>
    <row r="51" spans="1:7" ht="15" customHeight="1" x14ac:dyDescent="0.25">
      <c r="A51" s="80"/>
      <c r="B51" s="68"/>
      <c r="C51" s="68"/>
      <c r="D51" s="68"/>
      <c r="E51" s="68"/>
      <c r="F51" s="93"/>
    </row>
    <row r="52" spans="1:7" s="127" customFormat="1" ht="15" customHeight="1" x14ac:dyDescent="0.25">
      <c r="A52" s="80" t="s">
        <v>51</v>
      </c>
      <c r="B52" s="90">
        <f>SUBoard!B52+SUBR!B52+SUNO!B52+SUSLA!B52+SULaw!B52+SUAg!B52</f>
        <v>0</v>
      </c>
      <c r="C52" s="90">
        <f>SUBoard!C52+SUBR!C52+SUNO!C52+SUSLA!C52+SULaw!C52+SUAg!C52</f>
        <v>0</v>
      </c>
      <c r="D52" s="90">
        <f>SUBoard!D52+SUBR!D52+SUNO!D52+SUSLA!D52+SULaw!D52+SUAg!D52</f>
        <v>0</v>
      </c>
      <c r="E52" s="90">
        <f>D52-C52</f>
        <v>0</v>
      </c>
      <c r="F52" s="84">
        <f>IF(ISBLANK(E52),"  ",IF(C52&gt;0,E52/C52,IF(E52&gt;0,1,0)))</f>
        <v>0</v>
      </c>
    </row>
    <row r="53" spans="1:7" ht="15" customHeight="1" x14ac:dyDescent="0.25">
      <c r="A53" s="78"/>
      <c r="B53" s="77"/>
      <c r="C53" s="77"/>
      <c r="D53" s="77"/>
      <c r="E53" s="77"/>
      <c r="F53" s="69"/>
    </row>
    <row r="54" spans="1:7" s="127" customFormat="1" ht="15" customHeight="1" x14ac:dyDescent="0.25">
      <c r="A54" s="94" t="s">
        <v>52</v>
      </c>
      <c r="B54" s="90">
        <f>SUBoard!B54+SUBR!B54+SUNO!B54+SUSLA!B54+SULaw!B54+SUAg!B54</f>
        <v>149696971.68000001</v>
      </c>
      <c r="C54" s="90">
        <f>SUBoard!C54+SUBR!C54+SUNO!C54+SUSLA!C54+SULaw!C54+SUAg!C54</f>
        <v>150906316</v>
      </c>
      <c r="D54" s="90">
        <f>SUBoard!D54+SUBR!D54+SUNO!D54+SUSLA!D54+SULaw!D54+SUAg!D54</f>
        <v>161964791</v>
      </c>
      <c r="E54" s="90">
        <f>D54-C54</f>
        <v>11058475</v>
      </c>
      <c r="F54" s="84">
        <f>IF(ISBLANK(E54),"  ",IF(C54&gt;0,E54/C54,IF(E54&gt;0,1,0)))</f>
        <v>7.3280398681258643E-2</v>
      </c>
    </row>
    <row r="55" spans="1:7" ht="15" customHeight="1" x14ac:dyDescent="0.25">
      <c r="A55" s="95"/>
      <c r="B55" s="77"/>
      <c r="C55" s="77"/>
      <c r="D55" s="77"/>
      <c r="E55" s="77"/>
      <c r="F55" s="69" t="s">
        <v>46</v>
      </c>
    </row>
    <row r="56" spans="1:7" ht="15" customHeight="1" x14ac:dyDescent="0.25">
      <c r="A56" s="96"/>
      <c r="B56" s="68"/>
      <c r="C56" s="68"/>
      <c r="D56" s="68"/>
      <c r="E56" s="68"/>
      <c r="F56" s="70" t="s">
        <v>46</v>
      </c>
    </row>
    <row r="57" spans="1:7" ht="15" customHeight="1" x14ac:dyDescent="0.25">
      <c r="A57" s="94" t="s">
        <v>53</v>
      </c>
      <c r="B57" s="68"/>
      <c r="C57" s="68"/>
      <c r="D57" s="68"/>
      <c r="E57" s="68"/>
      <c r="F57" s="70"/>
    </row>
    <row r="58" spans="1:7" ht="15" customHeight="1" x14ac:dyDescent="0.25">
      <c r="A58" s="76" t="s">
        <v>54</v>
      </c>
      <c r="B58" s="72">
        <f>SUBoard!B58+SUBR!B58+SUNO!B58+SUSLA!B58+SULaw!B58+SUAg!B58</f>
        <v>50954836.520000003</v>
      </c>
      <c r="C58" s="72">
        <f>SUBoard!C58+SUBR!C58+SUNO!C58+SUSLA!C58+SULaw!C58+SUAg!C58</f>
        <v>51643949.549999997</v>
      </c>
      <c r="D58" s="72">
        <f>SUBoard!D58+SUBR!D58+SUNO!D58+SUSLA!D58+SULaw!D58+SUAg!D58</f>
        <v>56316659.68</v>
      </c>
      <c r="E58" s="72">
        <f t="shared" ref="E58:E71" si="4">D58-C58</f>
        <v>4672710.1300000027</v>
      </c>
      <c r="F58" s="73">
        <f t="shared" ref="F58:F71" si="5">IF(ISBLANK(E58),"  ",IF(C58&gt;0,E58/C58,IF(E58&gt;0,1,0)))</f>
        <v>9.0479333411090809E-2</v>
      </c>
      <c r="G58" s="190"/>
    </row>
    <row r="59" spans="1:7" ht="15" customHeight="1" x14ac:dyDescent="0.25">
      <c r="A59" s="78" t="s">
        <v>55</v>
      </c>
      <c r="B59" s="72">
        <f>SUBoard!B59+SUBR!B59+SUNO!B59+SUSLA!B59+SULaw!B59+SUAg!B59</f>
        <v>2805457.4499999997</v>
      </c>
      <c r="C59" s="72">
        <f>SUBoard!C59+SUBR!C59+SUNO!C59+SUSLA!C59+SULaw!C59+SUAg!C59</f>
        <v>2997137</v>
      </c>
      <c r="D59" s="72">
        <f>SUBoard!D59+SUBR!D59+SUNO!D59+SUSLA!D59+SULaw!D59+SUAg!D59</f>
        <v>3047080</v>
      </c>
      <c r="E59" s="72">
        <f t="shared" si="4"/>
        <v>49943</v>
      </c>
      <c r="F59" s="73">
        <f t="shared" si="5"/>
        <v>1.6663569266269777E-2</v>
      </c>
    </row>
    <row r="60" spans="1:7" ht="15" customHeight="1" x14ac:dyDescent="0.25">
      <c r="A60" s="78" t="s">
        <v>56</v>
      </c>
      <c r="B60" s="72">
        <f>SUBoard!B60+SUBR!B60+SUNO!B60+SUSLA!B60+SULaw!B60+SUAg!B60</f>
        <v>3324818.1500000004</v>
      </c>
      <c r="C60" s="72">
        <f>SUBoard!C60+SUBR!C60+SUNO!C60+SUSLA!C60+SULaw!C60+SUAg!C60</f>
        <v>4129039</v>
      </c>
      <c r="D60" s="72">
        <f>SUBoard!D60+SUBR!D60+SUNO!D60+SUSLA!D60+SULaw!D60+SUAg!D60</f>
        <v>4260703</v>
      </c>
      <c r="E60" s="72">
        <f t="shared" si="4"/>
        <v>131664</v>
      </c>
      <c r="F60" s="73">
        <f t="shared" si="5"/>
        <v>3.1887322933980521E-2</v>
      </c>
    </row>
    <row r="61" spans="1:7" ht="15" customHeight="1" x14ac:dyDescent="0.25">
      <c r="A61" s="78" t="s">
        <v>57</v>
      </c>
      <c r="B61" s="72">
        <f>SUBoard!B61+SUBR!B61+SUNO!B61+SUSLA!B61+SULaw!B61+SUAg!B61</f>
        <v>14578608.460000003</v>
      </c>
      <c r="C61" s="72">
        <f>SUBoard!C61+SUBR!C61+SUNO!C61+SUSLA!C61+SULaw!C61+SUAg!C61</f>
        <v>15657264</v>
      </c>
      <c r="D61" s="72">
        <f>SUBoard!D61+SUBR!D61+SUNO!D61+SUSLA!D61+SULaw!D61+SUAg!D61</f>
        <v>15937742.09</v>
      </c>
      <c r="E61" s="72">
        <f t="shared" si="4"/>
        <v>280478.08999999985</v>
      </c>
      <c r="F61" s="73">
        <f t="shared" si="5"/>
        <v>1.7913608022448867E-2</v>
      </c>
    </row>
    <row r="62" spans="1:7" ht="15" customHeight="1" x14ac:dyDescent="0.25">
      <c r="A62" s="78" t="s">
        <v>58</v>
      </c>
      <c r="B62" s="72">
        <f>SUBoard!B62+SUBR!B62+SUNO!B62+SUSLA!B62+SULaw!B62+SUAg!B62</f>
        <v>6509343.1199999992</v>
      </c>
      <c r="C62" s="72">
        <f>SUBoard!C62+SUBR!C62+SUNO!C62+SUSLA!C62+SULaw!C62+SUAg!C62</f>
        <v>6944173</v>
      </c>
      <c r="D62" s="72">
        <f>SUBoard!D62+SUBR!D62+SUNO!D62+SUSLA!D62+SULaw!D62+SUAg!D62</f>
        <v>7541289.9900000002</v>
      </c>
      <c r="E62" s="72">
        <f t="shared" si="4"/>
        <v>597116.99000000022</v>
      </c>
      <c r="F62" s="73">
        <f t="shared" si="5"/>
        <v>8.598820766706132E-2</v>
      </c>
    </row>
    <row r="63" spans="1:7" ht="15" customHeight="1" x14ac:dyDescent="0.25">
      <c r="A63" s="78" t="s">
        <v>59</v>
      </c>
      <c r="B63" s="72">
        <f>SUBoard!B63+SUBR!B63+SUNO!B63+SUSLA!B63+SULaw!B63+SUAg!B63</f>
        <v>35545325.25</v>
      </c>
      <c r="C63" s="72">
        <f>SUBoard!C63+SUBR!C63+SUNO!C63+SUSLA!C63+SULaw!C63+SUAg!C63</f>
        <v>34195943.079999998</v>
      </c>
      <c r="D63" s="72">
        <f>SUBoard!D63+SUBR!D63+SUNO!D63+SUSLA!D63+SULaw!D63+SUAg!D63</f>
        <v>35805107.420000002</v>
      </c>
      <c r="E63" s="72">
        <f t="shared" si="4"/>
        <v>1609164.3400000036</v>
      </c>
      <c r="F63" s="73">
        <f t="shared" si="5"/>
        <v>4.7057170970118592E-2</v>
      </c>
    </row>
    <row r="64" spans="1:7" ht="15" customHeight="1" x14ac:dyDescent="0.25">
      <c r="A64" s="78" t="s">
        <v>60</v>
      </c>
      <c r="B64" s="72">
        <f>SUBoard!B64+SUBR!B64+SUNO!B64+SUSLA!B64+SULaw!B64+SUAg!B64</f>
        <v>8288748.9699999997</v>
      </c>
      <c r="C64" s="72">
        <f>SUBoard!C64+SUBR!C64+SUNO!C64+SUSLA!C64+SULaw!C64+SUAg!C64</f>
        <v>7991288</v>
      </c>
      <c r="D64" s="72">
        <f>SUBoard!D64+SUBR!D64+SUNO!D64+SUSLA!D64+SULaw!D64+SUAg!D64</f>
        <v>8456288</v>
      </c>
      <c r="E64" s="72">
        <f t="shared" si="4"/>
        <v>465000</v>
      </c>
      <c r="F64" s="73">
        <f t="shared" si="5"/>
        <v>5.8188367131806536E-2</v>
      </c>
    </row>
    <row r="65" spans="1:6" ht="15" customHeight="1" x14ac:dyDescent="0.25">
      <c r="A65" s="78" t="s">
        <v>61</v>
      </c>
      <c r="B65" s="72">
        <f>SUBoard!B65+SUBR!B65+SUNO!B65+SUSLA!B65+SULaw!B65+SUAg!B65</f>
        <v>20894121.369999997</v>
      </c>
      <c r="C65" s="72">
        <f>SUBoard!C65+SUBR!C65+SUNO!C65+SUSLA!C65+SULaw!C65+SUAg!C65</f>
        <v>20413734</v>
      </c>
      <c r="D65" s="72">
        <f>SUBoard!D65+SUBR!D65+SUNO!D65+SUSLA!D65+SULaw!D65+SUAg!D65</f>
        <v>22565120</v>
      </c>
      <c r="E65" s="72">
        <f t="shared" si="4"/>
        <v>2151386</v>
      </c>
      <c r="F65" s="73">
        <f t="shared" si="5"/>
        <v>0.10538914634627844</v>
      </c>
    </row>
    <row r="66" spans="1:6" s="127" customFormat="1" ht="15" customHeight="1" x14ac:dyDescent="0.25">
      <c r="A66" s="97" t="s">
        <v>62</v>
      </c>
      <c r="B66" s="90">
        <f>SUBoard!B66+SUBR!B66+SUNO!B66+SUSLA!B66+SULaw!B66+SUAg!B66</f>
        <v>142901259.29000002</v>
      </c>
      <c r="C66" s="90">
        <f>SUBoard!C66+SUBR!C66+SUNO!C66+SUSLA!C66+SULaw!C66+SUAg!C66</f>
        <v>143972526.63</v>
      </c>
      <c r="D66" s="90">
        <f>SUBoard!D66+SUBR!D66+SUNO!D66+SUSLA!D66+SULaw!D66+SUAg!D66</f>
        <v>153929990.18000001</v>
      </c>
      <c r="E66" s="90">
        <f t="shared" si="4"/>
        <v>9957463.5500000119</v>
      </c>
      <c r="F66" s="84">
        <f t="shared" si="5"/>
        <v>6.916224770848152E-2</v>
      </c>
    </row>
    <row r="67" spans="1:6" ht="15" customHeight="1" x14ac:dyDescent="0.25">
      <c r="A67" s="78" t="s">
        <v>63</v>
      </c>
      <c r="B67" s="72">
        <f>SUBoard!B67+SUBR!B67+SUNO!B67+SUSLA!B67+SULaw!B67+SUAg!B67</f>
        <v>0</v>
      </c>
      <c r="C67" s="72">
        <f>SUBoard!C67+SUBR!C67+SUNO!C67+SUSLA!C67+SULaw!C67+SUAg!C67</f>
        <v>0</v>
      </c>
      <c r="D67" s="72">
        <f>SUBoard!D67+SUBR!D67+SUNO!D67+SUSLA!D67+SULaw!D67+SUAg!D67</f>
        <v>0</v>
      </c>
      <c r="E67" s="72">
        <f t="shared" si="4"/>
        <v>0</v>
      </c>
      <c r="F67" s="73">
        <f t="shared" si="5"/>
        <v>0</v>
      </c>
    </row>
    <row r="68" spans="1:6" ht="15" customHeight="1" x14ac:dyDescent="0.25">
      <c r="A68" s="78" t="s">
        <v>64</v>
      </c>
      <c r="B68" s="72">
        <f>SUBoard!B68+SUBR!B68+SUNO!B68+SUSLA!B68+SULaw!B68+SUAg!B68</f>
        <v>4244251.51</v>
      </c>
      <c r="C68" s="72">
        <f>SUBoard!C68+SUBR!C68+SUNO!C68+SUSLA!C68+SULaw!C68+SUAg!C68</f>
        <v>4108698</v>
      </c>
      <c r="D68" s="72">
        <f>SUBoard!D68+SUBR!D68+SUNO!D68+SUSLA!D68+SULaw!D68+SUAg!D68</f>
        <v>4468543</v>
      </c>
      <c r="E68" s="72">
        <f t="shared" si="4"/>
        <v>359845</v>
      </c>
      <c r="F68" s="73">
        <f t="shared" si="5"/>
        <v>8.7581272704881211E-2</v>
      </c>
    </row>
    <row r="69" spans="1:6" ht="15" customHeight="1" x14ac:dyDescent="0.25">
      <c r="A69" s="78" t="s">
        <v>65</v>
      </c>
      <c r="B69" s="72">
        <f>SUBoard!B69+SUBR!B69+SUNO!B69+SUSLA!B69+SULaw!B69+SUAg!B69</f>
        <v>2551461</v>
      </c>
      <c r="C69" s="72">
        <f>SUBoard!C69+SUBR!C69+SUNO!C69+SUSLA!C69+SULaw!C69+SUAg!C69</f>
        <v>2825091</v>
      </c>
      <c r="D69" s="72">
        <f>SUBoard!D69+SUBR!D69+SUNO!D69+SUSLA!D69+SULaw!D69+SUAg!D69</f>
        <v>3566258</v>
      </c>
      <c r="E69" s="72">
        <f t="shared" si="4"/>
        <v>741167</v>
      </c>
      <c r="F69" s="73">
        <f t="shared" si="5"/>
        <v>0.26235154902974805</v>
      </c>
    </row>
    <row r="70" spans="1:6" ht="15" customHeight="1" x14ac:dyDescent="0.25">
      <c r="A70" s="78" t="s">
        <v>66</v>
      </c>
      <c r="B70" s="72">
        <f>SUBoard!B70+SUBR!B70+SUNO!B70+SUSLA!B70+SULaw!B70+SUAg!B70</f>
        <v>0</v>
      </c>
      <c r="C70" s="72">
        <f>SUBoard!C70+SUBR!C70+SUNO!C70+SUSLA!C70+SULaw!C70+SUAg!C70</f>
        <v>0</v>
      </c>
      <c r="D70" s="72">
        <f>SUBoard!D70+SUBR!D70+SUNO!D70+SUSLA!D70+SULaw!D70+SUAg!D70</f>
        <v>0</v>
      </c>
      <c r="E70" s="72">
        <f t="shared" si="4"/>
        <v>0</v>
      </c>
      <c r="F70" s="73">
        <f t="shared" si="5"/>
        <v>0</v>
      </c>
    </row>
    <row r="71" spans="1:6" s="127" customFormat="1" ht="15" customHeight="1" x14ac:dyDescent="0.25">
      <c r="A71" s="98" t="s">
        <v>67</v>
      </c>
      <c r="B71" s="90">
        <f>SUBoard!B71+SUBR!B71+SUNO!B71+SUSLA!B71+SULaw!B71+SUAg!B71+2</f>
        <v>149696973.80000004</v>
      </c>
      <c r="C71" s="90">
        <f>SUBoard!C71+SUBR!C71+SUNO!C71+SUSLA!C71+SULaw!C71+SUAg!C71</f>
        <v>150906315.63</v>
      </c>
      <c r="D71" s="90">
        <f>SUBoard!D71+SUBR!D71+SUNO!D71+SUSLA!D71+SULaw!D71+SUAg!D71</f>
        <v>161964791.18000001</v>
      </c>
      <c r="E71" s="90">
        <f t="shared" si="4"/>
        <v>11058475.550000012</v>
      </c>
      <c r="F71" s="84">
        <f t="shared" si="5"/>
        <v>7.3280402505576783E-2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f>SUBoard!B74+SUBR!B74+SUNO!B74+SUSLA!B74+SULaw!B74+SUAg!B74</f>
        <v>72723557.960000008</v>
      </c>
      <c r="C74" s="72">
        <f>SUBoard!C74+SUBR!C74+SUNO!C74+SUSLA!C74+SULaw!C74+SUAg!C74</f>
        <v>73032074.840000004</v>
      </c>
      <c r="D74" s="72">
        <f>SUBoard!D74+SUBR!D74+SUNO!D74+SUSLA!D74+SULaw!D74+SUAg!D74</f>
        <v>77162146.289999992</v>
      </c>
      <c r="E74" s="72">
        <f t="shared" ref="E74:E92" si="6">D74-C74</f>
        <v>4130071.4499999881</v>
      </c>
      <c r="F74" s="73">
        <f t="shared" ref="F74:F92" si="7">IF(ISBLANK(E74),"  ",IF(C74&gt;0,E74/C74,IF(E74&gt;0,1,0)))</f>
        <v>5.655147356895205E-2</v>
      </c>
    </row>
    <row r="75" spans="1:6" ht="15" customHeight="1" x14ac:dyDescent="0.25">
      <c r="A75" s="78" t="s">
        <v>70</v>
      </c>
      <c r="B75" s="72">
        <f>SUBoard!B75+SUBR!B75+SUNO!B75+SUSLA!B75+SULaw!B75+SUAg!B75</f>
        <v>833713.64</v>
      </c>
      <c r="C75" s="72">
        <f>SUBoard!C75+SUBR!C75+SUNO!C75+SUSLA!C75+SULaw!C75+SUAg!C75</f>
        <v>251377</v>
      </c>
      <c r="D75" s="72">
        <f>SUBoard!D75+SUBR!D75+SUNO!D75+SUSLA!D75+SULaw!D75+SUAg!D75</f>
        <v>686374</v>
      </c>
      <c r="E75" s="72">
        <f t="shared" si="6"/>
        <v>434997</v>
      </c>
      <c r="F75" s="73">
        <f t="shared" si="7"/>
        <v>1.7304566448004393</v>
      </c>
    </row>
    <row r="76" spans="1:6" ht="15" customHeight="1" x14ac:dyDescent="0.25">
      <c r="A76" s="78" t="s">
        <v>71</v>
      </c>
      <c r="B76" s="72">
        <f>SUBoard!B76+SUBR!B76+SUNO!B76+SUSLA!B76+SULaw!B76+SUAg!B76</f>
        <v>31720126.030000001</v>
      </c>
      <c r="C76" s="72">
        <f>SUBoard!C76+SUBR!C76+SUNO!C76+SUSLA!C76+SULaw!C76+SUAg!C76</f>
        <v>33079321.789999999</v>
      </c>
      <c r="D76" s="72">
        <f>SUBoard!D76+SUBR!D76+SUNO!D76+SUSLA!D76+SULaw!D76+SUAg!D76</f>
        <v>34933125.890000001</v>
      </c>
      <c r="E76" s="72">
        <f t="shared" si="6"/>
        <v>1853804.1000000015</v>
      </c>
      <c r="F76" s="73">
        <f t="shared" si="7"/>
        <v>5.604117616947072E-2</v>
      </c>
    </row>
    <row r="77" spans="1:6" s="127" customFormat="1" ht="15" customHeight="1" x14ac:dyDescent="0.25">
      <c r="A77" s="97" t="s">
        <v>72</v>
      </c>
      <c r="B77" s="90">
        <f>SUBoard!B77+SUBR!B77+SUNO!B77+SUSLA!B77+SULaw!B77+SUAg!B77</f>
        <v>105277397.63</v>
      </c>
      <c r="C77" s="90">
        <f>SUBoard!C77+SUBR!C77+SUNO!C77+SUSLA!C77+SULaw!C77+SUAg!C77</f>
        <v>106362773.63</v>
      </c>
      <c r="D77" s="90">
        <f>SUBoard!D77+SUBR!D77+SUNO!D77+SUSLA!D77+SULaw!D77+SUAg!D77</f>
        <v>112781646.18000001</v>
      </c>
      <c r="E77" s="90">
        <f t="shared" si="6"/>
        <v>6418872.5500000119</v>
      </c>
      <c r="F77" s="84">
        <f t="shared" si="7"/>
        <v>6.0348863901660665E-2</v>
      </c>
    </row>
    <row r="78" spans="1:6" ht="15" customHeight="1" x14ac:dyDescent="0.25">
      <c r="A78" s="78" t="s">
        <v>73</v>
      </c>
      <c r="B78" s="72">
        <f>SUBoard!B78+SUBR!B78+SUNO!B78+SUSLA!B78+SULaw!B78+SUAg!B78</f>
        <v>1184910.18</v>
      </c>
      <c r="C78" s="72">
        <f>SUBoard!C78+SUBR!C78+SUNO!C78+SUSLA!C78+SULaw!C78+SUAg!C78</f>
        <v>860600</v>
      </c>
      <c r="D78" s="72">
        <f>SUBoard!D78+SUBR!D78+SUNO!D78+SUSLA!D78+SULaw!D78+SUAg!D78</f>
        <v>1081008</v>
      </c>
      <c r="E78" s="72">
        <f t="shared" si="6"/>
        <v>220408</v>
      </c>
      <c r="F78" s="73">
        <f t="shared" si="7"/>
        <v>0.25610969091331631</v>
      </c>
    </row>
    <row r="79" spans="1:6" ht="15" customHeight="1" x14ac:dyDescent="0.25">
      <c r="A79" s="78" t="s">
        <v>74</v>
      </c>
      <c r="B79" s="72">
        <f>SUBoard!B79+SUBR!B79+SUNO!B79+SUSLA!B79+SULaw!B79+SUAg!B79</f>
        <v>14790464.83</v>
      </c>
      <c r="C79" s="72">
        <f>SUBoard!C79+SUBR!C79+SUNO!C79+SUSLA!C79+SULaw!C79+SUAg!C79</f>
        <v>14232358</v>
      </c>
      <c r="D79" s="72">
        <f>SUBoard!D79+SUBR!D79+SUNO!D79+SUSLA!D79+SULaw!D79+SUAg!D79</f>
        <v>15237611</v>
      </c>
      <c r="E79" s="72">
        <f t="shared" si="6"/>
        <v>1005253</v>
      </c>
      <c r="F79" s="73">
        <f t="shared" si="7"/>
        <v>7.0631514468649542E-2</v>
      </c>
    </row>
    <row r="80" spans="1:6" ht="15" customHeight="1" x14ac:dyDescent="0.25">
      <c r="A80" s="78" t="s">
        <v>75</v>
      </c>
      <c r="B80" s="72">
        <f>SUBoard!B80+SUBR!B80+SUNO!B80+SUSLA!B80+SULaw!B80+SUAg!B80</f>
        <v>1874215.12</v>
      </c>
      <c r="C80" s="72">
        <f>SUBoard!C80+SUBR!C80+SUNO!C80+SUSLA!C80+SULaw!C80+SUAg!C80</f>
        <v>1724304</v>
      </c>
      <c r="D80" s="72">
        <f>SUBoard!D80+SUBR!D80+SUNO!D80+SUSLA!D80+SULaw!D80+SUAg!D80</f>
        <v>1879942</v>
      </c>
      <c r="E80" s="72">
        <f t="shared" si="6"/>
        <v>155638</v>
      </c>
      <c r="F80" s="73">
        <f t="shared" si="7"/>
        <v>9.0261346027150663E-2</v>
      </c>
    </row>
    <row r="81" spans="1:8" s="127" customFormat="1" ht="15" customHeight="1" x14ac:dyDescent="0.25">
      <c r="A81" s="81" t="s">
        <v>76</v>
      </c>
      <c r="B81" s="90">
        <f>SUBoard!B81+SUBR!B81+SUNO!B81+SUSLA!B81+SULaw!B81+SUAg!B81</f>
        <v>17849590.130000003</v>
      </c>
      <c r="C81" s="90">
        <f>SUBoard!C81+SUBR!C81+SUNO!C81+SUSLA!C81+SULaw!C81+SUAg!C81</f>
        <v>16817262</v>
      </c>
      <c r="D81" s="90">
        <f>SUBoard!D81+SUBR!D81+SUNO!D81+SUSLA!D81+SULaw!D81+SUAg!D81</f>
        <v>18198561</v>
      </c>
      <c r="E81" s="90">
        <f t="shared" si="6"/>
        <v>1381299</v>
      </c>
      <c r="F81" s="84">
        <f t="shared" si="7"/>
        <v>8.2135784053313787E-2</v>
      </c>
    </row>
    <row r="82" spans="1:8" ht="15" customHeight="1" x14ac:dyDescent="0.25">
      <c r="A82" s="78" t="s">
        <v>77</v>
      </c>
      <c r="B82" s="72">
        <f>SUBoard!B82+SUBR!B82+SUNO!B82+SUSLA!B82+SULaw!B82+SUAg!B82</f>
        <v>1599921.54</v>
      </c>
      <c r="C82" s="72">
        <f>SUBoard!C82+SUBR!C82+SUNO!C82+SUSLA!C82+SULaw!C82+SUAg!C82</f>
        <v>2173186</v>
      </c>
      <c r="D82" s="72">
        <f>SUBoard!D82+SUBR!D82+SUNO!D82+SUSLA!D82+SULaw!D82+SUAg!D82</f>
        <v>2228599</v>
      </c>
      <c r="E82" s="72">
        <f t="shared" si="6"/>
        <v>55413</v>
      </c>
      <c r="F82" s="73">
        <f t="shared" si="7"/>
        <v>2.5498507720922187E-2</v>
      </c>
    </row>
    <row r="83" spans="1:8" ht="15" customHeight="1" x14ac:dyDescent="0.25">
      <c r="A83" s="78" t="s">
        <v>78</v>
      </c>
      <c r="B83" s="72">
        <f>SUBoard!B83+SUBR!B83+SUNO!B83+SUSLA!B83+SULaw!B83+SUAg!B83</f>
        <v>18141053.539999999</v>
      </c>
      <c r="C83" s="72">
        <f>SUBoard!C83+SUBR!C83+SUNO!C83+SUSLA!C83+SULaw!C83+SUAg!C83</f>
        <v>19541803</v>
      </c>
      <c r="D83" s="72">
        <f>SUBoard!D83+SUBR!D83+SUNO!D83+SUSLA!D83+SULaw!D83+SUAg!D83</f>
        <v>22179670</v>
      </c>
      <c r="E83" s="72">
        <f t="shared" si="6"/>
        <v>2637867</v>
      </c>
      <c r="F83" s="73">
        <f t="shared" si="7"/>
        <v>0.13498585570635421</v>
      </c>
    </row>
    <row r="84" spans="1:8" ht="15" customHeight="1" x14ac:dyDescent="0.25">
      <c r="A84" s="78" t="s">
        <v>79</v>
      </c>
      <c r="B84" s="72">
        <f>SUBoard!B84+SUBR!B84+SUNO!B84+SUSLA!B84+SULaw!B84+SUAg!B84</f>
        <v>0</v>
      </c>
      <c r="C84" s="72">
        <f>SUBoard!C84+SUBR!C84+SUNO!C84+SUSLA!C84+SULaw!C84+SUAg!C84</f>
        <v>0</v>
      </c>
      <c r="D84" s="72">
        <f>SUBoard!D84+SUBR!D84+SUNO!D84+SUSLA!D84+SULaw!D84+SUAg!D84</f>
        <v>0</v>
      </c>
      <c r="E84" s="72">
        <f t="shared" si="6"/>
        <v>0</v>
      </c>
      <c r="F84" s="73">
        <f t="shared" si="7"/>
        <v>0</v>
      </c>
    </row>
    <row r="85" spans="1:8" ht="15" customHeight="1" x14ac:dyDescent="0.25">
      <c r="A85" s="78" t="s">
        <v>80</v>
      </c>
      <c r="B85" s="72">
        <f>SUBoard!B85+SUBR!B85+SUNO!B85+SUSLA!B85+SULaw!B85+SUAg!B85</f>
        <v>6362912.5099999998</v>
      </c>
      <c r="C85" s="72">
        <f>SUBoard!C85+SUBR!C85+SUNO!C85+SUSLA!C85+SULaw!C85+SUAg!C85</f>
        <v>5322611</v>
      </c>
      <c r="D85" s="72">
        <f>SUBoard!D85+SUBR!D85+SUNO!D85+SUSLA!D85+SULaw!D85+SUAg!D85</f>
        <v>5657571</v>
      </c>
      <c r="E85" s="72">
        <f t="shared" si="6"/>
        <v>334960</v>
      </c>
      <c r="F85" s="73">
        <f t="shared" si="7"/>
        <v>6.2931519887513859E-2</v>
      </c>
    </row>
    <row r="86" spans="1:8" s="127" customFormat="1" ht="15" customHeight="1" x14ac:dyDescent="0.25">
      <c r="A86" s="81" t="s">
        <v>81</v>
      </c>
      <c r="B86" s="90">
        <f>SUBoard!B86+SUBR!B86+SUNO!B86+SUSLA!B86+SULaw!B86+SUAg!B86</f>
        <v>26103887.59</v>
      </c>
      <c r="C86" s="90">
        <f>SUBoard!C86+SUBR!C86+SUNO!C86+SUSLA!C86+SULaw!C86+SUAg!C86</f>
        <v>27037600</v>
      </c>
      <c r="D86" s="90">
        <f>SUBoard!D86+SUBR!D86+SUNO!D86+SUSLA!D86+SULaw!D86+SUAg!D86</f>
        <v>30065840</v>
      </c>
      <c r="E86" s="90">
        <f t="shared" si="6"/>
        <v>3028240</v>
      </c>
      <c r="F86" s="84">
        <f t="shared" si="7"/>
        <v>0.11200106518330029</v>
      </c>
    </row>
    <row r="87" spans="1:8" ht="15" customHeight="1" x14ac:dyDescent="0.25">
      <c r="A87" s="78" t="s">
        <v>82</v>
      </c>
      <c r="B87" s="72">
        <f>SUBoard!B87+SUBR!B87+SUNO!B87+SUSLA!B87+SULaw!B87+SUAg!B87</f>
        <v>193465.45</v>
      </c>
      <c r="C87" s="72">
        <f>SUBoard!C87+SUBR!C87+SUNO!C87+SUSLA!C87+SULaw!C87+SUAg!C87</f>
        <v>146032</v>
      </c>
      <c r="D87" s="72">
        <f>SUBoard!D87+SUBR!D87+SUNO!D87+SUSLA!D87+SULaw!D87+SUAg!D87</f>
        <v>143196</v>
      </c>
      <c r="E87" s="72">
        <f t="shared" si="6"/>
        <v>-2836</v>
      </c>
      <c r="F87" s="73">
        <f t="shared" si="7"/>
        <v>-1.9420401007998248E-2</v>
      </c>
    </row>
    <row r="88" spans="1:8" ht="15" customHeight="1" x14ac:dyDescent="0.25">
      <c r="A88" s="78" t="s">
        <v>83</v>
      </c>
      <c r="B88" s="72">
        <f>SUBoard!B88+SUBR!B88+SUNO!B88+SUSLA!B88+SULaw!B88+SUAg!B88</f>
        <v>272631</v>
      </c>
      <c r="C88" s="72">
        <f>SUBoard!C88+SUBR!C88+SUNO!C88+SUSLA!C88+SULaw!C88+SUAg!C88</f>
        <v>487649</v>
      </c>
      <c r="D88" s="72">
        <f>SUBoard!D88+SUBR!D88+SUNO!D88+SUSLA!D88+SULaw!D88+SUAg!D88</f>
        <v>675548</v>
      </c>
      <c r="E88" s="72">
        <f t="shared" si="6"/>
        <v>187899</v>
      </c>
      <c r="F88" s="73">
        <f t="shared" si="7"/>
        <v>0.38531607775264587</v>
      </c>
    </row>
    <row r="89" spans="1:8" ht="15" customHeight="1" x14ac:dyDescent="0.25">
      <c r="A89" s="86" t="s">
        <v>84</v>
      </c>
      <c r="B89" s="72">
        <f>SUBoard!B89+SUBR!B89+SUNO!B89+SUSLA!B89+SULaw!B89+SUAg!B89</f>
        <v>0</v>
      </c>
      <c r="C89" s="72">
        <f>SUBoard!C89+SUBR!C89+SUNO!C89+SUSLA!C89+SULaw!C89+SUAg!C89</f>
        <v>55000</v>
      </c>
      <c r="D89" s="72">
        <f>SUBoard!D89+SUBR!D89+SUNO!D89+SUSLA!D89+SULaw!D89+SUAg!D89</f>
        <v>100000</v>
      </c>
      <c r="E89" s="72">
        <f t="shared" si="6"/>
        <v>45000</v>
      </c>
      <c r="F89" s="73">
        <f t="shared" si="7"/>
        <v>0.81818181818181823</v>
      </c>
    </row>
    <row r="90" spans="1:8" s="127" customFormat="1" ht="15" customHeight="1" x14ac:dyDescent="0.25">
      <c r="A90" s="100" t="s">
        <v>85</v>
      </c>
      <c r="B90" s="90">
        <f>SUBoard!B90+SUBR!B90+SUNO!B90+SUSLA!B90+SULaw!B90+SUAg!B90</f>
        <v>466096.45</v>
      </c>
      <c r="C90" s="90">
        <f>SUBoard!C90+SUBR!C90+SUNO!C90+SUSLA!C90+SULaw!C90+SUAg!C90</f>
        <v>688681</v>
      </c>
      <c r="D90" s="90">
        <f>SUBoard!D90+SUBR!D90+SUNO!D90+SUSLA!D90+SULaw!D90+SUAg!D90</f>
        <v>918744</v>
      </c>
      <c r="E90" s="90">
        <f t="shared" si="6"/>
        <v>230063</v>
      </c>
      <c r="F90" s="84">
        <f t="shared" si="7"/>
        <v>0.33406323101697305</v>
      </c>
    </row>
    <row r="91" spans="1:8" ht="15" customHeight="1" x14ac:dyDescent="0.25">
      <c r="A91" s="86" t="s">
        <v>86</v>
      </c>
      <c r="B91" s="72">
        <f>SUBoard!B91+SUBR!B91+SUNO!B91+SUSLA!B91+SULaw!B91+SUAg!B91</f>
        <v>0</v>
      </c>
      <c r="C91" s="72">
        <f>SUBoard!C91+SUBR!C91+SUNO!C91+SUSLA!C91+SULaw!C91+SUAg!C91</f>
        <v>0</v>
      </c>
      <c r="D91" s="72">
        <f>SUBoard!D91+SUBR!D91+SUNO!D91+SUSLA!D91+SULaw!D91+SUAg!D91</f>
        <v>0</v>
      </c>
      <c r="E91" s="72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f>SUBoard!B92+SUBR!B92+SUNO!B92+SUSLA!B92+SULaw!B92+SUAg!B92+2</f>
        <v>149696973.80000001</v>
      </c>
      <c r="C92" s="200">
        <f>SUBoard!C92+SUBR!C92+SUNO!C92+SUSLA!C92+SULaw!C92+SUAg!C92</f>
        <v>150906315.63</v>
      </c>
      <c r="D92" s="200">
        <f>SUBoard!D92+SUBR!D92+SUNO!D92+SUSLA!D92+SULaw!D92+SUAg!D92</f>
        <v>161964791.18000001</v>
      </c>
      <c r="E92" s="201">
        <f t="shared" si="6"/>
        <v>11058475.550000012</v>
      </c>
      <c r="F92" s="202">
        <f t="shared" si="7"/>
        <v>7.3280402505576783E-2</v>
      </c>
    </row>
    <row r="93" spans="1:8" ht="15" customHeight="1" thickTop="1" x14ac:dyDescent="0.4">
      <c r="A93" s="4"/>
      <c r="B93" s="5"/>
      <c r="C93" s="5"/>
      <c r="D93" s="5"/>
      <c r="E93" s="5"/>
      <c r="F93" s="6" t="s">
        <v>46</v>
      </c>
      <c r="G93" s="145"/>
      <c r="H93" s="145"/>
    </row>
    <row r="94" spans="1:8" x14ac:dyDescent="0.25">
      <c r="A94" s="1" t="s">
        <v>201</v>
      </c>
    </row>
    <row r="95" spans="1:8" x14ac:dyDescent="0.25">
      <c r="A95" s="1" t="s">
        <v>193</v>
      </c>
    </row>
  </sheetData>
  <hyperlinks>
    <hyperlink ref="H2" location="Home!A1" tooltip="Home" display="Home" xr:uid="{00000000-0004-0000-1F00-000000000000}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3">
    <pageSetUpPr fitToPage="1"/>
  </sheetPr>
  <dimension ref="A1:L95"/>
  <sheetViews>
    <sheetView zoomScale="80" zoomScaleNormal="80" workbookViewId="0">
      <pane xSplit="1" ySplit="5" topLeftCell="B6" activePane="bottomRight" state="frozen"/>
      <selection activeCell="P29" sqref="P29"/>
      <selection pane="topRight" activeCell="P29" sqref="P29"/>
      <selection pane="bottomLeft" activeCell="P29" sqref="P29"/>
      <selection pane="bottomRight" activeCell="P29" sqref="P29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9" t="s">
        <v>131</v>
      </c>
      <c r="E1" s="59"/>
      <c r="F1" s="59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190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138</v>
      </c>
      <c r="C5" s="65" t="s">
        <v>197</v>
      </c>
      <c r="D5" s="65" t="s">
        <v>198</v>
      </c>
      <c r="E5" s="65" t="s">
        <v>138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v>3159184</v>
      </c>
      <c r="C8" s="72">
        <v>3159184</v>
      </c>
      <c r="D8" s="72">
        <v>3305062</v>
      </c>
      <c r="E8" s="72">
        <f t="shared" ref="E8:E29" si="0">D8-C8</f>
        <v>145878</v>
      </c>
      <c r="F8" s="73">
        <f t="shared" ref="F8:F29" si="1">IF(ISBLANK(E8),"  ",IF(C8&gt;0,E8/C8,IF(E8&gt;0,1,0)))</f>
        <v>4.6175847940480831E-2</v>
      </c>
    </row>
    <row r="9" spans="1:8" ht="15" customHeight="1" x14ac:dyDescent="0.25">
      <c r="A9" s="71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5">
        <v>0</v>
      </c>
      <c r="C10" s="75">
        <v>0</v>
      </c>
      <c r="D10" s="75">
        <v>0</v>
      </c>
      <c r="E10" s="75">
        <f t="shared" si="0"/>
        <v>0</v>
      </c>
      <c r="F10" s="73">
        <f t="shared" si="1"/>
        <v>0</v>
      </c>
    </row>
    <row r="11" spans="1:8" ht="15" customHeight="1" x14ac:dyDescent="0.25">
      <c r="A11" s="76" t="s">
        <v>15</v>
      </c>
      <c r="B11" s="77">
        <v>0</v>
      </c>
      <c r="C11" s="77">
        <v>0</v>
      </c>
      <c r="D11" s="77">
        <v>0</v>
      </c>
      <c r="E11" s="75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7">
        <v>0</v>
      </c>
      <c r="C12" s="77">
        <v>0</v>
      </c>
      <c r="D12" s="77">
        <v>0</v>
      </c>
      <c r="E12" s="75">
        <f t="shared" si="0"/>
        <v>0</v>
      </c>
      <c r="F12" s="73">
        <f t="shared" si="1"/>
        <v>0</v>
      </c>
    </row>
    <row r="13" spans="1:8" ht="15" customHeight="1" x14ac:dyDescent="0.25">
      <c r="A13" s="78" t="s">
        <v>17</v>
      </c>
      <c r="B13" s="77">
        <v>0</v>
      </c>
      <c r="C13" s="77">
        <v>0</v>
      </c>
      <c r="D13" s="77">
        <v>0</v>
      </c>
      <c r="E13" s="75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7">
        <v>0</v>
      </c>
      <c r="C14" s="77">
        <v>0</v>
      </c>
      <c r="D14" s="77">
        <v>0</v>
      </c>
      <c r="E14" s="75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7">
        <v>0</v>
      </c>
      <c r="C15" s="77">
        <v>0</v>
      </c>
      <c r="D15" s="77">
        <v>0</v>
      </c>
      <c r="E15" s="75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7">
        <v>0</v>
      </c>
      <c r="C16" s="77">
        <v>0</v>
      </c>
      <c r="D16" s="77">
        <v>0</v>
      </c>
      <c r="E16" s="75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7">
        <v>0</v>
      </c>
      <c r="C17" s="77">
        <v>0</v>
      </c>
      <c r="D17" s="77">
        <v>0</v>
      </c>
      <c r="E17" s="75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7">
        <v>0</v>
      </c>
      <c r="C18" s="77">
        <v>0</v>
      </c>
      <c r="D18" s="77">
        <v>0</v>
      </c>
      <c r="E18" s="75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7">
        <v>0</v>
      </c>
      <c r="C19" s="77">
        <v>0</v>
      </c>
      <c r="D19" s="77">
        <v>0</v>
      </c>
      <c r="E19" s="75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7">
        <v>0</v>
      </c>
      <c r="C20" s="77">
        <v>0</v>
      </c>
      <c r="D20" s="77">
        <v>0</v>
      </c>
      <c r="E20" s="75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7">
        <v>0</v>
      </c>
      <c r="C22" s="77">
        <v>0</v>
      </c>
      <c r="D22" s="77">
        <v>0</v>
      </c>
      <c r="E22" s="75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7">
        <v>0</v>
      </c>
      <c r="C23" s="77">
        <v>0</v>
      </c>
      <c r="D23" s="77">
        <v>0</v>
      </c>
      <c r="E23" s="75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7">
        <v>0</v>
      </c>
      <c r="C24" s="77">
        <v>0</v>
      </c>
      <c r="D24" s="77">
        <v>0</v>
      </c>
      <c r="E24" s="75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7">
        <v>0</v>
      </c>
      <c r="C25" s="77">
        <v>0</v>
      </c>
      <c r="D25" s="77">
        <v>0</v>
      </c>
      <c r="E25" s="75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7">
        <v>0</v>
      </c>
      <c r="C26" s="77">
        <v>0</v>
      </c>
      <c r="D26" s="77">
        <v>0</v>
      </c>
      <c r="E26" s="75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7">
        <v>0</v>
      </c>
      <c r="C27" s="77">
        <v>0</v>
      </c>
      <c r="D27" s="77">
        <v>0</v>
      </c>
      <c r="E27" s="75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7">
        <v>0</v>
      </c>
      <c r="C28" s="77">
        <v>0</v>
      </c>
      <c r="D28" s="77">
        <v>0</v>
      </c>
      <c r="E28" s="75">
        <f>D28-C28</f>
        <v>0</v>
      </c>
      <c r="F28" s="73">
        <f>IF(ISBLANK(E28),"  ",IF(C28&gt;0,E28/C28,IF(E28&gt;0,1,0)))</f>
        <v>0</v>
      </c>
    </row>
    <row r="29" spans="1:6" ht="15" customHeight="1" x14ac:dyDescent="0.25">
      <c r="A29" s="79" t="s">
        <v>32</v>
      </c>
      <c r="B29" s="77">
        <v>0</v>
      </c>
      <c r="C29" s="77">
        <v>0</v>
      </c>
      <c r="D29" s="77">
        <v>0</v>
      </c>
      <c r="E29" s="75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77"/>
      <c r="C34" s="77"/>
      <c r="D34" s="77"/>
      <c r="E34" s="75"/>
      <c r="F34" s="73" t="str">
        <f>IF(ISBLANK(E34),"  ",IF(C34&gt;0,E34/C34,IF(E34&gt;0,1,0)))</f>
        <v xml:space="preserve">  </v>
      </c>
    </row>
    <row r="35" spans="1:12" s="127" customFormat="1" ht="15" customHeight="1" x14ac:dyDescent="0.25">
      <c r="A35" s="82" t="s">
        <v>38</v>
      </c>
      <c r="B35" s="83">
        <v>3159184</v>
      </c>
      <c r="C35" s="83">
        <v>3159184</v>
      </c>
      <c r="D35" s="83">
        <v>3305062</v>
      </c>
      <c r="E35" s="83">
        <f>D35-C35</f>
        <v>145878</v>
      </c>
      <c r="F35" s="84">
        <f>IF(ISBLANK(E35),"  ",IF(C35&gt;0,E35/C35,IF(E35&gt;0,1,0)))</f>
        <v>4.6175847940480831E-2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v>0</v>
      </c>
      <c r="C39" s="72">
        <v>0</v>
      </c>
      <c r="D39" s="72">
        <v>0</v>
      </c>
      <c r="E39" s="75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88">
        <v>0</v>
      </c>
      <c r="C42" s="88">
        <v>0</v>
      </c>
      <c r="D42" s="88">
        <v>0</v>
      </c>
      <c r="E42" s="88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v>0</v>
      </c>
      <c r="C44" s="90">
        <v>0</v>
      </c>
      <c r="D44" s="90">
        <v>0</v>
      </c>
      <c r="E44" s="90">
        <f>D44-C44</f>
        <v>0</v>
      </c>
      <c r="F44" s="84">
        <f>IF(ISBLANK(E44),"  ",IF(C44&gt;0,E44/C44,IF(E44&gt;0,1,0)))</f>
        <v>0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v>0</v>
      </c>
      <c r="C46" s="90">
        <v>0</v>
      </c>
      <c r="D46" s="90"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88">
        <v>0</v>
      </c>
      <c r="C48" s="88">
        <v>0</v>
      </c>
      <c r="D48" s="88">
        <v>0</v>
      </c>
      <c r="E48" s="88">
        <f>D48-C48</f>
        <v>0</v>
      </c>
      <c r="F48" s="84">
        <f>IF(ISBLANK(E48),"  ",IF(C48&gt;0,E48/C48,IF(E48&gt;0,1,0)))</f>
        <v>0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2">
        <v>0</v>
      </c>
      <c r="C50" s="92">
        <v>0</v>
      </c>
      <c r="D50" s="92">
        <v>0</v>
      </c>
      <c r="E50" s="92">
        <f>D50-C50</f>
        <v>0</v>
      </c>
      <c r="F50" s="84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88">
        <v>3159184</v>
      </c>
      <c r="C54" s="88">
        <v>3159184</v>
      </c>
      <c r="D54" s="88">
        <v>3305062</v>
      </c>
      <c r="E54" s="88">
        <f>D54-C54</f>
        <v>145878</v>
      </c>
      <c r="F54" s="84">
        <f>IF(ISBLANK(E54),"  ",IF(C54&gt;0,E54/C54,IF(E54&gt;0,1,0)))</f>
        <v>4.6175847940480831E-2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68">
        <v>0</v>
      </c>
      <c r="C58" s="68">
        <v>0</v>
      </c>
      <c r="D58" s="68">
        <v>0</v>
      </c>
      <c r="E58" s="68">
        <f t="shared" ref="E58:E71" si="4">D58-C58</f>
        <v>0</v>
      </c>
      <c r="F58" s="73">
        <f t="shared" ref="F58:F71" si="5">IF(ISBLANK(E58),"  ",IF(C58&gt;0,E58/C58,IF(E58&gt;0,1,0)))</f>
        <v>0</v>
      </c>
    </row>
    <row r="59" spans="1:6" ht="15" customHeight="1" x14ac:dyDescent="0.25">
      <c r="A59" s="78" t="s">
        <v>55</v>
      </c>
      <c r="B59" s="77">
        <v>0</v>
      </c>
      <c r="C59" s="77">
        <v>0</v>
      </c>
      <c r="D59" s="77">
        <v>0</v>
      </c>
      <c r="E59" s="77">
        <f t="shared" si="4"/>
        <v>0</v>
      </c>
      <c r="F59" s="73">
        <f t="shared" si="5"/>
        <v>0</v>
      </c>
    </row>
    <row r="60" spans="1:6" ht="15" customHeight="1" x14ac:dyDescent="0.25">
      <c r="A60" s="78" t="s">
        <v>56</v>
      </c>
      <c r="B60" s="77">
        <v>0</v>
      </c>
      <c r="C60" s="77">
        <v>0</v>
      </c>
      <c r="D60" s="77">
        <v>0</v>
      </c>
      <c r="E60" s="77">
        <f t="shared" si="4"/>
        <v>0</v>
      </c>
      <c r="F60" s="73">
        <f t="shared" si="5"/>
        <v>0</v>
      </c>
    </row>
    <row r="61" spans="1:6" ht="15" customHeight="1" x14ac:dyDescent="0.25">
      <c r="A61" s="78" t="s">
        <v>57</v>
      </c>
      <c r="B61" s="77">
        <v>103888</v>
      </c>
      <c r="C61" s="77">
        <v>104250</v>
      </c>
      <c r="D61" s="77">
        <v>104250</v>
      </c>
      <c r="E61" s="77">
        <f t="shared" si="4"/>
        <v>0</v>
      </c>
      <c r="F61" s="73">
        <f t="shared" si="5"/>
        <v>0</v>
      </c>
    </row>
    <row r="62" spans="1:6" ht="15" customHeight="1" x14ac:dyDescent="0.25">
      <c r="A62" s="78" t="s">
        <v>58</v>
      </c>
      <c r="B62" s="77">
        <v>0</v>
      </c>
      <c r="C62" s="77">
        <v>0</v>
      </c>
      <c r="D62" s="77">
        <v>0</v>
      </c>
      <c r="E62" s="77">
        <f t="shared" si="4"/>
        <v>0</v>
      </c>
      <c r="F62" s="73">
        <f t="shared" si="5"/>
        <v>0</v>
      </c>
    </row>
    <row r="63" spans="1:6" ht="15" customHeight="1" x14ac:dyDescent="0.25">
      <c r="A63" s="78" t="s">
        <v>59</v>
      </c>
      <c r="B63" s="77">
        <v>3055296</v>
      </c>
      <c r="C63" s="77">
        <v>3054934</v>
      </c>
      <c r="D63" s="77">
        <v>3200812</v>
      </c>
      <c r="E63" s="77">
        <f t="shared" si="4"/>
        <v>145878</v>
      </c>
      <c r="F63" s="73">
        <f t="shared" si="5"/>
        <v>4.7751604453647768E-2</v>
      </c>
    </row>
    <row r="64" spans="1:6" ht="15" customHeight="1" x14ac:dyDescent="0.25">
      <c r="A64" s="78" t="s">
        <v>60</v>
      </c>
      <c r="B64" s="77">
        <v>0</v>
      </c>
      <c r="C64" s="77">
        <v>0</v>
      </c>
      <c r="D64" s="77">
        <v>0</v>
      </c>
      <c r="E64" s="77">
        <f t="shared" si="4"/>
        <v>0</v>
      </c>
      <c r="F64" s="73">
        <f t="shared" si="5"/>
        <v>0</v>
      </c>
    </row>
    <row r="65" spans="1:6" ht="15" customHeight="1" x14ac:dyDescent="0.25">
      <c r="A65" s="78" t="s">
        <v>61</v>
      </c>
      <c r="B65" s="77">
        <v>0</v>
      </c>
      <c r="C65" s="77">
        <v>0</v>
      </c>
      <c r="D65" s="77">
        <v>0</v>
      </c>
      <c r="E65" s="77">
        <f t="shared" si="4"/>
        <v>0</v>
      </c>
      <c r="F65" s="73">
        <f t="shared" si="5"/>
        <v>0</v>
      </c>
    </row>
    <row r="66" spans="1:6" s="127" customFormat="1" ht="15" customHeight="1" x14ac:dyDescent="0.25">
      <c r="A66" s="97" t="s">
        <v>62</v>
      </c>
      <c r="B66" s="83">
        <v>3159184</v>
      </c>
      <c r="C66" s="83">
        <v>3159184</v>
      </c>
      <c r="D66" s="83">
        <v>3305062</v>
      </c>
      <c r="E66" s="83">
        <f t="shared" si="4"/>
        <v>145878</v>
      </c>
      <c r="F66" s="84">
        <f t="shared" si="5"/>
        <v>4.6175847940480831E-2</v>
      </c>
    </row>
    <row r="67" spans="1:6" ht="15" customHeight="1" x14ac:dyDescent="0.25">
      <c r="A67" s="78" t="s">
        <v>63</v>
      </c>
      <c r="B67" s="77">
        <v>0</v>
      </c>
      <c r="C67" s="77">
        <v>0</v>
      </c>
      <c r="D67" s="77">
        <v>0</v>
      </c>
      <c r="E67" s="77">
        <f t="shared" si="4"/>
        <v>0</v>
      </c>
      <c r="F67" s="73">
        <f t="shared" si="5"/>
        <v>0</v>
      </c>
    </row>
    <row r="68" spans="1:6" ht="15" customHeight="1" x14ac:dyDescent="0.25">
      <c r="A68" s="78" t="s">
        <v>64</v>
      </c>
      <c r="B68" s="77">
        <v>0</v>
      </c>
      <c r="C68" s="77">
        <v>0</v>
      </c>
      <c r="D68" s="77">
        <v>0</v>
      </c>
      <c r="E68" s="77">
        <f t="shared" si="4"/>
        <v>0</v>
      </c>
      <c r="F68" s="73">
        <f t="shared" si="5"/>
        <v>0</v>
      </c>
    </row>
    <row r="69" spans="1:6" ht="15" customHeight="1" x14ac:dyDescent="0.25">
      <c r="A69" s="78" t="s">
        <v>65</v>
      </c>
      <c r="B69" s="77">
        <v>0</v>
      </c>
      <c r="C69" s="77">
        <v>0</v>
      </c>
      <c r="D69" s="77">
        <v>0</v>
      </c>
      <c r="E69" s="77">
        <f t="shared" si="4"/>
        <v>0</v>
      </c>
      <c r="F69" s="73">
        <f t="shared" si="5"/>
        <v>0</v>
      </c>
    </row>
    <row r="70" spans="1:6" ht="15" customHeight="1" x14ac:dyDescent="0.25">
      <c r="A70" s="78" t="s">
        <v>66</v>
      </c>
      <c r="B70" s="77">
        <v>0</v>
      </c>
      <c r="C70" s="77">
        <v>0</v>
      </c>
      <c r="D70" s="77">
        <v>0</v>
      </c>
      <c r="E70" s="77">
        <f t="shared" si="4"/>
        <v>0</v>
      </c>
      <c r="F70" s="73">
        <f t="shared" si="5"/>
        <v>0</v>
      </c>
    </row>
    <row r="71" spans="1:6" s="127" customFormat="1" ht="15" customHeight="1" x14ac:dyDescent="0.25">
      <c r="A71" s="98" t="s">
        <v>67</v>
      </c>
      <c r="B71" s="99">
        <v>3159184</v>
      </c>
      <c r="C71" s="99">
        <v>3159184</v>
      </c>
      <c r="D71" s="99">
        <v>3305062</v>
      </c>
      <c r="E71" s="99">
        <f t="shared" si="4"/>
        <v>145878</v>
      </c>
      <c r="F71" s="84">
        <f t="shared" si="5"/>
        <v>4.6175847940480831E-2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v>1515810</v>
      </c>
      <c r="C74" s="72">
        <v>1573660</v>
      </c>
      <c r="D74" s="72">
        <v>1625960</v>
      </c>
      <c r="E74" s="68">
        <f t="shared" ref="E74:E92" si="6">D74-C74</f>
        <v>52300</v>
      </c>
      <c r="F74" s="73">
        <f t="shared" ref="F74:F92" si="7">IF(ISBLANK(E74),"  ",IF(C74&gt;0,E74/C74,IF(E74&gt;0,1,0)))</f>
        <v>3.3234625014297879E-2</v>
      </c>
    </row>
    <row r="75" spans="1:6" ht="15" customHeight="1" x14ac:dyDescent="0.25">
      <c r="A75" s="78" t="s">
        <v>70</v>
      </c>
      <c r="B75" s="75">
        <v>88000</v>
      </c>
      <c r="C75" s="75">
        <v>88000</v>
      </c>
      <c r="D75" s="75">
        <v>88000</v>
      </c>
      <c r="E75" s="77">
        <f t="shared" si="6"/>
        <v>0</v>
      </c>
      <c r="F75" s="73">
        <f t="shared" si="7"/>
        <v>0</v>
      </c>
    </row>
    <row r="76" spans="1:6" ht="15" customHeight="1" x14ac:dyDescent="0.25">
      <c r="A76" s="78" t="s">
        <v>71</v>
      </c>
      <c r="B76" s="68">
        <v>641272</v>
      </c>
      <c r="C76" s="68">
        <v>745227</v>
      </c>
      <c r="D76" s="68">
        <v>760749</v>
      </c>
      <c r="E76" s="77">
        <f t="shared" si="6"/>
        <v>15522</v>
      </c>
      <c r="F76" s="73">
        <f t="shared" si="7"/>
        <v>2.0828552910723847E-2</v>
      </c>
    </row>
    <row r="77" spans="1:6" s="127" customFormat="1" ht="15" customHeight="1" x14ac:dyDescent="0.25">
      <c r="A77" s="97" t="s">
        <v>72</v>
      </c>
      <c r="B77" s="99">
        <v>2245082</v>
      </c>
      <c r="C77" s="99">
        <v>2406887</v>
      </c>
      <c r="D77" s="99">
        <v>2474709</v>
      </c>
      <c r="E77" s="83">
        <f t="shared" si="6"/>
        <v>67822</v>
      </c>
      <c r="F77" s="84">
        <f t="shared" si="7"/>
        <v>2.8178306667492076E-2</v>
      </c>
    </row>
    <row r="78" spans="1:6" ht="15" customHeight="1" x14ac:dyDescent="0.25">
      <c r="A78" s="78" t="s">
        <v>73</v>
      </c>
      <c r="B78" s="75">
        <v>142592</v>
      </c>
      <c r="C78" s="75">
        <v>155000</v>
      </c>
      <c r="D78" s="75">
        <v>185000</v>
      </c>
      <c r="E78" s="77">
        <f t="shared" si="6"/>
        <v>30000</v>
      </c>
      <c r="F78" s="73">
        <f t="shared" si="7"/>
        <v>0.19354838709677419</v>
      </c>
    </row>
    <row r="79" spans="1:6" ht="15" customHeight="1" x14ac:dyDescent="0.25">
      <c r="A79" s="78" t="s">
        <v>74</v>
      </c>
      <c r="B79" s="72">
        <v>377959</v>
      </c>
      <c r="C79" s="72">
        <v>103339</v>
      </c>
      <c r="D79" s="72">
        <v>171100</v>
      </c>
      <c r="E79" s="77">
        <f t="shared" si="6"/>
        <v>67761</v>
      </c>
      <c r="F79" s="73">
        <f t="shared" si="7"/>
        <v>0.65571565430282852</v>
      </c>
    </row>
    <row r="80" spans="1:6" ht="15" customHeight="1" x14ac:dyDescent="0.25">
      <c r="A80" s="78" t="s">
        <v>75</v>
      </c>
      <c r="B80" s="68">
        <v>38629</v>
      </c>
      <c r="C80" s="68">
        <v>59000</v>
      </c>
      <c r="D80" s="68">
        <v>80000</v>
      </c>
      <c r="E80" s="77">
        <f t="shared" si="6"/>
        <v>21000</v>
      </c>
      <c r="F80" s="73">
        <f t="shared" si="7"/>
        <v>0.3559322033898305</v>
      </c>
    </row>
    <row r="81" spans="1:8" s="127" customFormat="1" ht="15" customHeight="1" x14ac:dyDescent="0.25">
      <c r="A81" s="81" t="s">
        <v>76</v>
      </c>
      <c r="B81" s="99">
        <v>559180</v>
      </c>
      <c r="C81" s="99">
        <v>317339</v>
      </c>
      <c r="D81" s="99">
        <v>436100</v>
      </c>
      <c r="E81" s="83">
        <f t="shared" si="6"/>
        <v>118761</v>
      </c>
      <c r="F81" s="84">
        <f t="shared" si="7"/>
        <v>0.3742401658793908</v>
      </c>
    </row>
    <row r="82" spans="1:8" ht="15" customHeight="1" x14ac:dyDescent="0.25">
      <c r="A82" s="78" t="s">
        <v>77</v>
      </c>
      <c r="B82" s="68">
        <v>331506</v>
      </c>
      <c r="C82" s="68">
        <v>129000</v>
      </c>
      <c r="D82" s="68">
        <v>94000</v>
      </c>
      <c r="E82" s="77">
        <f t="shared" si="6"/>
        <v>-35000</v>
      </c>
      <c r="F82" s="73">
        <f t="shared" si="7"/>
        <v>-0.27131782945736432</v>
      </c>
    </row>
    <row r="83" spans="1:8" ht="15" customHeight="1" x14ac:dyDescent="0.25">
      <c r="A83" s="78" t="s">
        <v>78</v>
      </c>
      <c r="B83" s="77">
        <v>0</v>
      </c>
      <c r="C83" s="77">
        <v>280958</v>
      </c>
      <c r="D83" s="77">
        <v>275253</v>
      </c>
      <c r="E83" s="77">
        <f t="shared" si="6"/>
        <v>-5705</v>
      </c>
      <c r="F83" s="73">
        <f t="shared" si="7"/>
        <v>-2.0305526092867975E-2</v>
      </c>
    </row>
    <row r="84" spans="1:8" ht="15" customHeight="1" x14ac:dyDescent="0.25">
      <c r="A84" s="78" t="s">
        <v>79</v>
      </c>
      <c r="B84" s="77">
        <v>0</v>
      </c>
      <c r="C84" s="77">
        <v>0</v>
      </c>
      <c r="D84" s="77">
        <v>0</v>
      </c>
      <c r="E84" s="77">
        <f t="shared" si="6"/>
        <v>0</v>
      </c>
      <c r="F84" s="73">
        <f t="shared" si="7"/>
        <v>0</v>
      </c>
    </row>
    <row r="85" spans="1:8" ht="15" customHeight="1" x14ac:dyDescent="0.25">
      <c r="A85" s="78" t="s">
        <v>80</v>
      </c>
      <c r="B85" s="77">
        <v>0</v>
      </c>
      <c r="C85" s="77">
        <v>0</v>
      </c>
      <c r="D85" s="77">
        <v>0</v>
      </c>
      <c r="E85" s="77">
        <f t="shared" si="6"/>
        <v>0</v>
      </c>
      <c r="F85" s="73">
        <f t="shared" si="7"/>
        <v>0</v>
      </c>
    </row>
    <row r="86" spans="1:8" s="127" customFormat="1" ht="15" customHeight="1" x14ac:dyDescent="0.25">
      <c r="A86" s="81" t="s">
        <v>81</v>
      </c>
      <c r="B86" s="83">
        <v>331506</v>
      </c>
      <c r="C86" s="83">
        <v>409958</v>
      </c>
      <c r="D86" s="83">
        <v>369253</v>
      </c>
      <c r="E86" s="83">
        <f t="shared" si="6"/>
        <v>-40705</v>
      </c>
      <c r="F86" s="84">
        <f t="shared" si="7"/>
        <v>-9.9290659043121496E-2</v>
      </c>
    </row>
    <row r="87" spans="1:8" ht="15" customHeight="1" x14ac:dyDescent="0.25">
      <c r="A87" s="78" t="s">
        <v>82</v>
      </c>
      <c r="B87" s="77">
        <v>23416</v>
      </c>
      <c r="C87" s="77">
        <v>20000</v>
      </c>
      <c r="D87" s="77">
        <v>25000</v>
      </c>
      <c r="E87" s="77">
        <f t="shared" si="6"/>
        <v>5000</v>
      </c>
      <c r="F87" s="73">
        <f t="shared" si="7"/>
        <v>0.25</v>
      </c>
    </row>
    <row r="88" spans="1:8" ht="15" customHeight="1" x14ac:dyDescent="0.25">
      <c r="A88" s="78" t="s">
        <v>83</v>
      </c>
      <c r="B88" s="77">
        <v>0</v>
      </c>
      <c r="C88" s="77">
        <v>0</v>
      </c>
      <c r="D88" s="77">
        <v>0</v>
      </c>
      <c r="E88" s="77">
        <f t="shared" si="6"/>
        <v>0</v>
      </c>
      <c r="F88" s="73">
        <f t="shared" si="7"/>
        <v>0</v>
      </c>
    </row>
    <row r="89" spans="1:8" ht="15" customHeight="1" x14ac:dyDescent="0.25">
      <c r="A89" s="86" t="s">
        <v>84</v>
      </c>
      <c r="B89" s="77">
        <v>0</v>
      </c>
      <c r="C89" s="77">
        <v>5000</v>
      </c>
      <c r="D89" s="77">
        <v>0</v>
      </c>
      <c r="E89" s="77">
        <f t="shared" si="6"/>
        <v>-5000</v>
      </c>
      <c r="F89" s="73">
        <f t="shared" si="7"/>
        <v>-1</v>
      </c>
    </row>
    <row r="90" spans="1:8" s="127" customFormat="1" ht="15" customHeight="1" x14ac:dyDescent="0.25">
      <c r="A90" s="100" t="s">
        <v>85</v>
      </c>
      <c r="B90" s="99">
        <v>23416</v>
      </c>
      <c r="C90" s="99">
        <v>25000</v>
      </c>
      <c r="D90" s="99">
        <v>25000</v>
      </c>
      <c r="E90" s="99">
        <f t="shared" si="6"/>
        <v>0</v>
      </c>
      <c r="F90" s="84">
        <f t="shared" si="7"/>
        <v>0</v>
      </c>
    </row>
    <row r="91" spans="1:8" ht="15" customHeight="1" x14ac:dyDescent="0.25">
      <c r="A91" s="86" t="s">
        <v>86</v>
      </c>
      <c r="B91" s="77">
        <v>0</v>
      </c>
      <c r="C91" s="77">
        <v>0</v>
      </c>
      <c r="D91" s="77">
        <v>0</v>
      </c>
      <c r="E91" s="77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v>3159184</v>
      </c>
      <c r="C92" s="200">
        <v>3159184</v>
      </c>
      <c r="D92" s="200">
        <v>3305062</v>
      </c>
      <c r="E92" s="200">
        <f t="shared" si="6"/>
        <v>145878</v>
      </c>
      <c r="F92" s="202">
        <f t="shared" si="7"/>
        <v>4.6175847940480831E-2</v>
      </c>
    </row>
    <row r="93" spans="1:8" s="127" customFormat="1" ht="15" customHeight="1" thickTop="1" x14ac:dyDescent="0.4">
      <c r="A93" s="26"/>
      <c r="B93" s="27"/>
      <c r="C93" s="27"/>
      <c r="D93" s="27"/>
      <c r="E93" s="27"/>
      <c r="F93" s="28"/>
      <c r="G93" s="220"/>
      <c r="H93" s="221"/>
    </row>
    <row r="94" spans="1:8" x14ac:dyDescent="0.25">
      <c r="A94" s="11" t="s">
        <v>201</v>
      </c>
    </row>
    <row r="95" spans="1:8" x14ac:dyDescent="0.25">
      <c r="A95" s="11" t="s">
        <v>193</v>
      </c>
    </row>
  </sheetData>
  <hyperlinks>
    <hyperlink ref="H2" location="Home!A1" tooltip="Home" display="Home" xr:uid="{00000000-0004-0000-2000-000000000000}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4">
    <pageSetUpPr fitToPage="1"/>
  </sheetPr>
  <dimension ref="A1:L95"/>
  <sheetViews>
    <sheetView zoomScale="80" zoomScaleNormal="80" workbookViewId="0">
      <pane xSplit="1" ySplit="5" topLeftCell="B6" activePane="bottomRight" state="frozen"/>
      <selection activeCell="P29" sqref="P29"/>
      <selection pane="topRight" activeCell="P29" sqref="P29"/>
      <selection pane="bottomLeft" activeCell="P29" sqref="P29"/>
      <selection pane="bottomRight" activeCell="P29" sqref="P29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8.42578125" style="142" customWidth="1"/>
    <col min="8" max="8" width="11.5703125" style="142" customWidth="1"/>
    <col min="9" max="9" width="49.7109375" style="142" customWidth="1"/>
    <col min="10" max="16384" width="9.140625" style="142"/>
  </cols>
  <sheetData>
    <row r="1" spans="1:8" ht="19.5" customHeight="1" thickBot="1" x14ac:dyDescent="0.3">
      <c r="A1" s="30" t="s">
        <v>0</v>
      </c>
      <c r="B1" s="31"/>
      <c r="C1" s="58" t="s">
        <v>1</v>
      </c>
      <c r="D1" s="29" t="str">
        <f>[1]Revenue!B2</f>
        <v xml:space="preserve">Southern University and A&amp;M College </v>
      </c>
      <c r="E1" s="29"/>
      <c r="F1" s="29"/>
      <c r="G1" s="215"/>
      <c r="H1" s="145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190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138</v>
      </c>
      <c r="C5" s="65" t="s">
        <v>197</v>
      </c>
      <c r="D5" s="65" t="s">
        <v>198</v>
      </c>
      <c r="E5" s="65" t="s">
        <v>138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v>18254465</v>
      </c>
      <c r="C8" s="72">
        <v>18254465</v>
      </c>
      <c r="D8" s="72">
        <v>19433021</v>
      </c>
      <c r="E8" s="72">
        <f t="shared" ref="E8:E29" si="0">D8-C8</f>
        <v>1178556</v>
      </c>
      <c r="F8" s="73">
        <f t="shared" ref="F8:F29" si="1">IF(ISBLANK(E8),"  ",IF(C8&gt;0,E8/C8,IF(E8&gt;0,1,0)))</f>
        <v>6.4562615228657749E-2</v>
      </c>
    </row>
    <row r="9" spans="1:8" ht="15" customHeight="1" x14ac:dyDescent="0.25">
      <c r="A9" s="71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5">
        <v>1803158.65</v>
      </c>
      <c r="C10" s="75">
        <v>1902262</v>
      </c>
      <c r="D10" s="75">
        <v>1849219</v>
      </c>
      <c r="E10" s="75">
        <f t="shared" si="0"/>
        <v>-53043</v>
      </c>
      <c r="F10" s="73">
        <f t="shared" si="1"/>
        <v>-2.7884171580991473E-2</v>
      </c>
    </row>
    <row r="11" spans="1:8" ht="15" customHeight="1" x14ac:dyDescent="0.25">
      <c r="A11" s="76" t="s">
        <v>15</v>
      </c>
      <c r="B11" s="77">
        <v>0</v>
      </c>
      <c r="C11" s="77">
        <v>0</v>
      </c>
      <c r="D11" s="77">
        <v>0</v>
      </c>
      <c r="E11" s="75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7">
        <v>1803158.65</v>
      </c>
      <c r="C12" s="77">
        <v>1902262</v>
      </c>
      <c r="D12" s="77">
        <v>1849219</v>
      </c>
      <c r="E12" s="75">
        <f t="shared" si="0"/>
        <v>-53043</v>
      </c>
      <c r="F12" s="73">
        <f t="shared" si="1"/>
        <v>-2.7884171580991473E-2</v>
      </c>
    </row>
    <row r="13" spans="1:8" ht="15" customHeight="1" x14ac:dyDescent="0.25">
      <c r="A13" s="78" t="s">
        <v>17</v>
      </c>
      <c r="B13" s="77">
        <v>0</v>
      </c>
      <c r="C13" s="77">
        <v>0</v>
      </c>
      <c r="D13" s="77">
        <v>0</v>
      </c>
      <c r="E13" s="75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7">
        <v>0</v>
      </c>
      <c r="C14" s="77">
        <v>0</v>
      </c>
      <c r="D14" s="77">
        <v>0</v>
      </c>
      <c r="E14" s="75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7">
        <v>0</v>
      </c>
      <c r="C15" s="77">
        <v>0</v>
      </c>
      <c r="D15" s="77">
        <v>0</v>
      </c>
      <c r="E15" s="75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7">
        <v>0</v>
      </c>
      <c r="C16" s="77">
        <v>0</v>
      </c>
      <c r="D16" s="77">
        <v>0</v>
      </c>
      <c r="E16" s="75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7">
        <v>0</v>
      </c>
      <c r="C17" s="77">
        <v>0</v>
      </c>
      <c r="D17" s="77">
        <v>0</v>
      </c>
      <c r="E17" s="75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7">
        <v>0</v>
      </c>
      <c r="C18" s="77">
        <v>0</v>
      </c>
      <c r="D18" s="77">
        <v>0</v>
      </c>
      <c r="E18" s="75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7">
        <v>0</v>
      </c>
      <c r="C19" s="77">
        <v>0</v>
      </c>
      <c r="D19" s="77">
        <v>0</v>
      </c>
      <c r="E19" s="75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7">
        <v>0</v>
      </c>
      <c r="C20" s="77">
        <v>0</v>
      </c>
      <c r="D20" s="77">
        <v>0</v>
      </c>
      <c r="E20" s="75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7">
        <v>0</v>
      </c>
      <c r="C22" s="77">
        <v>0</v>
      </c>
      <c r="D22" s="77">
        <v>0</v>
      </c>
      <c r="E22" s="75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7">
        <v>0</v>
      </c>
      <c r="C23" s="77">
        <v>0</v>
      </c>
      <c r="D23" s="77">
        <v>0</v>
      </c>
      <c r="E23" s="75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7">
        <v>0</v>
      </c>
      <c r="C24" s="77">
        <v>0</v>
      </c>
      <c r="D24" s="77">
        <v>0</v>
      </c>
      <c r="E24" s="75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7">
        <v>0</v>
      </c>
      <c r="C25" s="77">
        <v>0</v>
      </c>
      <c r="D25" s="77">
        <v>0</v>
      </c>
      <c r="E25" s="75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7">
        <v>0</v>
      </c>
      <c r="C26" s="77">
        <v>0</v>
      </c>
      <c r="D26" s="77">
        <v>0</v>
      </c>
      <c r="E26" s="75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7">
        <v>0</v>
      </c>
      <c r="C27" s="77">
        <v>0</v>
      </c>
      <c r="D27" s="77">
        <v>0</v>
      </c>
      <c r="E27" s="75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7">
        <v>0</v>
      </c>
      <c r="C28" s="77">
        <v>0</v>
      </c>
      <c r="D28" s="77">
        <v>0</v>
      </c>
      <c r="E28" s="75">
        <f>D28-C28</f>
        <v>0</v>
      </c>
      <c r="F28" s="73">
        <f>IF(ISBLANK(E28),"  ",IF(C28&gt;0,E28/C28,IF(E28&gt;0,1,0)))</f>
        <v>0</v>
      </c>
    </row>
    <row r="29" spans="1:6" ht="15" customHeight="1" x14ac:dyDescent="0.25">
      <c r="A29" s="79" t="s">
        <v>32</v>
      </c>
      <c r="B29" s="77">
        <v>0</v>
      </c>
      <c r="C29" s="77">
        <v>0</v>
      </c>
      <c r="D29" s="77">
        <v>0</v>
      </c>
      <c r="E29" s="75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73"/>
    </row>
    <row r="31" spans="1:6" ht="15" customHeight="1" x14ac:dyDescent="0.25">
      <c r="A31" s="76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73"/>
    </row>
    <row r="33" spans="1:12" ht="15" customHeight="1" x14ac:dyDescent="0.25">
      <c r="A33" s="76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77"/>
      <c r="C34" s="77"/>
      <c r="D34" s="77"/>
      <c r="E34" s="75"/>
      <c r="F34" s="73" t="str">
        <f>IF(ISBLANK(E34),"  ",IF(C34&gt;0,E34/C34,IF(E34&gt;0,1,0)))</f>
        <v xml:space="preserve">  </v>
      </c>
    </row>
    <row r="35" spans="1:12" s="127" customFormat="1" ht="15" customHeight="1" x14ac:dyDescent="0.25">
      <c r="A35" s="82" t="s">
        <v>38</v>
      </c>
      <c r="B35" s="83">
        <v>20057623.649999999</v>
      </c>
      <c r="C35" s="83">
        <v>20156727</v>
      </c>
      <c r="D35" s="83">
        <v>21282240</v>
      </c>
      <c r="E35" s="83">
        <f>D35-C35</f>
        <v>1125513</v>
      </c>
      <c r="F35" s="73">
        <f>IF(ISBLANK(E35),"  ",IF(C35&gt;0,E35/C35,IF(E35&gt;0,1,0)))</f>
        <v>5.5838083236430198E-2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73"/>
    </row>
    <row r="37" spans="1:12" ht="15" customHeight="1" x14ac:dyDescent="0.25">
      <c r="A37" s="85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v>0</v>
      </c>
      <c r="C39" s="72">
        <v>0</v>
      </c>
      <c r="D39" s="72">
        <v>0</v>
      </c>
      <c r="E39" s="75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88">
        <v>0</v>
      </c>
      <c r="C42" s="88">
        <v>0</v>
      </c>
      <c r="D42" s="88">
        <v>0</v>
      </c>
      <c r="E42" s="88">
        <f t="shared" si="2"/>
        <v>0</v>
      </c>
      <c r="F42" s="73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73"/>
    </row>
    <row r="44" spans="1:12" s="127" customFormat="1" ht="15" customHeight="1" x14ac:dyDescent="0.25">
      <c r="A44" s="89" t="s">
        <v>47</v>
      </c>
      <c r="B44" s="90">
        <v>3282217</v>
      </c>
      <c r="C44" s="90">
        <v>3304906</v>
      </c>
      <c r="D44" s="90">
        <v>3028515</v>
      </c>
      <c r="E44" s="90">
        <f>D44-C44</f>
        <v>-276391</v>
      </c>
      <c r="F44" s="73">
        <f>IF(ISBLANK(E44),"  ",IF(C44&gt;0,E44/C44,IF(E44&gt;0,1,0)))</f>
        <v>-8.3630517781746294E-2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73"/>
    </row>
    <row r="46" spans="1:12" s="127" customFormat="1" ht="15" customHeight="1" x14ac:dyDescent="0.25">
      <c r="A46" s="89" t="s">
        <v>48</v>
      </c>
      <c r="B46" s="90">
        <v>0</v>
      </c>
      <c r="C46" s="90">
        <v>0</v>
      </c>
      <c r="D46" s="90">
        <v>0</v>
      </c>
      <c r="E46" s="90">
        <f>D46-C46</f>
        <v>0</v>
      </c>
      <c r="F46" s="73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73"/>
    </row>
    <row r="48" spans="1:12" s="127" customFormat="1" ht="15" customHeight="1" x14ac:dyDescent="0.25">
      <c r="A48" s="80" t="s">
        <v>49</v>
      </c>
      <c r="B48" s="88">
        <v>58938175</v>
      </c>
      <c r="C48" s="88">
        <v>58938175</v>
      </c>
      <c r="D48" s="88">
        <v>65424557</v>
      </c>
      <c r="E48" s="88">
        <f>D48-C48</f>
        <v>6486382</v>
      </c>
      <c r="F48" s="73">
        <f>IF(ISBLANK(E48),"  ",IF(C48&gt;0,E48/C48,IF(E48&gt;0,1,0)))</f>
        <v>0.11005400150242181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73"/>
    </row>
    <row r="50" spans="1:6" s="127" customFormat="1" ht="15" customHeight="1" x14ac:dyDescent="0.25">
      <c r="A50" s="91" t="s">
        <v>50</v>
      </c>
      <c r="B50" s="92">
        <v>0</v>
      </c>
      <c r="C50" s="92">
        <v>0</v>
      </c>
      <c r="D50" s="92">
        <v>0</v>
      </c>
      <c r="E50" s="92">
        <f>D50-C50</f>
        <v>0</v>
      </c>
      <c r="F50" s="73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73"/>
    </row>
    <row r="52" spans="1:6" s="127" customFormat="1" ht="15" customHeight="1" x14ac:dyDescent="0.25">
      <c r="A52" s="80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73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73"/>
    </row>
    <row r="54" spans="1:6" s="127" customFormat="1" ht="15" customHeight="1" x14ac:dyDescent="0.25">
      <c r="A54" s="94" t="s">
        <v>52</v>
      </c>
      <c r="B54" s="88">
        <v>82278015.650000006</v>
      </c>
      <c r="C54" s="88">
        <v>82399808</v>
      </c>
      <c r="D54" s="88">
        <v>89735312</v>
      </c>
      <c r="E54" s="88">
        <f>D54-C54</f>
        <v>7335504</v>
      </c>
      <c r="F54" s="73">
        <f>IF(ISBLANK(E54),"  ",IF(C54&gt;0,E54/C54,IF(E54&gt;0,1,0)))</f>
        <v>8.9023314229081704E-2</v>
      </c>
    </row>
    <row r="55" spans="1:6" ht="15" customHeight="1" x14ac:dyDescent="0.25">
      <c r="A55" s="95"/>
      <c r="B55" s="77"/>
      <c r="C55" s="77"/>
      <c r="D55" s="77"/>
      <c r="E55" s="77"/>
      <c r="F55" s="73" t="s">
        <v>46</v>
      </c>
    </row>
    <row r="56" spans="1:6" ht="15" customHeight="1" x14ac:dyDescent="0.25">
      <c r="A56" s="96"/>
      <c r="B56" s="68"/>
      <c r="C56" s="68"/>
      <c r="D56" s="68"/>
      <c r="E56" s="68"/>
      <c r="F56" s="73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3"/>
    </row>
    <row r="58" spans="1:6" ht="15" customHeight="1" x14ac:dyDescent="0.25">
      <c r="A58" s="76" t="s">
        <v>54</v>
      </c>
      <c r="B58" s="68">
        <v>33298908.780000005</v>
      </c>
      <c r="C58" s="68">
        <v>33359441</v>
      </c>
      <c r="D58" s="68">
        <v>37030078</v>
      </c>
      <c r="E58" s="68">
        <f t="shared" ref="E58:E71" si="4">D58-C58</f>
        <v>3670637</v>
      </c>
      <c r="F58" s="73">
        <f t="shared" ref="F58:F71" si="5">IF(ISBLANK(E58),"  ",IF(C58&gt;0,E58/C58,IF(E58&gt;0,1,0)))</f>
        <v>0.11003292890909053</v>
      </c>
    </row>
    <row r="59" spans="1:6" ht="15" customHeight="1" x14ac:dyDescent="0.25">
      <c r="A59" s="78" t="s">
        <v>55</v>
      </c>
      <c r="B59" s="77">
        <v>378044.33999999997</v>
      </c>
      <c r="C59" s="77">
        <v>415603</v>
      </c>
      <c r="D59" s="77">
        <v>390868</v>
      </c>
      <c r="E59" s="77">
        <f t="shared" si="4"/>
        <v>-24735</v>
      </c>
      <c r="F59" s="73">
        <f t="shared" si="5"/>
        <v>-5.9515932271903715E-2</v>
      </c>
    </row>
    <row r="60" spans="1:6" ht="15" customHeight="1" x14ac:dyDescent="0.25">
      <c r="A60" s="78" t="s">
        <v>56</v>
      </c>
      <c r="B60" s="77">
        <v>413131.09</v>
      </c>
      <c r="C60" s="77">
        <v>375158</v>
      </c>
      <c r="D60" s="77">
        <v>477641</v>
      </c>
      <c r="E60" s="77">
        <f t="shared" si="4"/>
        <v>102483</v>
      </c>
      <c r="F60" s="73">
        <f t="shared" si="5"/>
        <v>0.27317290315013942</v>
      </c>
    </row>
    <row r="61" spans="1:6" ht="15" customHeight="1" x14ac:dyDescent="0.25">
      <c r="A61" s="78" t="s">
        <v>57</v>
      </c>
      <c r="B61" s="77">
        <v>9515205.910000002</v>
      </c>
      <c r="C61" s="77">
        <v>11345378</v>
      </c>
      <c r="D61" s="77">
        <v>11703711</v>
      </c>
      <c r="E61" s="77">
        <f t="shared" si="4"/>
        <v>358333</v>
      </c>
      <c r="F61" s="73">
        <f t="shared" si="5"/>
        <v>3.1584051232140524E-2</v>
      </c>
    </row>
    <row r="62" spans="1:6" ht="15" customHeight="1" x14ac:dyDescent="0.25">
      <c r="A62" s="78" t="s">
        <v>58</v>
      </c>
      <c r="B62" s="77">
        <v>2824565.11</v>
      </c>
      <c r="C62" s="77">
        <v>2853960</v>
      </c>
      <c r="D62" s="77">
        <v>3292043</v>
      </c>
      <c r="E62" s="77">
        <f t="shared" si="4"/>
        <v>438083</v>
      </c>
      <c r="F62" s="73">
        <f t="shared" si="5"/>
        <v>0.15350004905464687</v>
      </c>
    </row>
    <row r="63" spans="1:6" ht="15" customHeight="1" x14ac:dyDescent="0.25">
      <c r="A63" s="78" t="s">
        <v>59</v>
      </c>
      <c r="B63" s="77">
        <v>11555020.639999999</v>
      </c>
      <c r="C63" s="77">
        <v>9747364</v>
      </c>
      <c r="D63" s="77">
        <v>10539172</v>
      </c>
      <c r="E63" s="77">
        <f t="shared" si="4"/>
        <v>791808</v>
      </c>
      <c r="F63" s="73">
        <f t="shared" si="5"/>
        <v>8.1233039004186158E-2</v>
      </c>
    </row>
    <row r="64" spans="1:6" ht="15" customHeight="1" x14ac:dyDescent="0.25">
      <c r="A64" s="78" t="s">
        <v>60</v>
      </c>
      <c r="B64" s="77">
        <v>6995062.9699999997</v>
      </c>
      <c r="C64" s="77">
        <v>6941288</v>
      </c>
      <c r="D64" s="77">
        <v>6941288</v>
      </c>
      <c r="E64" s="77">
        <f t="shared" si="4"/>
        <v>0</v>
      </c>
      <c r="F64" s="73">
        <f t="shared" si="5"/>
        <v>0</v>
      </c>
    </row>
    <row r="65" spans="1:9" ht="15" customHeight="1" x14ac:dyDescent="0.25">
      <c r="A65" s="78" t="s">
        <v>61</v>
      </c>
      <c r="B65" s="77">
        <v>10512860.939999999</v>
      </c>
      <c r="C65" s="77">
        <v>11180954</v>
      </c>
      <c r="D65" s="77">
        <v>12268710</v>
      </c>
      <c r="E65" s="77">
        <f t="shared" si="4"/>
        <v>1087756</v>
      </c>
      <c r="F65" s="73">
        <f t="shared" si="5"/>
        <v>9.7286510614389435E-2</v>
      </c>
    </row>
    <row r="66" spans="1:9" s="127" customFormat="1" ht="15" customHeight="1" x14ac:dyDescent="0.25">
      <c r="A66" s="97" t="s">
        <v>62</v>
      </c>
      <c r="B66" s="83">
        <v>75492799.780000016</v>
      </c>
      <c r="C66" s="83">
        <v>76219146</v>
      </c>
      <c r="D66" s="83">
        <v>82643511</v>
      </c>
      <c r="E66" s="83">
        <f t="shared" si="4"/>
        <v>6424365</v>
      </c>
      <c r="F66" s="73">
        <f t="shared" si="5"/>
        <v>8.4288073760364624E-2</v>
      </c>
      <c r="G66" s="192"/>
      <c r="H66" s="192"/>
      <c r="I66" s="192"/>
    </row>
    <row r="67" spans="1:9" ht="15" customHeight="1" x14ac:dyDescent="0.25">
      <c r="A67" s="78" t="s">
        <v>63</v>
      </c>
      <c r="B67" s="77">
        <v>0</v>
      </c>
      <c r="C67" s="77">
        <v>0</v>
      </c>
      <c r="D67" s="77">
        <v>0</v>
      </c>
      <c r="E67" s="77">
        <f t="shared" si="4"/>
        <v>0</v>
      </c>
      <c r="F67" s="73">
        <f t="shared" si="5"/>
        <v>0</v>
      </c>
    </row>
    <row r="68" spans="1:9" ht="15" customHeight="1" x14ac:dyDescent="0.25">
      <c r="A68" s="78" t="s">
        <v>64</v>
      </c>
      <c r="B68" s="77">
        <v>3941374.87</v>
      </c>
      <c r="C68" s="77">
        <v>3805821</v>
      </c>
      <c r="D68" s="77">
        <v>4091960</v>
      </c>
      <c r="E68" s="77">
        <f t="shared" si="4"/>
        <v>286139</v>
      </c>
      <c r="F68" s="73">
        <f t="shared" si="5"/>
        <v>7.5184565958304403E-2</v>
      </c>
    </row>
    <row r="69" spans="1:9" ht="15" customHeight="1" x14ac:dyDescent="0.25">
      <c r="A69" s="78" t="s">
        <v>65</v>
      </c>
      <c r="B69" s="77">
        <v>2843841</v>
      </c>
      <c r="C69" s="77">
        <v>2374841</v>
      </c>
      <c r="D69" s="77">
        <v>2999841</v>
      </c>
      <c r="E69" s="77">
        <f t="shared" si="4"/>
        <v>625000</v>
      </c>
      <c r="F69" s="73">
        <f t="shared" si="5"/>
        <v>0.26317551364491348</v>
      </c>
    </row>
    <row r="70" spans="1:9" ht="15" customHeight="1" x14ac:dyDescent="0.25">
      <c r="A70" s="78" t="s">
        <v>66</v>
      </c>
      <c r="B70" s="77">
        <v>0</v>
      </c>
      <c r="C70" s="77">
        <v>0</v>
      </c>
      <c r="D70" s="77">
        <v>0</v>
      </c>
      <c r="E70" s="77">
        <f t="shared" si="4"/>
        <v>0</v>
      </c>
      <c r="F70" s="73">
        <f t="shared" si="5"/>
        <v>0</v>
      </c>
    </row>
    <row r="71" spans="1:9" s="127" customFormat="1" ht="15" customHeight="1" x14ac:dyDescent="0.25">
      <c r="A71" s="98" t="s">
        <v>67</v>
      </c>
      <c r="B71" s="99">
        <v>82278015.650000021</v>
      </c>
      <c r="C71" s="99">
        <v>82399808</v>
      </c>
      <c r="D71" s="99">
        <v>89735312</v>
      </c>
      <c r="E71" s="99">
        <f t="shared" si="4"/>
        <v>7335504</v>
      </c>
      <c r="F71" s="73">
        <f t="shared" si="5"/>
        <v>8.9023314229081704E-2</v>
      </c>
      <c r="G71" s="192"/>
      <c r="H71" s="192"/>
      <c r="I71" s="192"/>
    </row>
    <row r="72" spans="1:9" ht="15" customHeight="1" x14ac:dyDescent="0.25">
      <c r="A72" s="96"/>
      <c r="B72" s="68"/>
      <c r="C72" s="68"/>
      <c r="D72" s="68"/>
      <c r="E72" s="68"/>
      <c r="F72" s="73"/>
    </row>
    <row r="73" spans="1:9" ht="15" customHeight="1" x14ac:dyDescent="0.25">
      <c r="A73" s="94" t="s">
        <v>68</v>
      </c>
      <c r="B73" s="68"/>
      <c r="C73" s="68"/>
      <c r="D73" s="68"/>
      <c r="E73" s="68"/>
      <c r="F73" s="73"/>
    </row>
    <row r="74" spans="1:9" ht="15" customHeight="1" x14ac:dyDescent="0.25">
      <c r="A74" s="76" t="s">
        <v>69</v>
      </c>
      <c r="B74" s="72">
        <v>39813829.829999998</v>
      </c>
      <c r="C74" s="72">
        <v>39319934</v>
      </c>
      <c r="D74" s="72">
        <v>43520719</v>
      </c>
      <c r="E74" s="68">
        <f t="shared" ref="E74:E92" si="6">D74-C74</f>
        <v>4200785</v>
      </c>
      <c r="F74" s="73">
        <f t="shared" ref="F74:F92" si="7">IF(ISBLANK(E74),"  ",IF(C74&gt;0,E74/C74,IF(E74&gt;0,1,0)))</f>
        <v>0.10683601350907659</v>
      </c>
    </row>
    <row r="75" spans="1:9" ht="15" customHeight="1" x14ac:dyDescent="0.25">
      <c r="A75" s="78" t="s">
        <v>70</v>
      </c>
      <c r="B75" s="75">
        <v>157763.26999999999</v>
      </c>
      <c r="C75" s="75">
        <v>111377</v>
      </c>
      <c r="D75" s="75">
        <v>198374</v>
      </c>
      <c r="E75" s="77">
        <f t="shared" si="6"/>
        <v>86997</v>
      </c>
      <c r="F75" s="73">
        <f t="shared" si="7"/>
        <v>0.7811038185621807</v>
      </c>
    </row>
    <row r="76" spans="1:9" ht="15" customHeight="1" x14ac:dyDescent="0.25">
      <c r="A76" s="78" t="s">
        <v>71</v>
      </c>
      <c r="B76" s="68">
        <v>18007684.98</v>
      </c>
      <c r="C76" s="68">
        <v>18410565</v>
      </c>
      <c r="D76" s="68">
        <v>19988925</v>
      </c>
      <c r="E76" s="77">
        <f t="shared" si="6"/>
        <v>1578360</v>
      </c>
      <c r="F76" s="73">
        <f t="shared" si="7"/>
        <v>8.5731209226875979E-2</v>
      </c>
    </row>
    <row r="77" spans="1:9" s="127" customFormat="1" ht="15" customHeight="1" x14ac:dyDescent="0.25">
      <c r="A77" s="97" t="s">
        <v>72</v>
      </c>
      <c r="B77" s="99">
        <v>57979278.079999998</v>
      </c>
      <c r="C77" s="99">
        <v>57841876</v>
      </c>
      <c r="D77" s="99">
        <v>63708018</v>
      </c>
      <c r="E77" s="83">
        <f t="shared" si="6"/>
        <v>5866142</v>
      </c>
      <c r="F77" s="73">
        <f t="shared" si="7"/>
        <v>0.10141686967414404</v>
      </c>
      <c r="G77" s="192"/>
      <c r="H77" s="192"/>
      <c r="I77" s="192"/>
    </row>
    <row r="78" spans="1:9" ht="15" customHeight="1" x14ac:dyDescent="0.25">
      <c r="A78" s="78" t="s">
        <v>73</v>
      </c>
      <c r="B78" s="75">
        <v>252556.47000000003</v>
      </c>
      <c r="C78" s="75">
        <v>271400</v>
      </c>
      <c r="D78" s="75">
        <v>325708</v>
      </c>
      <c r="E78" s="77">
        <f t="shared" si="6"/>
        <v>54308</v>
      </c>
      <c r="F78" s="73">
        <f t="shared" si="7"/>
        <v>0.20010316875460574</v>
      </c>
    </row>
    <row r="79" spans="1:9" ht="15" customHeight="1" x14ac:dyDescent="0.25">
      <c r="A79" s="78" t="s">
        <v>74</v>
      </c>
      <c r="B79" s="72">
        <v>7147557.6500000004</v>
      </c>
      <c r="C79" s="72">
        <v>7687733</v>
      </c>
      <c r="D79" s="72">
        <v>8410404</v>
      </c>
      <c r="E79" s="77">
        <f t="shared" si="6"/>
        <v>722671</v>
      </c>
      <c r="F79" s="73">
        <f t="shared" si="7"/>
        <v>9.4003134604180458E-2</v>
      </c>
    </row>
    <row r="80" spans="1:9" ht="15" customHeight="1" x14ac:dyDescent="0.25">
      <c r="A80" s="78" t="s">
        <v>75</v>
      </c>
      <c r="B80" s="68">
        <v>916377.92999999993</v>
      </c>
      <c r="C80" s="68">
        <v>876811</v>
      </c>
      <c r="D80" s="68">
        <v>1019242</v>
      </c>
      <c r="E80" s="77">
        <f t="shared" si="6"/>
        <v>142431</v>
      </c>
      <c r="F80" s="73">
        <f t="shared" si="7"/>
        <v>0.16244207702686211</v>
      </c>
    </row>
    <row r="81" spans="1:9" s="127" customFormat="1" ht="15" customHeight="1" x14ac:dyDescent="0.25">
      <c r="A81" s="81" t="s">
        <v>76</v>
      </c>
      <c r="B81" s="99">
        <v>8316492.0499999998</v>
      </c>
      <c r="C81" s="99">
        <v>8835944</v>
      </c>
      <c r="D81" s="99">
        <v>9755354</v>
      </c>
      <c r="E81" s="83">
        <f t="shared" si="6"/>
        <v>919410</v>
      </c>
      <c r="F81" s="73">
        <f t="shared" si="7"/>
        <v>0.10405339825603241</v>
      </c>
      <c r="G81" s="192"/>
      <c r="H81" s="192"/>
      <c r="I81" s="192"/>
    </row>
    <row r="82" spans="1:9" ht="15" customHeight="1" x14ac:dyDescent="0.25">
      <c r="A82" s="78" t="s">
        <v>77</v>
      </c>
      <c r="B82" s="68">
        <v>481067.48</v>
      </c>
      <c r="C82" s="68">
        <v>1291377</v>
      </c>
      <c r="D82" s="68">
        <v>1139079</v>
      </c>
      <c r="E82" s="77">
        <f t="shared" si="6"/>
        <v>-152298</v>
      </c>
      <c r="F82" s="73">
        <f t="shared" si="7"/>
        <v>-0.11793457681219349</v>
      </c>
    </row>
    <row r="83" spans="1:9" ht="15" customHeight="1" x14ac:dyDescent="0.25">
      <c r="A83" s="78" t="s">
        <v>78</v>
      </c>
      <c r="B83" s="77">
        <v>11378169.58</v>
      </c>
      <c r="C83" s="77">
        <v>10415459</v>
      </c>
      <c r="D83" s="77">
        <v>10822507</v>
      </c>
      <c r="E83" s="77">
        <f t="shared" si="6"/>
        <v>407048</v>
      </c>
      <c r="F83" s="73">
        <f t="shared" si="7"/>
        <v>3.9081138910920778E-2</v>
      </c>
    </row>
    <row r="84" spans="1:9" ht="15" customHeight="1" x14ac:dyDescent="0.25">
      <c r="A84" s="78" t="s">
        <v>79</v>
      </c>
      <c r="B84" s="77">
        <v>0</v>
      </c>
      <c r="C84" s="77">
        <v>0</v>
      </c>
      <c r="D84" s="77">
        <v>0</v>
      </c>
      <c r="E84" s="77">
        <f t="shared" si="6"/>
        <v>0</v>
      </c>
      <c r="F84" s="73">
        <f t="shared" si="7"/>
        <v>0</v>
      </c>
    </row>
    <row r="85" spans="1:9" ht="15" customHeight="1" x14ac:dyDescent="0.25">
      <c r="A85" s="78" t="s">
        <v>80</v>
      </c>
      <c r="B85" s="77">
        <v>3941374.87</v>
      </c>
      <c r="C85" s="77">
        <v>3805821</v>
      </c>
      <c r="D85" s="77">
        <v>4091960</v>
      </c>
      <c r="E85" s="77">
        <f t="shared" si="6"/>
        <v>286139</v>
      </c>
      <c r="F85" s="73">
        <f t="shared" si="7"/>
        <v>7.5184565958304403E-2</v>
      </c>
    </row>
    <row r="86" spans="1:9" s="127" customFormat="1" ht="15" customHeight="1" x14ac:dyDescent="0.25">
      <c r="A86" s="81" t="s">
        <v>81</v>
      </c>
      <c r="B86" s="83">
        <v>15800611.93</v>
      </c>
      <c r="C86" s="83">
        <v>15512657</v>
      </c>
      <c r="D86" s="83">
        <v>16053546</v>
      </c>
      <c r="E86" s="83">
        <f t="shared" si="6"/>
        <v>540889</v>
      </c>
      <c r="F86" s="73">
        <f t="shared" si="7"/>
        <v>3.4867592315101149E-2</v>
      </c>
      <c r="G86" s="192"/>
      <c r="H86" s="192"/>
      <c r="I86" s="192"/>
    </row>
    <row r="87" spans="1:9" ht="15" customHeight="1" x14ac:dyDescent="0.25">
      <c r="A87" s="78" t="s">
        <v>82</v>
      </c>
      <c r="B87" s="77">
        <v>62586.300000000017</v>
      </c>
      <c r="C87" s="77">
        <v>71682</v>
      </c>
      <c r="D87" s="77">
        <v>67846</v>
      </c>
      <c r="E87" s="77">
        <f t="shared" si="6"/>
        <v>-3836</v>
      </c>
      <c r="F87" s="73">
        <f t="shared" si="7"/>
        <v>-5.3514131860160151E-2</v>
      </c>
    </row>
    <row r="88" spans="1:9" ht="15" customHeight="1" x14ac:dyDescent="0.25">
      <c r="A88" s="78" t="s">
        <v>83</v>
      </c>
      <c r="B88" s="77">
        <v>119047.29000000001</v>
      </c>
      <c r="C88" s="77">
        <v>137649</v>
      </c>
      <c r="D88" s="77">
        <v>150548</v>
      </c>
      <c r="E88" s="77">
        <f t="shared" si="6"/>
        <v>12899</v>
      </c>
      <c r="F88" s="73">
        <f t="shared" si="7"/>
        <v>9.3709362218396069E-2</v>
      </c>
    </row>
    <row r="89" spans="1:9" ht="15" customHeight="1" x14ac:dyDescent="0.25">
      <c r="A89" s="86" t="s">
        <v>84</v>
      </c>
      <c r="B89" s="77">
        <v>0</v>
      </c>
      <c r="C89" s="77">
        <v>0</v>
      </c>
      <c r="D89" s="77">
        <v>0</v>
      </c>
      <c r="E89" s="77">
        <f t="shared" si="6"/>
        <v>0</v>
      </c>
      <c r="F89" s="73">
        <f t="shared" si="7"/>
        <v>0</v>
      </c>
    </row>
    <row r="90" spans="1:9" s="127" customFormat="1" ht="15" customHeight="1" x14ac:dyDescent="0.25">
      <c r="A90" s="100" t="s">
        <v>85</v>
      </c>
      <c r="B90" s="99">
        <v>181633.59000000003</v>
      </c>
      <c r="C90" s="99">
        <v>209331</v>
      </c>
      <c r="D90" s="99">
        <v>218394</v>
      </c>
      <c r="E90" s="99">
        <f t="shared" si="6"/>
        <v>9063</v>
      </c>
      <c r="F90" s="73">
        <f t="shared" si="7"/>
        <v>4.3295068575605139E-2</v>
      </c>
      <c r="G90" s="192"/>
      <c r="H90" s="192"/>
      <c r="I90" s="192"/>
    </row>
    <row r="91" spans="1:9" ht="15" customHeight="1" x14ac:dyDescent="0.25">
      <c r="A91" s="86" t="s">
        <v>86</v>
      </c>
      <c r="B91" s="77">
        <v>0</v>
      </c>
      <c r="C91" s="77">
        <v>0</v>
      </c>
      <c r="D91" s="77">
        <v>0</v>
      </c>
      <c r="E91" s="77">
        <f t="shared" si="6"/>
        <v>0</v>
      </c>
      <c r="F91" s="73">
        <f t="shared" si="7"/>
        <v>0</v>
      </c>
    </row>
    <row r="92" spans="1:9" s="127" customFormat="1" ht="15" customHeight="1" thickBot="1" x14ac:dyDescent="0.3">
      <c r="A92" s="199" t="s">
        <v>67</v>
      </c>
      <c r="B92" s="200">
        <v>82278015.650000006</v>
      </c>
      <c r="C92" s="200">
        <v>82399808</v>
      </c>
      <c r="D92" s="200">
        <v>89735312</v>
      </c>
      <c r="E92" s="200">
        <f t="shared" si="6"/>
        <v>7335504</v>
      </c>
      <c r="F92" s="206">
        <f t="shared" si="7"/>
        <v>8.9023314229081704E-2</v>
      </c>
    </row>
    <row r="93" spans="1:9" ht="15" customHeight="1" thickTop="1" x14ac:dyDescent="0.3">
      <c r="A93" s="23"/>
      <c r="B93" s="24"/>
      <c r="C93" s="24"/>
      <c r="D93" s="24"/>
      <c r="E93" s="24"/>
      <c r="F93" s="25"/>
      <c r="G93" s="145"/>
      <c r="H93" s="145"/>
    </row>
    <row r="94" spans="1:9" x14ac:dyDescent="0.25">
      <c r="A94" s="11" t="s">
        <v>201</v>
      </c>
    </row>
    <row r="95" spans="1:9" x14ac:dyDescent="0.25">
      <c r="A95" s="11" t="s">
        <v>193</v>
      </c>
    </row>
  </sheetData>
  <hyperlinks>
    <hyperlink ref="H2" location="Home!A1" tooltip="Home" display="Home" xr:uid="{00000000-0004-0000-2100-000000000000}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5">
    <pageSetUpPr fitToPage="1"/>
  </sheetPr>
  <dimension ref="A1:I95"/>
  <sheetViews>
    <sheetView zoomScale="80" zoomScaleNormal="80" workbookViewId="0">
      <pane xSplit="1" ySplit="5" topLeftCell="B6" activePane="bottomRight" state="frozen"/>
      <selection activeCell="P29" sqref="P29"/>
      <selection pane="topRight" activeCell="P29" sqref="P29"/>
      <selection pane="bottomLeft" activeCell="P29" sqref="P29"/>
      <selection pane="bottomRight" activeCell="P29" sqref="P29"/>
    </sheetView>
  </sheetViews>
  <sheetFormatPr defaultColWidth="9.140625" defaultRowHeight="15.75" x14ac:dyDescent="0.25"/>
  <cols>
    <col min="1" max="1" width="66.5703125" style="11" customWidth="1"/>
    <col min="2" max="4" width="23.7109375" style="12" customWidth="1"/>
    <col min="5" max="6" width="23.7109375" style="22" customWidth="1"/>
    <col min="7" max="7" width="8.42578125" style="142" customWidth="1"/>
    <col min="8" max="8" width="11.5703125" style="142" customWidth="1"/>
    <col min="9" max="9" width="23.140625" style="142" bestFit="1" customWidth="1"/>
    <col min="10" max="16384" width="9.140625" style="142"/>
  </cols>
  <sheetData>
    <row r="1" spans="1:8" ht="19.5" customHeight="1" thickBot="1" x14ac:dyDescent="0.35">
      <c r="A1" s="30" t="s">
        <v>0</v>
      </c>
      <c r="B1" s="31"/>
      <c r="C1" s="54" t="s">
        <v>1</v>
      </c>
      <c r="D1" s="55" t="s">
        <v>127</v>
      </c>
      <c r="E1" s="41"/>
      <c r="F1" s="41"/>
      <c r="G1" s="215"/>
      <c r="H1" s="145"/>
    </row>
    <row r="2" spans="1:8" ht="19.5" customHeight="1" thickBot="1" x14ac:dyDescent="0.3">
      <c r="A2" s="30" t="s">
        <v>2</v>
      </c>
      <c r="B2" s="31"/>
      <c r="C2" s="31"/>
      <c r="D2" s="31"/>
      <c r="E2" s="56"/>
      <c r="F2" s="56"/>
      <c r="G2" s="145"/>
      <c r="H2" s="214" t="s">
        <v>190</v>
      </c>
    </row>
    <row r="3" spans="1:8" ht="19.5" customHeight="1" thickBot="1" x14ac:dyDescent="0.3">
      <c r="A3" s="38" t="s">
        <v>3</v>
      </c>
      <c r="B3" s="39"/>
      <c r="C3" s="39"/>
      <c r="D3" s="39"/>
      <c r="E3" s="57"/>
      <c r="F3" s="57"/>
      <c r="G3" s="145"/>
      <c r="H3" s="145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138</v>
      </c>
      <c r="C5" s="65" t="s">
        <v>197</v>
      </c>
      <c r="D5" s="65" t="s">
        <v>198</v>
      </c>
      <c r="E5" s="65" t="s">
        <v>138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116"/>
    </row>
    <row r="7" spans="1:8" ht="15" customHeight="1" x14ac:dyDescent="0.25">
      <c r="A7" s="67" t="s">
        <v>11</v>
      </c>
      <c r="B7" s="68"/>
      <c r="C7" s="68"/>
      <c r="D7" s="68"/>
      <c r="E7" s="68"/>
      <c r="F7" s="117"/>
    </row>
    <row r="8" spans="1:8" ht="15" customHeight="1" x14ac:dyDescent="0.25">
      <c r="A8" s="71" t="s">
        <v>12</v>
      </c>
      <c r="B8" s="72">
        <v>8891959</v>
      </c>
      <c r="C8" s="72">
        <v>8891959</v>
      </c>
      <c r="D8" s="72">
        <v>9140226</v>
      </c>
      <c r="E8" s="72">
        <f t="shared" ref="E8:E29" si="0">D8-C8</f>
        <v>248267</v>
      </c>
      <c r="F8" s="118">
        <f t="shared" ref="F8:F29" si="1">IF(ISBLANK(E8),"  ",IF(C8&gt;0,E8/C8,IF(E8&gt;0,1,0)))</f>
        <v>2.7920394144867289E-2</v>
      </c>
    </row>
    <row r="9" spans="1:8" ht="15" customHeight="1" x14ac:dyDescent="0.25">
      <c r="A9" s="71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118">
        <f t="shared" si="1"/>
        <v>0</v>
      </c>
    </row>
    <row r="10" spans="1:8" ht="15" customHeight="1" x14ac:dyDescent="0.25">
      <c r="A10" s="74" t="s">
        <v>14</v>
      </c>
      <c r="B10" s="75">
        <v>549424</v>
      </c>
      <c r="C10" s="75">
        <v>593739</v>
      </c>
      <c r="D10" s="75">
        <v>578577</v>
      </c>
      <c r="E10" s="75">
        <f t="shared" si="0"/>
        <v>-15162</v>
      </c>
      <c r="F10" s="119">
        <f t="shared" si="1"/>
        <v>-2.5536473096764739E-2</v>
      </c>
    </row>
    <row r="11" spans="1:8" ht="15" customHeight="1" x14ac:dyDescent="0.25">
      <c r="A11" s="76" t="s">
        <v>15</v>
      </c>
      <c r="B11" s="77">
        <v>0</v>
      </c>
      <c r="C11" s="77">
        <v>0</v>
      </c>
      <c r="D11" s="77">
        <v>0</v>
      </c>
      <c r="E11" s="75">
        <f t="shared" si="0"/>
        <v>0</v>
      </c>
      <c r="F11" s="118">
        <f t="shared" si="1"/>
        <v>0</v>
      </c>
    </row>
    <row r="12" spans="1:8" ht="15" customHeight="1" x14ac:dyDescent="0.25">
      <c r="A12" s="78" t="s">
        <v>16</v>
      </c>
      <c r="B12" s="77">
        <v>549424</v>
      </c>
      <c r="C12" s="77">
        <v>543739</v>
      </c>
      <c r="D12" s="77">
        <v>528577</v>
      </c>
      <c r="E12" s="75">
        <f t="shared" si="0"/>
        <v>-15162</v>
      </c>
      <c r="F12" s="118">
        <f t="shared" si="1"/>
        <v>-2.7884702035351521E-2</v>
      </c>
    </row>
    <row r="13" spans="1:8" ht="15" customHeight="1" x14ac:dyDescent="0.25">
      <c r="A13" s="78" t="s">
        <v>17</v>
      </c>
      <c r="B13" s="77">
        <v>0</v>
      </c>
      <c r="C13" s="77">
        <v>0</v>
      </c>
      <c r="D13" s="77">
        <v>0</v>
      </c>
      <c r="E13" s="75">
        <f t="shared" si="0"/>
        <v>0</v>
      </c>
      <c r="F13" s="118">
        <f t="shared" si="1"/>
        <v>0</v>
      </c>
    </row>
    <row r="14" spans="1:8" ht="15" customHeight="1" x14ac:dyDescent="0.25">
      <c r="A14" s="78" t="s">
        <v>18</v>
      </c>
      <c r="B14" s="77">
        <v>0</v>
      </c>
      <c r="C14" s="77">
        <v>0</v>
      </c>
      <c r="D14" s="77">
        <v>0</v>
      </c>
      <c r="E14" s="75">
        <f t="shared" si="0"/>
        <v>0</v>
      </c>
      <c r="F14" s="118">
        <f t="shared" si="1"/>
        <v>0</v>
      </c>
    </row>
    <row r="15" spans="1:8" ht="15" customHeight="1" x14ac:dyDescent="0.25">
      <c r="A15" s="78" t="s">
        <v>19</v>
      </c>
      <c r="B15" s="77">
        <v>0</v>
      </c>
      <c r="C15" s="77">
        <v>0</v>
      </c>
      <c r="D15" s="77">
        <v>0</v>
      </c>
      <c r="E15" s="75">
        <f t="shared" si="0"/>
        <v>0</v>
      </c>
      <c r="F15" s="118">
        <f t="shared" si="1"/>
        <v>0</v>
      </c>
    </row>
    <row r="16" spans="1:8" ht="15" customHeight="1" x14ac:dyDescent="0.25">
      <c r="A16" s="78" t="s">
        <v>20</v>
      </c>
      <c r="B16" s="77">
        <v>0</v>
      </c>
      <c r="C16" s="77">
        <v>50000</v>
      </c>
      <c r="D16" s="77">
        <v>50000</v>
      </c>
      <c r="E16" s="75">
        <f t="shared" si="0"/>
        <v>0</v>
      </c>
      <c r="F16" s="118">
        <f t="shared" si="1"/>
        <v>0</v>
      </c>
    </row>
    <row r="17" spans="1:6" ht="15" customHeight="1" x14ac:dyDescent="0.25">
      <c r="A17" s="78" t="s">
        <v>21</v>
      </c>
      <c r="B17" s="77">
        <v>0</v>
      </c>
      <c r="C17" s="77">
        <v>0</v>
      </c>
      <c r="D17" s="77">
        <v>0</v>
      </c>
      <c r="E17" s="75">
        <f t="shared" si="0"/>
        <v>0</v>
      </c>
      <c r="F17" s="118">
        <f t="shared" si="1"/>
        <v>0</v>
      </c>
    </row>
    <row r="18" spans="1:6" ht="15" customHeight="1" x14ac:dyDescent="0.25">
      <c r="A18" s="78" t="s">
        <v>22</v>
      </c>
      <c r="B18" s="77">
        <v>0</v>
      </c>
      <c r="C18" s="77">
        <v>0</v>
      </c>
      <c r="D18" s="77">
        <v>0</v>
      </c>
      <c r="E18" s="75">
        <f t="shared" si="0"/>
        <v>0</v>
      </c>
      <c r="F18" s="118">
        <f t="shared" si="1"/>
        <v>0</v>
      </c>
    </row>
    <row r="19" spans="1:6" ht="15" customHeight="1" x14ac:dyDescent="0.25">
      <c r="A19" s="78" t="s">
        <v>23</v>
      </c>
      <c r="B19" s="77">
        <v>0</v>
      </c>
      <c r="C19" s="77">
        <v>0</v>
      </c>
      <c r="D19" s="77">
        <v>0</v>
      </c>
      <c r="E19" s="75">
        <f t="shared" si="0"/>
        <v>0</v>
      </c>
      <c r="F19" s="118">
        <f t="shared" si="1"/>
        <v>0</v>
      </c>
    </row>
    <row r="20" spans="1:6" ht="15" customHeight="1" x14ac:dyDescent="0.25">
      <c r="A20" s="78" t="s">
        <v>24</v>
      </c>
      <c r="B20" s="77">
        <v>0</v>
      </c>
      <c r="C20" s="77">
        <v>0</v>
      </c>
      <c r="D20" s="77">
        <v>0</v>
      </c>
      <c r="E20" s="75">
        <f t="shared" si="0"/>
        <v>0</v>
      </c>
      <c r="F20" s="118">
        <f t="shared" si="1"/>
        <v>0</v>
      </c>
    </row>
    <row r="21" spans="1:6" ht="15" customHeight="1" x14ac:dyDescent="0.25">
      <c r="A21" s="78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118">
        <f t="shared" si="1"/>
        <v>0</v>
      </c>
    </row>
    <row r="22" spans="1:6" ht="15" customHeight="1" x14ac:dyDescent="0.25">
      <c r="A22" s="78" t="s">
        <v>26</v>
      </c>
      <c r="B22" s="77">
        <v>0</v>
      </c>
      <c r="C22" s="77">
        <v>0</v>
      </c>
      <c r="D22" s="77">
        <v>0</v>
      </c>
      <c r="E22" s="75">
        <f t="shared" si="0"/>
        <v>0</v>
      </c>
      <c r="F22" s="118">
        <f t="shared" si="1"/>
        <v>0</v>
      </c>
    </row>
    <row r="23" spans="1:6" ht="15" customHeight="1" x14ac:dyDescent="0.25">
      <c r="A23" s="79" t="s">
        <v>27</v>
      </c>
      <c r="B23" s="77">
        <v>0</v>
      </c>
      <c r="C23" s="77">
        <v>0</v>
      </c>
      <c r="D23" s="77">
        <v>0</v>
      </c>
      <c r="E23" s="75">
        <f t="shared" si="0"/>
        <v>0</v>
      </c>
      <c r="F23" s="118">
        <f t="shared" si="1"/>
        <v>0</v>
      </c>
    </row>
    <row r="24" spans="1:6" ht="15" customHeight="1" x14ac:dyDescent="0.25">
      <c r="A24" s="79" t="s">
        <v>28</v>
      </c>
      <c r="B24" s="77">
        <v>0</v>
      </c>
      <c r="C24" s="77">
        <v>0</v>
      </c>
      <c r="D24" s="77">
        <v>0</v>
      </c>
      <c r="E24" s="75">
        <f t="shared" si="0"/>
        <v>0</v>
      </c>
      <c r="F24" s="118">
        <f t="shared" si="1"/>
        <v>0</v>
      </c>
    </row>
    <row r="25" spans="1:6" ht="15" customHeight="1" x14ac:dyDescent="0.25">
      <c r="A25" s="79" t="s">
        <v>29</v>
      </c>
      <c r="B25" s="77">
        <v>0</v>
      </c>
      <c r="C25" s="77">
        <v>0</v>
      </c>
      <c r="D25" s="77">
        <v>0</v>
      </c>
      <c r="E25" s="75">
        <f t="shared" si="0"/>
        <v>0</v>
      </c>
      <c r="F25" s="118">
        <f t="shared" si="1"/>
        <v>0</v>
      </c>
    </row>
    <row r="26" spans="1:6" ht="15" customHeight="1" x14ac:dyDescent="0.25">
      <c r="A26" s="79" t="s">
        <v>30</v>
      </c>
      <c r="B26" s="77">
        <v>0</v>
      </c>
      <c r="C26" s="77">
        <v>0</v>
      </c>
      <c r="D26" s="77">
        <v>0</v>
      </c>
      <c r="E26" s="75">
        <f t="shared" si="0"/>
        <v>0</v>
      </c>
      <c r="F26" s="118">
        <f t="shared" si="1"/>
        <v>0</v>
      </c>
    </row>
    <row r="27" spans="1:6" ht="15" customHeight="1" x14ac:dyDescent="0.25">
      <c r="A27" s="79" t="s">
        <v>31</v>
      </c>
      <c r="B27" s="77">
        <v>0</v>
      </c>
      <c r="C27" s="77">
        <v>0</v>
      </c>
      <c r="D27" s="77">
        <v>0</v>
      </c>
      <c r="E27" s="75">
        <f t="shared" si="0"/>
        <v>0</v>
      </c>
      <c r="F27" s="118">
        <f t="shared" si="1"/>
        <v>0</v>
      </c>
    </row>
    <row r="28" spans="1:6" ht="15" customHeight="1" x14ac:dyDescent="0.25">
      <c r="A28" s="79" t="s">
        <v>87</v>
      </c>
      <c r="B28" s="77">
        <v>0</v>
      </c>
      <c r="C28" s="77">
        <v>0</v>
      </c>
      <c r="D28" s="77">
        <v>0</v>
      </c>
      <c r="E28" s="75">
        <f>D28-C28</f>
        <v>0</v>
      </c>
      <c r="F28" s="118">
        <f>IF(ISBLANK(E28),"  ",IF(C28&gt;0,E28/C28,IF(E28&gt;0,1,0)))</f>
        <v>0</v>
      </c>
    </row>
    <row r="29" spans="1:6" ht="15" customHeight="1" x14ac:dyDescent="0.25">
      <c r="A29" s="79" t="s">
        <v>199</v>
      </c>
      <c r="B29" s="77">
        <v>0</v>
      </c>
      <c r="C29" s="77">
        <v>0</v>
      </c>
      <c r="D29" s="77">
        <v>0</v>
      </c>
      <c r="E29" s="75">
        <f t="shared" si="0"/>
        <v>0</v>
      </c>
      <c r="F29" s="119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120"/>
    </row>
    <row r="31" spans="1:6" ht="15" customHeight="1" x14ac:dyDescent="0.25">
      <c r="A31" s="76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118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120"/>
    </row>
    <row r="33" spans="1:9" ht="15" customHeight="1" x14ac:dyDescent="0.25">
      <c r="A33" s="76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118">
        <f>IF(ISBLANK(E33),"  ",IF(C33&gt;0,E33/C33,IF(E33&gt;0,1,0)))</f>
        <v>0</v>
      </c>
    </row>
    <row r="34" spans="1:9" ht="15" customHeight="1" x14ac:dyDescent="0.25">
      <c r="A34" s="78" t="s">
        <v>36</v>
      </c>
      <c r="B34" s="77"/>
      <c r="C34" s="77"/>
      <c r="D34" s="77"/>
      <c r="E34" s="75"/>
      <c r="F34" s="118" t="str">
        <f>IF(ISBLANK(E34),"  ",IF(C34&gt;0,E34/C34,IF(E34&gt;0,1,0)))</f>
        <v xml:space="preserve">  </v>
      </c>
    </row>
    <row r="35" spans="1:9" s="127" customFormat="1" ht="15" customHeight="1" x14ac:dyDescent="0.25">
      <c r="A35" s="82" t="s">
        <v>38</v>
      </c>
      <c r="B35" s="83">
        <v>9441383</v>
      </c>
      <c r="C35" s="83">
        <v>9485698</v>
      </c>
      <c r="D35" s="83">
        <v>9718803</v>
      </c>
      <c r="E35" s="83">
        <f>D35-C35</f>
        <v>233105</v>
      </c>
      <c r="F35" s="122">
        <f>IF(ISBLANK(E35),"  ",IF(C35&gt;0,E35/C35,IF(E35&gt;0,1,0)))</f>
        <v>2.4574364480083596E-2</v>
      </c>
    </row>
    <row r="36" spans="1:9" ht="15" customHeight="1" x14ac:dyDescent="0.25">
      <c r="A36" s="80" t="s">
        <v>39</v>
      </c>
      <c r="B36" s="77"/>
      <c r="C36" s="77"/>
      <c r="D36" s="77"/>
      <c r="E36" s="77"/>
      <c r="F36" s="120"/>
    </row>
    <row r="37" spans="1:9" ht="15" customHeight="1" x14ac:dyDescent="0.25">
      <c r="A37" s="85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118">
        <f t="shared" ref="F37:F42" si="3">IF(ISBLANK(E37),"  ",IF(C37&gt;0,E37/C37,IF(E37&gt;0,1,0)))</f>
        <v>0</v>
      </c>
    </row>
    <row r="38" spans="1:9" ht="15" customHeight="1" x14ac:dyDescent="0.25">
      <c r="A38" s="86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118">
        <f t="shared" si="3"/>
        <v>0</v>
      </c>
    </row>
    <row r="39" spans="1:9" ht="15" customHeight="1" x14ac:dyDescent="0.25">
      <c r="A39" s="86" t="s">
        <v>42</v>
      </c>
      <c r="B39" s="72">
        <v>0</v>
      </c>
      <c r="C39" s="72">
        <v>0</v>
      </c>
      <c r="D39" s="72">
        <v>0</v>
      </c>
      <c r="E39" s="75">
        <f t="shared" si="2"/>
        <v>0</v>
      </c>
      <c r="F39" s="118">
        <f t="shared" si="3"/>
        <v>0</v>
      </c>
    </row>
    <row r="40" spans="1:9" ht="15" customHeight="1" x14ac:dyDescent="0.25">
      <c r="A40" s="86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118">
        <f t="shared" si="3"/>
        <v>0</v>
      </c>
    </row>
    <row r="41" spans="1:9" ht="15" customHeight="1" x14ac:dyDescent="0.25">
      <c r="A41" s="87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118">
        <f t="shared" si="3"/>
        <v>0</v>
      </c>
    </row>
    <row r="42" spans="1:9" s="127" customFormat="1" ht="15" customHeight="1" x14ac:dyDescent="0.25">
      <c r="A42" s="80" t="s">
        <v>45</v>
      </c>
      <c r="B42" s="88">
        <v>0</v>
      </c>
      <c r="C42" s="88">
        <v>0</v>
      </c>
      <c r="D42" s="88">
        <v>0</v>
      </c>
      <c r="E42" s="88">
        <f t="shared" si="2"/>
        <v>0</v>
      </c>
      <c r="F42" s="122">
        <f t="shared" si="3"/>
        <v>0</v>
      </c>
      <c r="I42" s="127" t="s">
        <v>46</v>
      </c>
    </row>
    <row r="43" spans="1:9" ht="15" customHeight="1" x14ac:dyDescent="0.25">
      <c r="A43" s="78" t="s">
        <v>46</v>
      </c>
      <c r="B43" s="77"/>
      <c r="C43" s="77"/>
      <c r="D43" s="77"/>
      <c r="E43" s="77"/>
      <c r="F43" s="120"/>
    </row>
    <row r="44" spans="1:9" s="127" customFormat="1" ht="15" customHeight="1" x14ac:dyDescent="0.25">
      <c r="A44" s="89" t="s">
        <v>47</v>
      </c>
      <c r="B44" s="90">
        <v>0</v>
      </c>
      <c r="C44" s="90">
        <v>0</v>
      </c>
      <c r="D44" s="90">
        <v>0</v>
      </c>
      <c r="E44" s="90">
        <f>D44-C44</f>
        <v>0</v>
      </c>
      <c r="F44" s="122">
        <f>IF(ISBLANK(E44),"  ",IF(C44&gt;0,E44/C44,IF(E44&gt;0,1,0)))</f>
        <v>0</v>
      </c>
    </row>
    <row r="45" spans="1:9" ht="15" customHeight="1" x14ac:dyDescent="0.25">
      <c r="A45" s="78" t="s">
        <v>46</v>
      </c>
      <c r="B45" s="77"/>
      <c r="C45" s="77"/>
      <c r="D45" s="77"/>
      <c r="E45" s="77"/>
      <c r="F45" s="120"/>
    </row>
    <row r="46" spans="1:9" s="127" customFormat="1" ht="15" customHeight="1" x14ac:dyDescent="0.25">
      <c r="A46" s="89" t="s">
        <v>48</v>
      </c>
      <c r="B46" s="90">
        <v>0</v>
      </c>
      <c r="C46" s="90">
        <v>0</v>
      </c>
      <c r="D46" s="90">
        <v>0</v>
      </c>
      <c r="E46" s="90">
        <f>D46-C46</f>
        <v>0</v>
      </c>
      <c r="F46" s="122">
        <f>IF(ISBLANK(E46),"  ",IF(C46&gt;0,E46/C46,IF(E46&gt;0,1,0)))</f>
        <v>0</v>
      </c>
    </row>
    <row r="47" spans="1:9" ht="15" customHeight="1" x14ac:dyDescent="0.25">
      <c r="A47" s="78" t="s">
        <v>46</v>
      </c>
      <c r="B47" s="77"/>
      <c r="C47" s="77"/>
      <c r="D47" s="77"/>
      <c r="E47" s="77"/>
      <c r="F47" s="120"/>
    </row>
    <row r="48" spans="1:9" s="127" customFormat="1" ht="15" customHeight="1" x14ac:dyDescent="0.25">
      <c r="A48" s="80" t="s">
        <v>49</v>
      </c>
      <c r="B48" s="88">
        <v>15128401</v>
      </c>
      <c r="C48" s="88">
        <v>15294456</v>
      </c>
      <c r="D48" s="88">
        <v>14947545</v>
      </c>
      <c r="E48" s="88">
        <f>D48-C48</f>
        <v>-346911</v>
      </c>
      <c r="F48" s="121">
        <f>IF(ISBLANK(E48),"  ",IF(C48&gt;0,E48/C48,IF(E48&gt;0,1,0)))</f>
        <v>-2.268214050895305E-2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120"/>
    </row>
    <row r="50" spans="1:6" s="127" customFormat="1" ht="15" customHeight="1" x14ac:dyDescent="0.25">
      <c r="A50" s="91" t="s">
        <v>50</v>
      </c>
      <c r="B50" s="92">
        <v>0</v>
      </c>
      <c r="C50" s="92">
        <v>0</v>
      </c>
      <c r="D50" s="92">
        <v>0</v>
      </c>
      <c r="E50" s="92">
        <f>D50-C50</f>
        <v>0</v>
      </c>
      <c r="F50" s="122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123"/>
    </row>
    <row r="52" spans="1:6" s="127" customFormat="1" ht="15" customHeight="1" x14ac:dyDescent="0.25">
      <c r="A52" s="80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122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120"/>
    </row>
    <row r="54" spans="1:6" s="127" customFormat="1" ht="15" customHeight="1" x14ac:dyDescent="0.25">
      <c r="A54" s="94" t="s">
        <v>52</v>
      </c>
      <c r="B54" s="88">
        <v>24569784</v>
      </c>
      <c r="C54" s="88">
        <v>24780154</v>
      </c>
      <c r="D54" s="88">
        <v>24666348</v>
      </c>
      <c r="E54" s="88">
        <f>D54-C54</f>
        <v>-113806</v>
      </c>
      <c r="F54" s="122">
        <f>IF(ISBLANK(E54),"  ",IF(C54&gt;0,E54/C54,IF(E54&gt;0,1,0)))</f>
        <v>-4.5926268254830056E-3</v>
      </c>
    </row>
    <row r="55" spans="1:6" ht="15" customHeight="1" x14ac:dyDescent="0.25">
      <c r="A55" s="95"/>
      <c r="B55" s="77"/>
      <c r="C55" s="77"/>
      <c r="D55" s="77"/>
      <c r="E55" s="77"/>
      <c r="F55" s="120" t="s">
        <v>46</v>
      </c>
    </row>
    <row r="56" spans="1:6" ht="15" customHeight="1" x14ac:dyDescent="0.25">
      <c r="A56" s="96"/>
      <c r="B56" s="68"/>
      <c r="C56" s="68"/>
      <c r="D56" s="68"/>
      <c r="E56" s="68"/>
      <c r="F56" s="124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124"/>
    </row>
    <row r="58" spans="1:6" ht="15" customHeight="1" x14ac:dyDescent="0.25">
      <c r="A58" s="76" t="s">
        <v>54</v>
      </c>
      <c r="B58" s="68">
        <v>7662531</v>
      </c>
      <c r="C58" s="68">
        <v>7611150</v>
      </c>
      <c r="D58" s="68">
        <v>7449212</v>
      </c>
      <c r="E58" s="68">
        <f t="shared" ref="E58:E71" si="4">D58-C58</f>
        <v>-161938</v>
      </c>
      <c r="F58" s="119">
        <f t="shared" ref="F58:F71" si="5">IF(ISBLANK(E58),"  ",IF(C58&gt;0,E58/C58,IF(E58&gt;0,1,0)))</f>
        <v>-2.1276416835826387E-2</v>
      </c>
    </row>
    <row r="59" spans="1:6" ht="15" customHeight="1" x14ac:dyDescent="0.25">
      <c r="A59" s="78" t="s">
        <v>55</v>
      </c>
      <c r="B59" s="77">
        <v>0</v>
      </c>
      <c r="C59" s="77">
        <v>0</v>
      </c>
      <c r="D59" s="77">
        <v>0</v>
      </c>
      <c r="E59" s="77">
        <f t="shared" si="4"/>
        <v>0</v>
      </c>
      <c r="F59" s="118">
        <f t="shared" si="5"/>
        <v>0</v>
      </c>
    </row>
    <row r="60" spans="1:6" ht="15" customHeight="1" x14ac:dyDescent="0.25">
      <c r="A60" s="78" t="s">
        <v>56</v>
      </c>
      <c r="B60" s="77">
        <v>0</v>
      </c>
      <c r="C60" s="77">
        <v>0</v>
      </c>
      <c r="D60" s="77">
        <v>0</v>
      </c>
      <c r="E60" s="77">
        <f t="shared" si="4"/>
        <v>0</v>
      </c>
      <c r="F60" s="118">
        <f t="shared" si="5"/>
        <v>0</v>
      </c>
    </row>
    <row r="61" spans="1:6" ht="15" customHeight="1" x14ac:dyDescent="0.25">
      <c r="A61" s="78" t="s">
        <v>57</v>
      </c>
      <c r="B61" s="77">
        <v>1774615</v>
      </c>
      <c r="C61" s="77">
        <v>1611469</v>
      </c>
      <c r="D61" s="77">
        <v>1655925</v>
      </c>
      <c r="E61" s="77">
        <f t="shared" si="4"/>
        <v>44456</v>
      </c>
      <c r="F61" s="119">
        <f t="shared" si="5"/>
        <v>2.7587251135454668E-2</v>
      </c>
    </row>
    <row r="62" spans="1:6" ht="15" customHeight="1" x14ac:dyDescent="0.25">
      <c r="A62" s="78" t="s">
        <v>58</v>
      </c>
      <c r="B62" s="77">
        <v>882610</v>
      </c>
      <c r="C62" s="77">
        <v>892686</v>
      </c>
      <c r="D62" s="77">
        <v>878898</v>
      </c>
      <c r="E62" s="77">
        <f t="shared" si="4"/>
        <v>-13788</v>
      </c>
      <c r="F62" s="118">
        <f t="shared" si="5"/>
        <v>-1.5445520597388107E-2</v>
      </c>
    </row>
    <row r="63" spans="1:6" ht="15" customHeight="1" x14ac:dyDescent="0.25">
      <c r="A63" s="78" t="s">
        <v>59</v>
      </c>
      <c r="B63" s="77">
        <v>7673190</v>
      </c>
      <c r="C63" s="77">
        <v>8782238</v>
      </c>
      <c r="D63" s="77">
        <v>7877047</v>
      </c>
      <c r="E63" s="77">
        <f t="shared" si="4"/>
        <v>-905191</v>
      </c>
      <c r="F63" s="119">
        <f t="shared" si="5"/>
        <v>-0.10307065237812958</v>
      </c>
    </row>
    <row r="64" spans="1:6" ht="15" customHeight="1" x14ac:dyDescent="0.25">
      <c r="A64" s="78" t="s">
        <v>60</v>
      </c>
      <c r="B64" s="77">
        <v>540661</v>
      </c>
      <c r="C64" s="77">
        <v>350000</v>
      </c>
      <c r="D64" s="77">
        <v>600000</v>
      </c>
      <c r="E64" s="77">
        <f t="shared" si="4"/>
        <v>250000</v>
      </c>
      <c r="F64" s="118">
        <f t="shared" si="5"/>
        <v>0.7142857142857143</v>
      </c>
    </row>
    <row r="65" spans="1:9" ht="15" customHeight="1" x14ac:dyDescent="0.25">
      <c r="A65" s="78" t="s">
        <v>61</v>
      </c>
      <c r="B65" s="77">
        <v>6328557</v>
      </c>
      <c r="C65" s="77">
        <v>5082361</v>
      </c>
      <c r="D65" s="77">
        <v>5638849</v>
      </c>
      <c r="E65" s="77">
        <f t="shared" si="4"/>
        <v>556488</v>
      </c>
      <c r="F65" s="118">
        <f t="shared" si="5"/>
        <v>0.10949399304771935</v>
      </c>
    </row>
    <row r="66" spans="1:9" s="127" customFormat="1" ht="15" customHeight="1" x14ac:dyDescent="0.25">
      <c r="A66" s="97" t="s">
        <v>62</v>
      </c>
      <c r="B66" s="83">
        <v>24862164</v>
      </c>
      <c r="C66" s="83">
        <v>24329904</v>
      </c>
      <c r="D66" s="83">
        <v>24099931</v>
      </c>
      <c r="E66" s="83">
        <f t="shared" si="4"/>
        <v>-229973</v>
      </c>
      <c r="F66" s="122">
        <f t="shared" si="5"/>
        <v>-9.4522773291666091E-3</v>
      </c>
      <c r="G66" s="192"/>
      <c r="H66" s="192"/>
      <c r="I66" s="192"/>
    </row>
    <row r="67" spans="1:9" ht="15" customHeight="1" x14ac:dyDescent="0.25">
      <c r="A67" s="78" t="s">
        <v>63</v>
      </c>
      <c r="B67" s="77">
        <v>0</v>
      </c>
      <c r="C67" s="77">
        <v>0</v>
      </c>
      <c r="D67" s="77">
        <v>0</v>
      </c>
      <c r="E67" s="77">
        <f t="shared" si="4"/>
        <v>0</v>
      </c>
      <c r="F67" s="118">
        <f t="shared" si="5"/>
        <v>0</v>
      </c>
    </row>
    <row r="68" spans="1:9" ht="15" customHeight="1" x14ac:dyDescent="0.25">
      <c r="A68" s="78" t="s">
        <v>64</v>
      </c>
      <c r="B68" s="77">
        <v>0</v>
      </c>
      <c r="C68" s="77">
        <v>0</v>
      </c>
      <c r="D68" s="77">
        <v>0</v>
      </c>
      <c r="E68" s="77">
        <f t="shared" si="4"/>
        <v>0</v>
      </c>
      <c r="F68" s="118">
        <f t="shared" si="5"/>
        <v>0</v>
      </c>
    </row>
    <row r="69" spans="1:9" ht="15" customHeight="1" x14ac:dyDescent="0.25">
      <c r="A69" s="78" t="s">
        <v>65</v>
      </c>
      <c r="B69" s="77">
        <v>-292380</v>
      </c>
      <c r="C69" s="77">
        <v>450250</v>
      </c>
      <c r="D69" s="77">
        <v>566417</v>
      </c>
      <c r="E69" s="77">
        <f t="shared" si="4"/>
        <v>116167</v>
      </c>
      <c r="F69" s="118">
        <f t="shared" si="5"/>
        <v>0.25800555247084955</v>
      </c>
    </row>
    <row r="70" spans="1:9" ht="15" customHeight="1" x14ac:dyDescent="0.25">
      <c r="A70" s="78" t="s">
        <v>66</v>
      </c>
      <c r="B70" s="77">
        <v>0</v>
      </c>
      <c r="C70" s="77">
        <v>0</v>
      </c>
      <c r="D70" s="77">
        <v>0</v>
      </c>
      <c r="E70" s="77">
        <f t="shared" si="4"/>
        <v>0</v>
      </c>
      <c r="F70" s="118">
        <f t="shared" si="5"/>
        <v>0</v>
      </c>
    </row>
    <row r="71" spans="1:9" s="127" customFormat="1" ht="15" customHeight="1" x14ac:dyDescent="0.25">
      <c r="A71" s="98" t="s">
        <v>67</v>
      </c>
      <c r="B71" s="99">
        <v>24569784</v>
      </c>
      <c r="C71" s="99">
        <v>24780154</v>
      </c>
      <c r="D71" s="99">
        <v>24666348</v>
      </c>
      <c r="E71" s="99">
        <f t="shared" si="4"/>
        <v>-113806</v>
      </c>
      <c r="F71" s="122">
        <f t="shared" si="5"/>
        <v>-4.5926268254830056E-3</v>
      </c>
      <c r="G71" s="192"/>
      <c r="H71" s="192"/>
      <c r="I71" s="192"/>
    </row>
    <row r="72" spans="1:9" ht="15" customHeight="1" x14ac:dyDescent="0.25">
      <c r="A72" s="96" t="s">
        <v>191</v>
      </c>
      <c r="B72" s="68"/>
      <c r="C72" s="68"/>
      <c r="D72" s="68"/>
      <c r="E72" s="68"/>
      <c r="F72" s="124"/>
    </row>
    <row r="73" spans="1:9" ht="15" customHeight="1" x14ac:dyDescent="0.25">
      <c r="A73" s="94" t="s">
        <v>68</v>
      </c>
      <c r="B73" s="68"/>
      <c r="C73" s="68"/>
      <c r="D73" s="68"/>
      <c r="E73" s="68"/>
      <c r="F73" s="124"/>
    </row>
    <row r="74" spans="1:9" ht="15" customHeight="1" x14ac:dyDescent="0.25">
      <c r="A74" s="76" t="s">
        <v>69</v>
      </c>
      <c r="B74" s="72">
        <v>11018131</v>
      </c>
      <c r="C74" s="72">
        <v>11379580</v>
      </c>
      <c r="D74" s="72">
        <v>10033343</v>
      </c>
      <c r="E74" s="68">
        <f t="shared" ref="E74:E92" si="6">D74-C74</f>
        <v>-1346237</v>
      </c>
      <c r="F74" s="118">
        <f t="shared" ref="F74:F92" si="7">IF(ISBLANK(E74),"  ",IF(C74&gt;0,E74/C74,IF(E74&gt;0,1,0)))</f>
        <v>-0.1183028723379949</v>
      </c>
    </row>
    <row r="75" spans="1:9" ht="15" customHeight="1" x14ac:dyDescent="0.25">
      <c r="A75" s="78" t="s">
        <v>70</v>
      </c>
      <c r="B75" s="75">
        <v>542117</v>
      </c>
      <c r="C75" s="72">
        <v>0</v>
      </c>
      <c r="D75" s="72">
        <v>350000</v>
      </c>
      <c r="E75" s="77">
        <f t="shared" si="6"/>
        <v>350000</v>
      </c>
      <c r="F75" s="118">
        <f t="shared" si="7"/>
        <v>1</v>
      </c>
    </row>
    <row r="76" spans="1:9" ht="15" customHeight="1" x14ac:dyDescent="0.25">
      <c r="A76" s="78" t="s">
        <v>71</v>
      </c>
      <c r="B76" s="68">
        <v>5074992</v>
      </c>
      <c r="C76" s="72">
        <v>5235282</v>
      </c>
      <c r="D76" s="72">
        <v>4610662</v>
      </c>
      <c r="E76" s="77">
        <f t="shared" si="6"/>
        <v>-624620</v>
      </c>
      <c r="F76" s="118">
        <f t="shared" si="7"/>
        <v>-0.11930971435731638</v>
      </c>
    </row>
    <row r="77" spans="1:9" s="127" customFormat="1" ht="15" customHeight="1" x14ac:dyDescent="0.25">
      <c r="A77" s="97" t="s">
        <v>72</v>
      </c>
      <c r="B77" s="99">
        <v>16635240</v>
      </c>
      <c r="C77" s="99">
        <v>16614862</v>
      </c>
      <c r="D77" s="99">
        <v>14994005</v>
      </c>
      <c r="E77" s="83">
        <f t="shared" si="6"/>
        <v>-1620857</v>
      </c>
      <c r="F77" s="122">
        <f t="shared" si="7"/>
        <v>-9.7554647158670349E-2</v>
      </c>
      <c r="G77" s="192"/>
      <c r="H77" s="192"/>
      <c r="I77" s="192"/>
    </row>
    <row r="78" spans="1:9" ht="15" customHeight="1" x14ac:dyDescent="0.25">
      <c r="A78" s="78" t="s">
        <v>73</v>
      </c>
      <c r="B78" s="75">
        <v>66704</v>
      </c>
      <c r="C78" s="75">
        <v>50000</v>
      </c>
      <c r="D78" s="75">
        <v>47000</v>
      </c>
      <c r="E78" s="77">
        <f t="shared" si="6"/>
        <v>-3000</v>
      </c>
      <c r="F78" s="118">
        <f t="shared" si="7"/>
        <v>-0.06</v>
      </c>
    </row>
    <row r="79" spans="1:9" ht="15" customHeight="1" x14ac:dyDescent="0.25">
      <c r="A79" s="78" t="s">
        <v>74</v>
      </c>
      <c r="B79" s="72">
        <v>2750003</v>
      </c>
      <c r="C79" s="72">
        <v>1797840</v>
      </c>
      <c r="D79" s="72">
        <v>2404366</v>
      </c>
      <c r="E79" s="77">
        <f t="shared" si="6"/>
        <v>606526</v>
      </c>
      <c r="F79" s="119">
        <f t="shared" si="7"/>
        <v>0.33736372535932008</v>
      </c>
    </row>
    <row r="80" spans="1:9" ht="15" customHeight="1" x14ac:dyDescent="0.25">
      <c r="A80" s="78" t="s">
        <v>75</v>
      </c>
      <c r="B80" s="68">
        <v>394949</v>
      </c>
      <c r="C80" s="68">
        <v>250000</v>
      </c>
      <c r="D80" s="68">
        <v>261500</v>
      </c>
      <c r="E80" s="77">
        <f t="shared" si="6"/>
        <v>11500</v>
      </c>
      <c r="F80" s="118">
        <f t="shared" si="7"/>
        <v>4.5999999999999999E-2</v>
      </c>
    </row>
    <row r="81" spans="1:9" s="127" customFormat="1" ht="15" customHeight="1" x14ac:dyDescent="0.25">
      <c r="A81" s="81" t="s">
        <v>76</v>
      </c>
      <c r="B81" s="99">
        <v>3211656</v>
      </c>
      <c r="C81" s="99">
        <v>2097840</v>
      </c>
      <c r="D81" s="99">
        <v>2712866</v>
      </c>
      <c r="E81" s="83">
        <f t="shared" si="6"/>
        <v>615026</v>
      </c>
      <c r="F81" s="121">
        <f t="shared" si="7"/>
        <v>0.29317107119704078</v>
      </c>
      <c r="G81" s="192"/>
      <c r="H81" s="192"/>
      <c r="I81" s="192"/>
    </row>
    <row r="82" spans="1:9" ht="15" customHeight="1" x14ac:dyDescent="0.25">
      <c r="A82" s="78" t="s">
        <v>77</v>
      </c>
      <c r="B82" s="68">
        <v>65896</v>
      </c>
      <c r="C82" s="68">
        <v>45812</v>
      </c>
      <c r="D82" s="68">
        <v>75000</v>
      </c>
      <c r="E82" s="77">
        <f t="shared" si="6"/>
        <v>29188</v>
      </c>
      <c r="F82" s="118">
        <f t="shared" si="7"/>
        <v>0.63712564393608662</v>
      </c>
    </row>
    <row r="83" spans="1:9" ht="15" customHeight="1" x14ac:dyDescent="0.25">
      <c r="A83" s="78" t="s">
        <v>78</v>
      </c>
      <c r="B83" s="77">
        <v>3339012</v>
      </c>
      <c r="C83" s="77">
        <v>5581235</v>
      </c>
      <c r="D83" s="77">
        <v>6269072</v>
      </c>
      <c r="E83" s="77">
        <f t="shared" si="6"/>
        <v>687837</v>
      </c>
      <c r="F83" s="118">
        <f t="shared" si="7"/>
        <v>0.12324100311131855</v>
      </c>
    </row>
    <row r="84" spans="1:9" ht="15" customHeight="1" x14ac:dyDescent="0.25">
      <c r="A84" s="78" t="s">
        <v>79</v>
      </c>
      <c r="B84" s="77">
        <v>0</v>
      </c>
      <c r="C84" s="77">
        <v>0</v>
      </c>
      <c r="D84" s="77">
        <v>0</v>
      </c>
      <c r="E84" s="77">
        <f t="shared" si="6"/>
        <v>0</v>
      </c>
      <c r="F84" s="118">
        <f t="shared" si="7"/>
        <v>0</v>
      </c>
    </row>
    <row r="85" spans="1:9" ht="15" customHeight="1" x14ac:dyDescent="0.25">
      <c r="A85" s="78" t="s">
        <v>80</v>
      </c>
      <c r="B85" s="77">
        <v>1317980</v>
      </c>
      <c r="C85" s="77">
        <v>440405</v>
      </c>
      <c r="D85" s="77">
        <v>440405</v>
      </c>
      <c r="E85" s="77">
        <f t="shared" si="6"/>
        <v>0</v>
      </c>
      <c r="F85" s="118">
        <f t="shared" si="7"/>
        <v>0</v>
      </c>
    </row>
    <row r="86" spans="1:9" s="127" customFormat="1" ht="15" customHeight="1" x14ac:dyDescent="0.25">
      <c r="A86" s="81" t="s">
        <v>81</v>
      </c>
      <c r="B86" s="83">
        <v>4722888</v>
      </c>
      <c r="C86" s="83">
        <v>6067452</v>
      </c>
      <c r="D86" s="83">
        <v>6784477</v>
      </c>
      <c r="E86" s="83">
        <f t="shared" si="6"/>
        <v>717025</v>
      </c>
      <c r="F86" s="122">
        <f t="shared" si="7"/>
        <v>0.11817563616490086</v>
      </c>
      <c r="G86" s="192"/>
      <c r="H86" s="192"/>
      <c r="I86" s="192"/>
    </row>
    <row r="87" spans="1:9" ht="15" customHeight="1" x14ac:dyDescent="0.25">
      <c r="A87" s="78" t="s">
        <v>82</v>
      </c>
      <c r="B87" s="77">
        <v>0</v>
      </c>
      <c r="C87" s="77">
        <v>0</v>
      </c>
      <c r="D87" s="77">
        <v>0</v>
      </c>
      <c r="E87" s="77">
        <f t="shared" si="6"/>
        <v>0</v>
      </c>
      <c r="F87" s="118">
        <f t="shared" si="7"/>
        <v>0</v>
      </c>
    </row>
    <row r="88" spans="1:9" ht="15" customHeight="1" x14ac:dyDescent="0.25">
      <c r="A88" s="78" t="s">
        <v>83</v>
      </c>
      <c r="B88" s="77">
        <v>0</v>
      </c>
      <c r="C88" s="77">
        <v>0</v>
      </c>
      <c r="D88" s="77">
        <v>175000</v>
      </c>
      <c r="E88" s="77">
        <f t="shared" si="6"/>
        <v>175000</v>
      </c>
      <c r="F88" s="118">
        <f t="shared" si="7"/>
        <v>1</v>
      </c>
    </row>
    <row r="89" spans="1:9" ht="15" customHeight="1" x14ac:dyDescent="0.25">
      <c r="A89" s="86" t="s">
        <v>84</v>
      </c>
      <c r="B89" s="77">
        <v>0</v>
      </c>
      <c r="C89" s="77">
        <v>0</v>
      </c>
      <c r="D89" s="77">
        <v>0</v>
      </c>
      <c r="E89" s="77">
        <f t="shared" si="6"/>
        <v>0</v>
      </c>
      <c r="F89" s="118">
        <f t="shared" si="7"/>
        <v>0</v>
      </c>
    </row>
    <row r="90" spans="1:9" s="127" customFormat="1" ht="15" customHeight="1" x14ac:dyDescent="0.25">
      <c r="A90" s="100" t="s">
        <v>85</v>
      </c>
      <c r="B90" s="99">
        <v>0</v>
      </c>
      <c r="C90" s="99">
        <v>0</v>
      </c>
      <c r="D90" s="99">
        <v>175000</v>
      </c>
      <c r="E90" s="99">
        <f t="shared" si="6"/>
        <v>175000</v>
      </c>
      <c r="F90" s="118">
        <f t="shared" si="7"/>
        <v>1</v>
      </c>
      <c r="G90" s="192"/>
      <c r="H90" s="192"/>
      <c r="I90" s="192"/>
    </row>
    <row r="91" spans="1:9" ht="15" customHeight="1" x14ac:dyDescent="0.25">
      <c r="A91" s="86" t="s">
        <v>86</v>
      </c>
      <c r="B91" s="77">
        <v>0</v>
      </c>
      <c r="C91" s="77">
        <v>0</v>
      </c>
      <c r="D91" s="75">
        <v>0</v>
      </c>
      <c r="E91" s="77">
        <f t="shared" si="6"/>
        <v>0</v>
      </c>
      <c r="F91" s="118">
        <f t="shared" si="7"/>
        <v>0</v>
      </c>
    </row>
    <row r="92" spans="1:9" s="127" customFormat="1" ht="15" customHeight="1" thickBot="1" x14ac:dyDescent="0.3">
      <c r="A92" s="199" t="s">
        <v>67</v>
      </c>
      <c r="B92" s="200">
        <v>24569784</v>
      </c>
      <c r="C92" s="200">
        <v>24780154</v>
      </c>
      <c r="D92" s="201">
        <v>24666348</v>
      </c>
      <c r="E92" s="200">
        <f t="shared" si="6"/>
        <v>-113806</v>
      </c>
      <c r="F92" s="205">
        <f t="shared" si="7"/>
        <v>-4.5926268254830056E-3</v>
      </c>
    </row>
    <row r="93" spans="1:9" ht="15" customHeight="1" thickTop="1" x14ac:dyDescent="0.4">
      <c r="A93" s="4"/>
      <c r="B93" s="5"/>
      <c r="C93" s="5"/>
      <c r="D93" s="5"/>
      <c r="E93" s="21"/>
      <c r="F93" s="21" t="s">
        <v>46</v>
      </c>
      <c r="G93" s="145"/>
      <c r="H93" s="145"/>
    </row>
    <row r="94" spans="1:9" x14ac:dyDescent="0.25">
      <c r="A94" s="11" t="s">
        <v>201</v>
      </c>
    </row>
    <row r="95" spans="1:9" x14ac:dyDescent="0.25">
      <c r="A95" s="11" t="s">
        <v>193</v>
      </c>
    </row>
  </sheetData>
  <hyperlinks>
    <hyperlink ref="H2" location="Home!A1" tooltip="Home" display="Home" xr:uid="{00000000-0004-0000-2200-000000000000}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6">
    <pageSetUpPr fitToPage="1"/>
  </sheetPr>
  <dimension ref="A1:L95"/>
  <sheetViews>
    <sheetView zoomScale="80" zoomScaleNormal="80" workbookViewId="0">
      <pane xSplit="1" ySplit="5" topLeftCell="B6" activePane="bottomRight" state="frozen"/>
      <selection activeCell="P29" sqref="P29"/>
      <selection pane="topRight" activeCell="P29" sqref="P29"/>
      <selection pane="bottomLeft" activeCell="P29" sqref="P29"/>
      <selection pane="bottomRight" activeCell="P29" sqref="P29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8.42578125" style="142" customWidth="1"/>
    <col min="8" max="8" width="11.5703125" style="142" customWidth="1"/>
    <col min="9" max="9" width="23.140625" style="142" bestFit="1" customWidth="1"/>
    <col min="10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9" t="s">
        <v>129</v>
      </c>
      <c r="E1" s="43"/>
      <c r="F1" s="41"/>
      <c r="H1" s="145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190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138</v>
      </c>
      <c r="C5" s="65" t="s">
        <v>197</v>
      </c>
      <c r="D5" s="65" t="s">
        <v>198</v>
      </c>
      <c r="E5" s="65" t="s">
        <v>138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v>5396063</v>
      </c>
      <c r="C8" s="72">
        <v>5396063</v>
      </c>
      <c r="D8" s="72">
        <v>5692475</v>
      </c>
      <c r="E8" s="72">
        <f t="shared" ref="E8:E29" si="0">D8-C8</f>
        <v>296412</v>
      </c>
      <c r="F8" s="73">
        <f t="shared" ref="F8:F29" si="1">IF(ISBLANK(E8),"  ",IF(C8&gt;0,E8/C8,IF(E8&gt;0,1,0)))</f>
        <v>5.493115999572281E-2</v>
      </c>
    </row>
    <row r="9" spans="1:8" ht="15" customHeight="1" x14ac:dyDescent="0.25">
      <c r="A9" s="71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5">
        <v>183797</v>
      </c>
      <c r="C10" s="75">
        <v>194607</v>
      </c>
      <c r="D10" s="75">
        <v>189181</v>
      </c>
      <c r="E10" s="75">
        <f t="shared" si="0"/>
        <v>-5426</v>
      </c>
      <c r="F10" s="73">
        <f t="shared" si="1"/>
        <v>-2.7881833644216293E-2</v>
      </c>
    </row>
    <row r="11" spans="1:8" ht="15" customHeight="1" x14ac:dyDescent="0.25">
      <c r="A11" s="76" t="s">
        <v>15</v>
      </c>
      <c r="B11" s="77">
        <v>0</v>
      </c>
      <c r="C11" s="77">
        <v>0</v>
      </c>
      <c r="D11" s="77">
        <v>0</v>
      </c>
      <c r="E11" s="75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7">
        <v>183797</v>
      </c>
      <c r="C12" s="77">
        <v>194607</v>
      </c>
      <c r="D12" s="77">
        <v>189181</v>
      </c>
      <c r="E12" s="75">
        <f t="shared" si="0"/>
        <v>-5426</v>
      </c>
      <c r="F12" s="73">
        <f t="shared" si="1"/>
        <v>-2.7881833644216293E-2</v>
      </c>
    </row>
    <row r="13" spans="1:8" ht="15" customHeight="1" x14ac:dyDescent="0.25">
      <c r="A13" s="78" t="s">
        <v>17</v>
      </c>
      <c r="B13" s="77">
        <v>0</v>
      </c>
      <c r="C13" s="77">
        <v>0</v>
      </c>
      <c r="D13" s="77">
        <v>0</v>
      </c>
      <c r="E13" s="75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7">
        <v>0</v>
      </c>
      <c r="C14" s="77">
        <v>0</v>
      </c>
      <c r="D14" s="77">
        <v>0</v>
      </c>
      <c r="E14" s="75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7">
        <v>0</v>
      </c>
      <c r="C15" s="77">
        <v>0</v>
      </c>
      <c r="D15" s="77">
        <v>0</v>
      </c>
      <c r="E15" s="75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7">
        <v>0</v>
      </c>
      <c r="C16" s="77">
        <v>0</v>
      </c>
      <c r="D16" s="77">
        <v>0</v>
      </c>
      <c r="E16" s="75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7">
        <v>0</v>
      </c>
      <c r="C17" s="77">
        <v>0</v>
      </c>
      <c r="D17" s="77">
        <v>0</v>
      </c>
      <c r="E17" s="75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7">
        <v>0</v>
      </c>
      <c r="C18" s="77">
        <v>0</v>
      </c>
      <c r="D18" s="77">
        <v>0</v>
      </c>
      <c r="E18" s="75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7">
        <v>0</v>
      </c>
      <c r="C19" s="77">
        <v>0</v>
      </c>
      <c r="D19" s="77">
        <v>0</v>
      </c>
      <c r="E19" s="75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7">
        <v>0</v>
      </c>
      <c r="C20" s="77">
        <v>0</v>
      </c>
      <c r="D20" s="77">
        <v>0</v>
      </c>
      <c r="E20" s="75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7">
        <v>0</v>
      </c>
      <c r="C22" s="77">
        <v>0</v>
      </c>
      <c r="D22" s="77">
        <v>0</v>
      </c>
      <c r="E22" s="75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7">
        <v>0</v>
      </c>
      <c r="C23" s="77">
        <v>0</v>
      </c>
      <c r="D23" s="77">
        <v>0</v>
      </c>
      <c r="E23" s="75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7">
        <v>0</v>
      </c>
      <c r="C24" s="77">
        <v>0</v>
      </c>
      <c r="D24" s="77">
        <v>0</v>
      </c>
      <c r="E24" s="75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7">
        <v>0</v>
      </c>
      <c r="C25" s="77">
        <v>0</v>
      </c>
      <c r="D25" s="77">
        <v>0</v>
      </c>
      <c r="E25" s="75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7">
        <v>0</v>
      </c>
      <c r="C26" s="77">
        <v>0</v>
      </c>
      <c r="D26" s="77">
        <v>0</v>
      </c>
      <c r="E26" s="75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7">
        <v>0</v>
      </c>
      <c r="C27" s="77">
        <v>0</v>
      </c>
      <c r="D27" s="77">
        <v>0</v>
      </c>
      <c r="E27" s="75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7">
        <v>0</v>
      </c>
      <c r="C28" s="77">
        <v>0</v>
      </c>
      <c r="D28" s="77">
        <v>0</v>
      </c>
      <c r="E28" s="75">
        <f>D28-C28</f>
        <v>0</v>
      </c>
      <c r="F28" s="73">
        <f>IF(ISBLANK(E28),"  ",IF(C28&gt;0,E28/C28,IF(E28&gt;0,1,0)))</f>
        <v>0</v>
      </c>
    </row>
    <row r="29" spans="1:6" ht="15" customHeight="1" x14ac:dyDescent="0.25">
      <c r="A29" s="79" t="s">
        <v>32</v>
      </c>
      <c r="B29" s="77">
        <v>0</v>
      </c>
      <c r="C29" s="77">
        <v>0</v>
      </c>
      <c r="D29" s="77">
        <v>0</v>
      </c>
      <c r="E29" s="75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77"/>
      <c r="C34" s="77"/>
      <c r="D34" s="77"/>
      <c r="E34" s="75"/>
      <c r="F34" s="73" t="str">
        <f>IF(ISBLANK(E34),"  ",IF(C34&gt;0,E34/C34,IF(E34&gt;0,1,0)))</f>
        <v xml:space="preserve">  </v>
      </c>
    </row>
    <row r="35" spans="1:12" s="127" customFormat="1" ht="15" customHeight="1" x14ac:dyDescent="0.25">
      <c r="A35" s="82" t="s">
        <v>38</v>
      </c>
      <c r="B35" s="83">
        <v>5579860</v>
      </c>
      <c r="C35" s="83">
        <v>5590670</v>
      </c>
      <c r="D35" s="83">
        <v>5881656</v>
      </c>
      <c r="E35" s="83">
        <f>D35-C35</f>
        <v>290986</v>
      </c>
      <c r="F35" s="84">
        <f>IF(ISBLANK(E35),"  ",IF(C35&gt;0,E35/C35,IF(E35&gt;0,1,0)))</f>
        <v>5.2048502236762322E-2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v>0</v>
      </c>
      <c r="C39" s="72">
        <v>0</v>
      </c>
      <c r="D39" s="72">
        <v>0</v>
      </c>
      <c r="E39" s="75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88">
        <v>0</v>
      </c>
      <c r="C42" s="88">
        <v>0</v>
      </c>
      <c r="D42" s="88">
        <v>0</v>
      </c>
      <c r="E42" s="88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v>0</v>
      </c>
      <c r="C44" s="90">
        <v>0</v>
      </c>
      <c r="D44" s="90">
        <v>0</v>
      </c>
      <c r="E44" s="90">
        <f>D44-C44</f>
        <v>0</v>
      </c>
      <c r="F44" s="84">
        <f>IF(ISBLANK(E44),"  ",IF(C44&gt;0,E44/C44,IF(E44&gt;0,1,0)))</f>
        <v>0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v>0</v>
      </c>
      <c r="C46" s="90">
        <v>0</v>
      </c>
      <c r="D46" s="90"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88">
        <v>8750267</v>
      </c>
      <c r="C48" s="88">
        <v>9558838</v>
      </c>
      <c r="D48" s="88">
        <v>10008838</v>
      </c>
      <c r="E48" s="88">
        <f>D48-C48</f>
        <v>450000</v>
      </c>
      <c r="F48" s="84">
        <f>IF(ISBLANK(E48),"  ",IF(C48&gt;0,E48/C48,IF(E48&gt;0,1,0)))</f>
        <v>4.7076851809812033E-2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2">
        <v>0</v>
      </c>
      <c r="C50" s="92">
        <v>0</v>
      </c>
      <c r="D50" s="92">
        <v>0</v>
      </c>
      <c r="E50" s="92">
        <f>D50-C50</f>
        <v>0</v>
      </c>
      <c r="F50" s="84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88">
        <v>14330127</v>
      </c>
      <c r="C54" s="88">
        <v>15149508</v>
      </c>
      <c r="D54" s="88">
        <v>15890494</v>
      </c>
      <c r="E54" s="88">
        <f>D54-C54</f>
        <v>740986</v>
      </c>
      <c r="F54" s="84">
        <f>IF(ISBLANK(E54),"  ",IF(C54&gt;0,E54/C54,IF(E54&gt;0,1,0)))</f>
        <v>4.8911555411568483E-2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68">
        <v>4936436</v>
      </c>
      <c r="C58" s="68">
        <v>4847798</v>
      </c>
      <c r="D58" s="68">
        <v>4774400</v>
      </c>
      <c r="E58" s="68">
        <f t="shared" ref="E58:E71" si="4">D58-C58</f>
        <v>-73398</v>
      </c>
      <c r="F58" s="73">
        <f t="shared" ref="F58:F71" si="5">IF(ISBLANK(E58),"  ",IF(C58&gt;0,E58/C58,IF(E58&gt;0,1,0)))</f>
        <v>-1.514048233857929E-2</v>
      </c>
    </row>
    <row r="59" spans="1:6" ht="15" customHeight="1" x14ac:dyDescent="0.25">
      <c r="A59" s="78" t="s">
        <v>55</v>
      </c>
      <c r="B59" s="77">
        <v>0</v>
      </c>
      <c r="C59" s="77">
        <v>0</v>
      </c>
      <c r="D59" s="77">
        <v>0</v>
      </c>
      <c r="E59" s="77">
        <f t="shared" si="4"/>
        <v>0</v>
      </c>
      <c r="F59" s="73">
        <f t="shared" si="5"/>
        <v>0</v>
      </c>
    </row>
    <row r="60" spans="1:6" ht="15" customHeight="1" x14ac:dyDescent="0.25">
      <c r="A60" s="78" t="s">
        <v>56</v>
      </c>
      <c r="B60" s="77">
        <v>0</v>
      </c>
      <c r="C60" s="77">
        <v>0</v>
      </c>
      <c r="D60" s="77">
        <v>0</v>
      </c>
      <c r="E60" s="77">
        <f t="shared" si="4"/>
        <v>0</v>
      </c>
      <c r="F60" s="73">
        <f t="shared" si="5"/>
        <v>0</v>
      </c>
    </row>
    <row r="61" spans="1:6" ht="15" customHeight="1" x14ac:dyDescent="0.25">
      <c r="A61" s="78" t="s">
        <v>57</v>
      </c>
      <c r="B61" s="77">
        <v>449537</v>
      </c>
      <c r="C61" s="77">
        <v>790507</v>
      </c>
      <c r="D61" s="77">
        <v>599430</v>
      </c>
      <c r="E61" s="77">
        <f t="shared" si="4"/>
        <v>-191077</v>
      </c>
      <c r="F61" s="73">
        <f t="shared" si="5"/>
        <v>-0.241714494621806</v>
      </c>
    </row>
    <row r="62" spans="1:6" ht="15" customHeight="1" x14ac:dyDescent="0.25">
      <c r="A62" s="78" t="s">
        <v>58</v>
      </c>
      <c r="B62" s="77">
        <v>1027805</v>
      </c>
      <c r="C62" s="77">
        <v>1504430</v>
      </c>
      <c r="D62" s="77">
        <v>1547108</v>
      </c>
      <c r="E62" s="77">
        <f t="shared" si="4"/>
        <v>42678</v>
      </c>
      <c r="F62" s="73">
        <f t="shared" si="5"/>
        <v>2.8368219192651038E-2</v>
      </c>
    </row>
    <row r="63" spans="1:6" ht="15" customHeight="1" x14ac:dyDescent="0.25">
      <c r="A63" s="78" t="s">
        <v>59</v>
      </c>
      <c r="B63" s="77">
        <v>5721518</v>
      </c>
      <c r="C63" s="77">
        <v>5923592</v>
      </c>
      <c r="D63" s="77">
        <v>6287327</v>
      </c>
      <c r="E63" s="77">
        <f t="shared" si="4"/>
        <v>363735</v>
      </c>
      <c r="F63" s="73">
        <f t="shared" si="5"/>
        <v>6.1404465398697275E-2</v>
      </c>
    </row>
    <row r="64" spans="1:6" ht="15" customHeight="1" x14ac:dyDescent="0.25">
      <c r="A64" s="78" t="s">
        <v>60</v>
      </c>
      <c r="B64" s="77">
        <v>357060</v>
      </c>
      <c r="C64" s="77">
        <v>250000</v>
      </c>
      <c r="D64" s="77">
        <v>250000</v>
      </c>
      <c r="E64" s="77">
        <f t="shared" si="4"/>
        <v>0</v>
      </c>
      <c r="F64" s="73">
        <f t="shared" si="5"/>
        <v>0</v>
      </c>
    </row>
    <row r="65" spans="1:9" ht="15" customHeight="1" x14ac:dyDescent="0.25">
      <c r="A65" s="78" t="s">
        <v>61</v>
      </c>
      <c r="B65" s="77">
        <v>1837771</v>
      </c>
      <c r="C65" s="77">
        <v>1833182</v>
      </c>
      <c r="D65" s="77">
        <v>2432229</v>
      </c>
      <c r="E65" s="77">
        <f t="shared" si="4"/>
        <v>599047</v>
      </c>
      <c r="F65" s="73">
        <f t="shared" si="5"/>
        <v>0.32677988328491114</v>
      </c>
    </row>
    <row r="66" spans="1:9" s="127" customFormat="1" ht="15" customHeight="1" x14ac:dyDescent="0.25">
      <c r="A66" s="97" t="s">
        <v>62</v>
      </c>
      <c r="B66" s="83">
        <v>14330127</v>
      </c>
      <c r="C66" s="83">
        <v>15149508</v>
      </c>
      <c r="D66" s="83">
        <v>15890494</v>
      </c>
      <c r="E66" s="83">
        <f t="shared" si="4"/>
        <v>740986</v>
      </c>
      <c r="F66" s="84">
        <f t="shared" si="5"/>
        <v>4.8911555411568483E-2</v>
      </c>
      <c r="G66" s="192"/>
      <c r="H66" s="192"/>
      <c r="I66" s="192"/>
    </row>
    <row r="67" spans="1:9" ht="15" customHeight="1" x14ac:dyDescent="0.25">
      <c r="A67" s="78" t="s">
        <v>63</v>
      </c>
      <c r="B67" s="77">
        <v>0</v>
      </c>
      <c r="C67" s="77">
        <v>0</v>
      </c>
      <c r="D67" s="77">
        <v>0</v>
      </c>
      <c r="E67" s="77">
        <f t="shared" si="4"/>
        <v>0</v>
      </c>
      <c r="F67" s="73">
        <f t="shared" si="5"/>
        <v>0</v>
      </c>
    </row>
    <row r="68" spans="1:9" ht="15" customHeight="1" x14ac:dyDescent="0.25">
      <c r="A68" s="78" t="s">
        <v>64</v>
      </c>
      <c r="B68" s="77">
        <v>0</v>
      </c>
      <c r="C68" s="77">
        <v>0</v>
      </c>
      <c r="D68" s="77">
        <v>0</v>
      </c>
      <c r="E68" s="77">
        <f t="shared" si="4"/>
        <v>0</v>
      </c>
      <c r="F68" s="73">
        <f t="shared" si="5"/>
        <v>0</v>
      </c>
    </row>
    <row r="69" spans="1:9" ht="15" customHeight="1" x14ac:dyDescent="0.25">
      <c r="A69" s="78" t="s">
        <v>65</v>
      </c>
      <c r="B69" s="77">
        <v>0</v>
      </c>
      <c r="C69" s="77">
        <v>0</v>
      </c>
      <c r="D69" s="77">
        <v>0</v>
      </c>
      <c r="E69" s="77">
        <f t="shared" si="4"/>
        <v>0</v>
      </c>
      <c r="F69" s="73">
        <f t="shared" si="5"/>
        <v>0</v>
      </c>
    </row>
    <row r="70" spans="1:9" ht="15" customHeight="1" x14ac:dyDescent="0.25">
      <c r="A70" s="78" t="s">
        <v>66</v>
      </c>
      <c r="B70" s="77">
        <v>0</v>
      </c>
      <c r="C70" s="77">
        <v>0</v>
      </c>
      <c r="D70" s="77">
        <v>0</v>
      </c>
      <c r="E70" s="77">
        <f t="shared" si="4"/>
        <v>0</v>
      </c>
      <c r="F70" s="73">
        <f t="shared" si="5"/>
        <v>0</v>
      </c>
    </row>
    <row r="71" spans="1:9" s="127" customFormat="1" ht="15" customHeight="1" x14ac:dyDescent="0.25">
      <c r="A71" s="98" t="s">
        <v>67</v>
      </c>
      <c r="B71" s="99">
        <v>14330127</v>
      </c>
      <c r="C71" s="99">
        <v>15149508</v>
      </c>
      <c r="D71" s="99">
        <v>15890494</v>
      </c>
      <c r="E71" s="99">
        <f t="shared" si="4"/>
        <v>740986</v>
      </c>
      <c r="F71" s="84">
        <f t="shared" si="5"/>
        <v>4.8911555411568483E-2</v>
      </c>
      <c r="G71" s="192"/>
      <c r="H71" s="192"/>
      <c r="I71" s="192"/>
    </row>
    <row r="72" spans="1:9" ht="15" customHeight="1" x14ac:dyDescent="0.25">
      <c r="A72" s="96"/>
      <c r="B72" s="68"/>
      <c r="C72" s="68"/>
      <c r="D72" s="68"/>
      <c r="E72" s="68"/>
      <c r="F72" s="70"/>
    </row>
    <row r="73" spans="1:9" ht="15" customHeight="1" x14ac:dyDescent="0.25">
      <c r="A73" s="94" t="s">
        <v>68</v>
      </c>
      <c r="B73" s="68"/>
      <c r="C73" s="68"/>
      <c r="D73" s="68"/>
      <c r="E73" s="68"/>
      <c r="F73" s="70"/>
    </row>
    <row r="74" spans="1:9" ht="15" customHeight="1" x14ac:dyDescent="0.25">
      <c r="A74" s="76" t="s">
        <v>69</v>
      </c>
      <c r="B74" s="72">
        <v>7671400</v>
      </c>
      <c r="C74" s="72">
        <v>8045076</v>
      </c>
      <c r="D74" s="72">
        <v>8088366</v>
      </c>
      <c r="E74" s="68">
        <f t="shared" ref="E74:E92" si="6">D74-C74</f>
        <v>43290</v>
      </c>
      <c r="F74" s="73">
        <f t="shared" ref="F74:F92" si="7">IF(ISBLANK(E74),"  ",IF(C74&gt;0,E74/C74,IF(E74&gt;0,1,0)))</f>
        <v>5.3809311434721068E-3</v>
      </c>
    </row>
    <row r="75" spans="1:9" ht="15" customHeight="1" x14ac:dyDescent="0.25">
      <c r="A75" s="78" t="s">
        <v>70</v>
      </c>
      <c r="B75" s="75">
        <v>0</v>
      </c>
      <c r="C75" s="75">
        <v>0</v>
      </c>
      <c r="D75" s="75">
        <v>0</v>
      </c>
      <c r="E75" s="77">
        <f t="shared" si="6"/>
        <v>0</v>
      </c>
      <c r="F75" s="73">
        <f t="shared" si="7"/>
        <v>0</v>
      </c>
    </row>
    <row r="76" spans="1:9" ht="15" customHeight="1" x14ac:dyDescent="0.25">
      <c r="A76" s="78" t="s">
        <v>71</v>
      </c>
      <c r="B76" s="68">
        <v>3250632</v>
      </c>
      <c r="C76" s="68">
        <v>3621444</v>
      </c>
      <c r="D76" s="68">
        <v>3873043</v>
      </c>
      <c r="E76" s="77">
        <f t="shared" si="6"/>
        <v>251599</v>
      </c>
      <c r="F76" s="73">
        <f t="shared" si="7"/>
        <v>6.9474773046331789E-2</v>
      </c>
    </row>
    <row r="77" spans="1:9" s="127" customFormat="1" ht="15" customHeight="1" x14ac:dyDescent="0.25">
      <c r="A77" s="97" t="s">
        <v>72</v>
      </c>
      <c r="B77" s="99">
        <v>10922032</v>
      </c>
      <c r="C77" s="99">
        <v>11666520</v>
      </c>
      <c r="D77" s="99">
        <v>11961409</v>
      </c>
      <c r="E77" s="83">
        <f t="shared" si="6"/>
        <v>294889</v>
      </c>
      <c r="F77" s="84">
        <f t="shared" si="7"/>
        <v>2.5276517761937577E-2</v>
      </c>
      <c r="G77" s="192"/>
      <c r="H77" s="192"/>
      <c r="I77" s="192"/>
    </row>
    <row r="78" spans="1:9" ht="15" customHeight="1" x14ac:dyDescent="0.25">
      <c r="A78" s="78" t="s">
        <v>73</v>
      </c>
      <c r="B78" s="75">
        <v>42384</v>
      </c>
      <c r="C78" s="75">
        <v>44200</v>
      </c>
      <c r="D78" s="75">
        <v>38300</v>
      </c>
      <c r="E78" s="77">
        <f t="shared" si="6"/>
        <v>-5900</v>
      </c>
      <c r="F78" s="73">
        <f t="shared" si="7"/>
        <v>-0.1334841628959276</v>
      </c>
    </row>
    <row r="79" spans="1:9" ht="15" customHeight="1" x14ac:dyDescent="0.25">
      <c r="A79" s="78" t="s">
        <v>74</v>
      </c>
      <c r="B79" s="72">
        <v>1976712</v>
      </c>
      <c r="C79" s="72">
        <v>1645957</v>
      </c>
      <c r="D79" s="72">
        <v>1982184</v>
      </c>
      <c r="E79" s="77">
        <f t="shared" si="6"/>
        <v>336227</v>
      </c>
      <c r="F79" s="73">
        <f t="shared" si="7"/>
        <v>0.20427447375599728</v>
      </c>
    </row>
    <row r="80" spans="1:9" ht="15" customHeight="1" x14ac:dyDescent="0.25">
      <c r="A80" s="78" t="s">
        <v>75</v>
      </c>
      <c r="B80" s="68">
        <v>124603</v>
      </c>
      <c r="C80" s="68">
        <v>224100</v>
      </c>
      <c r="D80" s="68">
        <v>138200</v>
      </c>
      <c r="E80" s="77">
        <f t="shared" si="6"/>
        <v>-85900</v>
      </c>
      <c r="F80" s="73">
        <f t="shared" si="7"/>
        <v>-0.38331102186523874</v>
      </c>
    </row>
    <row r="81" spans="1:9" s="127" customFormat="1" ht="15" customHeight="1" x14ac:dyDescent="0.25">
      <c r="A81" s="81" t="s">
        <v>76</v>
      </c>
      <c r="B81" s="99">
        <v>2143699</v>
      </c>
      <c r="C81" s="99">
        <v>1914257</v>
      </c>
      <c r="D81" s="99">
        <v>2158684</v>
      </c>
      <c r="E81" s="83">
        <f t="shared" si="6"/>
        <v>244427</v>
      </c>
      <c r="F81" s="84">
        <f t="shared" si="7"/>
        <v>0.12768766158358047</v>
      </c>
      <c r="G81" s="192"/>
      <c r="H81" s="192"/>
      <c r="I81" s="192"/>
    </row>
    <row r="82" spans="1:9" ht="15" customHeight="1" x14ac:dyDescent="0.25">
      <c r="A82" s="78" t="s">
        <v>77</v>
      </c>
      <c r="B82" s="68">
        <v>43076</v>
      </c>
      <c r="C82" s="68">
        <v>11000</v>
      </c>
      <c r="D82" s="68">
        <v>17000</v>
      </c>
      <c r="E82" s="77">
        <f t="shared" si="6"/>
        <v>6000</v>
      </c>
      <c r="F82" s="73">
        <f t="shared" si="7"/>
        <v>0.54545454545454541</v>
      </c>
    </row>
    <row r="83" spans="1:9" ht="15" customHeight="1" x14ac:dyDescent="0.25">
      <c r="A83" s="78" t="s">
        <v>78</v>
      </c>
      <c r="B83" s="77">
        <v>370969</v>
      </c>
      <c r="C83" s="77">
        <v>780224</v>
      </c>
      <c r="D83" s="77">
        <v>1004778</v>
      </c>
      <c r="E83" s="77">
        <f t="shared" si="6"/>
        <v>224554</v>
      </c>
      <c r="F83" s="73">
        <f t="shared" si="7"/>
        <v>0.28780709129685833</v>
      </c>
    </row>
    <row r="84" spans="1:9" ht="15" customHeight="1" x14ac:dyDescent="0.25">
      <c r="A84" s="78" t="s">
        <v>79</v>
      </c>
      <c r="B84" s="77">
        <v>0</v>
      </c>
      <c r="C84" s="77">
        <v>0</v>
      </c>
      <c r="D84" s="77">
        <v>0</v>
      </c>
      <c r="E84" s="77">
        <f t="shared" si="6"/>
        <v>0</v>
      </c>
      <c r="F84" s="73">
        <f t="shared" si="7"/>
        <v>0</v>
      </c>
    </row>
    <row r="85" spans="1:9" ht="15" customHeight="1" x14ac:dyDescent="0.25">
      <c r="A85" s="78" t="s">
        <v>80</v>
      </c>
      <c r="B85" s="77">
        <v>800681</v>
      </c>
      <c r="C85" s="77">
        <v>773508</v>
      </c>
      <c r="D85" s="77">
        <v>748623</v>
      </c>
      <c r="E85" s="77">
        <f t="shared" si="6"/>
        <v>-24885</v>
      </c>
      <c r="F85" s="73">
        <f t="shared" si="7"/>
        <v>-3.2171612963278987E-2</v>
      </c>
    </row>
    <row r="86" spans="1:9" s="127" customFormat="1" ht="15" customHeight="1" x14ac:dyDescent="0.25">
      <c r="A86" s="81" t="s">
        <v>81</v>
      </c>
      <c r="B86" s="83">
        <v>1214726</v>
      </c>
      <c r="C86" s="83">
        <v>1564732</v>
      </c>
      <c r="D86" s="83">
        <v>1770401</v>
      </c>
      <c r="E86" s="83">
        <f t="shared" si="6"/>
        <v>205669</v>
      </c>
      <c r="F86" s="84">
        <f t="shared" si="7"/>
        <v>0.13144040001738316</v>
      </c>
      <c r="G86" s="192"/>
      <c r="H86" s="192"/>
      <c r="I86" s="192"/>
    </row>
    <row r="87" spans="1:9" ht="15" customHeight="1" x14ac:dyDescent="0.25">
      <c r="A87" s="78" t="s">
        <v>82</v>
      </c>
      <c r="B87" s="77">
        <v>49670</v>
      </c>
      <c r="C87" s="77">
        <v>4000</v>
      </c>
      <c r="D87" s="77">
        <v>0</v>
      </c>
      <c r="E87" s="77">
        <f t="shared" si="6"/>
        <v>-4000</v>
      </c>
      <c r="F87" s="73">
        <f t="shared" si="7"/>
        <v>-1</v>
      </c>
    </row>
    <row r="88" spans="1:9" ht="15" customHeight="1" x14ac:dyDescent="0.25">
      <c r="A88" s="78" t="s">
        <v>83</v>
      </c>
      <c r="B88" s="77">
        <v>0</v>
      </c>
      <c r="C88" s="77">
        <v>0</v>
      </c>
      <c r="D88" s="77">
        <v>0</v>
      </c>
      <c r="E88" s="77">
        <f t="shared" si="6"/>
        <v>0</v>
      </c>
      <c r="F88" s="73">
        <f t="shared" si="7"/>
        <v>0</v>
      </c>
    </row>
    <row r="89" spans="1:9" ht="15" customHeight="1" x14ac:dyDescent="0.25">
      <c r="A89" s="86" t="s">
        <v>84</v>
      </c>
      <c r="B89" s="77">
        <v>0</v>
      </c>
      <c r="C89" s="77">
        <v>0</v>
      </c>
      <c r="D89" s="77">
        <v>0</v>
      </c>
      <c r="E89" s="77">
        <f t="shared" si="6"/>
        <v>0</v>
      </c>
      <c r="F89" s="73">
        <f t="shared" si="7"/>
        <v>0</v>
      </c>
    </row>
    <row r="90" spans="1:9" s="127" customFormat="1" ht="15" customHeight="1" x14ac:dyDescent="0.25">
      <c r="A90" s="100" t="s">
        <v>85</v>
      </c>
      <c r="B90" s="99">
        <v>49670</v>
      </c>
      <c r="C90" s="99">
        <v>4000</v>
      </c>
      <c r="D90" s="99">
        <v>0</v>
      </c>
      <c r="E90" s="99">
        <f t="shared" si="6"/>
        <v>-4000</v>
      </c>
      <c r="F90" s="84">
        <f t="shared" si="7"/>
        <v>-1</v>
      </c>
      <c r="G90" s="192"/>
      <c r="H90" s="192"/>
      <c r="I90" s="192"/>
    </row>
    <row r="91" spans="1:9" ht="15" customHeight="1" x14ac:dyDescent="0.25">
      <c r="A91" s="86" t="s">
        <v>86</v>
      </c>
      <c r="B91" s="77">
        <v>0</v>
      </c>
      <c r="C91" s="77">
        <v>0</v>
      </c>
      <c r="D91" s="77">
        <v>0</v>
      </c>
      <c r="E91" s="77">
        <f t="shared" si="6"/>
        <v>0</v>
      </c>
      <c r="F91" s="73">
        <f t="shared" si="7"/>
        <v>0</v>
      </c>
    </row>
    <row r="92" spans="1:9" s="127" customFormat="1" ht="15" customHeight="1" thickBot="1" x14ac:dyDescent="0.3">
      <c r="A92" s="199" t="s">
        <v>67</v>
      </c>
      <c r="B92" s="200">
        <v>14330127</v>
      </c>
      <c r="C92" s="200">
        <v>15149508</v>
      </c>
      <c r="D92" s="200">
        <v>15890494</v>
      </c>
      <c r="E92" s="200">
        <f t="shared" si="6"/>
        <v>740986</v>
      </c>
      <c r="F92" s="202">
        <f t="shared" si="7"/>
        <v>4.8911555411568483E-2</v>
      </c>
    </row>
    <row r="93" spans="1:9" ht="15" customHeight="1" thickTop="1" x14ac:dyDescent="0.4">
      <c r="A93" s="4"/>
      <c r="B93" s="5"/>
      <c r="C93" s="5"/>
      <c r="D93" s="5"/>
      <c r="E93" s="5"/>
      <c r="F93" s="6" t="s">
        <v>46</v>
      </c>
      <c r="G93" s="145"/>
      <c r="H93" s="145"/>
    </row>
    <row r="94" spans="1:9" x14ac:dyDescent="0.25">
      <c r="A94" s="11" t="s">
        <v>201</v>
      </c>
    </row>
    <row r="95" spans="1:9" x14ac:dyDescent="0.25">
      <c r="A95" s="11" t="s">
        <v>193</v>
      </c>
    </row>
  </sheetData>
  <hyperlinks>
    <hyperlink ref="H2" location="Home!A1" tooltip="Home" display="Home" xr:uid="{00000000-0004-0000-2300-000000000000}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7">
    <pageSetUpPr fitToPage="1"/>
  </sheetPr>
  <dimension ref="A1:L95"/>
  <sheetViews>
    <sheetView zoomScale="80" zoomScaleNormal="80" workbookViewId="0">
      <pane xSplit="1" ySplit="5" topLeftCell="B6" activePane="bottomRight" state="frozen"/>
      <selection activeCell="P29" sqref="P29"/>
      <selection pane="topRight" activeCell="P29" sqref="P29"/>
      <selection pane="bottomLeft" activeCell="P29" sqref="P29"/>
      <selection pane="bottomRight" activeCell="P29" sqref="P29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8.42578125" style="142" customWidth="1"/>
    <col min="8" max="8" width="11.5703125" style="142" customWidth="1"/>
    <col min="9" max="9" width="24" style="142" bestFit="1" customWidth="1"/>
    <col min="10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9" t="s">
        <v>130</v>
      </c>
      <c r="E1" s="43"/>
      <c r="F1" s="41"/>
      <c r="H1" s="145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190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138</v>
      </c>
      <c r="C5" s="65" t="s">
        <v>197</v>
      </c>
      <c r="D5" s="65" t="s">
        <v>198</v>
      </c>
      <c r="E5" s="65" t="s">
        <v>138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v>4016328</v>
      </c>
      <c r="C8" s="72">
        <v>4016328</v>
      </c>
      <c r="D8" s="72">
        <v>4275772</v>
      </c>
      <c r="E8" s="72">
        <f t="shared" ref="E8:E29" si="0">D8-C8</f>
        <v>259444</v>
      </c>
      <c r="F8" s="73">
        <f t="shared" ref="F8:F29" si="1">IF(ISBLANK(E8),"  ",IF(C8&gt;0,E8/C8,IF(E8&gt;0,1,0)))</f>
        <v>6.4597313765210412E-2</v>
      </c>
    </row>
    <row r="9" spans="1:8" ht="15" customHeight="1" x14ac:dyDescent="0.25">
      <c r="A9" s="71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5">
        <v>196832.55</v>
      </c>
      <c r="C10" s="75">
        <v>207672</v>
      </c>
      <c r="D10" s="75">
        <v>201881</v>
      </c>
      <c r="E10" s="75">
        <f t="shared" si="0"/>
        <v>-5791</v>
      </c>
      <c r="F10" s="73">
        <f t="shared" si="1"/>
        <v>-2.78853191571324E-2</v>
      </c>
    </row>
    <row r="11" spans="1:8" ht="15" customHeight="1" x14ac:dyDescent="0.25">
      <c r="A11" s="76" t="s">
        <v>15</v>
      </c>
      <c r="B11" s="77">
        <v>0</v>
      </c>
      <c r="C11" s="77">
        <v>0</v>
      </c>
      <c r="D11" s="77">
        <v>0</v>
      </c>
      <c r="E11" s="75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7">
        <v>196832.55</v>
      </c>
      <c r="C12" s="77">
        <v>207672</v>
      </c>
      <c r="D12" s="77">
        <v>201881</v>
      </c>
      <c r="E12" s="75">
        <f t="shared" si="0"/>
        <v>-5791</v>
      </c>
      <c r="F12" s="73">
        <f t="shared" si="1"/>
        <v>-2.78853191571324E-2</v>
      </c>
    </row>
    <row r="13" spans="1:8" ht="15" customHeight="1" x14ac:dyDescent="0.25">
      <c r="A13" s="78" t="s">
        <v>17</v>
      </c>
      <c r="B13" s="77">
        <v>0</v>
      </c>
      <c r="C13" s="77">
        <v>0</v>
      </c>
      <c r="D13" s="77">
        <v>0</v>
      </c>
      <c r="E13" s="75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7">
        <v>0</v>
      </c>
      <c r="C14" s="77">
        <v>0</v>
      </c>
      <c r="D14" s="77">
        <v>0</v>
      </c>
      <c r="E14" s="75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7">
        <v>0</v>
      </c>
      <c r="C15" s="77">
        <v>0</v>
      </c>
      <c r="D15" s="77">
        <v>0</v>
      </c>
      <c r="E15" s="75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7">
        <v>0</v>
      </c>
      <c r="C16" s="77">
        <v>0</v>
      </c>
      <c r="D16" s="77">
        <v>0</v>
      </c>
      <c r="E16" s="75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7">
        <v>0</v>
      </c>
      <c r="C17" s="77">
        <v>0</v>
      </c>
      <c r="D17" s="77">
        <v>0</v>
      </c>
      <c r="E17" s="75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7">
        <v>0</v>
      </c>
      <c r="C18" s="77">
        <v>0</v>
      </c>
      <c r="D18" s="77">
        <v>0</v>
      </c>
      <c r="E18" s="75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7">
        <v>0</v>
      </c>
      <c r="C19" s="77">
        <v>0</v>
      </c>
      <c r="D19" s="77">
        <v>0</v>
      </c>
      <c r="E19" s="75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7">
        <v>0</v>
      </c>
      <c r="C20" s="77">
        <v>0</v>
      </c>
      <c r="D20" s="77">
        <v>0</v>
      </c>
      <c r="E20" s="75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7">
        <v>0</v>
      </c>
      <c r="C22" s="77">
        <v>0</v>
      </c>
      <c r="D22" s="77">
        <v>0</v>
      </c>
      <c r="E22" s="75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7">
        <v>0</v>
      </c>
      <c r="C23" s="77">
        <v>0</v>
      </c>
      <c r="D23" s="77">
        <v>0</v>
      </c>
      <c r="E23" s="75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7">
        <v>0</v>
      </c>
      <c r="C24" s="77">
        <v>0</v>
      </c>
      <c r="D24" s="77">
        <v>0</v>
      </c>
      <c r="E24" s="75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7">
        <v>0</v>
      </c>
      <c r="C25" s="77">
        <v>0</v>
      </c>
      <c r="D25" s="77">
        <v>0</v>
      </c>
      <c r="E25" s="75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7">
        <v>0</v>
      </c>
      <c r="C26" s="77">
        <v>0</v>
      </c>
      <c r="D26" s="77">
        <v>0</v>
      </c>
      <c r="E26" s="75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7">
        <v>0</v>
      </c>
      <c r="C27" s="77">
        <v>0</v>
      </c>
      <c r="D27" s="77">
        <v>0</v>
      </c>
      <c r="E27" s="75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7">
        <v>0</v>
      </c>
      <c r="C28" s="77">
        <v>0</v>
      </c>
      <c r="D28" s="77">
        <v>0</v>
      </c>
      <c r="E28" s="75">
        <f>D28-C28</f>
        <v>0</v>
      </c>
      <c r="F28" s="73">
        <f>IF(ISBLANK(E28),"  ",IF(C28&gt;0,E28/C28,IF(E28&gt;0,1,0)))</f>
        <v>0</v>
      </c>
    </row>
    <row r="29" spans="1:6" ht="15" customHeight="1" x14ac:dyDescent="0.25">
      <c r="A29" s="79" t="s">
        <v>32</v>
      </c>
      <c r="B29" s="77">
        <v>0</v>
      </c>
      <c r="C29" s="77">
        <v>0</v>
      </c>
      <c r="D29" s="77">
        <v>0</v>
      </c>
      <c r="E29" s="75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77"/>
      <c r="C34" s="77"/>
      <c r="D34" s="77"/>
      <c r="E34" s="75"/>
      <c r="F34" s="73" t="str">
        <f>IF(ISBLANK(E34),"  ",IF(C34&gt;0,E34/C34,IF(E34&gt;0,1,0)))</f>
        <v xml:space="preserve">  </v>
      </c>
    </row>
    <row r="35" spans="1:12" s="127" customFormat="1" ht="15" customHeight="1" x14ac:dyDescent="0.25">
      <c r="A35" s="82" t="s">
        <v>38</v>
      </c>
      <c r="B35" s="83">
        <v>4213160.55</v>
      </c>
      <c r="C35" s="83">
        <v>4224000</v>
      </c>
      <c r="D35" s="83">
        <v>4477653</v>
      </c>
      <c r="E35" s="83">
        <f>D35-C35</f>
        <v>253653</v>
      </c>
      <c r="F35" s="84">
        <f>IF(ISBLANK(E35),"  ",IF(C35&gt;0,E35/C35,IF(E35&gt;0,1,0)))</f>
        <v>6.005042613636364E-2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v>0</v>
      </c>
      <c r="C39" s="72">
        <v>0</v>
      </c>
      <c r="D39" s="72">
        <v>0</v>
      </c>
      <c r="E39" s="75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88">
        <v>0</v>
      </c>
      <c r="C42" s="88">
        <v>0</v>
      </c>
      <c r="D42" s="88">
        <v>0</v>
      </c>
      <c r="E42" s="88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v>0</v>
      </c>
      <c r="C44" s="90">
        <v>0</v>
      </c>
      <c r="D44" s="90">
        <v>0</v>
      </c>
      <c r="E44" s="90">
        <f>D44-C44</f>
        <v>0</v>
      </c>
      <c r="F44" s="84">
        <f>IF(ISBLANK(E44),"  ",IF(C44&gt;0,E44/C44,IF(E44&gt;0,1,0)))</f>
        <v>0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v>0</v>
      </c>
      <c r="C46" s="90">
        <v>0</v>
      </c>
      <c r="D46" s="90"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88">
        <v>11983972.16</v>
      </c>
      <c r="C48" s="88">
        <v>11984228</v>
      </c>
      <c r="D48" s="88">
        <v>14438421</v>
      </c>
      <c r="E48" s="88">
        <f>D48-C48</f>
        <v>2454193</v>
      </c>
      <c r="F48" s="84">
        <f>IF(ISBLANK(E48),"  ",IF(C48&gt;0,E48/C48,IF(E48&gt;0,1,0)))</f>
        <v>0.20478523939965093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2">
        <v>0</v>
      </c>
      <c r="C50" s="92">
        <v>0</v>
      </c>
      <c r="D50" s="92">
        <v>0</v>
      </c>
      <c r="E50" s="92">
        <f>D50-C50</f>
        <v>0</v>
      </c>
      <c r="F50" s="84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88">
        <v>16197132.710000001</v>
      </c>
      <c r="C54" s="88">
        <v>16208228</v>
      </c>
      <c r="D54" s="88">
        <v>18916074</v>
      </c>
      <c r="E54" s="88">
        <f>D54-C54</f>
        <v>2707846</v>
      </c>
      <c r="F54" s="84">
        <f>IF(ISBLANK(E54),"  ",IF(C54&gt;0,E54/C54,IF(E54&gt;0,1,0)))</f>
        <v>0.16706613455832434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68">
        <v>5056960.7399999993</v>
      </c>
      <c r="C58" s="68">
        <v>5825560.5499999998</v>
      </c>
      <c r="D58" s="68">
        <v>7062969.6799999997</v>
      </c>
      <c r="E58" s="68">
        <f t="shared" ref="E58:E71" si="4">D58-C58</f>
        <v>1237409.1299999999</v>
      </c>
      <c r="F58" s="73">
        <f t="shared" ref="F58:F71" si="5">IF(ISBLANK(E58),"  ",IF(C58&gt;0,E58/C58,IF(E58&gt;0,1,0)))</f>
        <v>0.21241031131330357</v>
      </c>
    </row>
    <row r="59" spans="1:6" ht="15" customHeight="1" x14ac:dyDescent="0.25">
      <c r="A59" s="78" t="s">
        <v>55</v>
      </c>
      <c r="B59" s="77">
        <v>0</v>
      </c>
      <c r="C59" s="77">
        <v>0</v>
      </c>
      <c r="D59" s="77">
        <v>0</v>
      </c>
      <c r="E59" s="77">
        <f t="shared" si="4"/>
        <v>0</v>
      </c>
      <c r="F59" s="73">
        <f t="shared" si="5"/>
        <v>0</v>
      </c>
    </row>
    <row r="60" spans="1:6" ht="15" customHeight="1" x14ac:dyDescent="0.25">
      <c r="A60" s="78" t="s">
        <v>56</v>
      </c>
      <c r="B60" s="77">
        <v>165263.78</v>
      </c>
      <c r="C60" s="77">
        <v>148581</v>
      </c>
      <c r="D60" s="77">
        <v>216886</v>
      </c>
      <c r="E60" s="77">
        <f t="shared" si="4"/>
        <v>68305</v>
      </c>
      <c r="F60" s="73">
        <f t="shared" si="5"/>
        <v>0.4597155760157759</v>
      </c>
    </row>
    <row r="61" spans="1:6" ht="15" customHeight="1" x14ac:dyDescent="0.25">
      <c r="A61" s="78" t="s">
        <v>57</v>
      </c>
      <c r="B61" s="77">
        <v>2681455.54</v>
      </c>
      <c r="C61" s="77">
        <v>1748657</v>
      </c>
      <c r="D61" s="77">
        <v>1819012.0899999999</v>
      </c>
      <c r="E61" s="77">
        <f t="shared" si="4"/>
        <v>70355.089999999851</v>
      </c>
      <c r="F61" s="73">
        <f t="shared" si="5"/>
        <v>4.0233785127672179E-2</v>
      </c>
    </row>
    <row r="62" spans="1:6" ht="15" customHeight="1" x14ac:dyDescent="0.25">
      <c r="A62" s="78" t="s">
        <v>58</v>
      </c>
      <c r="B62" s="77">
        <v>1774363.01</v>
      </c>
      <c r="C62" s="77">
        <v>1693097</v>
      </c>
      <c r="D62" s="77">
        <v>1823240.9899999998</v>
      </c>
      <c r="E62" s="77">
        <f t="shared" si="4"/>
        <v>130143.98999999976</v>
      </c>
      <c r="F62" s="73">
        <f t="shared" si="5"/>
        <v>7.6867415156957788E-2</v>
      </c>
    </row>
    <row r="63" spans="1:6" ht="15" customHeight="1" x14ac:dyDescent="0.25">
      <c r="A63" s="78" t="s">
        <v>59</v>
      </c>
      <c r="B63" s="77">
        <v>4509359.59</v>
      </c>
      <c r="C63" s="77">
        <v>4669218.08</v>
      </c>
      <c r="D63" s="77">
        <v>5532145.4199999999</v>
      </c>
      <c r="E63" s="77">
        <f t="shared" si="4"/>
        <v>862927.33999999985</v>
      </c>
      <c r="F63" s="73">
        <f t="shared" si="5"/>
        <v>0.18481195892225274</v>
      </c>
    </row>
    <row r="64" spans="1:6" ht="15" customHeight="1" x14ac:dyDescent="0.25">
      <c r="A64" s="78" t="s">
        <v>60</v>
      </c>
      <c r="B64" s="77">
        <v>395965</v>
      </c>
      <c r="C64" s="77">
        <v>450000</v>
      </c>
      <c r="D64" s="77">
        <v>665000</v>
      </c>
      <c r="E64" s="77">
        <f t="shared" si="4"/>
        <v>215000</v>
      </c>
      <c r="F64" s="73">
        <f t="shared" si="5"/>
        <v>0.4777777777777778</v>
      </c>
    </row>
    <row r="65" spans="1:9" ht="15" customHeight="1" x14ac:dyDescent="0.25">
      <c r="A65" s="78" t="s">
        <v>61</v>
      </c>
      <c r="B65" s="77">
        <v>1310888.8</v>
      </c>
      <c r="C65" s="77">
        <v>1370237</v>
      </c>
      <c r="D65" s="77">
        <v>1420237</v>
      </c>
      <c r="E65" s="77">
        <f t="shared" si="4"/>
        <v>50000</v>
      </c>
      <c r="F65" s="73">
        <f t="shared" si="5"/>
        <v>3.6490037854765268E-2</v>
      </c>
    </row>
    <row r="66" spans="1:9" s="127" customFormat="1" ht="15" customHeight="1" x14ac:dyDescent="0.25">
      <c r="A66" s="97" t="s">
        <v>62</v>
      </c>
      <c r="B66" s="83">
        <v>15894256.460000001</v>
      </c>
      <c r="C66" s="83">
        <v>15905350.630000001</v>
      </c>
      <c r="D66" s="83">
        <v>18539491.18</v>
      </c>
      <c r="E66" s="83">
        <f t="shared" si="4"/>
        <v>2634140.5499999989</v>
      </c>
      <c r="F66" s="84">
        <f t="shared" si="5"/>
        <v>0.16561348512692289</v>
      </c>
      <c r="G66" s="192"/>
      <c r="H66" s="192"/>
      <c r="I66" s="192"/>
    </row>
    <row r="67" spans="1:9" ht="15" customHeight="1" x14ac:dyDescent="0.25">
      <c r="A67" s="78" t="s">
        <v>63</v>
      </c>
      <c r="B67" s="77">
        <v>0</v>
      </c>
      <c r="C67" s="77">
        <v>0</v>
      </c>
      <c r="D67" s="77">
        <v>0</v>
      </c>
      <c r="E67" s="77">
        <f t="shared" si="4"/>
        <v>0</v>
      </c>
      <c r="F67" s="73">
        <f t="shared" si="5"/>
        <v>0</v>
      </c>
    </row>
    <row r="68" spans="1:9" ht="15" customHeight="1" x14ac:dyDescent="0.25">
      <c r="A68" s="78" t="s">
        <v>64</v>
      </c>
      <c r="B68" s="77">
        <v>302876.64</v>
      </c>
      <c r="C68" s="77">
        <v>302877</v>
      </c>
      <c r="D68" s="77">
        <v>376583</v>
      </c>
      <c r="E68" s="77">
        <f t="shared" si="4"/>
        <v>73706</v>
      </c>
      <c r="F68" s="73">
        <f t="shared" si="5"/>
        <v>0.24335291223830136</v>
      </c>
    </row>
    <row r="69" spans="1:9" ht="15" customHeight="1" x14ac:dyDescent="0.25">
      <c r="A69" s="78" t="s">
        <v>65</v>
      </c>
      <c r="B69" s="77">
        <v>0</v>
      </c>
      <c r="C69" s="77">
        <v>0</v>
      </c>
      <c r="D69" s="77">
        <v>0</v>
      </c>
      <c r="E69" s="77">
        <f t="shared" si="4"/>
        <v>0</v>
      </c>
      <c r="F69" s="73">
        <f t="shared" si="5"/>
        <v>0</v>
      </c>
    </row>
    <row r="70" spans="1:9" ht="15" customHeight="1" x14ac:dyDescent="0.25">
      <c r="A70" s="78" t="s">
        <v>66</v>
      </c>
      <c r="B70" s="77">
        <v>0</v>
      </c>
      <c r="C70" s="77">
        <v>0</v>
      </c>
      <c r="D70" s="77">
        <v>0</v>
      </c>
      <c r="E70" s="77">
        <f t="shared" si="4"/>
        <v>0</v>
      </c>
      <c r="F70" s="73">
        <f t="shared" si="5"/>
        <v>0</v>
      </c>
    </row>
    <row r="71" spans="1:9" s="127" customFormat="1" ht="15" customHeight="1" x14ac:dyDescent="0.25">
      <c r="A71" s="98" t="s">
        <v>67</v>
      </c>
      <c r="B71" s="99">
        <v>16197133.100000001</v>
      </c>
      <c r="C71" s="99">
        <v>16208227.630000001</v>
      </c>
      <c r="D71" s="99">
        <v>18916074.18</v>
      </c>
      <c r="E71" s="99">
        <f t="shared" si="4"/>
        <v>2707846.5499999989</v>
      </c>
      <c r="F71" s="84">
        <f t="shared" si="5"/>
        <v>0.16706617230547857</v>
      </c>
      <c r="G71" s="192"/>
      <c r="H71" s="192"/>
      <c r="I71" s="192"/>
    </row>
    <row r="72" spans="1:9" ht="15" customHeight="1" x14ac:dyDescent="0.25">
      <c r="A72" s="96"/>
      <c r="B72" s="68"/>
      <c r="C72" s="68"/>
      <c r="D72" s="68"/>
      <c r="E72" s="68"/>
      <c r="F72" s="70"/>
    </row>
    <row r="73" spans="1:9" ht="15" customHeight="1" x14ac:dyDescent="0.25">
      <c r="A73" s="94" t="s">
        <v>68</v>
      </c>
      <c r="B73" s="68"/>
      <c r="C73" s="68"/>
      <c r="D73" s="68"/>
      <c r="E73" s="68"/>
      <c r="F73" s="70"/>
    </row>
    <row r="74" spans="1:9" ht="15" customHeight="1" x14ac:dyDescent="0.25">
      <c r="A74" s="76" t="s">
        <v>69</v>
      </c>
      <c r="B74" s="72">
        <v>8542685.0099999998</v>
      </c>
      <c r="C74" s="72">
        <v>8221555.8399999999</v>
      </c>
      <c r="D74" s="72">
        <v>9125960.2899999991</v>
      </c>
      <c r="E74" s="68">
        <f t="shared" ref="E74:E92" si="6">D74-C74</f>
        <v>904404.44999999925</v>
      </c>
      <c r="F74" s="73">
        <f t="shared" ref="F74:F92" si="7">IF(ISBLANK(E74),"  ",IF(C74&gt;0,E74/C74,IF(E74&gt;0,1,0)))</f>
        <v>0.11000405125266403</v>
      </c>
    </row>
    <row r="75" spans="1:9" ht="15" customHeight="1" x14ac:dyDescent="0.25">
      <c r="A75" s="78" t="s">
        <v>70</v>
      </c>
      <c r="B75" s="75">
        <v>0</v>
      </c>
      <c r="C75" s="75">
        <v>0</v>
      </c>
      <c r="D75" s="75">
        <v>0</v>
      </c>
      <c r="E75" s="77">
        <f t="shared" si="6"/>
        <v>0</v>
      </c>
      <c r="F75" s="73">
        <f t="shared" si="7"/>
        <v>0</v>
      </c>
    </row>
    <row r="76" spans="1:9" ht="15" customHeight="1" x14ac:dyDescent="0.25">
      <c r="A76" s="78" t="s">
        <v>71</v>
      </c>
      <c r="B76" s="68">
        <v>2908739.6399999997</v>
      </c>
      <c r="C76" s="68">
        <v>2985098.79</v>
      </c>
      <c r="D76" s="68">
        <v>3487392.89</v>
      </c>
      <c r="E76" s="77">
        <f t="shared" si="6"/>
        <v>502294.10000000009</v>
      </c>
      <c r="F76" s="73">
        <f t="shared" si="7"/>
        <v>0.1682671614362217</v>
      </c>
    </row>
    <row r="77" spans="1:9" s="127" customFormat="1" ht="15" customHeight="1" x14ac:dyDescent="0.25">
      <c r="A77" s="97" t="s">
        <v>72</v>
      </c>
      <c r="B77" s="99">
        <v>11451424.649999999</v>
      </c>
      <c r="C77" s="99">
        <v>11206654.629999999</v>
      </c>
      <c r="D77" s="99">
        <v>12613353.18</v>
      </c>
      <c r="E77" s="83">
        <f t="shared" si="6"/>
        <v>1406698.5500000007</v>
      </c>
      <c r="F77" s="84">
        <f t="shared" si="7"/>
        <v>0.12552350335079443</v>
      </c>
      <c r="G77" s="192"/>
      <c r="H77" s="192"/>
      <c r="I77" s="192"/>
    </row>
    <row r="78" spans="1:9" ht="15" customHeight="1" x14ac:dyDescent="0.25">
      <c r="A78" s="78" t="s">
        <v>73</v>
      </c>
      <c r="B78" s="75">
        <v>411812.02999999997</v>
      </c>
      <c r="C78" s="75">
        <v>250000</v>
      </c>
      <c r="D78" s="75">
        <v>385000</v>
      </c>
      <c r="E78" s="77">
        <f t="shared" si="6"/>
        <v>135000</v>
      </c>
      <c r="F78" s="73">
        <f t="shared" si="7"/>
        <v>0.54</v>
      </c>
    </row>
    <row r="79" spans="1:9" ht="15" customHeight="1" x14ac:dyDescent="0.25">
      <c r="A79" s="78" t="s">
        <v>74</v>
      </c>
      <c r="B79" s="72">
        <v>2087890.24</v>
      </c>
      <c r="C79" s="72">
        <v>2365544</v>
      </c>
      <c r="D79" s="72">
        <v>1949532</v>
      </c>
      <c r="E79" s="77">
        <f t="shared" si="6"/>
        <v>-416012</v>
      </c>
      <c r="F79" s="73">
        <f t="shared" si="7"/>
        <v>-0.17586314183967833</v>
      </c>
    </row>
    <row r="80" spans="1:9" ht="15" customHeight="1" x14ac:dyDescent="0.25">
      <c r="A80" s="78" t="s">
        <v>75</v>
      </c>
      <c r="B80" s="68">
        <v>271028.17000000004</v>
      </c>
      <c r="C80" s="68">
        <v>200000</v>
      </c>
      <c r="D80" s="68">
        <v>250000</v>
      </c>
      <c r="E80" s="77">
        <f t="shared" si="6"/>
        <v>50000</v>
      </c>
      <c r="F80" s="73">
        <f t="shared" si="7"/>
        <v>0.25</v>
      </c>
    </row>
    <row r="81" spans="1:9" s="127" customFormat="1" ht="15" customHeight="1" x14ac:dyDescent="0.25">
      <c r="A81" s="81" t="s">
        <v>76</v>
      </c>
      <c r="B81" s="99">
        <v>2770730.44</v>
      </c>
      <c r="C81" s="99">
        <v>2815544</v>
      </c>
      <c r="D81" s="99">
        <v>2584532</v>
      </c>
      <c r="E81" s="83">
        <f t="shared" si="6"/>
        <v>-231012</v>
      </c>
      <c r="F81" s="84">
        <f t="shared" si="7"/>
        <v>-8.2048797674623447E-2</v>
      </c>
      <c r="G81" s="192"/>
      <c r="H81" s="192"/>
      <c r="I81" s="192"/>
    </row>
    <row r="82" spans="1:9" ht="15" customHeight="1" x14ac:dyDescent="0.25">
      <c r="A82" s="78" t="s">
        <v>77</v>
      </c>
      <c r="B82" s="68">
        <v>659530.06000000006</v>
      </c>
      <c r="C82" s="68">
        <v>665795</v>
      </c>
      <c r="D82" s="68">
        <v>864318</v>
      </c>
      <c r="E82" s="77">
        <f t="shared" si="6"/>
        <v>198523</v>
      </c>
      <c r="F82" s="73">
        <f t="shared" si="7"/>
        <v>0.29817436297959582</v>
      </c>
    </row>
    <row r="83" spans="1:9" ht="15" customHeight="1" x14ac:dyDescent="0.25">
      <c r="A83" s="78" t="s">
        <v>78</v>
      </c>
      <c r="B83" s="77">
        <v>839258.32000000007</v>
      </c>
      <c r="C83" s="77">
        <v>817357</v>
      </c>
      <c r="D83" s="77">
        <v>2027288</v>
      </c>
      <c r="E83" s="77">
        <f t="shared" si="6"/>
        <v>1209931</v>
      </c>
      <c r="F83" s="73">
        <f t="shared" si="7"/>
        <v>1.4802968592671257</v>
      </c>
    </row>
    <row r="84" spans="1:9" ht="15" customHeight="1" x14ac:dyDescent="0.25">
      <c r="A84" s="78" t="s">
        <v>79</v>
      </c>
      <c r="B84" s="77">
        <v>0</v>
      </c>
      <c r="C84" s="77">
        <v>0</v>
      </c>
      <c r="D84" s="77">
        <v>0</v>
      </c>
      <c r="E84" s="77">
        <f t="shared" si="6"/>
        <v>0</v>
      </c>
      <c r="F84" s="73">
        <f t="shared" si="7"/>
        <v>0</v>
      </c>
    </row>
    <row r="85" spans="1:9" ht="15" customHeight="1" x14ac:dyDescent="0.25">
      <c r="A85" s="78" t="s">
        <v>80</v>
      </c>
      <c r="B85" s="77">
        <v>302876.64</v>
      </c>
      <c r="C85" s="77">
        <v>302877</v>
      </c>
      <c r="D85" s="77">
        <v>376583</v>
      </c>
      <c r="E85" s="77">
        <f t="shared" si="6"/>
        <v>73706</v>
      </c>
      <c r="F85" s="73">
        <f t="shared" si="7"/>
        <v>0.24335291223830136</v>
      </c>
    </row>
    <row r="86" spans="1:9" s="127" customFormat="1" ht="15" customHeight="1" x14ac:dyDescent="0.25">
      <c r="A86" s="81" t="s">
        <v>81</v>
      </c>
      <c r="B86" s="83">
        <v>1801665.02</v>
      </c>
      <c r="C86" s="83">
        <v>1786029</v>
      </c>
      <c r="D86" s="83">
        <v>3268189</v>
      </c>
      <c r="E86" s="83">
        <f t="shared" si="6"/>
        <v>1482160</v>
      </c>
      <c r="F86" s="84">
        <f t="shared" si="7"/>
        <v>0.82986334488409763</v>
      </c>
      <c r="G86" s="192"/>
      <c r="H86" s="192"/>
      <c r="I86" s="192"/>
    </row>
    <row r="87" spans="1:9" ht="15" customHeight="1" x14ac:dyDescent="0.25">
      <c r="A87" s="78" t="s">
        <v>82</v>
      </c>
      <c r="B87" s="77">
        <v>19729.28</v>
      </c>
      <c r="C87" s="77">
        <v>0</v>
      </c>
      <c r="D87" s="77">
        <v>0</v>
      </c>
      <c r="E87" s="77">
        <f t="shared" si="6"/>
        <v>0</v>
      </c>
      <c r="F87" s="73">
        <f t="shared" si="7"/>
        <v>0</v>
      </c>
    </row>
    <row r="88" spans="1:9" ht="15" customHeight="1" x14ac:dyDescent="0.25">
      <c r="A88" s="78" t="s">
        <v>83</v>
      </c>
      <c r="B88" s="77">
        <v>153583.71</v>
      </c>
      <c r="C88" s="77">
        <v>350000</v>
      </c>
      <c r="D88" s="77">
        <v>350000</v>
      </c>
      <c r="E88" s="77">
        <f t="shared" si="6"/>
        <v>0</v>
      </c>
      <c r="F88" s="73">
        <f t="shared" si="7"/>
        <v>0</v>
      </c>
    </row>
    <row r="89" spans="1:9" ht="15" customHeight="1" x14ac:dyDescent="0.25">
      <c r="A89" s="86" t="s">
        <v>84</v>
      </c>
      <c r="B89" s="77">
        <v>0</v>
      </c>
      <c r="C89" s="77">
        <v>50000</v>
      </c>
      <c r="D89" s="77">
        <v>100000</v>
      </c>
      <c r="E89" s="77">
        <f t="shared" si="6"/>
        <v>50000</v>
      </c>
      <c r="F89" s="73">
        <f t="shared" si="7"/>
        <v>1</v>
      </c>
    </row>
    <row r="90" spans="1:9" s="127" customFormat="1" ht="15" customHeight="1" x14ac:dyDescent="0.25">
      <c r="A90" s="100" t="s">
        <v>85</v>
      </c>
      <c r="B90" s="99">
        <v>173312.99</v>
      </c>
      <c r="C90" s="99">
        <v>400000</v>
      </c>
      <c r="D90" s="99">
        <v>450000</v>
      </c>
      <c r="E90" s="99">
        <f t="shared" si="6"/>
        <v>50000</v>
      </c>
      <c r="F90" s="84">
        <f t="shared" si="7"/>
        <v>0.125</v>
      </c>
      <c r="G90" s="192"/>
      <c r="H90" s="192"/>
      <c r="I90" s="192"/>
    </row>
    <row r="91" spans="1:9" ht="15" customHeight="1" x14ac:dyDescent="0.25">
      <c r="A91" s="86" t="s">
        <v>86</v>
      </c>
      <c r="B91" s="77">
        <v>0</v>
      </c>
      <c r="C91" s="77">
        <v>0</v>
      </c>
      <c r="D91" s="77">
        <v>0</v>
      </c>
      <c r="E91" s="77">
        <f t="shared" si="6"/>
        <v>0</v>
      </c>
      <c r="F91" s="73">
        <f t="shared" si="7"/>
        <v>0</v>
      </c>
    </row>
    <row r="92" spans="1:9" s="127" customFormat="1" ht="15" customHeight="1" thickBot="1" x14ac:dyDescent="0.3">
      <c r="A92" s="199" t="s">
        <v>67</v>
      </c>
      <c r="B92" s="200">
        <v>16197133.099999998</v>
      </c>
      <c r="C92" s="200">
        <v>16208227.629999999</v>
      </c>
      <c r="D92" s="200">
        <v>18916074.18</v>
      </c>
      <c r="E92" s="200">
        <f t="shared" si="6"/>
        <v>2707846.5500000007</v>
      </c>
      <c r="F92" s="202">
        <f t="shared" si="7"/>
        <v>0.16706617230547871</v>
      </c>
    </row>
    <row r="93" spans="1:9" ht="15" customHeight="1" thickTop="1" x14ac:dyDescent="0.4">
      <c r="A93" s="4"/>
      <c r="B93" s="5"/>
      <c r="C93" s="5"/>
      <c r="D93" s="5"/>
      <c r="E93" s="5"/>
      <c r="F93" s="6" t="s">
        <v>46</v>
      </c>
      <c r="G93" s="145"/>
      <c r="H93" s="145"/>
    </row>
    <row r="94" spans="1:9" x14ac:dyDescent="0.25">
      <c r="A94" s="11" t="s">
        <v>201</v>
      </c>
    </row>
    <row r="95" spans="1:9" x14ac:dyDescent="0.25">
      <c r="A95" s="11" t="s">
        <v>193</v>
      </c>
    </row>
  </sheetData>
  <hyperlinks>
    <hyperlink ref="H2" location="Home!A1" tooltip="Home" display="Home" xr:uid="{00000000-0004-0000-2400-000000000000}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8">
    <pageSetUpPr fitToPage="1"/>
  </sheetPr>
  <dimension ref="A1:L95"/>
  <sheetViews>
    <sheetView zoomScale="80" zoomScaleNormal="80" workbookViewId="0">
      <pane xSplit="1" ySplit="5" topLeftCell="B6" activePane="bottomRight" state="frozen"/>
      <selection activeCell="P29" sqref="P29"/>
      <selection pane="topRight" activeCell="P29" sqref="P29"/>
      <selection pane="bottomLeft" activeCell="P29" sqref="P29"/>
      <selection pane="bottomRight" activeCell="P29" sqref="P29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8.42578125" style="142" customWidth="1"/>
    <col min="8" max="8" width="11.5703125" style="142" customWidth="1"/>
    <col min="9" max="9" width="21" style="142" bestFit="1" customWidth="1"/>
    <col min="10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9" t="s">
        <v>128</v>
      </c>
      <c r="E1" s="43"/>
      <c r="F1" s="41"/>
      <c r="H1" s="145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190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138</v>
      </c>
      <c r="C5" s="65" t="s">
        <v>197</v>
      </c>
      <c r="D5" s="65" t="s">
        <v>198</v>
      </c>
      <c r="E5" s="65" t="s">
        <v>138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v>3748222</v>
      </c>
      <c r="C8" s="72">
        <v>3748222</v>
      </c>
      <c r="D8" s="72">
        <v>3991878</v>
      </c>
      <c r="E8" s="72">
        <f t="shared" ref="E8:E29" si="0">D8-C8</f>
        <v>243656</v>
      </c>
      <c r="F8" s="73">
        <f t="shared" ref="F8:F29" si="1">IF(ISBLANK(E8),"  ",IF(C8&gt;0,E8/C8,IF(E8&gt;0,1,0)))</f>
        <v>6.5005754728508613E-2</v>
      </c>
    </row>
    <row r="9" spans="1:8" ht="15" customHeight="1" x14ac:dyDescent="0.25">
      <c r="A9" s="71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5">
        <v>1803906.01</v>
      </c>
      <c r="C10" s="75">
        <v>1807003</v>
      </c>
      <c r="D10" s="75">
        <v>1805414</v>
      </c>
      <c r="E10" s="75">
        <f t="shared" si="0"/>
        <v>-1589</v>
      </c>
      <c r="F10" s="73">
        <f t="shared" si="1"/>
        <v>-8.7935659210305688E-4</v>
      </c>
    </row>
    <row r="11" spans="1:8" ht="15" customHeight="1" x14ac:dyDescent="0.25">
      <c r="A11" s="76" t="s">
        <v>15</v>
      </c>
      <c r="B11" s="77">
        <v>0</v>
      </c>
      <c r="C11" s="77">
        <v>0</v>
      </c>
      <c r="D11" s="77">
        <v>0</v>
      </c>
      <c r="E11" s="75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7">
        <v>53906.01</v>
      </c>
      <c r="C12" s="77">
        <v>57003</v>
      </c>
      <c r="D12" s="77">
        <v>55414</v>
      </c>
      <c r="E12" s="75">
        <f t="shared" si="0"/>
        <v>-1589</v>
      </c>
      <c r="F12" s="73">
        <f t="shared" si="1"/>
        <v>-2.7875725838990929E-2</v>
      </c>
    </row>
    <row r="13" spans="1:8" ht="15" customHeight="1" x14ac:dyDescent="0.25">
      <c r="A13" s="78" t="s">
        <v>17</v>
      </c>
      <c r="B13" s="77">
        <v>1000000</v>
      </c>
      <c r="C13" s="77">
        <v>1000000</v>
      </c>
      <c r="D13" s="77">
        <v>1000000</v>
      </c>
      <c r="E13" s="75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7">
        <v>0</v>
      </c>
      <c r="C14" s="77">
        <v>0</v>
      </c>
      <c r="D14" s="77">
        <v>0</v>
      </c>
      <c r="E14" s="75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7">
        <v>0</v>
      </c>
      <c r="C15" s="77">
        <v>0</v>
      </c>
      <c r="D15" s="77">
        <v>0</v>
      </c>
      <c r="E15" s="75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7">
        <v>0</v>
      </c>
      <c r="C16" s="77">
        <v>0</v>
      </c>
      <c r="D16" s="77">
        <v>0</v>
      </c>
      <c r="E16" s="75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7">
        <v>750000</v>
      </c>
      <c r="C17" s="77">
        <v>750000</v>
      </c>
      <c r="D17" s="77">
        <v>750000</v>
      </c>
      <c r="E17" s="75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7">
        <v>0</v>
      </c>
      <c r="C18" s="77">
        <v>0</v>
      </c>
      <c r="D18" s="77">
        <v>0</v>
      </c>
      <c r="E18" s="75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7">
        <v>0</v>
      </c>
      <c r="C19" s="77">
        <v>0</v>
      </c>
      <c r="D19" s="77">
        <v>0</v>
      </c>
      <c r="E19" s="75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7">
        <v>0</v>
      </c>
      <c r="C20" s="77">
        <v>0</v>
      </c>
      <c r="D20" s="77">
        <v>0</v>
      </c>
      <c r="E20" s="75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7">
        <v>0</v>
      </c>
      <c r="C22" s="77">
        <v>0</v>
      </c>
      <c r="D22" s="77">
        <v>0</v>
      </c>
      <c r="E22" s="75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7">
        <v>0</v>
      </c>
      <c r="C23" s="77">
        <v>0</v>
      </c>
      <c r="D23" s="77">
        <v>0</v>
      </c>
      <c r="E23" s="75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7">
        <v>0</v>
      </c>
      <c r="C24" s="77">
        <v>0</v>
      </c>
      <c r="D24" s="77">
        <v>0</v>
      </c>
      <c r="E24" s="75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7">
        <v>0</v>
      </c>
      <c r="C25" s="77">
        <v>0</v>
      </c>
      <c r="D25" s="77">
        <v>0</v>
      </c>
      <c r="E25" s="75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7">
        <v>0</v>
      </c>
      <c r="C26" s="77">
        <v>0</v>
      </c>
      <c r="D26" s="77">
        <v>0</v>
      </c>
      <c r="E26" s="75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7">
        <v>0</v>
      </c>
      <c r="C27" s="77">
        <v>0</v>
      </c>
      <c r="D27" s="77">
        <v>0</v>
      </c>
      <c r="E27" s="75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7">
        <v>0</v>
      </c>
      <c r="C28" s="77">
        <v>0</v>
      </c>
      <c r="D28" s="77">
        <v>0</v>
      </c>
      <c r="E28" s="75">
        <f>D28-C28</f>
        <v>0</v>
      </c>
      <c r="F28" s="73">
        <f>IF(ISBLANK(E28),"  ",IF(C28&gt;0,E28/C28,IF(E28&gt;0,1,0)))</f>
        <v>0</v>
      </c>
    </row>
    <row r="29" spans="1:6" ht="15" customHeight="1" x14ac:dyDescent="0.25">
      <c r="A29" s="79" t="s">
        <v>32</v>
      </c>
      <c r="B29" s="77">
        <v>0</v>
      </c>
      <c r="C29" s="77">
        <v>0</v>
      </c>
      <c r="D29" s="77">
        <v>0</v>
      </c>
      <c r="E29" s="75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77"/>
      <c r="C34" s="77"/>
      <c r="D34" s="77"/>
      <c r="E34" s="75"/>
      <c r="F34" s="73" t="str">
        <f>IF(ISBLANK(E34),"  ",IF(C34&gt;0,E34/C34,IF(E34&gt;0,1,0)))</f>
        <v xml:space="preserve">  </v>
      </c>
    </row>
    <row r="35" spans="1:12" s="127" customFormat="1" ht="15" customHeight="1" x14ac:dyDescent="0.25">
      <c r="A35" s="82" t="s">
        <v>38</v>
      </c>
      <c r="B35" s="83">
        <v>5552128.0099999998</v>
      </c>
      <c r="C35" s="83">
        <v>5555225</v>
      </c>
      <c r="D35" s="83">
        <v>5797292</v>
      </c>
      <c r="E35" s="83">
        <f>D35-C35</f>
        <v>242067</v>
      </c>
      <c r="F35" s="84">
        <f>IF(ISBLANK(E35),"  ",IF(C35&gt;0,E35/C35,IF(E35&gt;0,1,0)))</f>
        <v>4.3574652691835164E-2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v>0</v>
      </c>
      <c r="C39" s="72">
        <v>0</v>
      </c>
      <c r="D39" s="72">
        <v>0</v>
      </c>
      <c r="E39" s="75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88">
        <v>0</v>
      </c>
      <c r="C42" s="88">
        <v>0</v>
      </c>
      <c r="D42" s="88">
        <v>0</v>
      </c>
      <c r="E42" s="88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v>0</v>
      </c>
      <c r="C44" s="90">
        <v>0</v>
      </c>
      <c r="D44" s="90">
        <v>0</v>
      </c>
      <c r="E44" s="90">
        <f>D44-C44</f>
        <v>0</v>
      </c>
      <c r="F44" s="84">
        <f>IF(ISBLANK(E44),"  ",IF(C44&gt;0,E44/C44,IF(E44&gt;0,1,0)))</f>
        <v>0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v>0</v>
      </c>
      <c r="C46" s="90">
        <v>0</v>
      </c>
      <c r="D46" s="90"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88">
        <v>0</v>
      </c>
      <c r="C48" s="88">
        <v>0</v>
      </c>
      <c r="D48" s="88">
        <v>0</v>
      </c>
      <c r="E48" s="88">
        <f>D48-C48</f>
        <v>0</v>
      </c>
      <c r="F48" s="84">
        <f>IF(ISBLANK(E48),"  ",IF(C48&gt;0,E48/C48,IF(E48&gt;0,1,0)))</f>
        <v>0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2">
        <v>3610600.3099999996</v>
      </c>
      <c r="C50" s="92">
        <v>3654209</v>
      </c>
      <c r="D50" s="92">
        <v>3654209</v>
      </c>
      <c r="E50" s="92">
        <f>D50-C50</f>
        <v>0</v>
      </c>
      <c r="F50" s="84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88">
        <v>9162728.3200000003</v>
      </c>
      <c r="C54" s="88">
        <v>9209434</v>
      </c>
      <c r="D54" s="88">
        <v>9451501</v>
      </c>
      <c r="E54" s="88">
        <f>D54-C54</f>
        <v>242067</v>
      </c>
      <c r="F54" s="84">
        <f>IF(ISBLANK(E54),"  ",IF(C54&gt;0,E54/C54,IF(E54&gt;0,1,0)))</f>
        <v>2.6284677212519248E-2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68">
        <v>0</v>
      </c>
      <c r="C58" s="68">
        <v>0</v>
      </c>
      <c r="D58" s="68">
        <v>0</v>
      </c>
      <c r="E58" s="68">
        <f t="shared" ref="E58:E71" si="4">D58-C58</f>
        <v>0</v>
      </c>
      <c r="F58" s="73">
        <f t="shared" ref="F58:F71" si="5">IF(ISBLANK(E58),"  ",IF(C58&gt;0,E58/C58,IF(E58&gt;0,1,0)))</f>
        <v>0</v>
      </c>
    </row>
    <row r="59" spans="1:6" ht="15" customHeight="1" x14ac:dyDescent="0.25">
      <c r="A59" s="78" t="s">
        <v>55</v>
      </c>
      <c r="B59" s="77">
        <v>2427413.11</v>
      </c>
      <c r="C59" s="77">
        <v>2581534</v>
      </c>
      <c r="D59" s="77">
        <v>2656212</v>
      </c>
      <c r="E59" s="77">
        <f t="shared" si="4"/>
        <v>74678</v>
      </c>
      <c r="F59" s="73">
        <f t="shared" si="5"/>
        <v>2.892776155572617E-2</v>
      </c>
    </row>
    <row r="60" spans="1:6" ht="15" customHeight="1" x14ac:dyDescent="0.25">
      <c r="A60" s="78" t="s">
        <v>56</v>
      </c>
      <c r="B60" s="77">
        <v>2746423.2800000003</v>
      </c>
      <c r="C60" s="77">
        <v>3605300</v>
      </c>
      <c r="D60" s="77">
        <v>3566176</v>
      </c>
      <c r="E60" s="77">
        <f t="shared" si="4"/>
        <v>-39124</v>
      </c>
      <c r="F60" s="73">
        <f t="shared" si="5"/>
        <v>-1.0851801514437079E-2</v>
      </c>
    </row>
    <row r="61" spans="1:6" ht="15" customHeight="1" x14ac:dyDescent="0.25">
      <c r="A61" s="78" t="s">
        <v>57</v>
      </c>
      <c r="B61" s="77">
        <v>53907.009999999995</v>
      </c>
      <c r="C61" s="77">
        <v>57003</v>
      </c>
      <c r="D61" s="77">
        <v>55414</v>
      </c>
      <c r="E61" s="77">
        <f t="shared" si="4"/>
        <v>-1589</v>
      </c>
      <c r="F61" s="73">
        <f t="shared" si="5"/>
        <v>-2.7875725838990929E-2</v>
      </c>
    </row>
    <row r="62" spans="1:6" ht="15" customHeight="1" x14ac:dyDescent="0.25">
      <c r="A62" s="78" t="s">
        <v>58</v>
      </c>
      <c r="B62" s="77">
        <v>0</v>
      </c>
      <c r="C62" s="77">
        <v>0</v>
      </c>
      <c r="D62" s="77">
        <v>0</v>
      </c>
      <c r="E62" s="77">
        <f t="shared" si="4"/>
        <v>0</v>
      </c>
      <c r="F62" s="73">
        <f t="shared" si="5"/>
        <v>0</v>
      </c>
    </row>
    <row r="63" spans="1:6" ht="15" customHeight="1" x14ac:dyDescent="0.25">
      <c r="A63" s="78" t="s">
        <v>59</v>
      </c>
      <c r="B63" s="77">
        <v>3030941.0199999996</v>
      </c>
      <c r="C63" s="77">
        <v>2018597</v>
      </c>
      <c r="D63" s="77">
        <v>2368604</v>
      </c>
      <c r="E63" s="77">
        <f t="shared" si="4"/>
        <v>350007</v>
      </c>
      <c r="F63" s="73">
        <f t="shared" si="5"/>
        <v>0.17339122172479202</v>
      </c>
    </row>
    <row r="64" spans="1:6" ht="15" customHeight="1" x14ac:dyDescent="0.25">
      <c r="A64" s="78" t="s">
        <v>60</v>
      </c>
      <c r="B64" s="77">
        <v>0</v>
      </c>
      <c r="C64" s="77">
        <v>0</v>
      </c>
      <c r="D64" s="77">
        <v>0</v>
      </c>
      <c r="E64" s="77">
        <f t="shared" si="4"/>
        <v>0</v>
      </c>
      <c r="F64" s="73">
        <f t="shared" si="5"/>
        <v>0</v>
      </c>
    </row>
    <row r="65" spans="1:9" ht="15" customHeight="1" x14ac:dyDescent="0.25">
      <c r="A65" s="78" t="s">
        <v>61</v>
      </c>
      <c r="B65" s="77">
        <v>904043.63</v>
      </c>
      <c r="C65" s="77">
        <v>947000</v>
      </c>
      <c r="D65" s="77">
        <v>805095</v>
      </c>
      <c r="E65" s="77">
        <f t="shared" si="4"/>
        <v>-141905</v>
      </c>
      <c r="F65" s="73">
        <f t="shared" si="5"/>
        <v>-0.1498468848996832</v>
      </c>
    </row>
    <row r="66" spans="1:9" s="127" customFormat="1" ht="15" customHeight="1" x14ac:dyDescent="0.25">
      <c r="A66" s="97" t="s">
        <v>62</v>
      </c>
      <c r="B66" s="83">
        <v>9162728.0500000007</v>
      </c>
      <c r="C66" s="83">
        <v>9209434</v>
      </c>
      <c r="D66" s="83">
        <v>9451501</v>
      </c>
      <c r="E66" s="83">
        <f t="shared" si="4"/>
        <v>242067</v>
      </c>
      <c r="F66" s="84">
        <f t="shared" si="5"/>
        <v>2.6284677212519248E-2</v>
      </c>
      <c r="G66" s="192"/>
      <c r="H66" s="192"/>
      <c r="I66" s="192"/>
    </row>
    <row r="67" spans="1:9" ht="15" customHeight="1" x14ac:dyDescent="0.25">
      <c r="A67" s="78" t="s">
        <v>63</v>
      </c>
      <c r="B67" s="77">
        <v>0</v>
      </c>
      <c r="C67" s="77">
        <v>0</v>
      </c>
      <c r="D67" s="77">
        <v>0</v>
      </c>
      <c r="E67" s="77">
        <f t="shared" si="4"/>
        <v>0</v>
      </c>
      <c r="F67" s="73">
        <f t="shared" si="5"/>
        <v>0</v>
      </c>
    </row>
    <row r="68" spans="1:9" ht="15" customHeight="1" x14ac:dyDescent="0.25">
      <c r="A68" s="78" t="s">
        <v>64</v>
      </c>
      <c r="B68" s="77">
        <v>0</v>
      </c>
      <c r="C68" s="77">
        <v>0</v>
      </c>
      <c r="D68" s="77">
        <v>0</v>
      </c>
      <c r="E68" s="77">
        <f t="shared" si="4"/>
        <v>0</v>
      </c>
      <c r="F68" s="73">
        <f t="shared" si="5"/>
        <v>0</v>
      </c>
    </row>
    <row r="69" spans="1:9" ht="15" customHeight="1" x14ac:dyDescent="0.25">
      <c r="A69" s="78" t="s">
        <v>65</v>
      </c>
      <c r="B69" s="77">
        <v>0</v>
      </c>
      <c r="C69" s="77">
        <v>0</v>
      </c>
      <c r="D69" s="77">
        <v>0</v>
      </c>
      <c r="E69" s="77">
        <f t="shared" si="4"/>
        <v>0</v>
      </c>
      <c r="F69" s="73">
        <f t="shared" si="5"/>
        <v>0</v>
      </c>
    </row>
    <row r="70" spans="1:9" ht="15" customHeight="1" x14ac:dyDescent="0.25">
      <c r="A70" s="78" t="s">
        <v>66</v>
      </c>
      <c r="B70" s="77">
        <v>0</v>
      </c>
      <c r="C70" s="77">
        <v>0</v>
      </c>
      <c r="D70" s="77">
        <v>0</v>
      </c>
      <c r="E70" s="77">
        <f t="shared" si="4"/>
        <v>0</v>
      </c>
      <c r="F70" s="73">
        <f t="shared" si="5"/>
        <v>0</v>
      </c>
    </row>
    <row r="71" spans="1:9" s="127" customFormat="1" ht="15" customHeight="1" x14ac:dyDescent="0.25">
      <c r="A71" s="98" t="s">
        <v>67</v>
      </c>
      <c r="B71" s="99">
        <v>9162728.0500000007</v>
      </c>
      <c r="C71" s="99">
        <v>9209434</v>
      </c>
      <c r="D71" s="99">
        <v>9451501</v>
      </c>
      <c r="E71" s="99">
        <f t="shared" si="4"/>
        <v>242067</v>
      </c>
      <c r="F71" s="84">
        <f t="shared" si="5"/>
        <v>2.6284677212519248E-2</v>
      </c>
      <c r="G71" s="192"/>
      <c r="H71" s="192"/>
      <c r="I71" s="192"/>
    </row>
    <row r="72" spans="1:9" ht="15" customHeight="1" x14ac:dyDescent="0.25">
      <c r="A72" s="96"/>
      <c r="B72" s="68"/>
      <c r="C72" s="68"/>
      <c r="D72" s="68"/>
      <c r="E72" s="68"/>
      <c r="F72" s="70"/>
    </row>
    <row r="73" spans="1:9" ht="15" customHeight="1" x14ac:dyDescent="0.25">
      <c r="A73" s="94" t="s">
        <v>68</v>
      </c>
      <c r="B73" s="68"/>
      <c r="C73" s="68"/>
      <c r="D73" s="68"/>
      <c r="E73" s="68"/>
      <c r="F73" s="70"/>
    </row>
    <row r="74" spans="1:9" ht="15" customHeight="1" x14ac:dyDescent="0.25">
      <c r="A74" s="76" t="s">
        <v>69</v>
      </c>
      <c r="B74" s="72">
        <v>4161702.1199999996</v>
      </c>
      <c r="C74" s="72">
        <v>4492269</v>
      </c>
      <c r="D74" s="72">
        <v>4767798</v>
      </c>
      <c r="E74" s="68">
        <f t="shared" ref="E74:E92" si="6">D74-C74</f>
        <v>275529</v>
      </c>
      <c r="F74" s="73">
        <f t="shared" ref="F74:F92" si="7">IF(ISBLANK(E74),"  ",IF(C74&gt;0,E74/C74,IF(E74&gt;0,1,0)))</f>
        <v>6.1334038544886782E-2</v>
      </c>
    </row>
    <row r="75" spans="1:9" ht="15" customHeight="1" x14ac:dyDescent="0.25">
      <c r="A75" s="78" t="s">
        <v>70</v>
      </c>
      <c r="B75" s="75">
        <v>45833.37</v>
      </c>
      <c r="C75" s="75">
        <v>52000</v>
      </c>
      <c r="D75" s="75">
        <v>50000</v>
      </c>
      <c r="E75" s="77">
        <f t="shared" si="6"/>
        <v>-2000</v>
      </c>
      <c r="F75" s="73">
        <f t="shared" si="7"/>
        <v>-3.8461538461538464E-2</v>
      </c>
    </row>
    <row r="76" spans="1:9" ht="15" customHeight="1" x14ac:dyDescent="0.25">
      <c r="A76" s="78" t="s">
        <v>71</v>
      </c>
      <c r="B76" s="68">
        <v>1836805.41</v>
      </c>
      <c r="C76" s="68">
        <v>2081705</v>
      </c>
      <c r="D76" s="68">
        <v>2212354</v>
      </c>
      <c r="E76" s="77">
        <f t="shared" si="6"/>
        <v>130649</v>
      </c>
      <c r="F76" s="73">
        <f t="shared" si="7"/>
        <v>6.2760573664376082E-2</v>
      </c>
    </row>
    <row r="77" spans="1:9" s="127" customFormat="1" ht="15" customHeight="1" x14ac:dyDescent="0.25">
      <c r="A77" s="97" t="s">
        <v>72</v>
      </c>
      <c r="B77" s="99">
        <v>6044340.8999999994</v>
      </c>
      <c r="C77" s="99">
        <v>6625974</v>
      </c>
      <c r="D77" s="99">
        <v>7030152</v>
      </c>
      <c r="E77" s="83">
        <f t="shared" si="6"/>
        <v>404178</v>
      </c>
      <c r="F77" s="84">
        <f t="shared" si="7"/>
        <v>6.0999031991372139E-2</v>
      </c>
      <c r="G77" s="192"/>
      <c r="H77" s="192"/>
      <c r="I77" s="192"/>
    </row>
    <row r="78" spans="1:9" ht="15" customHeight="1" x14ac:dyDescent="0.25">
      <c r="A78" s="78" t="s">
        <v>73</v>
      </c>
      <c r="B78" s="75">
        <v>268861.68</v>
      </c>
      <c r="C78" s="75">
        <v>90000</v>
      </c>
      <c r="D78" s="75">
        <v>100000</v>
      </c>
      <c r="E78" s="77">
        <f t="shared" si="6"/>
        <v>10000</v>
      </c>
      <c r="F78" s="73">
        <f t="shared" si="7"/>
        <v>0.1111111111111111</v>
      </c>
    </row>
    <row r="79" spans="1:9" ht="15" customHeight="1" x14ac:dyDescent="0.25">
      <c r="A79" s="78" t="s">
        <v>74</v>
      </c>
      <c r="B79" s="72">
        <v>450342.94</v>
      </c>
      <c r="C79" s="72">
        <v>631945</v>
      </c>
      <c r="D79" s="72">
        <v>320025</v>
      </c>
      <c r="E79" s="77">
        <f t="shared" si="6"/>
        <v>-311920</v>
      </c>
      <c r="F79" s="73">
        <f t="shared" si="7"/>
        <v>-0.49358725838482781</v>
      </c>
    </row>
    <row r="80" spans="1:9" ht="15" customHeight="1" x14ac:dyDescent="0.25">
      <c r="A80" s="78" t="s">
        <v>75</v>
      </c>
      <c r="B80" s="68">
        <v>128628.02000000002</v>
      </c>
      <c r="C80" s="68">
        <v>114393</v>
      </c>
      <c r="D80" s="68">
        <v>131000</v>
      </c>
      <c r="E80" s="77">
        <f t="shared" si="6"/>
        <v>16607</v>
      </c>
      <c r="F80" s="73">
        <f t="shared" si="7"/>
        <v>0.14517496699972901</v>
      </c>
    </row>
    <row r="81" spans="1:9" s="127" customFormat="1" ht="15" customHeight="1" x14ac:dyDescent="0.25">
      <c r="A81" s="81" t="s">
        <v>76</v>
      </c>
      <c r="B81" s="99">
        <v>847832.64</v>
      </c>
      <c r="C81" s="99">
        <v>836338</v>
      </c>
      <c r="D81" s="99">
        <v>551025</v>
      </c>
      <c r="E81" s="83">
        <f t="shared" si="6"/>
        <v>-285313</v>
      </c>
      <c r="F81" s="84">
        <f t="shared" si="7"/>
        <v>-0.34114556554885705</v>
      </c>
      <c r="G81" s="192"/>
      <c r="H81" s="192"/>
      <c r="I81" s="192"/>
    </row>
    <row r="82" spans="1:9" ht="15" customHeight="1" x14ac:dyDescent="0.25">
      <c r="A82" s="78" t="s">
        <v>77</v>
      </c>
      <c r="B82" s="68">
        <v>18846</v>
      </c>
      <c r="C82" s="68">
        <v>30202</v>
      </c>
      <c r="D82" s="68">
        <v>39202</v>
      </c>
      <c r="E82" s="77">
        <f t="shared" si="6"/>
        <v>9000</v>
      </c>
      <c r="F82" s="73">
        <f t="shared" si="7"/>
        <v>0.29799351036355209</v>
      </c>
    </row>
    <row r="83" spans="1:9" ht="15" customHeight="1" x14ac:dyDescent="0.25">
      <c r="A83" s="78" t="s">
        <v>78</v>
      </c>
      <c r="B83" s="77">
        <v>2213644.64</v>
      </c>
      <c r="C83" s="77">
        <v>1666570</v>
      </c>
      <c r="D83" s="77">
        <v>1780772</v>
      </c>
      <c r="E83" s="77">
        <f t="shared" si="6"/>
        <v>114202</v>
      </c>
      <c r="F83" s="73">
        <f t="shared" si="7"/>
        <v>6.8525174460118687E-2</v>
      </c>
    </row>
    <row r="84" spans="1:9" ht="15" customHeight="1" x14ac:dyDescent="0.25">
      <c r="A84" s="78" t="s">
        <v>79</v>
      </c>
      <c r="B84" s="77">
        <v>0</v>
      </c>
      <c r="C84" s="77">
        <v>0</v>
      </c>
      <c r="D84" s="77">
        <v>0</v>
      </c>
      <c r="E84" s="77">
        <f t="shared" si="6"/>
        <v>0</v>
      </c>
      <c r="F84" s="73">
        <f t="shared" si="7"/>
        <v>0</v>
      </c>
    </row>
    <row r="85" spans="1:9" ht="15" customHeight="1" x14ac:dyDescent="0.25">
      <c r="A85" s="78" t="s">
        <v>80</v>
      </c>
      <c r="B85" s="77">
        <v>0</v>
      </c>
      <c r="C85" s="77">
        <v>0</v>
      </c>
      <c r="D85" s="77">
        <v>0</v>
      </c>
      <c r="E85" s="77">
        <f t="shared" si="6"/>
        <v>0</v>
      </c>
      <c r="F85" s="73">
        <f t="shared" si="7"/>
        <v>0</v>
      </c>
    </row>
    <row r="86" spans="1:9" s="127" customFormat="1" ht="15" customHeight="1" x14ac:dyDescent="0.25">
      <c r="A86" s="81" t="s">
        <v>81</v>
      </c>
      <c r="B86" s="83">
        <v>2232490.64</v>
      </c>
      <c r="C86" s="83">
        <v>1696772</v>
      </c>
      <c r="D86" s="83">
        <v>1819974</v>
      </c>
      <c r="E86" s="83">
        <f t="shared" si="6"/>
        <v>123202</v>
      </c>
      <c r="F86" s="84">
        <f t="shared" si="7"/>
        <v>7.2609637594208298E-2</v>
      </c>
      <c r="G86" s="192"/>
      <c r="H86" s="192"/>
      <c r="I86" s="192"/>
    </row>
    <row r="87" spans="1:9" ht="15" customHeight="1" x14ac:dyDescent="0.25">
      <c r="A87" s="78" t="s">
        <v>82</v>
      </c>
      <c r="B87" s="77">
        <v>38063.869999999995</v>
      </c>
      <c r="C87" s="77">
        <v>50350</v>
      </c>
      <c r="D87" s="77">
        <v>50350</v>
      </c>
      <c r="E87" s="77">
        <f t="shared" si="6"/>
        <v>0</v>
      </c>
      <c r="F87" s="73">
        <f t="shared" si="7"/>
        <v>0</v>
      </c>
    </row>
    <row r="88" spans="1:9" ht="15" customHeight="1" x14ac:dyDescent="0.25">
      <c r="A88" s="78" t="s">
        <v>83</v>
      </c>
      <c r="B88" s="77">
        <v>0</v>
      </c>
      <c r="C88" s="77">
        <v>0</v>
      </c>
      <c r="D88" s="77">
        <v>0</v>
      </c>
      <c r="E88" s="77">
        <f t="shared" si="6"/>
        <v>0</v>
      </c>
      <c r="F88" s="73">
        <f t="shared" si="7"/>
        <v>0</v>
      </c>
    </row>
    <row r="89" spans="1:9" ht="15" customHeight="1" x14ac:dyDescent="0.25">
      <c r="A89" s="86" t="s">
        <v>84</v>
      </c>
      <c r="B89" s="77">
        <v>0</v>
      </c>
      <c r="C89" s="77">
        <v>0</v>
      </c>
      <c r="D89" s="77">
        <v>0</v>
      </c>
      <c r="E89" s="77">
        <f t="shared" si="6"/>
        <v>0</v>
      </c>
      <c r="F89" s="73">
        <f t="shared" si="7"/>
        <v>0</v>
      </c>
    </row>
    <row r="90" spans="1:9" s="127" customFormat="1" ht="15" customHeight="1" x14ac:dyDescent="0.25">
      <c r="A90" s="100" t="s">
        <v>85</v>
      </c>
      <c r="B90" s="99">
        <v>38063.869999999995</v>
      </c>
      <c r="C90" s="99">
        <v>50350</v>
      </c>
      <c r="D90" s="99">
        <v>50350</v>
      </c>
      <c r="E90" s="99">
        <f t="shared" si="6"/>
        <v>0</v>
      </c>
      <c r="F90" s="84">
        <f t="shared" si="7"/>
        <v>0</v>
      </c>
      <c r="G90" s="192"/>
      <c r="H90" s="192"/>
      <c r="I90" s="192"/>
    </row>
    <row r="91" spans="1:9" ht="15" customHeight="1" x14ac:dyDescent="0.25">
      <c r="A91" s="86" t="s">
        <v>86</v>
      </c>
      <c r="B91" s="77">
        <v>0</v>
      </c>
      <c r="C91" s="77">
        <v>0</v>
      </c>
      <c r="D91" s="77">
        <v>0</v>
      </c>
      <c r="E91" s="77">
        <f t="shared" si="6"/>
        <v>0</v>
      </c>
      <c r="F91" s="73">
        <f t="shared" si="7"/>
        <v>0</v>
      </c>
    </row>
    <row r="92" spans="1:9" s="127" customFormat="1" ht="15" customHeight="1" thickBot="1" x14ac:dyDescent="0.3">
      <c r="A92" s="199" t="s">
        <v>67</v>
      </c>
      <c r="B92" s="200">
        <v>9162728.0500000007</v>
      </c>
      <c r="C92" s="200">
        <v>9209434</v>
      </c>
      <c r="D92" s="200">
        <v>9451501</v>
      </c>
      <c r="E92" s="200">
        <f t="shared" si="6"/>
        <v>242067</v>
      </c>
      <c r="F92" s="202">
        <f t="shared" si="7"/>
        <v>2.6284677212519248E-2</v>
      </c>
    </row>
    <row r="93" spans="1:9" ht="15" customHeight="1" thickTop="1" x14ac:dyDescent="0.4">
      <c r="A93" s="4"/>
      <c r="B93" s="5"/>
      <c r="C93" s="5"/>
      <c r="D93" s="5"/>
      <c r="E93" s="5"/>
      <c r="F93" s="6" t="s">
        <v>46</v>
      </c>
      <c r="G93" s="145"/>
      <c r="H93" s="145"/>
    </row>
    <row r="94" spans="1:9" x14ac:dyDescent="0.25">
      <c r="A94" s="11" t="s">
        <v>201</v>
      </c>
    </row>
    <row r="95" spans="1:9" x14ac:dyDescent="0.25">
      <c r="A95" s="11" t="s">
        <v>193</v>
      </c>
    </row>
  </sheetData>
  <hyperlinks>
    <hyperlink ref="H2" location="Home!A1" tooltip="Home" display="Home" xr:uid="{00000000-0004-0000-2500-000000000000}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9">
    <tabColor theme="3" tint="0.79998168889431442"/>
    <pageSetUpPr fitToPage="1"/>
  </sheetPr>
  <dimension ref="A1:L95"/>
  <sheetViews>
    <sheetView zoomScale="80" zoomScaleNormal="80" workbookViewId="0">
      <pane xSplit="1" ySplit="5" topLeftCell="B6" activePane="bottomRight" state="frozen"/>
      <selection activeCell="P29" sqref="P29"/>
      <selection pane="topRight" activeCell="P29" sqref="P29"/>
      <selection pane="bottomLeft" activeCell="P29" sqref="P29"/>
      <selection pane="bottomRight" activeCell="P29" sqref="P29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6"/>
      <c r="C1" s="32" t="s">
        <v>1</v>
      </c>
      <c r="D1" s="29" t="s">
        <v>91</v>
      </c>
      <c r="E1" s="43"/>
      <c r="F1" s="41"/>
    </row>
    <row r="2" spans="1:8" ht="19.5" customHeight="1" thickBot="1" x14ac:dyDescent="0.35">
      <c r="A2" s="30" t="s">
        <v>2</v>
      </c>
      <c r="B2" s="31"/>
      <c r="C2" s="37"/>
      <c r="D2" s="35"/>
      <c r="E2" s="35"/>
      <c r="F2" s="36"/>
      <c r="H2" s="214" t="s">
        <v>190</v>
      </c>
    </row>
    <row r="3" spans="1:8" ht="19.5" customHeight="1" thickBot="1" x14ac:dyDescent="0.35">
      <c r="A3" s="38" t="s">
        <v>3</v>
      </c>
      <c r="B3" s="39"/>
      <c r="C3" s="40"/>
      <c r="D3" s="35"/>
      <c r="E3" s="35"/>
      <c r="F3" s="36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138</v>
      </c>
      <c r="C5" s="65" t="s">
        <v>197</v>
      </c>
      <c r="D5" s="65" t="s">
        <v>198</v>
      </c>
      <c r="E5" s="65" t="s">
        <v>138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f>LCTCBoard!B8+Online!B8+BRCC!B8+BPCC!B8+Delgado!B8+CentLATCC!B8+Fletcher!B8+LDCC!B8+Northshore!B8+Nunez!B8+RPCC!B8+SLCC!B8+Sowela!B8+NwLTCC!B8</f>
        <v>117793071</v>
      </c>
      <c r="C8" s="72">
        <f>LCTCBoard!C8+Online!C8+BRCC!C8+BPCC!C8+Delgado!C8+CentLATCC!C8+Fletcher!C8+LDCC!C8+Northshore!C8+Nunez!C8+RPCC!C8+SLCC!C8+Sowela!C8+NwLTCC!C8</f>
        <v>117793071</v>
      </c>
      <c r="D8" s="72">
        <f>LCTCBoard!D8+Online!D8+BRCC!D8+BPCC!D8+Delgado!D8+CentLATCC!D8+Fletcher!D8+LDCC!D8+Northshore!D8+Nunez!D8+RPCC!D8+SLCC!D8+Sowela!D8+NwLTCC!D8</f>
        <v>119871045</v>
      </c>
      <c r="E8" s="72">
        <f>D8-C8</f>
        <v>2077974</v>
      </c>
      <c r="F8" s="73">
        <f>IF(ISBLANK(E8),"  ",IF(C8&gt;0,E8/C8,IF(E8&gt;0,1,0)))</f>
        <v>1.7640884836086834E-2</v>
      </c>
    </row>
    <row r="9" spans="1:8" ht="15" customHeight="1" x14ac:dyDescent="0.25">
      <c r="A9" s="71" t="s">
        <v>13</v>
      </c>
      <c r="B9" s="72">
        <f>LCTCBoard!B9+Online!B9+BRCC!B9+BPCC!B9+Delgado!B9+CentLATCC!B9+Fletcher!B9+LDCC!B9+Northshore!B9+Nunez!B9+RPCC!B9+SLCC!B9+Sowela!B9+NwLTCC!B9</f>
        <v>0</v>
      </c>
      <c r="C9" s="72">
        <f>LCTCBoard!C9+Online!C9+BRCC!C9+BPCC!C9+Delgado!C9+CentLATCC!C9+Fletcher!C9+LDCC!C9+Northshore!C9+Nunez!C9+RPCC!C9+SLCC!C9+Sowela!C9+NwLTCC!C9</f>
        <v>0</v>
      </c>
      <c r="D9" s="72">
        <f>LCTCBoard!D9+Online!D9+BRCC!D9+BPCC!D9+Delgado!D9+CentLATCC!D9+Fletcher!D9+LDCC!D9+Northshore!D9+Nunez!D9+RPCC!D9+SLCC!D9+Sowela!D9+NwLTCC!D9</f>
        <v>0</v>
      </c>
      <c r="E9" s="72">
        <f t="shared" ref="E9:E29" si="0">D9-C9</f>
        <v>0</v>
      </c>
      <c r="F9" s="73">
        <f t="shared" ref="F9:F29" si="1">IF(ISBLANK(E9),"  ",IF(C9&gt;0,E9/C9,IF(E9&gt;0,1,0)))</f>
        <v>0</v>
      </c>
    </row>
    <row r="10" spans="1:8" ht="15" customHeight="1" x14ac:dyDescent="0.25">
      <c r="A10" s="74" t="s">
        <v>14</v>
      </c>
      <c r="B10" s="72">
        <f>LCTCBoard!B10+Online!B10+BRCC!B10+BPCC!B10+Delgado!B10+CentLATCC!B10+Fletcher!B10+LDCC!B10+Northshore!B10+Nunez!B10+RPCC!B10+SLCC!B10+Sowela!B10+NwLTCC!B10</f>
        <v>15829804.02</v>
      </c>
      <c r="C10" s="72">
        <f>LCTCBoard!C10+Online!C10+BRCC!C10+BPCC!C10+Delgado!C10+CentLATCC!C10+Fletcher!C10+LDCC!C10+Northshore!C10+Nunez!C10+RPCC!C10+SLCC!C10+Sowela!C10+NwLTCC!C10</f>
        <v>16111489</v>
      </c>
      <c r="D10" s="72">
        <f>LCTCBoard!D10+Online!D10+BRCC!D10+BPCC!D10+Delgado!D10+CentLATCC!D10+Fletcher!D10+LDCC!D10+Northshore!D10+Nunez!D10+RPCC!D10+SLCC!D10+Sowela!D10+NwLTCC!D10</f>
        <v>19272305</v>
      </c>
      <c r="E10" s="72">
        <f t="shared" si="0"/>
        <v>3160816</v>
      </c>
      <c r="F10" s="73">
        <f t="shared" si="1"/>
        <v>0.19618397778132116</v>
      </c>
    </row>
    <row r="11" spans="1:8" ht="15" customHeight="1" x14ac:dyDescent="0.25">
      <c r="A11" s="76" t="s">
        <v>15</v>
      </c>
      <c r="B11" s="72">
        <f>LCTCBoard!B11+Online!B11+BRCC!B11+BPCC!B11+Delgado!B11+CentLATCC!B11+Fletcher!B11+LDCC!B11+Northshore!B11+Nunez!B11+RPCC!B11+SLCC!B11+Sowela!B11+NwLTCC!B11</f>
        <v>0</v>
      </c>
      <c r="C11" s="72">
        <f>LCTCBoard!C11+Online!C11+BRCC!C11+BPCC!C11+Delgado!C11+CentLATCC!C11+Fletcher!C11+LDCC!C11+Northshore!C11+Nunez!C11+RPCC!C11+SLCC!C11+Sowela!C11+NwLTCC!C11</f>
        <v>0</v>
      </c>
      <c r="D11" s="72">
        <f>LCTCBoard!D11+Online!D11+BRCC!D11+BPCC!D11+Delgado!D11+CentLATCC!D11+Fletcher!D11+LDCC!D11+Northshore!D11+Nunez!D11+RPCC!D11+SLCC!D11+Sowela!D11+NwLTCC!D11</f>
        <v>3094092</v>
      </c>
      <c r="E11" s="72">
        <f t="shared" si="0"/>
        <v>3094092</v>
      </c>
      <c r="F11" s="73">
        <f t="shared" si="1"/>
        <v>1</v>
      </c>
    </row>
    <row r="12" spans="1:8" ht="15" customHeight="1" x14ac:dyDescent="0.25">
      <c r="A12" s="78" t="s">
        <v>16</v>
      </c>
      <c r="B12" s="72">
        <f>LCTCBoard!B12+Online!B12+BRCC!B12+BPCC!B12+Delgado!B12+CentLATCC!B12+Fletcher!B12+LDCC!B12+Northshore!B12+Nunez!B12+RPCC!B12+SLCC!B12+Sowela!B12+NwLTCC!B12</f>
        <v>4999982.0200000005</v>
      </c>
      <c r="C12" s="72">
        <f>LCTCBoard!C12+Online!C12+BRCC!C12+BPCC!C12+Delgado!C12+CentLATCC!C12+Fletcher!C12+LDCC!C12+Northshore!C12+Nunez!C12+RPCC!C12+SLCC!C12+Sowela!C12+NwLTCC!C12</f>
        <v>5281667</v>
      </c>
      <c r="D12" s="72">
        <f>LCTCBoard!D12+Online!D12+BRCC!D12+BPCC!D12+Delgado!D12+CentLATCC!D12+Fletcher!D12+LDCC!D12+Northshore!D12+Nunez!D12+RPCC!D12+SLCC!D12+Sowela!D12+NwLTCC!D12</f>
        <v>5134391</v>
      </c>
      <c r="E12" s="72">
        <f t="shared" si="0"/>
        <v>-147276</v>
      </c>
      <c r="F12" s="73">
        <f t="shared" si="1"/>
        <v>-2.788437817075556E-2</v>
      </c>
      <c r="G12" s="190"/>
    </row>
    <row r="13" spans="1:8" ht="15" customHeight="1" x14ac:dyDescent="0.25">
      <c r="A13" s="78" t="s">
        <v>17</v>
      </c>
      <c r="B13" s="72">
        <f>LCTCBoard!B13+Online!B13+BRCC!B13+BPCC!B13+Delgado!B13+CentLATCC!B13+Fletcher!B13+LDCC!B13+Northshore!B13+Nunez!B13+RPCC!B13+SLCC!B13+Sowela!B13+NwLTCC!B13</f>
        <v>0</v>
      </c>
      <c r="C13" s="72">
        <f>LCTCBoard!C13+Online!C13+BRCC!C13+BPCC!C13+Delgado!C13+CentLATCC!C13+Fletcher!C13+LDCC!C13+Northshore!C13+Nunez!C13+RPCC!C13+SLCC!C13+Sowela!C13+NwLTCC!C13</f>
        <v>0</v>
      </c>
      <c r="D13" s="72">
        <f>LCTCBoard!D13+Online!D13+BRCC!D13+BPCC!D13+Delgado!D13+CentLATCC!D13+Fletcher!D13+LDCC!D13+Northshore!D13+Nunez!D13+RPCC!D13+SLCC!D13+Sowela!D13+NwLTCC!D13</f>
        <v>0</v>
      </c>
      <c r="E13" s="72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2">
        <f>LCTCBoard!B14+Online!B14+BRCC!B14+BPCC!B14+Delgado!B14+CentLATCC!B14+Fletcher!B14+LDCC!B14+Northshore!B14+Nunez!B14+RPCC!B14+SLCC!B14+Sowela!B14+NwLTCC!B14</f>
        <v>130811</v>
      </c>
      <c r="C14" s="72">
        <f>LCTCBoard!C14+Online!C14+BRCC!C14+BPCC!C14+Delgado!C14+CentLATCC!C14+Fletcher!C14+LDCC!C14+Northshore!C14+Nunez!C14+RPCC!C14+SLCC!C14+Sowela!C14+NwLTCC!C14</f>
        <v>130811</v>
      </c>
      <c r="D14" s="72">
        <f>LCTCBoard!D14+Online!D14+BRCC!D14+BPCC!D14+Delgado!D14+CentLATCC!D14+Fletcher!D14+LDCC!D14+Northshore!D14+Nunez!D14+RPCC!D14+SLCC!D14+Sowela!D14+NwLTCC!D14</f>
        <v>163957</v>
      </c>
      <c r="E14" s="72">
        <f t="shared" si="0"/>
        <v>33146</v>
      </c>
      <c r="F14" s="73">
        <f t="shared" si="1"/>
        <v>0.25338847650426954</v>
      </c>
    </row>
    <row r="15" spans="1:8" ht="15" customHeight="1" x14ac:dyDescent="0.25">
      <c r="A15" s="78" t="s">
        <v>19</v>
      </c>
      <c r="B15" s="72">
        <f>LCTCBoard!B15+Online!B15+BRCC!B15+BPCC!B15+Delgado!B15+CentLATCC!B15+Fletcher!B15+LDCC!B15+Northshore!B15+Nunez!B15+RPCC!B15+SLCC!B15+Sowela!B15+NwLTCC!B15</f>
        <v>386700</v>
      </c>
      <c r="C15" s="72">
        <f>LCTCBoard!C15+Online!C15+BRCC!C15+BPCC!C15+Delgado!C15+CentLATCC!C15+Fletcher!C15+LDCC!C15+Northshore!C15+Nunez!C15+RPCC!C15+SLCC!C15+Sowela!C15+NwLTCC!C15</f>
        <v>386700</v>
      </c>
      <c r="D15" s="72">
        <f>LCTCBoard!D15+Online!D15+BRCC!D15+BPCC!D15+Delgado!D15+CentLATCC!D15+Fletcher!D15+LDCC!D15+Northshore!D15+Nunez!D15+RPCC!D15+SLCC!D15+Sowela!D15+NwLTCC!D15</f>
        <v>530624</v>
      </c>
      <c r="E15" s="72">
        <f t="shared" si="0"/>
        <v>143924</v>
      </c>
      <c r="F15" s="73">
        <f t="shared" si="1"/>
        <v>0.37218515645202999</v>
      </c>
    </row>
    <row r="16" spans="1:8" ht="15" customHeight="1" x14ac:dyDescent="0.25">
      <c r="A16" s="78" t="s">
        <v>20</v>
      </c>
      <c r="B16" s="72">
        <f>LCTCBoard!B16+Online!B16+BRCC!B16+BPCC!B16+Delgado!B16+CentLATCC!B16+Fletcher!B16+LDCC!B16+Northshore!B16+Nunez!B16+RPCC!B16+SLCC!B16+Sowela!B16+NwLTCC!B16</f>
        <v>0</v>
      </c>
      <c r="C16" s="72">
        <f>LCTCBoard!C16+Online!C16+BRCC!C16+BPCC!C16+Delgado!C16+CentLATCC!C16+Fletcher!C16+LDCC!C16+Northshore!C16+Nunez!C16+RPCC!C16+SLCC!C16+Sowela!C16+NwLTCC!C16</f>
        <v>0</v>
      </c>
      <c r="D16" s="72">
        <f>LCTCBoard!D16+Online!D16+BRCC!D16+BPCC!D16+Delgado!D16+CentLATCC!D16+Fletcher!D16+LDCC!D16+Northshore!D16+Nunez!D16+RPCC!D16+SLCC!D16+Sowela!D16+NwLTCC!D16</f>
        <v>0</v>
      </c>
      <c r="E16" s="72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2">
        <f>LCTCBoard!B17+Online!B17+BRCC!B17+BPCC!B17+Delgado!B17+CentLATCC!B17+Fletcher!B17+LDCC!B17+Northshore!B17+Nunez!B17+RPCC!B17+SLCC!B17+Sowela!B17+NwLTCC!B17</f>
        <v>0</v>
      </c>
      <c r="C17" s="72">
        <f>LCTCBoard!C17+Online!C17+BRCC!C17+BPCC!C17+Delgado!C17+CentLATCC!C17+Fletcher!C17+LDCC!C17+Northshore!C17+Nunez!C17+RPCC!C17+SLCC!C17+Sowela!C17+NwLTCC!C17</f>
        <v>0</v>
      </c>
      <c r="D17" s="72">
        <f>LCTCBoard!D17+Online!D17+BRCC!D17+BPCC!D17+Delgado!D17+CentLATCC!D17+Fletcher!D17+LDCC!D17+Northshore!D17+Nunez!D17+RPCC!D17+SLCC!D17+Sowela!D17+NwLTCC!D17</f>
        <v>0</v>
      </c>
      <c r="E17" s="72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2">
        <f>LCTCBoard!B18+Online!B18+BRCC!B18+BPCC!B18+Delgado!B18+CentLATCC!B18+Fletcher!B18+LDCC!B18+Northshore!B18+Nunez!B18+RPCC!B18+SLCC!B18+Sowela!B18+NwLTCC!B18</f>
        <v>0</v>
      </c>
      <c r="C18" s="72">
        <f>LCTCBoard!C18+Online!C18+BRCC!C18+BPCC!C18+Delgado!C18+CentLATCC!C18+Fletcher!C18+LDCC!C18+Northshore!C18+Nunez!C18+RPCC!C18+SLCC!C18+Sowela!C18+NwLTCC!C18</f>
        <v>0</v>
      </c>
      <c r="D18" s="72">
        <f>LCTCBoard!D18+Online!D18+BRCC!D18+BPCC!D18+Delgado!D18+CentLATCC!D18+Fletcher!D18+LDCC!D18+Northshore!D18+Nunez!D18+RPCC!D18+SLCC!D18+Sowela!D18+NwLTCC!D18</f>
        <v>0</v>
      </c>
      <c r="E18" s="72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2">
        <f>LCTCBoard!B19+Online!B19+BRCC!B19+BPCC!B19+Delgado!B19+CentLATCC!B19+Fletcher!B19+LDCC!B19+Northshore!B19+Nunez!B19+RPCC!B19+SLCC!B19+Sowela!B19+NwLTCC!B19</f>
        <v>0</v>
      </c>
      <c r="C19" s="72">
        <f>LCTCBoard!C19+Online!C19+BRCC!C19+BPCC!C19+Delgado!C19+CentLATCC!C19+Fletcher!C19+LDCC!C19+Northshore!C19+Nunez!C19+RPCC!C19+SLCC!C19+Sowela!C19+NwLTCC!C19</f>
        <v>0</v>
      </c>
      <c r="D19" s="72">
        <f>LCTCBoard!D19+Online!D19+BRCC!D19+BPCC!D19+Delgado!D19+CentLATCC!D19+Fletcher!D19+LDCC!D19+Northshore!D19+Nunez!D19+RPCC!D19+SLCC!D19+Sowela!D19+NwLTCC!D19</f>
        <v>0</v>
      </c>
      <c r="E19" s="72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2">
        <f>LCTCBoard!B20+Online!B20+BRCC!B20+BPCC!B20+Delgado!B20+CentLATCC!B20+Fletcher!B20+LDCC!B20+Northshore!B20+Nunez!B20+RPCC!B20+SLCC!B20+Sowela!B20+NwLTCC!B20</f>
        <v>0</v>
      </c>
      <c r="C20" s="72">
        <f>LCTCBoard!C20+Online!C20+BRCC!C20+BPCC!C20+Delgado!C20+CentLATCC!C20+Fletcher!C20+LDCC!C20+Northshore!C20+Nunez!C20+RPCC!C20+SLCC!C20+Sowela!C20+NwLTCC!C20</f>
        <v>0</v>
      </c>
      <c r="D20" s="72">
        <f>LCTCBoard!D20+Online!D20+BRCC!D20+BPCC!D20+Delgado!D20+CentLATCC!D20+Fletcher!D20+LDCC!D20+Northshore!D20+Nunez!D20+RPCC!D20+SLCC!D20+Sowela!D20+NwLTCC!D20</f>
        <v>0</v>
      </c>
      <c r="E20" s="72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2">
        <f>LCTCBoard!B21+Online!B21+BRCC!B21+BPCC!B21+Delgado!B21+CentLATCC!B21+Fletcher!B21+LDCC!B21+Northshore!B21+Nunez!B21+RPCC!B21+SLCC!B21+Sowela!B21+NwLTCC!B21</f>
        <v>0</v>
      </c>
      <c r="C21" s="72">
        <f>LCTCBoard!C21+Online!C21+BRCC!C21+BPCC!C21+Delgado!C21+CentLATCC!C21+Fletcher!C21+LDCC!C21+Northshore!C21+Nunez!C21+RPCC!C21+SLCC!C21+Sowela!C21+NwLTCC!C21</f>
        <v>0</v>
      </c>
      <c r="D21" s="72">
        <f>LCTCBoard!D21+Online!D21+BRCC!D21+BPCC!D21+Delgado!D21+CentLATCC!D21+Fletcher!D21+LDCC!D21+Northshore!D21+Nunez!D21+RPCC!D21+SLCC!D21+Sowela!D21+NwLTCC!D21</f>
        <v>0</v>
      </c>
      <c r="E21" s="72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2">
        <f>LCTCBoard!B22+Online!B22+BRCC!B22+BPCC!B22+Delgado!B22+CentLATCC!B22+Fletcher!B22+LDCC!B22+Northshore!B22+Nunez!B22+RPCC!B22+SLCC!B22+Sowela!B22+NwLTCC!B22</f>
        <v>0</v>
      </c>
      <c r="C22" s="72">
        <f>LCTCBoard!C22+Online!C22+BRCC!C22+BPCC!C22+Delgado!C22+CentLATCC!C22+Fletcher!C22+LDCC!C22+Northshore!C22+Nunez!C22+RPCC!C22+SLCC!C22+Sowela!C22+NwLTCC!C22</f>
        <v>0</v>
      </c>
      <c r="D22" s="72">
        <f>LCTCBoard!D22+Online!D22+BRCC!D22+BPCC!D22+Delgado!D22+CentLATCC!D22+Fletcher!D22+LDCC!D22+Northshore!D22+Nunez!D22+RPCC!D22+SLCC!D22+Sowela!D22+NwLTCC!D22</f>
        <v>0</v>
      </c>
      <c r="E22" s="72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2">
        <f>LCTCBoard!B23+Online!B23+BRCC!B23+BPCC!B23+Delgado!B23+CentLATCC!B23+Fletcher!B23+LDCC!B23+Northshore!B23+Nunez!B23+RPCC!B23+SLCC!B23+Sowela!B23+NwLTCC!B23</f>
        <v>0</v>
      </c>
      <c r="C23" s="72">
        <f>LCTCBoard!C23+Online!C23+BRCC!C23+BPCC!C23+Delgado!C23+CentLATCC!C23+Fletcher!C23+LDCC!C23+Northshore!C23+Nunez!C23+RPCC!C23+SLCC!C23+Sowela!C23+NwLTCC!C23</f>
        <v>0</v>
      </c>
      <c r="D23" s="72">
        <f>LCTCBoard!D23+Online!D23+BRCC!D23+BPCC!D23+Delgado!D23+CentLATCC!D23+Fletcher!D23+LDCC!D23+Northshore!D23+Nunez!D23+RPCC!D23+SLCC!D23+Sowela!D23+NwLTCC!D23</f>
        <v>0</v>
      </c>
      <c r="E23" s="72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2">
        <f>LCTCBoard!B24+Online!B24+BRCC!B24+BPCC!B24+Delgado!B24+CentLATCC!B24+Fletcher!B24+LDCC!B24+Northshore!B24+Nunez!B24+RPCC!B24+SLCC!B24+Sowela!B24+NwLTCC!B24</f>
        <v>10000000</v>
      </c>
      <c r="C24" s="72">
        <f>LCTCBoard!C24+Online!C24+BRCC!C24+BPCC!C24+Delgado!C24+CentLATCC!C24+Fletcher!C24+LDCC!C24+Northshore!C24+Nunez!C24+RPCC!C24+SLCC!C24+Sowela!C24+NwLTCC!C24</f>
        <v>10000000</v>
      </c>
      <c r="D24" s="72">
        <f>LCTCBoard!D24+Online!D24+BRCC!D24+BPCC!D24+Delgado!D24+CentLATCC!D24+Fletcher!D24+LDCC!D24+Northshore!D24+Nunez!D24+RPCC!D24+SLCC!D24+Sowela!D24+NwLTCC!D24</f>
        <v>10000000</v>
      </c>
      <c r="E24" s="72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2">
        <f>LCTCBoard!B25+Online!B25+BRCC!B25+BPCC!B25+Delgado!B25+CentLATCC!B25+Fletcher!B25+LDCC!B25+Northshore!B25+Nunez!B25+RPCC!B25+SLCC!B25+Sowela!B25+NwLTCC!B25</f>
        <v>0</v>
      </c>
      <c r="C25" s="72">
        <f>LCTCBoard!C25+Online!C25+BRCC!C25+BPCC!C25+Delgado!C25+CentLATCC!C25+Fletcher!C25+LDCC!C25+Northshore!C25+Nunez!C25+RPCC!C25+SLCC!C25+Sowela!C25+NwLTCC!C25</f>
        <v>0</v>
      </c>
      <c r="D25" s="72">
        <f>LCTCBoard!D25+Online!D25+BRCC!D25+BPCC!D25+Delgado!D25+CentLATCC!D25+Fletcher!D25+LDCC!D25+Northshore!D25+Nunez!D25+RPCC!D25+SLCC!D25+Sowela!D25+NwLTCC!D25</f>
        <v>0</v>
      </c>
      <c r="E25" s="72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2">
        <f>LCTCBoard!B26+Online!B26+BRCC!B26+BPCC!B26+Delgado!B26+CentLATCC!B26+Fletcher!B26+LDCC!B26+Northshore!B26+Nunez!B26+RPCC!B26+SLCC!B26+Sowela!B26+NwLTCC!B26</f>
        <v>312311</v>
      </c>
      <c r="C26" s="72">
        <f>LCTCBoard!C26+Online!C26+BRCC!C26+BPCC!C26+Delgado!C26+CentLATCC!C26+Fletcher!C26+LDCC!C26+Northshore!C26+Nunez!C26+RPCC!C26+SLCC!C26+Sowela!C26+NwLTCC!C26</f>
        <v>312311</v>
      </c>
      <c r="D26" s="72">
        <f>LCTCBoard!D26+Online!D26+BRCC!D26+BPCC!D26+Delgado!D26+CentLATCC!D26+Fletcher!D26+LDCC!D26+Northshore!D26+Nunez!D26+RPCC!D26+SLCC!D26+Sowela!D26+NwLTCC!D26</f>
        <v>349241</v>
      </c>
      <c r="E26" s="72">
        <f t="shared" si="0"/>
        <v>36930</v>
      </c>
      <c r="F26" s="73">
        <f t="shared" si="1"/>
        <v>0.11824751609773591</v>
      </c>
    </row>
    <row r="27" spans="1:6" ht="15" customHeight="1" x14ac:dyDescent="0.25">
      <c r="A27" s="79" t="s">
        <v>31</v>
      </c>
      <c r="B27" s="72">
        <f>LCTCBoard!B27+Online!B27+BRCC!B27+BPCC!B27+Delgado!B27+CentLATCC!B27+Fletcher!B27+LDCC!B27+Northshore!B27+Nunez!B27+RPCC!B27+SLCC!B27+Sowela!B27+NwLTCC!B27</f>
        <v>0</v>
      </c>
      <c r="C27" s="72">
        <f>LCTCBoard!C27+Online!C27+BRCC!C27+BPCC!C27+Delgado!C27+CentLATCC!C27+Fletcher!C27+LDCC!C27+Northshore!C27+Nunez!C27+RPCC!C27+SLCC!C27+Sowela!C27+NwLTCC!C27</f>
        <v>0</v>
      </c>
      <c r="D27" s="72">
        <f>LCTCBoard!D27+Online!D27+BRCC!D27+BPCC!D27+Delgado!D27+CentLATCC!D27+Fletcher!D27+LDCC!D27+Northshore!D27+Nunez!D27+RPCC!D27+SLCC!D27+Sowela!D27+NwLTCC!D27</f>
        <v>0</v>
      </c>
      <c r="E27" s="72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2">
        <f>LCTCBoard!B28+Online!B28+BRCC!B28+BPCC!B28+Delgado!B28+CentLATCC!B28+Fletcher!B28+LDCC!B28+Northshore!B28+Nunez!B28+RPCC!B28+SLCC!B28+Sowela!B28+NwLTCC!B28</f>
        <v>0</v>
      </c>
      <c r="C28" s="72">
        <f>LCTCBoard!C28+Online!C28+BRCC!C28+BPCC!C28+Delgado!C28+CentLATCC!C28+Fletcher!C28+LDCC!C28+Northshore!C28+Nunez!C28+RPCC!C28+SLCC!C28+Sowela!C28+NwLTCC!C28</f>
        <v>0</v>
      </c>
      <c r="D28" s="72">
        <f>LCTCBoard!D28+Online!D28+BRCC!D28+BPCC!D28+Delgado!D28+CentLATCC!D28+Fletcher!D28+LDCC!D28+Northshore!D28+Nunez!D28+RPCC!D28+SLCC!D28+Sowela!D28+NwLTCC!D28</f>
        <v>0</v>
      </c>
      <c r="E28" s="72">
        <f t="shared" si="0"/>
        <v>0</v>
      </c>
      <c r="F28" s="73">
        <f t="shared" si="1"/>
        <v>0</v>
      </c>
    </row>
    <row r="29" spans="1:6" ht="15" customHeight="1" x14ac:dyDescent="0.25">
      <c r="A29" s="79" t="s">
        <v>32</v>
      </c>
      <c r="B29" s="72">
        <f>LCTCBoard!B29+Online!B29+BRCC!B29+BPCC!B29+Delgado!B29+CentLATCC!B29+Fletcher!B29+LDCC!B29+Northshore!B29+Nunez!B29+RPCC!B29+SLCC!B29+Sowela!B29+NwLTCC!B29</f>
        <v>0</v>
      </c>
      <c r="C29" s="72">
        <f>LCTCBoard!C29+Online!C29+BRCC!C29+BPCC!C29+Delgado!C29+CentLATCC!C29+Fletcher!C29+LDCC!C29+Northshore!C29+Nunez!C29+RPCC!C29+SLCC!C29+Sowela!C29+NwLTCC!C29</f>
        <v>0</v>
      </c>
      <c r="D29" s="72">
        <f>LCTCBoard!D29+Online!D29+BRCC!D29+BPCC!D29+Delgado!D29+CentLATCC!D29+Fletcher!D29+LDCC!D29+Northshore!D29+Nunez!D29+RPCC!D29+SLCC!D29+Sowela!D29+NwLTCC!D29</f>
        <v>0</v>
      </c>
      <c r="E29" s="72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f>LCTCBoard!B31+Online!B31+BRCC!B31+BPCC!B31+Delgado!B31+CentLATCC!B31+Fletcher!B31+LDCC!B31+Northshore!B31+Nunez!B31+RPCC!B31+SLCC!B31+Sowela!B31+NwLTCC!B31</f>
        <v>0</v>
      </c>
      <c r="C31" s="72">
        <f>LCTCBoard!C31+Online!C31+BRCC!C31+BPCC!C31+Delgado!C31+CentLATCC!C31+Fletcher!C31+LDCC!C31+Northshore!C31+Nunez!C31+RPCC!C31+SLCC!C31+Sowela!C31+NwLTCC!C31</f>
        <v>0</v>
      </c>
      <c r="D31" s="72">
        <f>LCTCBoard!D31+Online!D31+BRCC!D31+BPCC!D31+Delgado!D31+CentLATCC!D31+Fletcher!D31+LDCC!D31+Northshore!D31+Nunez!D31+RPCC!D31+SLCC!D31+Sowela!D31+NwLTCC!D31</f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72">
        <f>LCTCBoard!B33+Online!B33+BRCC!B33+BPCC!B33+Delgado!B33+CentLATCC!B33+Fletcher!B33+LDCC!B33+Northshore!B33+Nunez!B33+RPCC!B33+SLCC!B33+Sowela!B33+NwLTCC!B33</f>
        <v>0</v>
      </c>
      <c r="C33" s="72">
        <f>LCTCBoard!C33+Online!C33+BRCC!C33+BPCC!C33+Delgado!C33+CentLATCC!C33+Fletcher!C33+LDCC!C33+Northshore!C33+Nunez!C33+RPCC!C33+SLCC!C33+Sowela!C33+NwLTCC!C33</f>
        <v>0</v>
      </c>
      <c r="D33" s="72">
        <f>LCTCBoard!D33+Online!D33+BRCC!D33+BPCC!D33+Delgado!D33+CentLATCC!D33+Fletcher!D33+LDCC!D33+Northshore!D33+Nunez!D33+RPCC!D33+SLCC!D33+Sowela!D33+NwLTCC!D33</f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115"/>
      <c r="C34" s="115"/>
      <c r="D34" s="115"/>
      <c r="E34" s="75"/>
      <c r="F34" s="73" t="s">
        <v>37</v>
      </c>
    </row>
    <row r="35" spans="1:12" s="127" customFormat="1" ht="15" customHeight="1" x14ac:dyDescent="0.25">
      <c r="A35" s="82" t="s">
        <v>38</v>
      </c>
      <c r="B35" s="90">
        <f>LCTCBoard!B35+Online!B35+BRCC!B35+BPCC!B35+Delgado!B35+CentLATCC!B35+Fletcher!B35+LDCC!B35+Northshore!B35+Nunez!B35+RPCC!B35+SLCC!B35+Sowela!B35+NwLTCC!B35</f>
        <v>133622875.02000001</v>
      </c>
      <c r="C35" s="90">
        <f>LCTCBoard!C35+Online!C35+BRCC!C35+BPCC!C35+Delgado!C35+CentLATCC!C35+Fletcher!C35+LDCC!C35+Northshore!C35+Nunez!C35+RPCC!C35+SLCC!C35+Sowela!C35+NwLTCC!C35</f>
        <v>133904560</v>
      </c>
      <c r="D35" s="90">
        <f>LCTCBoard!D35+Online!D35+BRCC!D35+BPCC!D35+Delgado!D35+CentLATCC!D35+Fletcher!D35+LDCC!D35+Northshore!D35+Nunez!D35+RPCC!D35+SLCC!D35+Sowela!D35+NwLTCC!D35</f>
        <v>139143350</v>
      </c>
      <c r="E35" s="90">
        <f>D35-C35</f>
        <v>5238790</v>
      </c>
      <c r="F35" s="84">
        <f>IF(ISBLANK(E35),"  ",IF(C35&gt;0,E35/C35,IF(E35&gt;0,1,0)))</f>
        <v>3.9123312902861564E-2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f>LCTCBoard!B37+Online!B37+BRCC!B37+BPCC!B37+Delgado!B37+CentLATCC!B37+Fletcher!B37+LDCC!B37+Northshore!B37+Nunez!B37+RPCC!B37+SLCC!B37+Sowela!B37+NwLTCC!B37</f>
        <v>0</v>
      </c>
      <c r="C37" s="72">
        <f>LCTCBoard!C37+Online!C37+BRCC!C37+BPCC!C37+Delgado!C37+CentLATCC!C37+Fletcher!C37+LDCC!C37+Northshore!C37+Nunez!C37+RPCC!C37+SLCC!C37+Sowela!C37+NwLTCC!C37</f>
        <v>0</v>
      </c>
      <c r="D37" s="72">
        <f>LCTCBoard!D37+Online!D37+BRCC!D37+BPCC!D37+Delgado!D37+CentLATCC!D37+Fletcher!D37+LDCC!D37+Northshore!D37+Nunez!D37+RPCC!D37+SLCC!D37+Sowela!D37+NwLTCC!D37</f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f>LCTCBoard!B38+Online!B38+BRCC!B38+BPCC!B38+Delgado!B38+CentLATCC!B38+Fletcher!B38+LDCC!B38+Northshore!B38+Nunez!B38+RPCC!B38+SLCC!B38+Sowela!B38+NwLTCC!B38</f>
        <v>0</v>
      </c>
      <c r="C38" s="72">
        <f>LCTCBoard!C38+Online!C38+BRCC!C38+BPCC!C38+Delgado!C38+CentLATCC!C38+Fletcher!C38+LDCC!C38+Northshore!C38+Nunez!C38+RPCC!C38+SLCC!C38+Sowela!C38+NwLTCC!C38</f>
        <v>0</v>
      </c>
      <c r="D38" s="72">
        <f>LCTCBoard!D38+Online!D38+BRCC!D38+BPCC!D38+Delgado!D38+CentLATCC!D38+Fletcher!D38+LDCC!D38+Northshore!D38+Nunez!D38+RPCC!D38+SLCC!D38+Sowela!D38+NwLTCC!D38</f>
        <v>0</v>
      </c>
      <c r="E38" s="72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f>LCTCBoard!B39+Online!B39+BRCC!B39+BPCC!B39+Delgado!B39+CentLATCC!B39+Fletcher!B39+LDCC!B39+Northshore!B39+Nunez!B39+RPCC!B39+SLCC!B39+Sowela!B39+NwLTCC!B39</f>
        <v>7984624.2999999998</v>
      </c>
      <c r="C39" s="72">
        <f>LCTCBoard!C39+Online!C39+BRCC!C39+BPCC!C39+Delgado!C39+CentLATCC!C39+Fletcher!C39+LDCC!C39+Northshore!C39+Nunez!C39+RPCC!C39+SLCC!C39+Sowela!C39+NwLTCC!C39</f>
        <v>0</v>
      </c>
      <c r="D39" s="72">
        <f>LCTCBoard!D39+Online!D39+BRCC!D39+BPCC!D39+Delgado!D39+CentLATCC!D39+Fletcher!D39+LDCC!D39+Northshore!D39+Nunez!D39+RPCC!D39+SLCC!D39+Sowela!D39+NwLTCC!D39</f>
        <v>0</v>
      </c>
      <c r="E39" s="72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f>LCTCBoard!B40+Online!B40+BRCC!B40+BPCC!B40+Delgado!B40+CentLATCC!B40+Fletcher!B40+LDCC!B40+Northshore!B40+Nunez!B40+RPCC!B40+SLCC!B40+Sowela!B40+NwLTCC!B40</f>
        <v>0</v>
      </c>
      <c r="C40" s="72">
        <f>LCTCBoard!C40+Online!C40+BRCC!C40+BPCC!C40+Delgado!C40+CentLATCC!C40+Fletcher!C40+LDCC!C40+Northshore!C40+Nunez!C40+RPCC!C40+SLCC!C40+Sowela!C40+NwLTCC!C40</f>
        <v>0</v>
      </c>
      <c r="D40" s="72">
        <f>LCTCBoard!D40+Online!D40+BRCC!D40+BPCC!D40+Delgado!D40+CentLATCC!D40+Fletcher!D40+LDCC!D40+Northshore!D40+Nunez!D40+RPCC!D40+SLCC!D40+Sowela!D40+NwLTCC!D40</f>
        <v>0</v>
      </c>
      <c r="E40" s="72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f>LCTCBoard!B41+Online!B41+BRCC!B41+BPCC!B41+Delgado!B41+CentLATCC!B41+Fletcher!B41+LDCC!B41+Northshore!B41+Nunez!B41+RPCC!B41+SLCC!B41+Sowela!B41+NwLTCC!B41</f>
        <v>0</v>
      </c>
      <c r="C41" s="72">
        <f>LCTCBoard!C41+Online!C41+BRCC!C41+BPCC!C41+Delgado!C41+CentLATCC!C41+Fletcher!C41+LDCC!C41+Northshore!C41+Nunez!C41+RPCC!C41+SLCC!C41+Sowela!C41+NwLTCC!C41</f>
        <v>0</v>
      </c>
      <c r="D41" s="72">
        <f>LCTCBoard!D41+Online!D41+BRCC!D41+BPCC!D41+Delgado!D41+CentLATCC!D41+Fletcher!D41+LDCC!D41+Northshore!D41+Nunez!D41+RPCC!D41+SLCC!D41+Sowela!D41+NwLTCC!D41</f>
        <v>0</v>
      </c>
      <c r="E41" s="72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90">
        <f>LCTCBoard!B43+Online!B42+BRCC!B42+BPCC!B42+Delgado!B42+CentLATCC!B42+Fletcher!B42+LDCC!B42+Northshore!B42+Nunez!B42+RPCC!B42+SLCC!B42+Sowela!B42+NwLTCC!B42</f>
        <v>7984624.2999999998</v>
      </c>
      <c r="C42" s="90">
        <f>LCTCBoard!C43+Online!C42+BRCC!C42+BPCC!C42+Delgado!C42+CentLATCC!C42+Fletcher!C42+LDCC!C42+Northshore!C42+Nunez!C42+RPCC!C42+SLCC!C42+Sowela!C42+NwLTCC!C42</f>
        <v>0</v>
      </c>
      <c r="D42" s="90">
        <f>LCTCBoard!D43+Online!D42+BRCC!D42+BPCC!D42+Delgado!D42+CentLATCC!D42+Fletcher!D42+LDCC!D42+Northshore!D42+Nunez!D42+RPCC!D42+SLCC!D42+Sowela!D42+NwLTCC!D42</f>
        <v>0</v>
      </c>
      <c r="E42" s="90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f>LCTCBoard!B44+Online!B44+BRCC!B44+BPCC!B44+Delgado!B44+CentLATCC!B44+Fletcher!B44+LDCC!B44+Northshore!B44+Nunez!B44+RPCC!B44+SLCC!B44+Sowela!B44+NwLTCC!B44</f>
        <v>0</v>
      </c>
      <c r="C44" s="90">
        <f>LCTCBoard!C44+Online!C44+BRCC!C44+BPCC!C44+Delgado!C44+CentLATCC!C44+Fletcher!C44+LDCC!C44+Northshore!C44+Nunez!C44+RPCC!C44+SLCC!C44+Sowela!C44+NwLTCC!C44</f>
        <v>0</v>
      </c>
      <c r="D44" s="90">
        <f>LCTCBoard!D44+Online!D44+BRCC!D44+BPCC!D44+Delgado!D44+CentLATCC!D44+Fletcher!D44+LDCC!D44+Northshore!D44+Nunez!D44+RPCC!D44+SLCC!D44+Sowela!D44+NwLTCC!D44</f>
        <v>0</v>
      </c>
      <c r="E44" s="90">
        <f>D44-C44</f>
        <v>0</v>
      </c>
      <c r="F44" s="84">
        <f>IF(ISBLANK(E44),"  ",IF(C44&gt;0,E44/C44,IF(E44&gt;0,1,0)))</f>
        <v>0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f>LCTCBoard!B46+Online!B46+BRCC!B46+BPCC!B46+Delgado!B46+CentLATCC!B46+Fletcher!B46+LDCC!B46+Northshore!B46+Nunez!B46+RPCC!B46+SLCC!B46+Sowela!B46+NwLTCC!B46</f>
        <v>83492</v>
      </c>
      <c r="C46" s="90">
        <f>LCTCBoard!C46+Online!C46+BRCC!C46+BPCC!C46+Delgado!C46+CentLATCC!C46+Fletcher!C46+LDCC!C46+Northshore!C46+Nunez!C46+RPCC!C46+SLCC!C46+Sowela!C46+NwLTCC!C46</f>
        <v>0</v>
      </c>
      <c r="D46" s="90">
        <f>LCTCBoard!D46+Online!D46+BRCC!D46+BPCC!D46+Delgado!D46+CentLATCC!D46+Fletcher!D46+LDCC!D46+Northshore!D46+Nunez!D46+RPCC!D46+SLCC!D46+Sowela!D46+NwLTCC!D46</f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90">
        <f>LCTCBoard!B48+Online!B48+BRCC!B48+BPCC!B48+Delgado!B48+CentLATCC!B48+Fletcher!B48+LDCC!B48+Northshore!B48+Nunez!B48+RPCC!B48+SLCC!B48+Sowela!B48+NwLTCC!B48</f>
        <v>167220226.83999997</v>
      </c>
      <c r="C48" s="90">
        <f>LCTCBoard!C48+Online!C48+BRCC!C48+BPCC!C48+Delgado!C48+CentLATCC!C48+Fletcher!C48+LDCC!C48+Northshore!C48+Nunez!C48+RPCC!C48+SLCC!C48+Sowela!C48+NwLTCC!C48</f>
        <v>171619999.80000001</v>
      </c>
      <c r="D48" s="90">
        <f>LCTCBoard!D48+Online!D48+BRCC!D48+BPCC!D48+Delgado!D48+CentLATCC!D48+Fletcher!D48+LDCC!D48+Northshore!D48+Nunez!D48+RPCC!D48+SLCC!D48+Sowela!D48+NwLTCC!D48</f>
        <v>172650000</v>
      </c>
      <c r="E48" s="90">
        <f>D48-C48</f>
        <v>1030000.1999999881</v>
      </c>
      <c r="F48" s="84">
        <f>IF(ISBLANK(E48),"  ",IF(C48&gt;0,E48/C48,IF(E48&gt;0,1,0)))</f>
        <v>6.0016326838382159E-3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0">
        <f>LCTCBoard!B50+Online!B50+BRCC!B50+BPCC!B50+Delgado!B50+CentLATCC!B50+Fletcher!B50+LDCC!B50+Northshore!B50+Nunez!B50+RPCC!B50+SLCC!B50+Sowela!B50+NwLTCC!B50</f>
        <v>0</v>
      </c>
      <c r="C50" s="90">
        <f>LCTCBoard!C50+Online!C50+BRCC!C50+BPCC!C50+Delgado!C50+CentLATCC!C50+Fletcher!C50+LDCC!C50+Northshore!C50+Nunez!C50+RPCC!C50+SLCC!C50+Sowela!C50+NwLTCC!C50</f>
        <v>0</v>
      </c>
      <c r="D50" s="90">
        <f>LCTCBoard!D50+Online!D50+BRCC!D50+BPCC!D50+Delgado!D50+CentLATCC!D50+Fletcher!D50+LDCC!D50+Northshore!D50+Nunez!D50+RPCC!D50+SLCC!D50+Sowela!D50+NwLTCC!D50</f>
        <v>0</v>
      </c>
      <c r="E50" s="90">
        <f>D50-C50</f>
        <v>0</v>
      </c>
      <c r="F50" s="84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90">
        <f>LCTCBoard!B52+Online!B52+BRCC!B52+BPCC!B52+Delgado!B52+CentLATCC!B52+Fletcher!B52+LDCC!B52+Northshore!B52+Nunez!B52+RPCC!B52+SLCC!B52+Sowela!B52+NwLTCC!B52</f>
        <v>0</v>
      </c>
      <c r="C52" s="90">
        <f>LCTCBoard!C52+Online!C52+BRCC!C52+BPCC!C52+Delgado!C52+CentLATCC!C52+Fletcher!C52+LDCC!C52+Northshore!C52+Nunez!C52+RPCC!C52+SLCC!C52+Sowela!C52+NwLTCC!C52</f>
        <v>0</v>
      </c>
      <c r="D52" s="90">
        <f>LCTCBoard!D52+Online!D52+BRCC!D52+BPCC!D52+Delgado!D52+CentLATCC!D52+Fletcher!D52+LDCC!D52+Northshore!D52+Nunez!D52+RPCC!D52+SLCC!D52+Sowela!D52+NwLTCC!D52</f>
        <v>0</v>
      </c>
      <c r="E52" s="90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90">
        <f>LCTCBoard!B54+Online!B54+BRCC!B54+BPCC!B54+Delgado!B54+CentLATCC!B54+Fletcher!B54+LDCC!B54+Northshore!B54+Nunez!B54+RPCC!B54+SLCC!B54+Sowela!B54+NwLTCC!B54</f>
        <v>292941969.56</v>
      </c>
      <c r="C54" s="90">
        <f>LCTCBoard!C54+Online!C54+BRCC!C54+BPCC!C54+Delgado!C54+CentLATCC!C54+Fletcher!C54+LDCC!C54+Northshore!C54+Nunez!C54+RPCC!C54+SLCC!C54+Sowela!C54+NwLTCC!C54</f>
        <v>305524559.80000001</v>
      </c>
      <c r="D54" s="90">
        <f>LCTCBoard!D54+Online!D54+BRCC!D54+BPCC!D54+Delgado!D54+CentLATCC!D54+Fletcher!D54+LDCC!D54+Northshore!D54+Nunez!D54+RPCC!D54+SLCC!D54+Sowela!D54+NwLTCC!D54</f>
        <v>311793350</v>
      </c>
      <c r="E54" s="90">
        <f>D54-C54</f>
        <v>6268790.1999999881</v>
      </c>
      <c r="F54" s="84">
        <f>IF(ISBLANK(E54),"  ",IF(C54&gt;0,E54/C54,IF(E54&gt;0,1,0)))</f>
        <v>2.0518122026273802E-2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72">
        <f>LCTCBoard!B58+Online!B58+BRCC!B58+BPCC!B58+Delgado!B58+CentLATCC!B58+Fletcher!B58+LDCC!B58+Northshore!B58+Nunez!B58+RPCC!B58+SLCC!B58+Sowela!B58+NwLTCC!B58</f>
        <v>133260350.13000003</v>
      </c>
      <c r="C58" s="72">
        <f>LCTCBoard!C58+Online!C58+BRCC!C58+BPCC!C58+Delgado!C58+CentLATCC!C58+Fletcher!C58+LDCC!C58+Northshore!C58+Nunez!C58+RPCC!C58+SLCC!C58+Sowela!C58+NwLTCC!C58</f>
        <v>140089814</v>
      </c>
      <c r="D58" s="72">
        <f>LCTCBoard!D58+Online!D58+BRCC!D58+BPCC!D58+Delgado!D58+CentLATCC!D58+Fletcher!D58+LDCC!D58+Northshore!D58+Nunez!D58+RPCC!D58+SLCC!D58+Sowela!D58+NwLTCC!D58</f>
        <v>136745749.79600862</v>
      </c>
      <c r="E58" s="72">
        <f t="shared" ref="E58:E71" si="4">D58-C58</f>
        <v>-3344064.2039913833</v>
      </c>
      <c r="F58" s="73">
        <f t="shared" ref="F58:F71" si="5">IF(ISBLANK(E58),"  ",IF(C58&gt;0,E58/C58,IF(E58&gt;0,1,0)))</f>
        <v>-2.3870859047549191E-2</v>
      </c>
    </row>
    <row r="59" spans="1:6" ht="15" customHeight="1" x14ac:dyDescent="0.25">
      <c r="A59" s="78" t="s">
        <v>55</v>
      </c>
      <c r="B59" s="72">
        <f>LCTCBoard!B59+Online!B59+BRCC!B59+BPCC!B59+Delgado!B59+CentLATCC!B59+Fletcher!B59+LDCC!B59+Northshore!B59+Nunez!B59+RPCC!B59+SLCC!B59+Sowela!B59+NwLTCC!B59</f>
        <v>0</v>
      </c>
      <c r="C59" s="72">
        <f>LCTCBoard!C59+Online!C59+BRCC!C59+BPCC!C59+Delgado!C59+CentLATCC!C59+Fletcher!C59+LDCC!C59+Northshore!C59+Nunez!C59+RPCC!C59+SLCC!C59+Sowela!C59+NwLTCC!C59</f>
        <v>0</v>
      </c>
      <c r="D59" s="72">
        <f>LCTCBoard!D59+Online!D59+BRCC!D59+BPCC!D59+Delgado!D59+CentLATCC!D59+Fletcher!D59+LDCC!D59+Northshore!D59+Nunez!D59+RPCC!D59+SLCC!D59+Sowela!D59+NwLTCC!D59</f>
        <v>0</v>
      </c>
      <c r="E59" s="72">
        <f t="shared" si="4"/>
        <v>0</v>
      </c>
      <c r="F59" s="73">
        <f t="shared" si="5"/>
        <v>0</v>
      </c>
    </row>
    <row r="60" spans="1:6" ht="15" customHeight="1" x14ac:dyDescent="0.25">
      <c r="A60" s="78" t="s">
        <v>56</v>
      </c>
      <c r="B60" s="72">
        <f>LCTCBoard!B60+Online!B60+BRCC!B60+BPCC!B60+Delgado!B60+CentLATCC!B60+Fletcher!B60+LDCC!B60+Northshore!B60+Nunez!B60+RPCC!B60+SLCC!B60+Sowela!B60+NwLTCC!B60</f>
        <v>232264.00999999998</v>
      </c>
      <c r="C60" s="72">
        <f>LCTCBoard!C60+Online!C60+BRCC!C60+BPCC!C60+Delgado!C60+CentLATCC!C60+Fletcher!C60+LDCC!C60+Northshore!C60+Nunez!C60+RPCC!C60+SLCC!C60+Sowela!C60+NwLTCC!C60</f>
        <v>251932</v>
      </c>
      <c r="D60" s="72">
        <f>LCTCBoard!D60+Online!D60+BRCC!D60+BPCC!D60+Delgado!D60+CentLATCC!D60+Fletcher!D60+LDCC!D60+Northshore!D60+Nunez!D60+RPCC!D60+SLCC!D60+Sowela!D60+NwLTCC!D60</f>
        <v>240532</v>
      </c>
      <c r="E60" s="72">
        <f t="shared" si="4"/>
        <v>-11400</v>
      </c>
      <c r="F60" s="73">
        <f t="shared" si="5"/>
        <v>-4.5250305638029308E-2</v>
      </c>
    </row>
    <row r="61" spans="1:6" ht="15" customHeight="1" x14ac:dyDescent="0.25">
      <c r="A61" s="78" t="s">
        <v>57</v>
      </c>
      <c r="B61" s="72">
        <f>LCTCBoard!B61+Online!B61+BRCC!B61+BPCC!B61+Delgado!B61+CentLATCC!B61+Fletcher!B61+LDCC!B61+Northshore!B61+Nunez!B61+RPCC!B61+SLCC!B61+Sowela!B61+NwLTCC!B61</f>
        <v>29029996.080000002</v>
      </c>
      <c r="C61" s="72">
        <f>LCTCBoard!C61+Online!C61+BRCC!C61+BPCC!C61+Delgado!C61+CentLATCC!C61+Fletcher!C61+LDCC!C61+Northshore!C61+Nunez!C61+RPCC!C61+SLCC!C61+Sowela!C61+NwLTCC!C61</f>
        <v>29324995.009999998</v>
      </c>
      <c r="D61" s="72">
        <f>LCTCBoard!D61+Online!D61+BRCC!D61+BPCC!D61+Delgado!D61+CentLATCC!D61+Fletcher!D61+LDCC!D61+Northshore!D61+Nunez!D61+RPCC!D61+SLCC!D61+Sowela!D61+NwLTCC!D61</f>
        <v>31864296.329999998</v>
      </c>
      <c r="E61" s="72">
        <f t="shared" si="4"/>
        <v>2539301.3200000003</v>
      </c>
      <c r="F61" s="73">
        <f t="shared" si="5"/>
        <v>8.6591705101197236E-2</v>
      </c>
    </row>
    <row r="62" spans="1:6" ht="15" customHeight="1" x14ac:dyDescent="0.25">
      <c r="A62" s="78" t="s">
        <v>58</v>
      </c>
      <c r="B62" s="72">
        <f>LCTCBoard!B62+Online!B62+BRCC!B62+BPCC!B62+Delgado!B62+CentLATCC!B62+Fletcher!B62+LDCC!B62+Northshore!B62+Nunez!B62+RPCC!B62+SLCC!B62+Sowela!B62+NwLTCC!B62</f>
        <v>23855346.549999997</v>
      </c>
      <c r="C62" s="72">
        <f>LCTCBoard!C62+Online!C62+BRCC!C62+BPCC!C62+Delgado!C62+CentLATCC!C62+Fletcher!C62+LDCC!C62+Northshore!C62+Nunez!C62+RPCC!C62+SLCC!C62+Sowela!C62+NwLTCC!C62</f>
        <v>25203922</v>
      </c>
      <c r="D62" s="72">
        <f>LCTCBoard!D62+Online!D62+BRCC!D62+BPCC!D62+Delgado!D62+CentLATCC!D62+Fletcher!D62+LDCC!D62+Northshore!D62+Nunez!D62+RPCC!D62+SLCC!D62+Sowela!D62+NwLTCC!D62</f>
        <v>26371721.301245015</v>
      </c>
      <c r="E62" s="72">
        <f t="shared" si="4"/>
        <v>1167799.3012450151</v>
      </c>
      <c r="F62" s="73">
        <f t="shared" si="5"/>
        <v>4.6334030919672545E-2</v>
      </c>
    </row>
    <row r="63" spans="1:6" ht="15" customHeight="1" x14ac:dyDescent="0.25">
      <c r="A63" s="78" t="s">
        <v>59</v>
      </c>
      <c r="B63" s="72">
        <f>LCTCBoard!B63+Online!B63+BRCC!B63+BPCC!B63+Delgado!B63+CentLATCC!B63+Fletcher!B63+LDCC!B63+Northshore!B63+Nunez!B63+RPCC!B63+SLCC!B63+Sowela!B63+NwLTCC!B63</f>
        <v>55251734.810000002</v>
      </c>
      <c r="C63" s="72">
        <f>LCTCBoard!C63+Online!C63+BRCC!C63+BPCC!C63+Delgado!C63+CentLATCC!C63+Fletcher!C63+LDCC!C63+Northshore!C63+Nunez!C63+RPCC!C63+SLCC!C63+Sowela!C63+NwLTCC!C63</f>
        <v>57968726.990000002</v>
      </c>
      <c r="D63" s="72">
        <f>LCTCBoard!D63+Online!D63+BRCC!D63+BPCC!D63+Delgado!D63+CentLATCC!D63+Fletcher!D63+LDCC!D63+Northshore!D63+Nunez!D63+RPCC!D63+SLCC!D63+Sowela!D63+NwLTCC!D63</f>
        <v>58496228.440536037</v>
      </c>
      <c r="E63" s="72">
        <f t="shared" si="4"/>
        <v>527501.450536035</v>
      </c>
      <c r="F63" s="73">
        <f t="shared" si="5"/>
        <v>9.0997590929853024E-3</v>
      </c>
    </row>
    <row r="64" spans="1:6" ht="15" customHeight="1" x14ac:dyDescent="0.25">
      <c r="A64" s="78" t="s">
        <v>60</v>
      </c>
      <c r="B64" s="72">
        <f>LCTCBoard!B64+Online!B64+BRCC!B64+BPCC!B64+Delgado!B64+CentLATCC!B64+Fletcher!B64+LDCC!B64+Northshore!B64+Nunez!B64+RPCC!B64+SLCC!B64+Sowela!B64+NwLTCC!B64</f>
        <v>640843.69999999995</v>
      </c>
      <c r="C64" s="72">
        <f>LCTCBoard!C64+Online!C64+BRCC!C64+BPCC!C64+Delgado!C64+CentLATCC!C64+Fletcher!C64+LDCC!C64+Northshore!C64+Nunez!C64+RPCC!C64+SLCC!C64+Sowela!C64+NwLTCC!C64</f>
        <v>753394</v>
      </c>
      <c r="D64" s="72">
        <f>LCTCBoard!D64+Online!D64+BRCC!D64+BPCC!D64+Delgado!D64+CentLATCC!D64+Fletcher!D64+LDCC!D64+Northshore!D64+Nunez!D64+RPCC!D64+SLCC!D64+Sowela!D64+NwLTCC!D64</f>
        <v>539918</v>
      </c>
      <c r="E64" s="72">
        <f t="shared" si="4"/>
        <v>-213476</v>
      </c>
      <c r="F64" s="73">
        <f t="shared" si="5"/>
        <v>-0.28335240259412736</v>
      </c>
    </row>
    <row r="65" spans="1:6" ht="15" customHeight="1" x14ac:dyDescent="0.25">
      <c r="A65" s="78" t="s">
        <v>61</v>
      </c>
      <c r="B65" s="72">
        <f>LCTCBoard!B65+Online!B65+BRCC!B65+BPCC!B65+Delgado!B65+CentLATCC!B65+Fletcher!B65+LDCC!B65+Northshore!B65+Nunez!B65+RPCC!B65+SLCC!B65+Sowela!B65+NwLTCC!B65</f>
        <v>32675285.576000001</v>
      </c>
      <c r="C65" s="72">
        <f>LCTCBoard!C65+Online!C65+BRCC!C65+BPCC!C65+Delgado!C65+CentLATCC!C65+Fletcher!C65+LDCC!C65+Northshore!C65+Nunez!C65+RPCC!C65+SLCC!C65+Sowela!C65+NwLTCC!C65</f>
        <v>33740453</v>
      </c>
      <c r="D65" s="72">
        <f>LCTCBoard!D65+Online!D65+BRCC!D65+BPCC!D65+Delgado!D65+CentLATCC!D65+Fletcher!D65+LDCC!D65+Northshore!D65+Nunez!D65+RPCC!D65+SLCC!D65+Sowela!D65+NwLTCC!D65</f>
        <v>36144644</v>
      </c>
      <c r="E65" s="72">
        <f t="shared" si="4"/>
        <v>2404191</v>
      </c>
      <c r="F65" s="73">
        <f t="shared" si="5"/>
        <v>7.1255445206974549E-2</v>
      </c>
    </row>
    <row r="66" spans="1:6" s="127" customFormat="1" ht="15" customHeight="1" x14ac:dyDescent="0.25">
      <c r="A66" s="97" t="s">
        <v>62</v>
      </c>
      <c r="B66" s="90">
        <f>LCTCBoard!B66+Online!B66+BRCC!B66+BPCC!B66+Delgado!B66+CentLATCC!B66+Fletcher!B66+LDCC!B66+Northshore!B66+Nunez!B66+RPCC!B66+SLCC!B66+Sowela!B66+NwLTCC!B66</f>
        <v>274945820.85600001</v>
      </c>
      <c r="C66" s="90">
        <f>LCTCBoard!C66+Online!C66+BRCC!C66+BPCC!C66+Delgado!C66+CentLATCC!C66+Fletcher!C66+LDCC!C66+Northshore!C66+Nunez!C66+RPCC!C66+SLCC!C66+Sowela!C66+NwLTCC!C66</f>
        <v>287333237</v>
      </c>
      <c r="D66" s="90">
        <f>LCTCBoard!D66+Online!D66+BRCC!D66+BPCC!D66+Delgado!D66+CentLATCC!D66+Fletcher!D66+LDCC!D66+Northshore!D66+Nunez!D66+RPCC!D66+SLCC!D66+Sowela!D66+NwLTCC!D66</f>
        <v>290403089.86778969</v>
      </c>
      <c r="E66" s="90">
        <f t="shared" si="4"/>
        <v>3069852.8677896857</v>
      </c>
      <c r="F66" s="84">
        <f t="shared" si="5"/>
        <v>1.0683946277296441E-2</v>
      </c>
    </row>
    <row r="67" spans="1:6" ht="15" customHeight="1" x14ac:dyDescent="0.25">
      <c r="A67" s="78" t="s">
        <v>63</v>
      </c>
      <c r="B67" s="72">
        <f>LCTCBoard!B67+Online!B67+BRCC!B67+BPCC!B67+Delgado!B67+CentLATCC!B67+Fletcher!B67+LDCC!B67+Northshore!B67+Nunez!B67+RPCC!B67+SLCC!B67+Sowela!B67+NwLTCC!B67</f>
        <v>0</v>
      </c>
      <c r="C67" s="72">
        <f>LCTCBoard!C67+Online!C67+BRCC!C67+BPCC!C67+Delgado!C67+CentLATCC!C67+Fletcher!C67+LDCC!C67+Northshore!C67+Nunez!C67+RPCC!C67+SLCC!C67+Sowela!C67+NwLTCC!C67</f>
        <v>0</v>
      </c>
      <c r="D67" s="72">
        <f>LCTCBoard!D67+Online!D67+BRCC!D67+BPCC!D67+Delgado!D67+CentLATCC!D67+Fletcher!D67+LDCC!D67+Northshore!D67+Nunez!D67+RPCC!D67+SLCC!D67+Sowela!D67+NwLTCC!D67</f>
        <v>0</v>
      </c>
      <c r="E67" s="72">
        <f t="shared" si="4"/>
        <v>0</v>
      </c>
      <c r="F67" s="73">
        <f t="shared" si="5"/>
        <v>0</v>
      </c>
    </row>
    <row r="68" spans="1:6" ht="15" customHeight="1" x14ac:dyDescent="0.25">
      <c r="A68" s="78" t="s">
        <v>64</v>
      </c>
      <c r="B68" s="72">
        <f>LCTCBoard!B68+Online!B68+BRCC!B68+BPCC!B68+Delgado!B68+CentLATCC!B68+Fletcher!B68+LDCC!B68+Northshore!B68+Nunez!B68+RPCC!B68+SLCC!B68+Sowela!B68+NwLTCC!B68</f>
        <v>6885258</v>
      </c>
      <c r="C68" s="72">
        <f>LCTCBoard!C68+Online!C68+BRCC!C68+BPCC!C68+Delgado!C68+CentLATCC!C68+Fletcher!C68+LDCC!C68+Northshore!C68+Nunez!C68+RPCC!C68+SLCC!C68+Sowela!C68+NwLTCC!C68</f>
        <v>7198695</v>
      </c>
      <c r="D68" s="72">
        <f>LCTCBoard!D68+Online!D68+BRCC!D68+BPCC!D68+Delgado!D68+CentLATCC!D68+Fletcher!D68+LDCC!D68+Northshore!D68+Nunez!D68+RPCC!D68+SLCC!D68+Sowela!D68+NwLTCC!D68</f>
        <v>10129763</v>
      </c>
      <c r="E68" s="72">
        <f t="shared" si="4"/>
        <v>2931068</v>
      </c>
      <c r="F68" s="73">
        <f t="shared" si="5"/>
        <v>0.40716657671980822</v>
      </c>
    </row>
    <row r="69" spans="1:6" ht="15" customHeight="1" x14ac:dyDescent="0.25">
      <c r="A69" s="78" t="s">
        <v>65</v>
      </c>
      <c r="B69" s="72">
        <f>LCTCBoard!B69+Online!B69+BRCC!B69+BPCC!B69+Delgado!B69+CentLATCC!B69+Fletcher!B69+LDCC!B69+Northshore!B69+Nunez!B69+RPCC!B69+SLCC!B69+Sowela!B69+NwLTCC!B69</f>
        <v>798318.59000000008</v>
      </c>
      <c r="C69" s="72">
        <f>LCTCBoard!C69+Online!C69+BRCC!C69+BPCC!C69+Delgado!C69+CentLATCC!C69+Fletcher!C69+LDCC!C69+Northshore!C69+Nunez!C69+RPCC!C69+SLCC!C69+Sowela!C69+NwLTCC!C69</f>
        <v>680056</v>
      </c>
      <c r="D69" s="72">
        <f>LCTCBoard!D69+Online!D69+BRCC!D69+BPCC!D69+Delgado!D69+CentLATCC!D69+Fletcher!D69+LDCC!D69+Northshore!D69+Nunez!D69+RPCC!D69+SLCC!D69+Sowela!D69+NwLTCC!D69</f>
        <v>911256</v>
      </c>
      <c r="E69" s="72">
        <f t="shared" si="4"/>
        <v>231200</v>
      </c>
      <c r="F69" s="73">
        <f t="shared" si="5"/>
        <v>0.33997200230569247</v>
      </c>
    </row>
    <row r="70" spans="1:6" ht="15" customHeight="1" x14ac:dyDescent="0.25">
      <c r="A70" s="78" t="s">
        <v>66</v>
      </c>
      <c r="B70" s="72">
        <f>LCTCBoard!B70+Online!B70+BRCC!B70+BPCC!B70+Delgado!B70+CentLATCC!B70+Fletcher!B70+LDCC!B70+Northshore!B70+Nunez!B70+RPCC!B70+SLCC!B70+Sowela!B70+NwLTCC!B70</f>
        <v>10312572</v>
      </c>
      <c r="C70" s="72">
        <f>LCTCBoard!C70+Online!C70+BRCC!C70+BPCC!C70+Delgado!C70+CentLATCC!C70+Fletcher!C70+LDCC!C70+Northshore!C70+Nunez!C70+RPCC!C70+SLCC!C70+Sowela!C70+NwLTCC!C70</f>
        <v>10312572</v>
      </c>
      <c r="D70" s="72">
        <f>LCTCBoard!D70+Online!D70+BRCC!D70+BPCC!D70+Delgado!D70+CentLATCC!D70+Fletcher!D70+LDCC!D70+Northshore!D70+Nunez!D70+RPCC!D70+SLCC!D70+Sowela!D70+NwLTCC!D70</f>
        <v>10349241</v>
      </c>
      <c r="E70" s="72">
        <f t="shared" si="4"/>
        <v>36669</v>
      </c>
      <c r="F70" s="73">
        <f t="shared" si="5"/>
        <v>3.5557569925329974E-3</v>
      </c>
    </row>
    <row r="71" spans="1:6" s="127" customFormat="1" ht="15" customHeight="1" x14ac:dyDescent="0.25">
      <c r="A71" s="98" t="s">
        <v>67</v>
      </c>
      <c r="B71" s="90">
        <f>LCTCBoard!B71+Online!B71+BRCC!B71+BPCC!B71+Delgado!B71+CentLATCC!B71+Fletcher!B71+LDCC!B71+Northshore!B71+Nunez!B71+RPCC!B71+SLCC!B71+Sowela!B71+NwLTCC!B71+1</f>
        <v>292941970.44600004</v>
      </c>
      <c r="C71" s="90">
        <f>LCTCBoard!C71+Online!C71+BRCC!C71+BPCC!C71+Delgado!C71+CentLATCC!C71+Fletcher!C71+LDCC!C71+Northshore!C71+Nunez!C71+RPCC!C71+SLCC!C71+Sowela!C71+NwLTCC!C71-9</f>
        <v>305524551</v>
      </c>
      <c r="D71" s="90">
        <f>LCTCBoard!D71+Online!D71+BRCC!D71+BPCC!D71+Delgado!D71+CentLATCC!D71+Fletcher!D71+LDCC!D71+Northshore!D71+Nunez!D71+RPCC!D71+SLCC!D71+Sowela!D71+NwLTCC!D71+1</f>
        <v>311793350.86778969</v>
      </c>
      <c r="E71" s="90">
        <f t="shared" si="4"/>
        <v>6268799.8677896857</v>
      </c>
      <c r="F71" s="84">
        <f t="shared" si="5"/>
        <v>2.051815426050552E-2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f>LCTCBoard!B74+Online!B74+BRCC!B74+BPCC!B74+Delgado!B74+CentLATCC!B74+Fletcher!B74+LDCC!B74+Northshore!B74+Nunez!B74+RPCC!B74+SLCC!B74+Sowela!B74+NwLTCC!B74</f>
        <v>155354488.61000001</v>
      </c>
      <c r="C74" s="72">
        <f>LCTCBoard!C74+Online!C74+BRCC!C74+BPCC!C74+Delgado!C74+CentLATCC!C74+Fletcher!C74+LDCC!C74+Northshore!C74+Nunez!C74+RPCC!C74+SLCC!C74+Sowela!C74+NwLTCC!C74</f>
        <v>160566628</v>
      </c>
      <c r="D74" s="72">
        <f>LCTCBoard!D74+Online!D74+BRCC!D74+BPCC!D74+Delgado!D74+CentLATCC!D74+Fletcher!D74+LDCC!D74+Northshore!D74+Nunez!D74+RPCC!D74+SLCC!D74+Sowela!D74+NwLTCC!D74</f>
        <v>163554350.90000001</v>
      </c>
      <c r="E74" s="72">
        <f t="shared" ref="E74:E92" si="6">D74-C74</f>
        <v>2987722.900000006</v>
      </c>
      <c r="F74" s="73">
        <f t="shared" ref="F74:F92" si="7">IF(ISBLANK(E74),"  ",IF(C74&gt;0,E74/C74,IF(E74&gt;0,1,0)))</f>
        <v>1.8607371514334885E-2</v>
      </c>
    </row>
    <row r="75" spans="1:6" ht="15" customHeight="1" x14ac:dyDescent="0.25">
      <c r="A75" s="78" t="s">
        <v>70</v>
      </c>
      <c r="B75" s="72">
        <f>LCTCBoard!B75+Online!B75+BRCC!B75+BPCC!B75+Delgado!B75+CentLATCC!B75+Fletcher!B75+LDCC!B75+Northshore!B75+Nunez!B75+RPCC!B75+SLCC!B75+Sowela!B75+NwLTCC!B75</f>
        <v>1330602.0200000003</v>
      </c>
      <c r="C75" s="72">
        <f>LCTCBoard!C75+Online!C75+BRCC!C75+BPCC!C75+Delgado!C75+CentLATCC!C75+Fletcher!C75+LDCC!C75+Northshore!C75+Nunez!C75+RPCC!C75+SLCC!C75+Sowela!C75+NwLTCC!C75</f>
        <v>1409732</v>
      </c>
      <c r="D75" s="72">
        <f>LCTCBoard!D75+Online!D75+BRCC!D75+BPCC!D75+Delgado!D75+CentLATCC!D75+Fletcher!D75+LDCC!D75+Northshore!D75+Nunez!D75+RPCC!D75+SLCC!D75+Sowela!D75+NwLTCC!D75</f>
        <v>1364493</v>
      </c>
      <c r="E75" s="72">
        <f t="shared" si="6"/>
        <v>-45239</v>
      </c>
      <c r="F75" s="73">
        <f t="shared" si="7"/>
        <v>-3.209049663340266E-2</v>
      </c>
    </row>
    <row r="76" spans="1:6" ht="15" customHeight="1" x14ac:dyDescent="0.25">
      <c r="A76" s="78" t="s">
        <v>71</v>
      </c>
      <c r="B76" s="72">
        <f>LCTCBoard!B76+Online!B76+BRCC!B76+BPCC!B76+Delgado!B76+CentLATCC!B76+Fletcher!B76+LDCC!B76+Northshore!B76+Nunez!B76+RPCC!B76+SLCC!B76+Sowela!B76+NwLTCC!B76</f>
        <v>66273631.75</v>
      </c>
      <c r="C76" s="72">
        <f>LCTCBoard!C76+Online!C76+BRCC!C76+BPCC!C76+Delgado!C76+CentLATCC!C76+Fletcher!C76+LDCC!C76+Northshore!C76+Nunez!C76+RPCC!C76+SLCC!C76+Sowela!C76+NwLTCC!C76</f>
        <v>69322925</v>
      </c>
      <c r="D76" s="72">
        <f>LCTCBoard!D76+Online!D76+BRCC!D76+BPCC!D76+Delgado!D76+CentLATCC!D76+Fletcher!D76+LDCC!D76+Northshore!D76+Nunez!D76+RPCC!D76+SLCC!D76+Sowela!D76+NwLTCC!D76</f>
        <v>68675318.887789682</v>
      </c>
      <c r="E76" s="72">
        <f t="shared" si="6"/>
        <v>-647606.11221031845</v>
      </c>
      <c r="F76" s="73">
        <f t="shared" si="7"/>
        <v>-9.3418751763621986E-3</v>
      </c>
    </row>
    <row r="77" spans="1:6" s="127" customFormat="1" ht="15" customHeight="1" x14ac:dyDescent="0.25">
      <c r="A77" s="97" t="s">
        <v>72</v>
      </c>
      <c r="B77" s="90">
        <f>LCTCBoard!B77+Online!B77+BRCC!B77+BPCC!B77+Delgado!B77+CentLATCC!B77+Fletcher!B77+LDCC!B77+Northshore!B77+Nunez!B77+RPCC!B77+SLCC!B77+Sowela!B77+NwLTCC!B77</f>
        <v>222958722.38</v>
      </c>
      <c r="C77" s="90">
        <f>LCTCBoard!C77+Online!C77+BRCC!C77+BPCC!C77+Delgado!C77+CentLATCC!C77+Fletcher!C77+LDCC!C77+Northshore!C77+Nunez!C77+RPCC!C77+SLCC!C77+Sowela!C77+NwLTCC!C77</f>
        <v>231299285</v>
      </c>
      <c r="D77" s="90">
        <f>LCTCBoard!D77+Online!D77+BRCC!D77+BPCC!D77+Delgado!D77+CentLATCC!D77+Fletcher!D77+LDCC!D77+Northshore!D77+Nunez!D77+RPCC!D77+SLCC!D77+Sowela!D77+NwLTCC!D77</f>
        <v>233594162.78778967</v>
      </c>
      <c r="E77" s="90">
        <f t="shared" si="6"/>
        <v>2294877.7877896726</v>
      </c>
      <c r="F77" s="84">
        <f t="shared" si="7"/>
        <v>9.9216812874699228E-3</v>
      </c>
    </row>
    <row r="78" spans="1:6" ht="15" customHeight="1" x14ac:dyDescent="0.25">
      <c r="A78" s="78" t="s">
        <v>73</v>
      </c>
      <c r="B78" s="72">
        <f>LCTCBoard!B78+Online!B78+BRCC!B78+BPCC!B78+Delgado!B78+CentLATCC!B78+Fletcher!B78+LDCC!B78+Northshore!B78+Nunez!B78+RPCC!B78+SLCC!B78+Sowela!B78+NwLTCC!B78</f>
        <v>1358036.67</v>
      </c>
      <c r="C78" s="72">
        <f>LCTCBoard!C78+Online!C78+BRCC!C78+BPCC!C78+Delgado!C78+CentLATCC!C78+Fletcher!C78+LDCC!C78+Northshore!C78+Nunez!C78+RPCC!C78+SLCC!C78+Sowela!C78+NwLTCC!C78</f>
        <v>1451946.9100000001</v>
      </c>
      <c r="D78" s="72">
        <f>LCTCBoard!D78+Online!D78+BRCC!D78+BPCC!D78+Delgado!D78+CentLATCC!D78+Fletcher!D78+LDCC!D78+Northshore!D78+Nunez!D78+RPCC!D78+SLCC!D78+Sowela!D78+NwLTCC!D78</f>
        <v>1738716</v>
      </c>
      <c r="E78" s="72">
        <f t="shared" si="6"/>
        <v>286769.08999999985</v>
      </c>
      <c r="F78" s="73">
        <f t="shared" si="7"/>
        <v>0.19750659478313834</v>
      </c>
    </row>
    <row r="79" spans="1:6" ht="15" customHeight="1" x14ac:dyDescent="0.25">
      <c r="A79" s="78" t="s">
        <v>74</v>
      </c>
      <c r="B79" s="72">
        <f>LCTCBoard!B79+Online!B79+BRCC!B79+BPCC!B79+Delgado!B79+CentLATCC!B79+Fletcher!B79+LDCC!B79+Northshore!B79+Nunez!B79+RPCC!B79+SLCC!B79+Sowela!B79+NwLTCC!B79</f>
        <v>32105049.326000005</v>
      </c>
      <c r="C79" s="72">
        <f>LCTCBoard!C79+Online!C79+BRCC!C79+BPCC!C79+Delgado!C79+CentLATCC!C79+Fletcher!C79+LDCC!C79+Northshore!C79+Nunez!C79+RPCC!C79+SLCC!C79+Sowela!C79+NwLTCC!C79</f>
        <v>35169381.93</v>
      </c>
      <c r="D79" s="72">
        <f>LCTCBoard!D79+Online!D79+BRCC!D79+BPCC!D79+Delgado!D79+CentLATCC!D79+Fletcher!D79+LDCC!D79+Northshore!D79+Nunez!D79+RPCC!D79+SLCC!D79+Sowela!D79+NwLTCC!D79</f>
        <v>34112791.939999998</v>
      </c>
      <c r="E79" s="72">
        <f t="shared" si="6"/>
        <v>-1056589.9900000021</v>
      </c>
      <c r="F79" s="73">
        <f t="shared" si="7"/>
        <v>-3.0042893335544101E-2</v>
      </c>
    </row>
    <row r="80" spans="1:6" ht="15" customHeight="1" x14ac:dyDescent="0.25">
      <c r="A80" s="78" t="s">
        <v>75</v>
      </c>
      <c r="B80" s="72">
        <f>LCTCBoard!B80+Online!B80+BRCC!B80+BPCC!B80+Delgado!B80+CentLATCC!B80+Fletcher!B80+LDCC!B80+Northshore!B80+Nunez!B80+RPCC!B80+SLCC!B80+Sowela!B80+NwLTCC!B80</f>
        <v>4215879.21</v>
      </c>
      <c r="C80" s="72">
        <f>LCTCBoard!C80+Online!C80+BRCC!C80+BPCC!C80+Delgado!C80+CentLATCC!C80+Fletcher!C80+LDCC!C80+Northshore!C80+Nunez!C80+RPCC!C80+SLCC!C80+Sowela!C80+NwLTCC!C80</f>
        <v>5201260.0199999996</v>
      </c>
      <c r="D80" s="72">
        <f>LCTCBoard!D80+Online!D80+BRCC!D80+BPCC!D80+Delgado!D80+CentLATCC!D80+Fletcher!D80+LDCC!D80+Northshore!D80+Nunez!D80+RPCC!D80+SLCC!D80+Sowela!D80+NwLTCC!D80</f>
        <v>5164180</v>
      </c>
      <c r="E80" s="72">
        <f t="shared" si="6"/>
        <v>-37080.019999999553</v>
      </c>
      <c r="F80" s="73">
        <f t="shared" si="7"/>
        <v>-7.129045626909373E-3</v>
      </c>
    </row>
    <row r="81" spans="1:8" s="127" customFormat="1" ht="15" customHeight="1" x14ac:dyDescent="0.25">
      <c r="A81" s="81" t="s">
        <v>76</v>
      </c>
      <c r="B81" s="90">
        <f>LCTCBoard!B81+Online!B81+BRCC!B81+BPCC!B81+Delgado!B81+CentLATCC!B81+Fletcher!B81+LDCC!B81+Northshore!B81+Nunez!B81+RPCC!B81+SLCC!B81+Sowela!B81+NwLTCC!B81</f>
        <v>37678965.206</v>
      </c>
      <c r="C81" s="90">
        <f>LCTCBoard!C81+Online!C81+BRCC!C81+BPCC!C81+Delgado!C81+CentLATCC!C81+Fletcher!C81+LDCC!C81+Northshore!C81+Nunez!C81+RPCC!C81+SLCC!C81+Sowela!C81+NwLTCC!C81</f>
        <v>41822588.859999999</v>
      </c>
      <c r="D81" s="90">
        <f>LCTCBoard!D81+Online!D81+BRCC!D81+BPCC!D81+Delgado!D81+CentLATCC!D81+Fletcher!D81+LDCC!D81+Northshore!D81+Nunez!D81+RPCC!D81+SLCC!D81+Sowela!D81+NwLTCC!D81</f>
        <v>41015687.939999998</v>
      </c>
      <c r="E81" s="90">
        <f t="shared" si="6"/>
        <v>-806900.92000000179</v>
      </c>
      <c r="F81" s="84">
        <f t="shared" si="7"/>
        <v>-1.9293423530070821E-2</v>
      </c>
    </row>
    <row r="82" spans="1:8" ht="15" customHeight="1" x14ac:dyDescent="0.25">
      <c r="A82" s="78" t="s">
        <v>77</v>
      </c>
      <c r="B82" s="72">
        <f>LCTCBoard!B82+Online!B82+BRCC!B82+BPCC!B82+Delgado!B82+CentLATCC!B82+Fletcher!B82+LDCC!B82+Northshore!B82+Nunez!B82+RPCC!B82+SLCC!B82+Sowela!B82+NwLTCC!B82</f>
        <v>5255539.4000000004</v>
      </c>
      <c r="C82" s="72">
        <f>LCTCBoard!C82+Online!C82+BRCC!C82+BPCC!C82+Delgado!C82+CentLATCC!C82+Fletcher!C82+LDCC!C82+Northshore!C82+Nunez!C82+RPCC!C82+SLCC!C82+Sowela!C82+NwLTCC!C82</f>
        <v>4172951</v>
      </c>
      <c r="D82" s="72">
        <f>LCTCBoard!D82+Online!D82+BRCC!D82+BPCC!D82+Delgado!D82+CentLATCC!D82+Fletcher!D82+LDCC!D82+Northshore!D82+Nunez!D82+RPCC!D82+SLCC!D82+Sowela!D82+NwLTCC!D82</f>
        <v>4707784</v>
      </c>
      <c r="E82" s="72">
        <f t="shared" si="6"/>
        <v>534833</v>
      </c>
      <c r="F82" s="73">
        <f t="shared" si="7"/>
        <v>0.12816661398612159</v>
      </c>
    </row>
    <row r="83" spans="1:8" ht="15" customHeight="1" x14ac:dyDescent="0.25">
      <c r="A83" s="78" t="s">
        <v>78</v>
      </c>
      <c r="B83" s="72">
        <f>LCTCBoard!B83+Online!B83+BRCC!B83+BPCC!B83+Delgado!B83+CentLATCC!B83+Fletcher!B83+LDCC!B83+Northshore!B83+Nunez!B83+RPCC!B83+SLCC!B83+Sowela!B83+NwLTCC!B83</f>
        <v>16348607.050000001</v>
      </c>
      <c r="C83" s="72">
        <f>LCTCBoard!C83+Online!C83+BRCC!C83+BPCC!C83+Delgado!C83+CentLATCC!C83+Fletcher!C83+LDCC!C83+Northshore!C83+Nunez!C83+RPCC!C83+SLCC!C83+Sowela!C83+NwLTCC!C83</f>
        <v>18057463.140000001</v>
      </c>
      <c r="D83" s="72">
        <f>LCTCBoard!D83+Online!D83+BRCC!D83+BPCC!D83+Delgado!D83+CentLATCC!D83+Fletcher!D83+LDCC!D83+Northshore!D83+Nunez!D83+RPCC!D83+SLCC!D83+Sowela!D83+NwLTCC!D83</f>
        <v>21146205.140000001</v>
      </c>
      <c r="E83" s="72">
        <f t="shared" si="6"/>
        <v>3088742</v>
      </c>
      <c r="F83" s="73">
        <f t="shared" si="7"/>
        <v>0.17105071604205419</v>
      </c>
    </row>
    <row r="84" spans="1:8" ht="15" customHeight="1" x14ac:dyDescent="0.25">
      <c r="A84" s="78" t="s">
        <v>79</v>
      </c>
      <c r="B84" s="72">
        <f>LCTCBoard!B84+Online!B84+BRCC!B84+BPCC!B84+Delgado!B84+CentLATCC!B84+Fletcher!B84+LDCC!B84+Northshore!B84+Nunez!B84+RPCC!B84+SLCC!B84+Sowela!B84+NwLTCC!B84</f>
        <v>0</v>
      </c>
      <c r="C84" s="72">
        <f>LCTCBoard!C84+Online!C84+BRCC!C84+BPCC!C84+Delgado!C84+CentLATCC!C84+Fletcher!C84+LDCC!C84+Northshore!C84+Nunez!C84+RPCC!C84+SLCC!C84+Sowela!C84+NwLTCC!C84</f>
        <v>50000</v>
      </c>
      <c r="D84" s="72">
        <f>LCTCBoard!D84+Online!D84+BRCC!D84+BPCC!D84+Delgado!D84+CentLATCC!D84+Fletcher!D84+LDCC!D84+Northshore!D84+Nunez!D84+RPCC!D84+SLCC!D84+Sowela!D84+NwLTCC!D84</f>
        <v>0</v>
      </c>
      <c r="E84" s="72">
        <f t="shared" si="6"/>
        <v>-50000</v>
      </c>
      <c r="F84" s="73">
        <f t="shared" si="7"/>
        <v>-1</v>
      </c>
    </row>
    <row r="85" spans="1:8" ht="15" customHeight="1" x14ac:dyDescent="0.25">
      <c r="A85" s="78" t="s">
        <v>80</v>
      </c>
      <c r="B85" s="72">
        <f>LCTCBoard!B85+Online!B85+BRCC!B85+BPCC!B85+Delgado!B85+CentLATCC!B85+Fletcher!B85+LDCC!B85+Northshore!B85+Nunez!B85+RPCC!B85+SLCC!B85+Sowela!B85+NwLTCC!B85</f>
        <v>7438901.9400000004</v>
      </c>
      <c r="C85" s="72">
        <f>LCTCBoard!C85+Online!C85+BRCC!C85+BPCC!C85+Delgado!C85+CentLATCC!C85+Fletcher!C85+LDCC!C85+Northshore!C85+Nunez!C85+RPCC!C85+SLCC!C85+Sowela!C85+NwLTCC!C85</f>
        <v>7132527</v>
      </c>
      <c r="D85" s="72">
        <f>LCTCBoard!D85+Online!D85+BRCC!D85+BPCC!D85+Delgado!D85+CentLATCC!D85+Fletcher!D85+LDCC!D85+Northshore!D85+Nunez!D85+RPCC!D85+SLCC!D85+Sowela!D85+NwLTCC!D85</f>
        <v>8619875</v>
      </c>
      <c r="E85" s="72">
        <f t="shared" si="6"/>
        <v>1487348</v>
      </c>
      <c r="F85" s="73">
        <f t="shared" si="7"/>
        <v>0.20853030069146603</v>
      </c>
    </row>
    <row r="86" spans="1:8" s="127" customFormat="1" ht="15" customHeight="1" x14ac:dyDescent="0.25">
      <c r="A86" s="81" t="s">
        <v>81</v>
      </c>
      <c r="B86" s="90">
        <f>LCTCBoard!B86+Online!B86+BRCC!B86+BPCC!B86+Delgado!B86+CentLATCC!B86+Fletcher!B86+LDCC!B86+Northshore!B86+Nunez!B86+RPCC!B86+SLCC!B86+Sowela!B86+NwLTCC!B86</f>
        <v>29043048.389999997</v>
      </c>
      <c r="C86" s="90">
        <f>LCTCBoard!C86+Online!C86+BRCC!C86+BPCC!C86+Delgado!C86+CentLATCC!C86+Fletcher!C86+LDCC!C86+Northshore!C86+Nunez!C86+RPCC!C86+SLCC!C86+Sowela!C86+NwLTCC!C86</f>
        <v>29412941.140000001</v>
      </c>
      <c r="D86" s="90">
        <f>LCTCBoard!D86+Online!D86+BRCC!D86+BPCC!D86+Delgado!D86+CentLATCC!D86+Fletcher!D86+LDCC!D86+Northshore!D86+Nunez!D86+RPCC!D86+SLCC!D86+Sowela!D86+NwLTCC!D86</f>
        <v>34473864.140000001</v>
      </c>
      <c r="E86" s="90">
        <f t="shared" si="6"/>
        <v>5060923</v>
      </c>
      <c r="F86" s="84">
        <f t="shared" si="7"/>
        <v>0.17206449963337464</v>
      </c>
    </row>
    <row r="87" spans="1:8" ht="15" customHeight="1" x14ac:dyDescent="0.25">
      <c r="A87" s="78" t="s">
        <v>82</v>
      </c>
      <c r="B87" s="72">
        <f>LCTCBoard!B87+Online!B87+BRCC!B87+BPCC!B87+Delgado!B87+CentLATCC!B87+Fletcher!B87+LDCC!B87+Northshore!B87+Nunez!B87+RPCC!B87+SLCC!B87+Sowela!B87+NwLTCC!B87</f>
        <v>2947852.4899999998</v>
      </c>
      <c r="C87" s="72">
        <f>LCTCBoard!C87+Online!C87+BRCC!C87+BPCC!C87+Delgado!C87+CentLATCC!C87+Fletcher!C87+LDCC!C87+Northshore!C87+Nunez!C87+RPCC!C87+SLCC!C87+Sowela!C87+NwLTCC!C87</f>
        <v>2621467</v>
      </c>
      <c r="D87" s="72">
        <f>LCTCBoard!D87+Online!D87+BRCC!D87+BPCC!D87+Delgado!D87+CentLATCC!D87+Fletcher!D87+LDCC!D87+Northshore!D87+Nunez!D87+RPCC!D87+SLCC!D87+Sowela!D87+NwLTCC!D87</f>
        <v>2348252</v>
      </c>
      <c r="E87" s="72">
        <f t="shared" si="6"/>
        <v>-273215</v>
      </c>
      <c r="F87" s="73">
        <f t="shared" si="7"/>
        <v>-0.10422217788741953</v>
      </c>
    </row>
    <row r="88" spans="1:8" ht="15" customHeight="1" x14ac:dyDescent="0.25">
      <c r="A88" s="78" t="s">
        <v>83</v>
      </c>
      <c r="B88" s="72">
        <f>LCTCBoard!B88+Online!B88+BRCC!B88+BPCC!B88+Delgado!B88+CentLATCC!B88+Fletcher!B88+LDCC!B88+Northshore!B88+Nunez!B88+RPCC!B88+SLCC!B88+Sowela!B88+NwLTCC!B88</f>
        <v>246368.97999999998</v>
      </c>
      <c r="C88" s="72">
        <f>LCTCBoard!C88+Online!C88+BRCC!C88+BPCC!C88+Delgado!C88+CentLATCC!C88+Fletcher!C88+LDCC!C88+Northshore!C88+Nunez!C88+RPCC!C88+SLCC!C88+Sowela!C88+NwLTCC!C88</f>
        <v>271278</v>
      </c>
      <c r="D88" s="72">
        <f>LCTCBoard!D88+Online!D88+BRCC!D88+BPCC!D88+Delgado!D88+CentLATCC!D88+Fletcher!D88+LDCC!D88+Northshore!D88+Nunez!D88+RPCC!D88+SLCC!D88+Sowela!D88+NwLTCC!D88</f>
        <v>273383</v>
      </c>
      <c r="E88" s="72">
        <f t="shared" si="6"/>
        <v>2105</v>
      </c>
      <c r="F88" s="73">
        <f t="shared" si="7"/>
        <v>7.7595676759634026E-3</v>
      </c>
    </row>
    <row r="89" spans="1:8" ht="15" customHeight="1" x14ac:dyDescent="0.25">
      <c r="A89" s="86" t="s">
        <v>84</v>
      </c>
      <c r="B89" s="72">
        <f>LCTCBoard!B89+Online!B89+BRCC!B89+BPCC!B89+Delgado!B89+CentLATCC!B89+Fletcher!B89+LDCC!B89+Northshore!B89+Nunez!B89+RPCC!B89+SLCC!B89+Sowela!B89+NwLTCC!B89</f>
        <v>67012</v>
      </c>
      <c r="C89" s="72">
        <f>LCTCBoard!C89+Online!C89+BRCC!C89+BPCC!C89+Delgado!C89+CentLATCC!C89+Fletcher!C89+LDCC!C89+Northshore!C89+Nunez!C89+RPCC!C89+SLCC!C89+Sowela!C89+NwLTCC!C89</f>
        <v>97000</v>
      </c>
      <c r="D89" s="72">
        <f>LCTCBoard!D89+Online!D89+BRCC!D89+BPCC!D89+Delgado!D89+CentLATCC!D89+Fletcher!D89+LDCC!D89+Northshore!D89+Nunez!D89+RPCC!D89+SLCC!D89+Sowela!D89+NwLTCC!D89</f>
        <v>88000</v>
      </c>
      <c r="E89" s="72">
        <f t="shared" si="6"/>
        <v>-9000</v>
      </c>
      <c r="F89" s="73">
        <f t="shared" si="7"/>
        <v>-9.2783505154639179E-2</v>
      </c>
    </row>
    <row r="90" spans="1:8" s="127" customFormat="1" ht="15" customHeight="1" x14ac:dyDescent="0.25">
      <c r="A90" s="100" t="s">
        <v>85</v>
      </c>
      <c r="B90" s="90">
        <f>LCTCBoard!B90+Online!B90+BRCC!B90+BPCC!B90+Delgado!B90+CentLATCC!B90+Fletcher!B90+LDCC!B90+Northshore!B90+Nunez!B90+RPCC!B90+SLCC!B90+Sowela!B90+NwLTCC!B90</f>
        <v>3261233.4699999997</v>
      </c>
      <c r="C90" s="90">
        <f>LCTCBoard!C90+Online!C90+BRCC!C90+BPCC!C90+Delgado!C90+CentLATCC!C90+Fletcher!C90+LDCC!C90+Northshore!C90+Nunez!C90+RPCC!C90+SLCC!C90+Sowela!C90+NwLTCC!C90</f>
        <v>2989745</v>
      </c>
      <c r="D90" s="90">
        <f>LCTCBoard!D90+Online!D90+BRCC!D90+BPCC!D90+Delgado!D90+CentLATCC!D90+Fletcher!D90+LDCC!D90+Northshore!D90+Nunez!D90+RPCC!D90+SLCC!D90+Sowela!D90+NwLTCC!D90</f>
        <v>2709635</v>
      </c>
      <c r="E90" s="90">
        <f t="shared" si="6"/>
        <v>-280110</v>
      </c>
      <c r="F90" s="84">
        <f t="shared" si="7"/>
        <v>-9.3690264554334907E-2</v>
      </c>
    </row>
    <row r="91" spans="1:8" ht="15" customHeight="1" x14ac:dyDescent="0.25">
      <c r="A91" s="86" t="s">
        <v>86</v>
      </c>
      <c r="B91" s="72">
        <f>LCTCBoard!B91+Online!B91+BRCC!B91+BPCC!B91+Delgado!B91+CentLATCC!B91+Fletcher!B91+LDCC!B91+Northshore!B91+Nunez!B91+RPCC!B91+SLCC!B91+Sowela!B91+NwLTCC!B91</f>
        <v>0</v>
      </c>
      <c r="C91" s="72">
        <f>LCTCBoard!C91+Online!C91+BRCC!C91+BPCC!C91+Delgado!C91+CentLATCC!C91+Fletcher!C91+LDCC!C91+Northshore!C91+Nunez!C91+RPCC!C91+SLCC!C91+Sowela!C91+NwLTCC!C91</f>
        <v>0</v>
      </c>
      <c r="D91" s="72">
        <f>LCTCBoard!D91+Online!D91+BRCC!D91+BPCC!D91+Delgado!D91+CentLATCC!D91+Fletcher!D91+LDCC!D91+Northshore!D91+Nunez!D91+RPCC!D91+SLCC!D91+Sowela!D91+NwLTCC!D91</f>
        <v>0</v>
      </c>
      <c r="E91" s="72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f>LCTCBoard!B92+Online!B92+BRCC!B92+BPCC!B92+Delgado!B92+CentLATCC!B92+Fletcher!B92+LDCC!B92+Northshore!B92+Nunez!B92+RPCC!B92+SLCC!B92+Sowela!B92+NwLTCC!B92+1</f>
        <v>292941970.44599998</v>
      </c>
      <c r="C92" s="200">
        <f>LCTCBoard!C92+Online!C92+BRCC!C92+BPCC!C92+Delgado!C92+CentLATCC!C92+Fletcher!C92+LDCC!C92+Northshore!C92+Nunez!C92+RPCC!C92+SLCC!C92+Sowela!C92+NwLTCC!C92-9</f>
        <v>305524551</v>
      </c>
      <c r="D92" s="200">
        <f>LCTCBoard!D92+Online!D92+BRCC!D92+BPCC!D92+Delgado!D92+CentLATCC!D92+Fletcher!D92+LDCC!D92+Northshore!D92+Nunez!D92+RPCC!D92+SLCC!D92+Sowela!D92+NwLTCC!D92+1</f>
        <v>311793350.86778969</v>
      </c>
      <c r="E92" s="201">
        <f t="shared" si="6"/>
        <v>6268799.8677896857</v>
      </c>
      <c r="F92" s="202">
        <f t="shared" si="7"/>
        <v>2.051815426050552E-2</v>
      </c>
    </row>
    <row r="93" spans="1:8" ht="15" customHeight="1" thickTop="1" x14ac:dyDescent="0.4">
      <c r="A93" s="4"/>
      <c r="B93" s="5"/>
      <c r="C93" s="5"/>
      <c r="D93" s="5"/>
      <c r="E93" s="5"/>
      <c r="F93" s="6" t="s">
        <v>46</v>
      </c>
      <c r="G93" s="145"/>
      <c r="H93" s="145"/>
    </row>
    <row r="94" spans="1:8" x14ac:dyDescent="0.25">
      <c r="A94" s="1" t="s">
        <v>201</v>
      </c>
    </row>
    <row r="95" spans="1:8" x14ac:dyDescent="0.25">
      <c r="A95" s="1" t="s">
        <v>193</v>
      </c>
    </row>
  </sheetData>
  <hyperlinks>
    <hyperlink ref="H2" location="Home!A1" tooltip="Home" display="Home" xr:uid="{00000000-0004-0000-2600-000000000000}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L95"/>
  <sheetViews>
    <sheetView zoomScale="80" zoomScaleNormal="80" workbookViewId="0">
      <pane xSplit="1" ySplit="5" topLeftCell="B6" activePane="bottomRight" state="frozen"/>
      <selection activeCell="P29" sqref="P29"/>
      <selection pane="topRight" activeCell="P29" sqref="P29"/>
      <selection pane="bottomLeft" activeCell="P29" sqref="P29"/>
      <selection pane="bottomRight" activeCell="P29" sqref="P29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7" max="7" width="8.42578125" style="142" customWidth="1"/>
    <col min="8" max="8" width="11.5703125" style="142" customWidth="1"/>
    <col min="9" max="10" width="9.140625" style="142"/>
    <col min="11" max="11" width="20.42578125" style="142" customWidth="1"/>
    <col min="12" max="16384" width="9.140625" style="142"/>
  </cols>
  <sheetData>
    <row r="1" spans="1:8" ht="19.5" customHeight="1" thickBot="1" x14ac:dyDescent="0.35">
      <c r="A1" s="30" t="s">
        <v>0</v>
      </c>
      <c r="B1" s="36"/>
      <c r="C1" s="32" t="s">
        <v>1</v>
      </c>
      <c r="D1" s="29" t="s">
        <v>94</v>
      </c>
      <c r="E1" s="53"/>
      <c r="F1" s="41"/>
    </row>
    <row r="2" spans="1:8" ht="19.5" customHeight="1" thickBot="1" x14ac:dyDescent="0.35">
      <c r="A2" s="30" t="s">
        <v>2</v>
      </c>
      <c r="B2" s="31"/>
      <c r="C2" s="37"/>
      <c r="D2" s="35"/>
      <c r="E2" s="35"/>
      <c r="F2" s="36"/>
      <c r="H2" s="214" t="s">
        <v>190</v>
      </c>
    </row>
    <row r="3" spans="1:8" ht="19.5" customHeight="1" thickBot="1" x14ac:dyDescent="0.35">
      <c r="A3" s="38" t="s">
        <v>3</v>
      </c>
      <c r="B3" s="39"/>
      <c r="C3" s="40"/>
      <c r="D3" s="35"/>
      <c r="E3" s="35"/>
      <c r="F3" s="36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138</v>
      </c>
      <c r="C5" s="65" t="s">
        <v>197</v>
      </c>
      <c r="D5" s="65" t="s">
        <v>198</v>
      </c>
      <c r="E5" s="65" t="s">
        <v>138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f>ULSummary!B8-ULBoard!B8+LSU!B8+LSUA!B8+LSUS!B8+SUBR!B8+SUNO!B8</f>
        <v>370536198.47000003</v>
      </c>
      <c r="C8" s="72">
        <f>ULSummary!C8-ULBoard!C8+LSU!C8+LSUA!C8+LSUS!C8+SUBR!C8+SUNO!C8</f>
        <v>370536198</v>
      </c>
      <c r="D8" s="72">
        <f>ULSummary!D8-ULBoard!D8+LSU!D8+LSUA!D8+LSUS!D8+SUBR!D8+SUNO!D8</f>
        <v>381585757</v>
      </c>
      <c r="E8" s="72">
        <f t="shared" ref="E8:E29" si="0">D8-C8</f>
        <v>11049559</v>
      </c>
      <c r="F8" s="73">
        <f t="shared" ref="F8:F29" si="1">IF(ISBLANK(E8),"  ",IF(C8&gt;0,E8/C8,IF(E8&gt;0,1,0)))</f>
        <v>2.9820457649322563E-2</v>
      </c>
    </row>
    <row r="9" spans="1:8" ht="15" customHeight="1" x14ac:dyDescent="0.25">
      <c r="A9" s="71" t="s">
        <v>13</v>
      </c>
      <c r="B9" s="72">
        <f>ULSummary!B9-ULBoard!B9+LSU!B9+LSUA!B9+LSUS!B9+SUBR!B9+SUNO!B9</f>
        <v>0</v>
      </c>
      <c r="C9" s="72">
        <f>ULSummary!C9-ULBoard!C9+LSU!C9+LSUA!C9+LSUS!C9+SUBR!C9+SUNO!C9</f>
        <v>0</v>
      </c>
      <c r="D9" s="72">
        <f>ULSummary!D9-ULBoard!D9+LSU!D9+LSUA!D9+LSUS!D9+SUBR!D9+SUNO!D9</f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2">
        <f>ULSummary!B10-ULBoard!B10+LSU!B10+LSUA!B10+LSUS!B10+SUBR!B10+SUNO!B10</f>
        <v>32832791.339999996</v>
      </c>
      <c r="C10" s="72">
        <f>ULSummary!C10-ULBoard!C10+LSU!C10+LSUA!C10+LSUS!C10+SUBR!C10+SUNO!C10</f>
        <v>34596783</v>
      </c>
      <c r="D10" s="72">
        <f>ULSummary!D10-ULBoard!D10+LSU!D10+LSUA!D10+LSUS!D10+SUBR!D10+SUNO!D10</f>
        <v>34201417</v>
      </c>
      <c r="E10" s="72">
        <f t="shared" si="0"/>
        <v>-395366</v>
      </c>
      <c r="F10" s="73">
        <f t="shared" si="1"/>
        <v>-1.1427825529327395E-2</v>
      </c>
    </row>
    <row r="11" spans="1:8" ht="15" customHeight="1" x14ac:dyDescent="0.25">
      <c r="A11" s="76" t="s">
        <v>15</v>
      </c>
      <c r="B11" s="72">
        <f>ULSummary!B11-ULBoard!B11+LSU!B11+LSUA!B11+LSUS!B11+SUBR!B11+SUNO!B11</f>
        <v>0</v>
      </c>
      <c r="C11" s="72">
        <f>ULSummary!C11-ULBoard!C11+LSU!C11+LSUA!C11+LSUS!C11+SUBR!C11+SUNO!C11</f>
        <v>0</v>
      </c>
      <c r="D11" s="72">
        <f>ULSummary!D11-ULBoard!D11+LSU!D11+LSUA!D11+LSUS!D11+SUBR!D11+SUNO!D11</f>
        <v>0</v>
      </c>
      <c r="E11" s="72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2">
        <f>ULSummary!B12-ULBoard!B12+LSU!B12+LSUA!B12+LSUS!B12+SUBR!B12+SUNO!B12</f>
        <v>27061590.679999996</v>
      </c>
      <c r="C12" s="72">
        <f>ULSummary!C12-ULBoard!C12+LSU!C12+LSUA!C12+LSUS!C12+SUBR!C12+SUNO!C12</f>
        <v>28546404</v>
      </c>
      <c r="D12" s="72">
        <f>ULSummary!D12-ULBoard!D12+LSU!D12+LSUA!D12+LSUS!D12+SUBR!D12+SUNO!D12</f>
        <v>27750412</v>
      </c>
      <c r="E12" s="72">
        <f t="shared" si="0"/>
        <v>-795992</v>
      </c>
      <c r="F12" s="73">
        <f t="shared" si="1"/>
        <v>-2.7884142605142138E-2</v>
      </c>
    </row>
    <row r="13" spans="1:8" ht="15" customHeight="1" x14ac:dyDescent="0.25">
      <c r="A13" s="78" t="s">
        <v>17</v>
      </c>
      <c r="B13" s="72">
        <f>ULSummary!B13-ULBoard!B13+LSU!B13+LSUA!B13+LSUS!B13+SUBR!B13+SUNO!B13</f>
        <v>0</v>
      </c>
      <c r="C13" s="72">
        <f>ULSummary!C13-ULBoard!C13+LSU!C13+LSUA!C13+LSUS!C13+SUBR!C13+SUNO!C13</f>
        <v>0</v>
      </c>
      <c r="D13" s="72">
        <f>ULSummary!D13-ULBoard!D13+LSU!D13+LSUA!D13+LSUS!D13+SUBR!D13+SUNO!D13</f>
        <v>0</v>
      </c>
      <c r="E13" s="72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2">
        <f>ULSummary!B14-ULBoard!B14+LSU!B14+LSUA!B14+LSUS!B14+SUBR!B14+SUNO!B14</f>
        <v>392432</v>
      </c>
      <c r="C14" s="72">
        <f>ULSummary!C14-ULBoard!C14+LSU!C14+LSUA!C14+LSUS!C14+SUBR!C14+SUNO!C14</f>
        <v>392432</v>
      </c>
      <c r="D14" s="72">
        <f>ULSummary!D14-ULBoard!D14+LSU!D14+LSUA!D14+LSUS!D14+SUBR!D14+SUNO!D14</f>
        <v>491870</v>
      </c>
      <c r="E14" s="72">
        <f t="shared" si="0"/>
        <v>99438</v>
      </c>
      <c r="F14" s="73">
        <f t="shared" si="1"/>
        <v>0.25338912219187021</v>
      </c>
    </row>
    <row r="15" spans="1:8" ht="15" customHeight="1" x14ac:dyDescent="0.25">
      <c r="A15" s="78" t="s">
        <v>19</v>
      </c>
      <c r="B15" s="72">
        <f>ULSummary!B15-ULBoard!B15+LSU!B15+LSUA!B15+LSUS!B15+SUBR!B15+SUNO!B15</f>
        <v>1160298</v>
      </c>
      <c r="C15" s="72">
        <f>ULSummary!C15-ULBoard!C15+LSU!C15+LSUA!C15+LSUS!C15+SUBR!C15+SUNO!C15</f>
        <v>1160298</v>
      </c>
      <c r="D15" s="72">
        <f>ULSummary!D15-ULBoard!D15+LSU!D15+LSUA!D15+LSUS!D15+SUBR!D15+SUNO!D15</f>
        <v>1591874</v>
      </c>
      <c r="E15" s="72">
        <f t="shared" si="0"/>
        <v>431576</v>
      </c>
      <c r="F15" s="73">
        <f t="shared" si="1"/>
        <v>0.37195272249025679</v>
      </c>
    </row>
    <row r="16" spans="1:8" ht="15" customHeight="1" x14ac:dyDescent="0.25">
      <c r="A16" s="78" t="s">
        <v>20</v>
      </c>
      <c r="B16" s="72">
        <f>ULSummary!B16-ULBoard!B16+LSU!B16+LSUA!B16+LSUS!B16+SUBR!B16+SUNO!B16</f>
        <v>0</v>
      </c>
      <c r="C16" s="72">
        <f>ULSummary!C16-ULBoard!C16+LSU!C16+LSUA!C16+LSUS!C16+SUBR!C16+SUNO!C16</f>
        <v>50000</v>
      </c>
      <c r="D16" s="72">
        <f>ULSummary!D16-ULBoard!D16+LSU!D16+LSUA!D16+LSUS!D16+SUBR!D16+SUNO!D16</f>
        <v>50000</v>
      </c>
      <c r="E16" s="72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2">
        <f>ULSummary!B17-ULBoard!B17+LSU!B17+LSUA!B17+LSUS!B17+SUBR!B17+SUNO!B17</f>
        <v>0</v>
      </c>
      <c r="C17" s="72">
        <f>ULSummary!C17-ULBoard!C17+LSU!C17+LSUA!C17+LSUS!C17+SUBR!C17+SUNO!C17</f>
        <v>0</v>
      </c>
      <c r="D17" s="72">
        <f>ULSummary!D17-ULBoard!D17+LSU!D17+LSUA!D17+LSUS!D17+SUBR!D17+SUNO!D17</f>
        <v>0</v>
      </c>
      <c r="E17" s="72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2">
        <f>ULSummary!B18-ULBoard!B18+LSU!B18+LSUA!B18+LSUS!B18+SUBR!B18+SUNO!B18</f>
        <v>750000</v>
      </c>
      <c r="C18" s="72">
        <f>ULSummary!C18-ULBoard!C18+LSU!C18+LSUA!C18+LSUS!C18+SUBR!C18+SUNO!C18</f>
        <v>750000</v>
      </c>
      <c r="D18" s="72">
        <f>ULSummary!D18-ULBoard!D18+LSU!D18+LSUA!D18+LSUS!D18+SUBR!D18+SUNO!D18</f>
        <v>750000</v>
      </c>
      <c r="E18" s="72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2">
        <f>ULSummary!B19-ULBoard!B19+LSU!B19+LSUA!B19+LSUS!B19+SUBR!B19+SUNO!B19</f>
        <v>3258470.66</v>
      </c>
      <c r="C19" s="72">
        <f>ULSummary!C19-ULBoard!C19+LSU!C19+LSUA!C19+LSUS!C19+SUBR!C19+SUNO!C19</f>
        <v>3487649</v>
      </c>
      <c r="D19" s="72">
        <f>ULSummary!D19-ULBoard!D19+LSU!D19+LSUA!D19+LSUS!D19+SUBR!D19+SUNO!D19</f>
        <v>3357261</v>
      </c>
      <c r="E19" s="72">
        <f t="shared" si="0"/>
        <v>-130388</v>
      </c>
      <c r="F19" s="73">
        <f t="shared" si="1"/>
        <v>-3.7385642878626835E-2</v>
      </c>
    </row>
    <row r="20" spans="1:6" ht="15" customHeight="1" x14ac:dyDescent="0.25">
      <c r="A20" s="78" t="s">
        <v>24</v>
      </c>
      <c r="B20" s="72">
        <f>ULSummary!B20-ULBoard!B20+LSU!B20+LSUA!B20+LSUS!B20+SUBR!B20+SUNO!B20</f>
        <v>210000</v>
      </c>
      <c r="C20" s="72">
        <f>ULSummary!C20-ULBoard!C20+LSU!C20+LSUA!C20+LSUS!C20+SUBR!C20+SUNO!C20</f>
        <v>210000</v>
      </c>
      <c r="D20" s="72">
        <f>ULSummary!D20-ULBoard!D20+LSU!D20+LSUA!D20+LSUS!D20+SUBR!D20+SUNO!D20</f>
        <v>210000</v>
      </c>
      <c r="E20" s="72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2">
        <f>ULSummary!B21-ULBoard!B21+LSU!B21+LSUA!B21+LSUS!B21+SUBR!B21+SUNO!B21</f>
        <v>0</v>
      </c>
      <c r="C21" s="72">
        <f>ULSummary!C21-ULBoard!C21+LSU!C21+LSUA!C21+LSUS!C21+SUBR!C21+SUNO!C21</f>
        <v>0</v>
      </c>
      <c r="D21" s="72">
        <f>ULSummary!D21-ULBoard!D21+LSU!D21+LSUA!D21+LSUS!D21+SUBR!D21+SUNO!D21</f>
        <v>0</v>
      </c>
      <c r="E21" s="72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2">
        <f>ULSummary!B22-ULBoard!B22+LSU!B22+LSUA!B22+LSUS!B22+SUBR!B22+SUNO!B22</f>
        <v>0</v>
      </c>
      <c r="C22" s="72">
        <f>ULSummary!C22-ULBoard!C22+LSU!C22+LSUA!C22+LSUS!C22+SUBR!C22+SUNO!C22</f>
        <v>0</v>
      </c>
      <c r="D22" s="72">
        <f>ULSummary!D22-ULBoard!D22+LSU!D22+LSUA!D22+LSUS!D22+SUBR!D22+SUNO!D22</f>
        <v>0</v>
      </c>
      <c r="E22" s="72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2">
        <f>ULSummary!B23-ULBoard!B23+LSU!B23+LSUA!B23+LSUS!B23+SUBR!B23+SUNO!B23</f>
        <v>0</v>
      </c>
      <c r="C23" s="72">
        <f>ULSummary!C23-ULBoard!C23+LSU!C23+LSUA!C23+LSUS!C23+SUBR!C23+SUNO!C23</f>
        <v>0</v>
      </c>
      <c r="D23" s="72">
        <f>ULSummary!D23-ULBoard!D23+LSU!D23+LSUA!D23+LSUS!D23+SUBR!D23+SUNO!D23</f>
        <v>0</v>
      </c>
      <c r="E23" s="72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2">
        <f>ULSummary!B24-ULBoard!B24+LSU!B24+LSUA!B24+LSUS!B24+SUBR!B24+SUNO!B24</f>
        <v>0</v>
      </c>
      <c r="C24" s="72">
        <f>ULSummary!C24-ULBoard!C24+LSU!C24+LSUA!C24+LSUS!C24+SUBR!C24+SUNO!C24</f>
        <v>0</v>
      </c>
      <c r="D24" s="72">
        <f>ULSummary!D24-ULBoard!D24+LSU!D24+LSUA!D24+LSUS!D24+SUBR!D24+SUNO!D24</f>
        <v>0</v>
      </c>
      <c r="E24" s="72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2">
        <f>ULSummary!B25-ULBoard!B25+LSU!B25+LSUA!B25+LSUS!B25+SUBR!B25+SUNO!B25</f>
        <v>0</v>
      </c>
      <c r="C25" s="72">
        <f>ULSummary!C25-ULBoard!C25+LSU!C25+LSUA!C25+LSUS!C25+SUBR!C25+SUNO!C25</f>
        <v>0</v>
      </c>
      <c r="D25" s="72">
        <f>ULSummary!D25-ULBoard!D25+LSU!D25+LSUA!D25+LSUS!D25+SUBR!D25+SUNO!D25</f>
        <v>0</v>
      </c>
      <c r="E25" s="72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2">
        <f>ULSummary!B26-ULBoard!B26+LSU!B26+LSUA!B26+LSUS!B26+SUBR!B26+SUNO!B26</f>
        <v>0</v>
      </c>
      <c r="C26" s="72">
        <f>ULSummary!C26-ULBoard!C26+LSU!C26+LSUA!C26+LSUS!C26+SUBR!C26+SUNO!C26</f>
        <v>0</v>
      </c>
      <c r="D26" s="72">
        <f>ULSummary!D26-ULBoard!D26+LSU!D26+LSUA!D26+LSUS!D26+SUBR!D26+SUNO!D26</f>
        <v>0</v>
      </c>
      <c r="E26" s="72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2">
        <f>ULSummary!B27-ULBoard!B27+LSU!B27+LSUA!B27+LSUS!B27+SUBR!B27+SUNO!B27</f>
        <v>0</v>
      </c>
      <c r="C27" s="72">
        <f>ULSummary!C27-ULBoard!C27+LSU!C27+LSUA!C27+LSUS!C27+SUBR!C27+SUNO!C27</f>
        <v>0</v>
      </c>
      <c r="D27" s="72">
        <f>ULSummary!D27-ULBoard!D27+LSU!D27+LSUA!D27+LSUS!D27+SUBR!D27+SUNO!D27</f>
        <v>0</v>
      </c>
      <c r="E27" s="72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2">
        <f>ULSummary!B28-ULBoard!B28+LSU!B28+LSUA!B28+LSUS!B28+SUBR!B28+SUNO!B28</f>
        <v>0</v>
      </c>
      <c r="C28" s="72">
        <f>ULSummary!C28-ULBoard!C28+LSU!C28+LSUA!C28+LSUS!C28+SUBR!C28+SUNO!C28</f>
        <v>0</v>
      </c>
      <c r="D28" s="72">
        <f>ULSummary!D28-ULBoard!D28+LSU!D28+LSUA!D28+LSUS!D28+SUBR!D28+SUNO!D28</f>
        <v>0</v>
      </c>
      <c r="E28" s="72">
        <f t="shared" si="0"/>
        <v>0</v>
      </c>
      <c r="F28" s="73">
        <f t="shared" si="1"/>
        <v>0</v>
      </c>
    </row>
    <row r="29" spans="1:6" ht="15" customHeight="1" x14ac:dyDescent="0.25">
      <c r="A29" s="79" t="s">
        <v>32</v>
      </c>
      <c r="B29" s="72">
        <f>ULSummary!B29-ULBoard!B29+LSU!B29+LSUA!B29+LSUS!B29+SUBR!B29+SUNO!B29</f>
        <v>0</v>
      </c>
      <c r="C29" s="72">
        <f>ULSummary!C29-ULBoard!C29+LSU!C29+LSUA!C29+LSUS!C29+SUBR!C29+SUNO!C29</f>
        <v>0</v>
      </c>
      <c r="D29" s="72">
        <f>ULSummary!D29-ULBoard!D29+LSU!D29+LSUA!D29+LSUS!D29+SUBR!D29+SUNO!D29</f>
        <v>0</v>
      </c>
      <c r="E29" s="72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f>ULSummary!B31-ULBoard!B31+LSU!B31+LSUA!B31+LSUS!B31+SUBR!B31+SUNO!B31</f>
        <v>0</v>
      </c>
      <c r="C31" s="72">
        <f>ULSummary!C31-ULBoard!C31+LSU!C31+LSUA!C31+LSUS!C31+SUBR!C31+SUNO!C31</f>
        <v>0</v>
      </c>
      <c r="D31" s="72">
        <f>ULSummary!D31-ULBoard!D31+LSU!D31+LSUA!D31+LSUS!D31+SUBR!D31+SUNO!D31</f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72">
        <f>ULSummary!B33-ULBoard!B33+LSU!B33+LSUA!B33+LSUS!B33+SUBR!B33+SUNO!B33</f>
        <v>0</v>
      </c>
      <c r="C33" s="72">
        <f>ULSummary!C33-ULBoard!C33+LSU!C33+LSUA!C33+LSUS!C33+SUBR!C33+SUNO!C33</f>
        <v>0</v>
      </c>
      <c r="D33" s="72">
        <f>ULSummary!D33-ULBoard!D33+LSU!D33+LSUA!D33+LSUS!D33+SUBR!D33+SUNO!D33</f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125"/>
      <c r="C34" s="125"/>
      <c r="D34" s="125"/>
      <c r="E34" s="75"/>
      <c r="F34" s="73" t="s">
        <v>37</v>
      </c>
    </row>
    <row r="35" spans="1:12" s="127" customFormat="1" ht="15" customHeight="1" x14ac:dyDescent="0.25">
      <c r="A35" s="82" t="s">
        <v>38</v>
      </c>
      <c r="B35" s="126">
        <f>B33+B31+B10+B9+B8</f>
        <v>403368989.81</v>
      </c>
      <c r="C35" s="126">
        <f>C33+C31+C10+C9+C8</f>
        <v>405132981</v>
      </c>
      <c r="D35" s="126">
        <f>D33+D31+D10+D9+D8</f>
        <v>415787174</v>
      </c>
      <c r="E35" s="90">
        <f>D35-C35</f>
        <v>10654193</v>
      </c>
      <c r="F35" s="84">
        <f>IF(ISBLANK(E35),"  ",IF(C35&gt;0,E35/C35,IF(E35&gt;0,1,0)))</f>
        <v>2.6298014478362105E-2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f>ULSummary!B37-ULBoard!B37+LSU!B37+LSUA!B37+LSUS!B37+SUBR!B37+SUNO!B37</f>
        <v>0</v>
      </c>
      <c r="C37" s="72">
        <f>ULSummary!C37-ULBoard!C37+LSU!C37+LSUA!C37+LSUS!C37+SUBR!C37+SUNO!C37</f>
        <v>0</v>
      </c>
      <c r="D37" s="72">
        <f>ULSummary!D37-ULBoard!D37+LSU!D37+LSUA!D37+LSUS!D37+SUBR!D37+SUNO!D37</f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f>ULSummary!B38-ULBoard!B38+LSU!B38+LSUA!B38+LSUS!B38+SUBR!B38+SUNO!B38</f>
        <v>0</v>
      </c>
      <c r="C38" s="72">
        <f>ULSummary!C38-ULBoard!C38+LSU!C38+LSUA!C38+LSUS!C38+SUBR!C38+SUNO!C38</f>
        <v>0</v>
      </c>
      <c r="D38" s="72">
        <f>ULSummary!D38-ULBoard!D38+LSU!D38+LSUA!D38+LSUS!D38+SUBR!D38+SUNO!D38</f>
        <v>0</v>
      </c>
      <c r="E38" s="72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f>ULSummary!B39-ULBoard!B39+LSU!B39+LSUA!B39+LSUS!B39+SUBR!B39+SUNO!B39</f>
        <v>0</v>
      </c>
      <c r="C39" s="72">
        <f>ULSummary!C39-ULBoard!C39+LSU!C39+LSUA!C39+LSUS!C39+SUBR!C39+SUNO!C39</f>
        <v>0</v>
      </c>
      <c r="D39" s="72">
        <f>ULSummary!D39-ULBoard!D39+LSU!D39+LSUA!D39+LSUS!D39+SUBR!D39+SUNO!D39</f>
        <v>0</v>
      </c>
      <c r="E39" s="72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f>ULSummary!B40-ULBoard!B40+LSU!B40+LSUA!B40+LSUS!B40+SUBR!B40+SUNO!B40</f>
        <v>0</v>
      </c>
      <c r="C40" s="72">
        <f>ULSummary!C40-ULBoard!C40+LSU!C40+LSUA!C40+LSUS!C40+SUBR!C40+SUNO!C40</f>
        <v>0</v>
      </c>
      <c r="D40" s="72">
        <f>ULSummary!D40-ULBoard!D40+LSU!D40+LSUA!D40+LSUS!D40+SUBR!D40+SUNO!D40</f>
        <v>0</v>
      </c>
      <c r="E40" s="72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f>ULSummary!B41-ULBoard!B41+LSU!B41+LSUA!B41+LSUS!B41+SUBR!B41+SUNO!B41</f>
        <v>0</v>
      </c>
      <c r="C41" s="72">
        <f>ULSummary!C41-ULBoard!C41+LSU!C41+LSUA!C41+LSUS!C41+SUBR!C41+SUNO!C41</f>
        <v>0</v>
      </c>
      <c r="D41" s="72">
        <f>ULSummary!D41-ULBoard!D41+LSU!D41+LSUA!D41+LSUS!D41+SUBR!D41+SUNO!D41</f>
        <v>0</v>
      </c>
      <c r="E41" s="72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90">
        <f>ULSummary!B42-ULBoard!B42+LSU!B42+LSUA!B42+LSUS!B42+SUBR!B42+SUNO!B42</f>
        <v>0</v>
      </c>
      <c r="C42" s="90">
        <f>ULSummary!C42-ULBoard!C42+LSU!C42+LSUA!C42+LSUS!C42+SUBR!C42+SUNO!C42</f>
        <v>0</v>
      </c>
      <c r="D42" s="90">
        <f>ULSummary!D42-ULBoard!D42+LSU!D42+LSUA!D42+LSUS!D42+SUBR!D42+SUNO!D42</f>
        <v>0</v>
      </c>
      <c r="E42" s="90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f>ULSummary!B44-ULBoard!B44+LSU!B44+LSUA!B44+LSUS!B44+SUBR!B44+SUNO!B44</f>
        <v>10957485.890000001</v>
      </c>
      <c r="C44" s="90">
        <f>ULSummary!C44-ULBoard!C44+LSU!C44+LSUA!C44+LSUS!C44+SUBR!C44+SUNO!C44</f>
        <v>11037603</v>
      </c>
      <c r="D44" s="90">
        <f>ULSummary!D44-ULBoard!D44+LSU!D44+LSUA!D44+LSUS!D44+SUBR!D44+SUNO!D44</f>
        <v>11152554</v>
      </c>
      <c r="E44" s="90">
        <f>D44-C44</f>
        <v>114951</v>
      </c>
      <c r="F44" s="84">
        <f>IF(ISBLANK(E44),"  ",IF(C44&gt;0,E44/C44,IF(E44&gt;0,1,0)))</f>
        <v>1.0414489450290974E-2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f>ULSummary!B46-ULBoard!B46+LSU!B46+LSUA!B46+LSUS!B46+SUBR!B46+SUNO!B46</f>
        <v>0</v>
      </c>
      <c r="C46" s="90">
        <f>ULSummary!C46-ULBoard!C46+LSU!C46+LSUA!C46+LSUS!C46+SUBR!C46+SUNO!C46</f>
        <v>0</v>
      </c>
      <c r="D46" s="90">
        <f>ULSummary!D46-ULBoard!D46+LSU!D46+LSUA!D46+LSUS!D46+SUBR!D46+SUNO!D46</f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90">
        <f>ULSummary!B48-ULBoard!B48+LSU!B48+LSUA!B48+LSUS!B48+SUBR!B48+SUNO!B48</f>
        <v>1192280262.9100001</v>
      </c>
      <c r="C48" s="90">
        <f>ULSummary!C48-ULBoard!C48+LSU!C48+LSUA!C48+LSUS!C48+SUBR!C48+SUNO!C48</f>
        <v>1214354016</v>
      </c>
      <c r="D48" s="90">
        <f>ULSummary!D48-ULBoard!D48+LSU!D48+LSUA!D48+LSUS!D48+SUBR!D48+SUNO!D48</f>
        <v>1227593487</v>
      </c>
      <c r="E48" s="90">
        <f>D48-C48</f>
        <v>13239471</v>
      </c>
      <c r="F48" s="84">
        <f>IF(ISBLANK(E48),"  ",IF(C48&gt;0,E48/C48,IF(E48&gt;0,1,0)))</f>
        <v>1.0902480516851191E-2</v>
      </c>
    </row>
    <row r="49" spans="1:12" ht="15" customHeight="1" x14ac:dyDescent="0.25">
      <c r="A49" s="78" t="s">
        <v>46</v>
      </c>
      <c r="B49" s="77"/>
      <c r="C49" s="77"/>
      <c r="D49" s="77"/>
      <c r="E49" s="77"/>
      <c r="F49" s="69"/>
    </row>
    <row r="50" spans="1:12" s="127" customFormat="1" ht="15" customHeight="1" x14ac:dyDescent="0.25">
      <c r="A50" s="91" t="s">
        <v>50</v>
      </c>
      <c r="B50" s="90">
        <f>ULSummary!B50-ULBoard!B50+LSU!B50+LSUA!B50+LSUS!B50+SUBR!B50+SUNO!B50</f>
        <v>0</v>
      </c>
      <c r="C50" s="90">
        <f>ULSummary!C50-ULBoard!C50+LSU!C50+LSUA!C50+LSUS!C50+SUBR!C50+SUNO!C50</f>
        <v>0</v>
      </c>
      <c r="D50" s="90">
        <f>ULSummary!D50-ULBoard!D50+LSU!D50+LSUA!D50+LSUS!D50+SUBR!D50+SUNO!D50</f>
        <v>0</v>
      </c>
      <c r="E50" s="90">
        <f>D50-C50</f>
        <v>0</v>
      </c>
      <c r="F50" s="84">
        <f>IF(ISBLANK(E50),"  ",IF(C50&gt;0,E50/C50,IF(E50&gt;0,1,0)))</f>
        <v>0</v>
      </c>
    </row>
    <row r="51" spans="1:12" ht="15" customHeight="1" x14ac:dyDescent="0.25">
      <c r="A51" s="80"/>
      <c r="B51" s="68"/>
      <c r="C51" s="68"/>
      <c r="D51" s="68"/>
      <c r="E51" s="68"/>
      <c r="F51" s="93"/>
    </row>
    <row r="52" spans="1:12" s="127" customFormat="1" ht="15" customHeight="1" x14ac:dyDescent="0.25">
      <c r="A52" s="80" t="s">
        <v>51</v>
      </c>
      <c r="B52" s="90">
        <f>ULSummary!B52-ULBoard!B52+LSU!B52+LSUA!B52+LSUS!B52+SUBR!B52+SUNO!B52</f>
        <v>0</v>
      </c>
      <c r="C52" s="90">
        <f>ULSummary!C52-ULBoard!C52+LSU!C52+LSUA!C52+LSUS!C52+SUBR!C52+SUNO!C52</f>
        <v>0</v>
      </c>
      <c r="D52" s="90">
        <f>ULSummary!D52-ULBoard!D52+LSU!D52+LSUA!D52+LSUS!D52+SUBR!D52+SUNO!D52</f>
        <v>0</v>
      </c>
      <c r="E52" s="90">
        <f>D52-C52</f>
        <v>0</v>
      </c>
      <c r="F52" s="84">
        <f>IF(ISBLANK(E52),"  ",IF(C52&gt;0,E52/C52,IF(E52&gt;0,1,0)))</f>
        <v>0</v>
      </c>
    </row>
    <row r="53" spans="1:12" ht="15" customHeight="1" x14ac:dyDescent="0.25">
      <c r="A53" s="78"/>
      <c r="B53" s="77"/>
      <c r="C53" s="77"/>
      <c r="D53" s="77"/>
      <c r="E53" s="77"/>
      <c r="F53" s="69"/>
    </row>
    <row r="54" spans="1:12" s="127" customFormat="1" ht="15" customHeight="1" x14ac:dyDescent="0.25">
      <c r="A54" s="94" t="s">
        <v>52</v>
      </c>
      <c r="B54" s="90">
        <f>ULSummary!B54-ULBoard!B54+LSU!B54+LSUA!B54+LSUS!B54+SUBR!B54+SUNO!B54</f>
        <v>1606606738.6100001</v>
      </c>
      <c r="C54" s="90">
        <f>ULSummary!C54-ULBoard!C54+LSU!C54+LSUA!C54+LSUS!C54+SUBR!C54+SUNO!C54</f>
        <v>1630524600</v>
      </c>
      <c r="D54" s="90">
        <f>ULSummary!D54-ULBoard!D54+LSU!D54+LSUA!D54+LSUS!D54+SUBR!D54+SUNO!D54</f>
        <v>1654533215</v>
      </c>
      <c r="E54" s="90">
        <f>D54-C54</f>
        <v>24008615</v>
      </c>
      <c r="F54" s="84">
        <f>IF(ISBLANK(E54),"  ",IF(C54&gt;0,E54/C54,IF(E54&gt;0,1,0)))</f>
        <v>1.4724472724913196E-2</v>
      </c>
    </row>
    <row r="55" spans="1:12" ht="15" customHeight="1" x14ac:dyDescent="0.25">
      <c r="A55" s="95"/>
      <c r="B55" s="77"/>
      <c r="C55" s="77"/>
      <c r="D55" s="77"/>
      <c r="E55" s="77"/>
      <c r="F55" s="69" t="s">
        <v>46</v>
      </c>
    </row>
    <row r="56" spans="1:12" ht="15" customHeight="1" x14ac:dyDescent="0.25">
      <c r="A56" s="96"/>
      <c r="B56" s="68"/>
      <c r="C56" s="68"/>
      <c r="D56" s="68"/>
      <c r="E56" s="68"/>
      <c r="F56" s="70" t="s">
        <v>46</v>
      </c>
    </row>
    <row r="57" spans="1:12" ht="15" customHeight="1" x14ac:dyDescent="0.25">
      <c r="A57" s="94" t="s">
        <v>53</v>
      </c>
      <c r="B57" s="68"/>
      <c r="C57" s="68"/>
      <c r="D57" s="68"/>
      <c r="E57" s="68"/>
      <c r="F57" s="70"/>
    </row>
    <row r="58" spans="1:12" ht="15" customHeight="1" x14ac:dyDescent="0.25">
      <c r="A58" s="76" t="s">
        <v>54</v>
      </c>
      <c r="B58" s="72">
        <f>ULSummary!B58-ULBoard!B58+LSU!B58+LSUA!B58+LSUS!B58+SUBR!B58+SUNO!B58</f>
        <v>655417834.25999999</v>
      </c>
      <c r="C58" s="72">
        <f>ULSummary!C58-ULBoard!C58+LSU!C58+LSUA!C58+LSUS!C58+SUBR!C58+SUNO!C58</f>
        <v>665580482</v>
      </c>
      <c r="D58" s="72">
        <f>ULSummary!D58-ULBoard!D58+LSU!D58+LSUA!D58+LSUS!D58+SUBR!D58+SUNO!D58</f>
        <v>681172437.39999998</v>
      </c>
      <c r="E58" s="72">
        <f t="shared" ref="E58:E70" si="4">D58-C58</f>
        <v>15591955.399999976</v>
      </c>
      <c r="F58" s="73">
        <f t="shared" ref="F58:F71" si="5">IF(ISBLANK(E58),"  ",IF(C58&gt;0,E58/C58,IF(E58&gt;0,1,0)))</f>
        <v>2.3426100707081697E-2</v>
      </c>
      <c r="J58" s="76" t="s">
        <v>54</v>
      </c>
      <c r="K58" s="72">
        <v>649412976</v>
      </c>
      <c r="L58" s="223">
        <f>K58/$K$69</f>
        <v>0.40971536008622167</v>
      </c>
    </row>
    <row r="59" spans="1:12" ht="15" customHeight="1" x14ac:dyDescent="0.25">
      <c r="A59" s="78" t="s">
        <v>55</v>
      </c>
      <c r="B59" s="72">
        <f>ULSummary!B59-ULBoard!B59+LSU!B59+LSUA!B59+LSUS!B59+SUBR!B59+SUNO!B59</f>
        <v>104895059.91000001</v>
      </c>
      <c r="C59" s="72">
        <f>ULSummary!C59-ULBoard!C59+LSU!C59+LSUA!C59+LSUS!C59+SUBR!C59+SUNO!C59</f>
        <v>102563453</v>
      </c>
      <c r="D59" s="72">
        <f>ULSummary!D59-ULBoard!D59+LSU!D59+LSUA!D59+LSUS!D59+SUBR!D59+SUNO!D59</f>
        <v>102707215.8</v>
      </c>
      <c r="E59" s="72">
        <f t="shared" si="4"/>
        <v>143762.79999999702</v>
      </c>
      <c r="F59" s="73">
        <f t="shared" si="5"/>
        <v>1.4016961772922857E-3</v>
      </c>
      <c r="J59" s="78" t="s">
        <v>55</v>
      </c>
      <c r="K59" s="72">
        <v>99858461</v>
      </c>
      <c r="L59" s="223">
        <f t="shared" ref="L59:L68" si="6">K59/$K$69</f>
        <v>6.3000812762125838E-2</v>
      </c>
    </row>
    <row r="60" spans="1:12" ht="15" customHeight="1" x14ac:dyDescent="0.25">
      <c r="A60" s="78" t="s">
        <v>56</v>
      </c>
      <c r="B60" s="72">
        <f>ULSummary!B60-ULBoard!B60+LSU!B60+LSUA!B60+LSUS!B60+SUBR!B60+SUNO!B60</f>
        <v>8238519.6399999997</v>
      </c>
      <c r="C60" s="72">
        <f>ULSummary!C60-ULBoard!C60+LSU!C60+LSUA!C60+LSUS!C60+SUBR!C60+SUNO!C60</f>
        <v>6094182</v>
      </c>
      <c r="D60" s="72">
        <f>ULSummary!D60-ULBoard!D60+LSU!D60+LSUA!D60+LSUS!D60+SUBR!D60+SUNO!D60</f>
        <v>6423865</v>
      </c>
      <c r="E60" s="72">
        <f t="shared" si="4"/>
        <v>329683</v>
      </c>
      <c r="F60" s="73">
        <f t="shared" si="5"/>
        <v>5.4097990509636894E-2</v>
      </c>
      <c r="J60" s="78" t="s">
        <v>56</v>
      </c>
      <c r="K60" s="72">
        <v>5408684</v>
      </c>
      <c r="L60" s="224">
        <f t="shared" si="6"/>
        <v>3.4123446782692341E-3</v>
      </c>
    </row>
    <row r="61" spans="1:12" ht="15" customHeight="1" x14ac:dyDescent="0.25">
      <c r="A61" s="78" t="s">
        <v>57</v>
      </c>
      <c r="B61" s="72">
        <f>ULSummary!B61-ULBoard!B61+LSU!B61+LSUA!B61+LSUS!B61+SUBR!B61+SUNO!B61</f>
        <v>166716218.22999999</v>
      </c>
      <c r="C61" s="72">
        <f>ULSummary!C61-ULBoard!C61+LSU!C61+LSUA!C61+LSUS!C61+SUBR!C61+SUNO!C61</f>
        <v>169702546</v>
      </c>
      <c r="D61" s="72">
        <f>ULSummary!D61-ULBoard!D61+LSU!D61+LSUA!D61+LSUS!D61+SUBR!D61+SUNO!D61</f>
        <v>174565780</v>
      </c>
      <c r="E61" s="72">
        <f t="shared" si="4"/>
        <v>4863234</v>
      </c>
      <c r="F61" s="73">
        <f t="shared" si="5"/>
        <v>2.865740152183692E-2</v>
      </c>
      <c r="J61" s="78" t="s">
        <v>194</v>
      </c>
      <c r="K61" s="72">
        <v>166193585</v>
      </c>
      <c r="L61" s="223">
        <f t="shared" si="6"/>
        <v>0.10485171537794324</v>
      </c>
    </row>
    <row r="62" spans="1:12" ht="15" customHeight="1" x14ac:dyDescent="0.25">
      <c r="A62" s="78" t="s">
        <v>58</v>
      </c>
      <c r="B62" s="72">
        <f>ULSummary!B62-ULBoard!B62+LSU!B62+LSUA!B62+LSUS!B62+SUBR!B62+SUNO!B62</f>
        <v>75139665.680000007</v>
      </c>
      <c r="C62" s="72">
        <f>ULSummary!C62-ULBoard!C62+LSU!C62+LSUA!C62+LSUS!C62+SUBR!C62+SUNO!C62</f>
        <v>73080868</v>
      </c>
      <c r="D62" s="72">
        <f>ULSummary!D62-ULBoard!D62+LSU!D62+LSUA!D62+LSUS!D62+SUBR!D62+SUNO!D62</f>
        <v>75356851.599999994</v>
      </c>
      <c r="E62" s="72">
        <f t="shared" si="4"/>
        <v>2275983.599999994</v>
      </c>
      <c r="F62" s="73">
        <f t="shared" si="5"/>
        <v>3.1143357520055648E-2</v>
      </c>
      <c r="J62" s="78" t="s">
        <v>58</v>
      </c>
      <c r="K62" s="72">
        <v>69647885</v>
      </c>
      <c r="L62" s="223">
        <f t="shared" si="6"/>
        <v>4.3940927170538636E-2</v>
      </c>
    </row>
    <row r="63" spans="1:12" ht="15" customHeight="1" x14ac:dyDescent="0.25">
      <c r="A63" s="78" t="s">
        <v>59</v>
      </c>
      <c r="B63" s="72">
        <f>ULSummary!B63-ULBoard!B63+LSU!B63+LSUA!B63+LSUS!B63+SUBR!B63+SUNO!B63</f>
        <v>188749313.50999996</v>
      </c>
      <c r="C63" s="72">
        <f>ULSummary!C63-ULBoard!C63+LSU!C63+LSUA!C63+LSUS!C63+SUBR!C63+SUNO!C63</f>
        <v>198477960</v>
      </c>
      <c r="D63" s="72">
        <f>ULSummary!D63-ULBoard!D63+LSU!D63+LSUA!D63+LSUS!D63+SUBR!D63+SUNO!D63</f>
        <v>198279187.80000001</v>
      </c>
      <c r="E63" s="72">
        <f t="shared" si="4"/>
        <v>-198772.19999998808</v>
      </c>
      <c r="F63" s="73">
        <f t="shared" si="5"/>
        <v>-1.0014824819843376E-3</v>
      </c>
      <c r="J63" s="78" t="s">
        <v>59</v>
      </c>
      <c r="K63" s="72">
        <v>184123588</v>
      </c>
      <c r="L63" s="223">
        <f t="shared" si="6"/>
        <v>0.11616377397082858</v>
      </c>
    </row>
    <row r="64" spans="1:12" ht="15" customHeight="1" x14ac:dyDescent="0.25">
      <c r="A64" s="78" t="s">
        <v>60</v>
      </c>
      <c r="B64" s="72">
        <f>ULSummary!B64-ULBoard!B64+LSU!B64+LSUA!B64+LSUS!B64+SUBR!B64+SUNO!B64</f>
        <v>214849326.99999997</v>
      </c>
      <c r="C64" s="72">
        <f>ULSummary!C64-ULBoard!C64+LSU!C64+LSUA!C64+LSUS!C64+SUBR!C64+SUNO!C64</f>
        <v>220206238</v>
      </c>
      <c r="D64" s="72">
        <f>ULSummary!D64-ULBoard!D64+LSU!D64+LSUA!D64+LSUS!D64+SUBR!D64+SUNO!D64</f>
        <v>225843925</v>
      </c>
      <c r="E64" s="72">
        <f t="shared" si="4"/>
        <v>5637687</v>
      </c>
      <c r="F64" s="73">
        <f t="shared" si="5"/>
        <v>2.5601849662406022E-2</v>
      </c>
      <c r="J64" s="78" t="s">
        <v>195</v>
      </c>
      <c r="K64" s="72">
        <v>218744910</v>
      </c>
      <c r="L64" s="223">
        <f t="shared" si="6"/>
        <v>0.13800640406002321</v>
      </c>
    </row>
    <row r="65" spans="1:12" ht="15" customHeight="1" x14ac:dyDescent="0.25">
      <c r="A65" s="78" t="s">
        <v>61</v>
      </c>
      <c r="B65" s="72">
        <f>ULSummary!B65-ULBoard!B65+LSU!B65+LSUA!B65+LSUS!B65+SUBR!B65+SUNO!B65</f>
        <v>158922423.70999998</v>
      </c>
      <c r="C65" s="72">
        <f>ULSummary!C65-ULBoard!C65+LSU!C65+LSUA!C65+LSUS!C65+SUBR!C65+SUNO!C65</f>
        <v>163274625</v>
      </c>
      <c r="D65" s="72">
        <f>ULSummary!D65-ULBoard!D65+LSU!D65+LSUA!D65+LSUS!D65+SUBR!D65+SUNO!D65</f>
        <v>162483655.40000001</v>
      </c>
      <c r="E65" s="72">
        <f t="shared" si="4"/>
        <v>-790969.59999999404</v>
      </c>
      <c r="F65" s="73">
        <f t="shared" si="5"/>
        <v>-4.8444122900297218E-3</v>
      </c>
      <c r="J65" s="78" t="s">
        <v>196</v>
      </c>
      <c r="K65" s="72">
        <v>160385302</v>
      </c>
      <c r="L65" s="223">
        <f t="shared" si="6"/>
        <v>0.10118726325152365</v>
      </c>
    </row>
    <row r="66" spans="1:12" s="127" customFormat="1" ht="15" customHeight="1" x14ac:dyDescent="0.25">
      <c r="A66" s="97" t="s">
        <v>62</v>
      </c>
      <c r="B66" s="90">
        <f>ULSummary!B66-ULBoard!B66+LSU!B66+LSUA!B66+LSUS!B66+SUBR!B66+SUNO!B66</f>
        <v>1572928361.9400001</v>
      </c>
      <c r="C66" s="90">
        <f>ULSummary!C66-ULBoard!C66+LSU!C66+LSUA!C66+LSUS!C66+SUBR!C66+SUNO!C66</f>
        <v>1598980354</v>
      </c>
      <c r="D66" s="90">
        <f>ULSummary!D66-ULBoard!D66+LSU!D66+LSUA!D66+LSUS!D66+SUBR!D66+SUNO!D66</f>
        <v>1626832918</v>
      </c>
      <c r="E66" s="90">
        <f t="shared" si="4"/>
        <v>27852564</v>
      </c>
      <c r="F66" s="84">
        <f t="shared" si="5"/>
        <v>1.741895322873992E-2</v>
      </c>
      <c r="J66" s="78" t="s">
        <v>64</v>
      </c>
      <c r="K66" s="72">
        <v>4944068</v>
      </c>
      <c r="L66" s="224">
        <f t="shared" si="6"/>
        <v>3.1192179333829105E-3</v>
      </c>
    </row>
    <row r="67" spans="1:12" ht="15" customHeight="1" x14ac:dyDescent="0.25">
      <c r="A67" s="78" t="s">
        <v>63</v>
      </c>
      <c r="B67" s="72">
        <f>ULSummary!B67-ULBoard!B67+LSU!B67+LSUA!B67+LSUS!B67+SUBR!B67+SUNO!B67</f>
        <v>0</v>
      </c>
      <c r="C67" s="72">
        <f>ULSummary!C67-ULBoard!C67+LSU!C67+LSUA!C67+LSUS!C67+SUBR!C67+SUNO!C67</f>
        <v>0</v>
      </c>
      <c r="D67" s="72">
        <f>ULSummary!D67-ULBoard!D67+LSU!D67+LSUA!D67+LSUS!D67+SUBR!D67+SUNO!D67</f>
        <v>0</v>
      </c>
      <c r="E67" s="72">
        <f t="shared" si="4"/>
        <v>0</v>
      </c>
      <c r="F67" s="73">
        <f t="shared" si="5"/>
        <v>0</v>
      </c>
      <c r="J67" s="78" t="s">
        <v>65</v>
      </c>
      <c r="K67" s="72">
        <v>24296915</v>
      </c>
      <c r="L67" s="223">
        <f t="shared" si="6"/>
        <v>1.532895036918591E-2</v>
      </c>
    </row>
    <row r="68" spans="1:12" ht="15" customHeight="1" x14ac:dyDescent="0.25">
      <c r="A68" s="78" t="s">
        <v>64</v>
      </c>
      <c r="B68" s="72">
        <f>ULSummary!B68-ULBoard!B68+LSU!B68+LSUA!B68+LSUS!B68+SUBR!B68+SUNO!B68</f>
        <v>4054482.0500000003</v>
      </c>
      <c r="C68" s="72">
        <f>ULSummary!C68-ULBoard!C68+LSU!C68+LSUA!C68+LSUS!C68+SUBR!C68+SUNO!C68</f>
        <v>4780455</v>
      </c>
      <c r="D68" s="72">
        <f>ULSummary!D68-ULBoard!D68+LSU!D68+LSUA!D68+LSUS!D68+SUBR!D68+SUNO!D68</f>
        <v>319017</v>
      </c>
      <c r="E68" s="72">
        <f t="shared" si="4"/>
        <v>-4461438</v>
      </c>
      <c r="F68" s="73">
        <f t="shared" si="5"/>
        <v>-0.93326639409846968</v>
      </c>
      <c r="J68" s="78" t="s">
        <v>66</v>
      </c>
      <c r="K68" s="72">
        <v>2018114</v>
      </c>
      <c r="L68" s="224">
        <f t="shared" si="6"/>
        <v>1.2732303399571202E-3</v>
      </c>
    </row>
    <row r="69" spans="1:12" ht="15" customHeight="1" x14ac:dyDescent="0.25">
      <c r="A69" s="78" t="s">
        <v>65</v>
      </c>
      <c r="B69" s="72">
        <f>ULSummary!B69-ULBoard!B69+LSU!B69+LSUA!B69+LSUS!B69+SUBR!B69+SUNO!B69</f>
        <v>27532764</v>
      </c>
      <c r="C69" s="72">
        <f>ULSummary!C69-ULBoard!C69+LSU!C69+LSUA!C69+LSUS!C69+SUBR!C69+SUNO!C69</f>
        <v>24505506</v>
      </c>
      <c r="D69" s="72">
        <f>ULSummary!D69-ULBoard!D69+LSU!D69+LSUA!D69+LSUS!D69+SUBR!D69+SUNO!D69</f>
        <v>24705902</v>
      </c>
      <c r="E69" s="72">
        <f t="shared" si="4"/>
        <v>200396</v>
      </c>
      <c r="F69" s="73">
        <f t="shared" si="5"/>
        <v>8.1775907830672831E-3</v>
      </c>
      <c r="K69" s="190">
        <f>SUM(K58:K68)</f>
        <v>1585034488</v>
      </c>
    </row>
    <row r="70" spans="1:12" ht="15" customHeight="1" x14ac:dyDescent="0.25">
      <c r="A70" s="78" t="s">
        <v>66</v>
      </c>
      <c r="B70" s="72">
        <f>ULSummary!B70-ULBoard!B70+LSU!B70+LSUA!B70+LSUS!B70+SUBR!B70+SUNO!B70</f>
        <v>2091131</v>
      </c>
      <c r="C70" s="72">
        <f>ULSummary!C70-ULBoard!C70+LSU!C70+LSUA!C70+LSUS!C70+SUBR!C70+SUNO!C70</f>
        <v>2258285</v>
      </c>
      <c r="D70" s="72">
        <f>ULSummary!D70-ULBoard!D70+LSU!D70+LSUA!D70+LSUS!D70+SUBR!D70+SUNO!D70</f>
        <v>2675377</v>
      </c>
      <c r="E70" s="72">
        <f t="shared" si="4"/>
        <v>417092</v>
      </c>
      <c r="F70" s="73">
        <f t="shared" si="5"/>
        <v>0.18469413736530155</v>
      </c>
    </row>
    <row r="71" spans="1:12" s="127" customFormat="1" ht="15" customHeight="1" x14ac:dyDescent="0.25">
      <c r="A71" s="98" t="s">
        <v>67</v>
      </c>
      <c r="B71" s="90">
        <f>ULSummary!B71-ULBoard!B71+LSU!B71+LSUA!B71+LSUS!B71+SUBR!B71+SUNO!B71-1</f>
        <v>1606606736.9900002</v>
      </c>
      <c r="C71" s="90">
        <f>ULSummary!C71-ULBoard!C71+LSU!C71+LSUA!C71+LSUS!C71+SUBR!C71+SUNO!C71</f>
        <v>1630524600</v>
      </c>
      <c r="D71" s="90">
        <f>ULSummary!D71-ULBoard!D71+LSU!D71+LSUA!D71+LSUS!D71+SUBR!D71+SUNO!D71</f>
        <v>1654533213</v>
      </c>
      <c r="E71" s="90">
        <f>D71-C71</f>
        <v>24008613</v>
      </c>
      <c r="F71" s="84">
        <f t="shared" si="5"/>
        <v>1.4724471498314101E-2</v>
      </c>
    </row>
    <row r="72" spans="1:12" ht="15" customHeight="1" x14ac:dyDescent="0.25">
      <c r="A72" s="96"/>
      <c r="B72" s="68"/>
      <c r="C72" s="68"/>
      <c r="D72" s="68"/>
      <c r="E72" s="68"/>
      <c r="F72" s="70"/>
    </row>
    <row r="73" spans="1:12" ht="15" customHeight="1" x14ac:dyDescent="0.25">
      <c r="A73" s="94" t="s">
        <v>68</v>
      </c>
      <c r="B73" s="68"/>
      <c r="C73" s="68"/>
      <c r="D73" s="68"/>
      <c r="E73" s="68"/>
      <c r="F73" s="70"/>
    </row>
    <row r="74" spans="1:12" ht="15" customHeight="1" x14ac:dyDescent="0.25">
      <c r="A74" s="76" t="s">
        <v>69</v>
      </c>
      <c r="B74" s="72">
        <f>ULSummary!B74-ULBoard!B74+LSU!B74+LSUA!B74+LSUS!B74+SUBR!B74+SUNO!B74</f>
        <v>764819540.1400001</v>
      </c>
      <c r="C74" s="72">
        <f>ULSummary!C74-ULBoard!C74+LSU!C74+LSUA!C74+LSUS!C74+SUBR!C74+SUNO!C74</f>
        <v>786248050</v>
      </c>
      <c r="D74" s="72">
        <f>ULSummary!D74-ULBoard!D74+LSU!D74+LSUA!D74+LSUS!D74+SUBR!D74+SUNO!D74</f>
        <v>799321476</v>
      </c>
      <c r="E74" s="72">
        <f t="shared" ref="E74:E91" si="7">D74-C74</f>
        <v>13073426</v>
      </c>
      <c r="F74" s="73">
        <f t="shared" ref="F74:F92" si="8">IF(ISBLANK(E74),"  ",IF(C74&gt;0,E74/C74,IF(E74&gt;0,1,0)))</f>
        <v>1.6627610078015456E-2</v>
      </c>
    </row>
    <row r="75" spans="1:12" ht="15" customHeight="1" x14ac:dyDescent="0.25">
      <c r="A75" s="78" t="s">
        <v>70</v>
      </c>
      <c r="B75" s="72">
        <f>ULSummary!B75-ULBoard!B75+LSU!B75+LSUA!B75+LSUS!B75+SUBR!B75+SUNO!B75</f>
        <v>46771772.490000002</v>
      </c>
      <c r="C75" s="72">
        <f>ULSummary!C75-ULBoard!C75+LSU!C75+LSUA!C75+LSUS!C75+SUBR!C75+SUNO!C75</f>
        <v>43079943</v>
      </c>
      <c r="D75" s="72">
        <f>ULSummary!D75-ULBoard!D75+LSU!D75+LSUA!D75+LSUS!D75+SUBR!D75+SUNO!D75</f>
        <v>43228300</v>
      </c>
      <c r="E75" s="72">
        <f t="shared" si="7"/>
        <v>148357</v>
      </c>
      <c r="F75" s="73">
        <f t="shared" si="8"/>
        <v>3.443760359664357E-3</v>
      </c>
    </row>
    <row r="76" spans="1:12" ht="15" customHeight="1" x14ac:dyDescent="0.25">
      <c r="A76" s="78" t="s">
        <v>71</v>
      </c>
      <c r="B76" s="72">
        <f>ULSummary!B76-ULBoard!B76+LSU!B76+LSUA!B76+LSUS!B76+SUBR!B76+SUNO!B76</f>
        <v>330128701.21999997</v>
      </c>
      <c r="C76" s="72">
        <f>ULSummary!C76-ULBoard!C76+LSU!C76+LSUA!C76+LSUS!C76+SUBR!C76+SUNO!C76</f>
        <v>335439719</v>
      </c>
      <c r="D76" s="72">
        <f>ULSummary!D76-ULBoard!D76+LSU!D76+LSUA!D76+LSUS!D76+SUBR!D76+SUNO!D76</f>
        <v>344762293</v>
      </c>
      <c r="E76" s="72">
        <f t="shared" si="7"/>
        <v>9322574</v>
      </c>
      <c r="F76" s="73">
        <f t="shared" si="8"/>
        <v>2.7792099360779633E-2</v>
      </c>
    </row>
    <row r="77" spans="1:12" s="127" customFormat="1" ht="15" customHeight="1" x14ac:dyDescent="0.25">
      <c r="A77" s="97" t="s">
        <v>72</v>
      </c>
      <c r="B77" s="90">
        <f>ULSummary!B77-ULBoard!B77+LSU!B77+LSUA!B77+LSUS!B77+SUBR!B77+SUNO!B77</f>
        <v>1141720013.8499999</v>
      </c>
      <c r="C77" s="90">
        <f>ULSummary!C77-ULBoard!C77+LSU!C77+LSUA!C77+LSUS!C77+SUBR!C77+SUNO!C77</f>
        <v>1164767712</v>
      </c>
      <c r="D77" s="90">
        <f>ULSummary!D77-ULBoard!D77+LSU!D77+LSUA!D77+LSUS!D77+SUBR!D77+SUNO!D77</f>
        <v>1187312069</v>
      </c>
      <c r="E77" s="90">
        <f t="shared" si="7"/>
        <v>22544357</v>
      </c>
      <c r="F77" s="84">
        <f t="shared" si="8"/>
        <v>1.9355238617740803E-2</v>
      </c>
    </row>
    <row r="78" spans="1:12" ht="15" customHeight="1" x14ac:dyDescent="0.25">
      <c r="A78" s="78" t="s">
        <v>73</v>
      </c>
      <c r="B78" s="72">
        <f>ULSummary!B78-ULBoard!B78+LSU!B78+LSUA!B78+LSUS!B78+SUBR!B78+SUNO!B78</f>
        <v>9486494.1599999983</v>
      </c>
      <c r="C78" s="72">
        <f>ULSummary!C78-ULBoard!C78+LSU!C78+LSUA!C78+LSUS!C78+SUBR!C78+SUNO!C78</f>
        <v>8060747</v>
      </c>
      <c r="D78" s="72">
        <f>ULSummary!D78-ULBoard!D78+LSU!D78+LSUA!D78+LSUS!D78+SUBR!D78+SUNO!D78</f>
        <v>8373151</v>
      </c>
      <c r="E78" s="72">
        <f t="shared" si="7"/>
        <v>312404</v>
      </c>
      <c r="F78" s="73">
        <f t="shared" si="8"/>
        <v>3.8756209567177832E-2</v>
      </c>
    </row>
    <row r="79" spans="1:12" ht="15" customHeight="1" x14ac:dyDescent="0.25">
      <c r="A79" s="78" t="s">
        <v>74</v>
      </c>
      <c r="B79" s="72">
        <f>ULSummary!B79-ULBoard!B79+LSU!B79+LSUA!B79+LSUS!B79+SUBR!B79+SUNO!B79</f>
        <v>107285794.77000001</v>
      </c>
      <c r="C79" s="72">
        <f>ULSummary!C79-ULBoard!C79+LSU!C79+LSUA!C79+LSUS!C79+SUBR!C79+SUNO!C79</f>
        <v>120702461</v>
      </c>
      <c r="D79" s="72">
        <f>ULSummary!D79-ULBoard!D79+LSU!D79+LSUA!D79+LSUS!D79+SUBR!D79+SUNO!D79</f>
        <v>116593489</v>
      </c>
      <c r="E79" s="72">
        <f t="shared" si="7"/>
        <v>-4108972</v>
      </c>
      <c r="F79" s="73">
        <f t="shared" si="8"/>
        <v>-3.404215594245423E-2</v>
      </c>
    </row>
    <row r="80" spans="1:12" ht="15" customHeight="1" x14ac:dyDescent="0.25">
      <c r="A80" s="78" t="s">
        <v>75</v>
      </c>
      <c r="B80" s="72">
        <f>ULSummary!B80-ULBoard!B80+LSU!B80+LSUA!B80+LSUS!B80+SUBR!B80+SUNO!B80</f>
        <v>35027650.990000002</v>
      </c>
      <c r="C80" s="72">
        <f>ULSummary!C80-ULBoard!C80+LSU!C80+LSUA!C80+LSUS!C80+SUBR!C80+SUNO!C80</f>
        <v>28092966</v>
      </c>
      <c r="D80" s="72">
        <f>ULSummary!D80-ULBoard!D80+LSU!D80+LSUA!D80+LSUS!D80+SUBR!D80+SUNO!D80</f>
        <v>30593028</v>
      </c>
      <c r="E80" s="72">
        <f t="shared" si="7"/>
        <v>2500062</v>
      </c>
      <c r="F80" s="73">
        <f t="shared" si="8"/>
        <v>8.899245455250257E-2</v>
      </c>
    </row>
    <row r="81" spans="1:8" s="127" customFormat="1" ht="15" customHeight="1" x14ac:dyDescent="0.25">
      <c r="A81" s="81" t="s">
        <v>76</v>
      </c>
      <c r="B81" s="90">
        <f>ULSummary!B81-ULBoard!B81+LSU!B81+LSUA!B81+LSUS!B81+SUBR!B81+SUNO!B81</f>
        <v>151799939.92000002</v>
      </c>
      <c r="C81" s="90">
        <f>ULSummary!C81-ULBoard!C81+LSU!C81+LSUA!C81+LSUS!C81+SUBR!C81+SUNO!C81</f>
        <v>156856174</v>
      </c>
      <c r="D81" s="90">
        <f>ULSummary!D81-ULBoard!D81+LSU!D81+LSUA!D81+LSUS!D81+SUBR!D81+SUNO!D81</f>
        <v>155559668</v>
      </c>
      <c r="E81" s="90">
        <f t="shared" si="7"/>
        <v>-1296506</v>
      </c>
      <c r="F81" s="84">
        <f t="shared" si="8"/>
        <v>-8.2655720010103018E-3</v>
      </c>
    </row>
    <row r="82" spans="1:8" ht="15" customHeight="1" x14ac:dyDescent="0.25">
      <c r="A82" s="78" t="s">
        <v>77</v>
      </c>
      <c r="B82" s="72">
        <f>ULSummary!B82-ULBoard!B82+LSU!B82+LSUA!B82+LSUS!B82+SUBR!B82+SUNO!B82</f>
        <v>28154619.359999999</v>
      </c>
      <c r="C82" s="72">
        <f>ULSummary!C82-ULBoard!C82+LSU!C82+LSUA!C82+LSUS!C82+SUBR!C82+SUNO!C82</f>
        <v>24659987</v>
      </c>
      <c r="D82" s="72">
        <f>ULSummary!D82-ULBoard!D82+LSU!D82+LSUA!D82+LSUS!D82+SUBR!D82+SUNO!D82</f>
        <v>26915283</v>
      </c>
      <c r="E82" s="72">
        <f t="shared" si="7"/>
        <v>2255296</v>
      </c>
      <c r="F82" s="73">
        <f t="shared" si="8"/>
        <v>9.1455684871204521E-2</v>
      </c>
    </row>
    <row r="83" spans="1:8" ht="15" customHeight="1" x14ac:dyDescent="0.25">
      <c r="A83" s="78" t="s">
        <v>78</v>
      </c>
      <c r="B83" s="72">
        <f>ULSummary!B83-ULBoard!B83+LSU!B83+LSUA!B83+LSUS!B83+SUBR!B83+SUNO!B83</f>
        <v>257222730.73000002</v>
      </c>
      <c r="C83" s="72">
        <f>ULSummary!C83-ULBoard!C83+LSU!C83+LSUA!C83+LSUS!C83+SUBR!C83+SUNO!C83</f>
        <v>259902389</v>
      </c>
      <c r="D83" s="72">
        <f>ULSummary!D83-ULBoard!D83+LSU!D83+LSUA!D83+LSUS!D83+SUBR!D83+SUNO!D83</f>
        <v>261061006</v>
      </c>
      <c r="E83" s="72">
        <f t="shared" si="7"/>
        <v>1158617</v>
      </c>
      <c r="F83" s="73">
        <f t="shared" si="8"/>
        <v>4.4578928437629716E-3</v>
      </c>
    </row>
    <row r="84" spans="1:8" ht="15" customHeight="1" x14ac:dyDescent="0.25">
      <c r="A84" s="78" t="s">
        <v>79</v>
      </c>
      <c r="B84" s="72">
        <f>ULSummary!B84-ULBoard!B84+LSU!B84+LSUA!B84+LSUS!B84+SUBR!B84+SUNO!B84</f>
        <v>0</v>
      </c>
      <c r="C84" s="72">
        <f>ULSummary!C84-ULBoard!C84+LSU!C84+LSUA!C84+LSUS!C84+SUBR!C84+SUNO!C84</f>
        <v>0</v>
      </c>
      <c r="D84" s="72">
        <f>ULSummary!D84-ULBoard!D84+LSU!D84+LSUA!D84+LSUS!D84+SUBR!D84+SUNO!D84</f>
        <v>0</v>
      </c>
      <c r="E84" s="72">
        <f t="shared" si="7"/>
        <v>0</v>
      </c>
      <c r="F84" s="73">
        <f t="shared" si="8"/>
        <v>0</v>
      </c>
    </row>
    <row r="85" spans="1:8" ht="15" customHeight="1" x14ac:dyDescent="0.25">
      <c r="A85" s="78" t="s">
        <v>80</v>
      </c>
      <c r="B85" s="72">
        <f>ULSummary!B85-ULBoard!B85+LSU!B85+LSUA!B85+LSUS!B85+SUBR!B85+SUNO!B85</f>
        <v>11151867.850000001</v>
      </c>
      <c r="C85" s="72">
        <f>ULSummary!C85-ULBoard!C85+LSU!C85+LSUA!C85+LSUS!C85+SUBR!C85+SUNO!C85</f>
        <v>10155978</v>
      </c>
      <c r="D85" s="72">
        <f>ULSummary!D85-ULBoard!D85+LSU!D85+LSUA!D85+LSUS!D85+SUBR!D85+SUNO!D85</f>
        <v>10618075</v>
      </c>
      <c r="E85" s="72">
        <f t="shared" si="7"/>
        <v>462097</v>
      </c>
      <c r="F85" s="73">
        <f t="shared" si="8"/>
        <v>4.5500000098464173E-2</v>
      </c>
    </row>
    <row r="86" spans="1:8" s="127" customFormat="1" ht="15" customHeight="1" x14ac:dyDescent="0.25">
      <c r="A86" s="81" t="s">
        <v>81</v>
      </c>
      <c r="B86" s="90">
        <f>ULSummary!B86-ULBoard!B86+LSU!B86+LSUA!B86+LSUS!B86+SUBR!B86+SUNO!B86</f>
        <v>296529217.94</v>
      </c>
      <c r="C86" s="90">
        <f>ULSummary!C86-ULBoard!C86+LSU!C86+LSUA!C86+LSUS!C86+SUBR!C86+SUNO!C86</f>
        <v>294718354</v>
      </c>
      <c r="D86" s="90">
        <f>ULSummary!D86-ULBoard!D86+LSU!D86+LSUA!D86+LSUS!D86+SUBR!D86+SUNO!D86</f>
        <v>298594364</v>
      </c>
      <c r="E86" s="90">
        <f t="shared" si="7"/>
        <v>3876010</v>
      </c>
      <c r="F86" s="84">
        <f t="shared" si="8"/>
        <v>1.3151573179592337E-2</v>
      </c>
    </row>
    <row r="87" spans="1:8" ht="15" customHeight="1" x14ac:dyDescent="0.25">
      <c r="A87" s="78" t="s">
        <v>82</v>
      </c>
      <c r="B87" s="72">
        <f>ULSummary!B87-ULBoard!B87+LSU!B87+LSUA!B87+LSUS!B87+SUBR!B87+SUNO!B87</f>
        <v>10852473.130000001</v>
      </c>
      <c r="C87" s="72">
        <f>ULSummary!C87-ULBoard!C87+LSU!C87+LSUA!C87+LSUS!C87+SUBR!C87+SUNO!C87</f>
        <v>7411164</v>
      </c>
      <c r="D87" s="72">
        <f>ULSummary!D87-ULBoard!D87+LSU!D87+LSUA!D87+LSUS!D87+SUBR!D87+SUNO!D87</f>
        <v>6252793</v>
      </c>
      <c r="E87" s="72">
        <f t="shared" si="7"/>
        <v>-1158371</v>
      </c>
      <c r="F87" s="73">
        <f t="shared" si="8"/>
        <v>-0.15630081860285375</v>
      </c>
    </row>
    <row r="88" spans="1:8" ht="15" customHeight="1" x14ac:dyDescent="0.25">
      <c r="A88" s="78" t="s">
        <v>83</v>
      </c>
      <c r="B88" s="72">
        <f>ULSummary!B88-ULBoard!B88+LSU!B88+LSUA!B88+LSUS!B88+SUBR!B88+SUNO!B88</f>
        <v>4304094.9899999993</v>
      </c>
      <c r="C88" s="72">
        <f>ULSummary!C88-ULBoard!C88+LSU!C88+LSUA!C88+LSUS!C88+SUBR!C88+SUNO!C88</f>
        <v>5571682</v>
      </c>
      <c r="D88" s="72">
        <f>ULSummary!D88-ULBoard!D88+LSU!D88+LSUA!D88+LSUS!D88+SUBR!D88+SUNO!D88</f>
        <v>6306533</v>
      </c>
      <c r="E88" s="72">
        <f t="shared" si="7"/>
        <v>734851</v>
      </c>
      <c r="F88" s="73">
        <f t="shared" si="8"/>
        <v>0.13189033401403741</v>
      </c>
    </row>
    <row r="89" spans="1:8" ht="15" customHeight="1" x14ac:dyDescent="0.25">
      <c r="A89" s="86" t="s">
        <v>84</v>
      </c>
      <c r="B89" s="72">
        <f>ULSummary!B89-ULBoard!B89+LSU!B89+LSUA!B89+LSUS!B89+SUBR!B89+SUNO!B89</f>
        <v>1401005.1600000001</v>
      </c>
      <c r="C89" s="72">
        <f>ULSummary!C89-ULBoard!C89+LSU!C89+LSUA!C89+LSUS!C89+SUBR!C89+SUNO!C89</f>
        <v>1199512</v>
      </c>
      <c r="D89" s="72">
        <f>ULSummary!D89-ULBoard!D89+LSU!D89+LSUA!D89+LSUS!D89+SUBR!D89+SUNO!D89</f>
        <v>507783</v>
      </c>
      <c r="E89" s="72">
        <f t="shared" si="7"/>
        <v>-691729</v>
      </c>
      <c r="F89" s="73">
        <f t="shared" si="8"/>
        <v>-0.5766753479748431</v>
      </c>
    </row>
    <row r="90" spans="1:8" s="127" customFormat="1" ht="15" customHeight="1" x14ac:dyDescent="0.25">
      <c r="A90" s="100" t="s">
        <v>85</v>
      </c>
      <c r="B90" s="90">
        <f>ULSummary!B90-ULBoard!B90+LSU!B90+LSUA!B90+LSUS!B90+SUBR!B90+SUNO!B90</f>
        <v>16557573.280000001</v>
      </c>
      <c r="C90" s="90">
        <f>ULSummary!C90-ULBoard!C90+LSU!C90+LSUA!C90+LSUS!C90+SUBR!C90+SUNO!C90</f>
        <v>14182358</v>
      </c>
      <c r="D90" s="90">
        <f>ULSummary!D90-ULBoard!D90+LSU!D90+LSUA!D90+LSUS!D90+SUBR!D90+SUNO!D90</f>
        <v>13067109</v>
      </c>
      <c r="E90" s="90">
        <f t="shared" si="7"/>
        <v>-1115249</v>
      </c>
      <c r="F90" s="84">
        <f t="shared" si="8"/>
        <v>-7.8636359341655318E-2</v>
      </c>
    </row>
    <row r="91" spans="1:8" ht="15" customHeight="1" x14ac:dyDescent="0.25">
      <c r="A91" s="86" t="s">
        <v>86</v>
      </c>
      <c r="B91" s="72">
        <f>ULSummary!B91-ULBoard!B91+LSU!B91+LSUA!B91+LSUS!B91+SUBR!B91+SUNO!B91</f>
        <v>0</v>
      </c>
      <c r="C91" s="72">
        <f>ULSummary!C91-ULBoard!C91+LSU!C91+LSUA!C91+LSUS!C91+SUBR!C91+SUNO!C91</f>
        <v>0</v>
      </c>
      <c r="D91" s="72">
        <f>ULSummary!D91-ULBoard!D91+LSU!D91+LSUA!D91+LSUS!D91+SUBR!D91+SUNO!D91</f>
        <v>0</v>
      </c>
      <c r="E91" s="72">
        <f t="shared" si="7"/>
        <v>0</v>
      </c>
      <c r="F91" s="73">
        <f t="shared" si="8"/>
        <v>0</v>
      </c>
    </row>
    <row r="92" spans="1:8" s="127" customFormat="1" ht="15" customHeight="1" thickBot="1" x14ac:dyDescent="0.3">
      <c r="A92" s="199" t="s">
        <v>67</v>
      </c>
      <c r="B92" s="200">
        <f>ULSummary!B92-ULBoard!B92+LSU!B92+LSUA!B92+LSUS!B92+SUBR!B92+SUNO!B92-1</f>
        <v>1606606736.9900002</v>
      </c>
      <c r="C92" s="200">
        <f>ULSummary!C92-ULBoard!C92+LSU!C92+LSUA!C92+LSUS!C92+SUBR!C92+SUNO!C92</f>
        <v>1630524602</v>
      </c>
      <c r="D92" s="200">
        <f>ULSummary!D92-ULBoard!D92+LSU!D92+LSUA!D92+LSUS!D92+SUBR!D92+SUNO!D92</f>
        <v>1654533215</v>
      </c>
      <c r="E92" s="201">
        <f>D92-C92</f>
        <v>24008613</v>
      </c>
      <c r="F92" s="202">
        <f t="shared" si="8"/>
        <v>1.4724471480253078E-2</v>
      </c>
    </row>
    <row r="93" spans="1:8" ht="15" customHeight="1" thickTop="1" x14ac:dyDescent="0.4">
      <c r="A93" s="4"/>
      <c r="B93" s="5"/>
      <c r="C93" s="5"/>
      <c r="D93" s="5"/>
      <c r="E93" s="5"/>
      <c r="F93" s="6" t="s">
        <v>46</v>
      </c>
      <c r="G93" s="145"/>
      <c r="H93" s="145"/>
    </row>
    <row r="94" spans="1:8" x14ac:dyDescent="0.25">
      <c r="A94" s="1" t="s">
        <v>201</v>
      </c>
    </row>
    <row r="95" spans="1:8" x14ac:dyDescent="0.25">
      <c r="A95" s="1" t="s">
        <v>193</v>
      </c>
    </row>
  </sheetData>
  <hyperlinks>
    <hyperlink ref="H2" location="Home!A1" tooltip="Home" display="Home" xr:uid="{00000000-0004-0000-0300-000000000000}"/>
  </hyperlinks>
  <printOptions horizontalCentered="1" verticalCentered="1"/>
  <pageMargins left="0.25" right="0.25" top="0.75" bottom="0.75" header="0.3" footer="0.3"/>
  <pageSetup scale="49" fitToWidth="0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0">
    <pageSetUpPr fitToPage="1"/>
  </sheetPr>
  <dimension ref="A1:L95"/>
  <sheetViews>
    <sheetView zoomScale="80" zoomScaleNormal="80" workbookViewId="0">
      <pane xSplit="1" ySplit="5" topLeftCell="B6" activePane="bottomRight" state="frozen"/>
      <selection activeCell="P29" sqref="P29"/>
      <selection pane="topRight" activeCell="P29" sqref="P29"/>
      <selection pane="bottomLeft" activeCell="P29" sqref="P29"/>
      <selection pane="bottomRight" activeCell="H2" sqref="H2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9" t="s">
        <v>103</v>
      </c>
      <c r="E1" s="41"/>
      <c r="F1" s="43"/>
      <c r="H1" s="145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190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138</v>
      </c>
      <c r="C5" s="65" t="s">
        <v>197</v>
      </c>
      <c r="D5" s="65" t="s">
        <v>198</v>
      </c>
      <c r="E5" s="65" t="s">
        <v>138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v>7099163</v>
      </c>
      <c r="C8" s="72">
        <v>7099163</v>
      </c>
      <c r="D8" s="72">
        <v>7149749</v>
      </c>
      <c r="E8" s="72">
        <f t="shared" ref="E8:E29" si="0">D8-C8</f>
        <v>50586</v>
      </c>
      <c r="F8" s="73">
        <f t="shared" ref="F8:F29" si="1">IF(ISBLANK(E8),"  ",IF(C8&gt;0,E8/C8,IF(E8&gt;0,1,0)))</f>
        <v>7.1256287536995561E-3</v>
      </c>
    </row>
    <row r="9" spans="1:8" ht="15" customHeight="1" x14ac:dyDescent="0.25">
      <c r="A9" s="71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5">
        <v>10000000</v>
      </c>
      <c r="C10" s="75">
        <v>10000000</v>
      </c>
      <c r="D10" s="75">
        <v>12000000</v>
      </c>
      <c r="E10" s="75">
        <f t="shared" si="0"/>
        <v>2000000</v>
      </c>
      <c r="F10" s="73">
        <f t="shared" si="1"/>
        <v>0.2</v>
      </c>
    </row>
    <row r="11" spans="1:8" ht="15" customHeight="1" x14ac:dyDescent="0.25">
      <c r="A11" s="76" t="s">
        <v>15</v>
      </c>
      <c r="B11" s="77">
        <v>0</v>
      </c>
      <c r="C11" s="77">
        <v>0</v>
      </c>
      <c r="D11" s="77">
        <v>2000000</v>
      </c>
      <c r="E11" s="75">
        <f t="shared" si="0"/>
        <v>2000000</v>
      </c>
      <c r="F11" s="73">
        <f t="shared" si="1"/>
        <v>1</v>
      </c>
    </row>
    <row r="12" spans="1:8" ht="15" customHeight="1" x14ac:dyDescent="0.25">
      <c r="A12" s="78" t="s">
        <v>16</v>
      </c>
      <c r="B12" s="77">
        <v>0</v>
      </c>
      <c r="C12" s="77">
        <v>0</v>
      </c>
      <c r="D12" s="77">
        <v>0</v>
      </c>
      <c r="E12" s="75">
        <f t="shared" si="0"/>
        <v>0</v>
      </c>
      <c r="F12" s="73">
        <f t="shared" si="1"/>
        <v>0</v>
      </c>
    </row>
    <row r="13" spans="1:8" ht="15" customHeight="1" x14ac:dyDescent="0.25">
      <c r="A13" s="78" t="s">
        <v>17</v>
      </c>
      <c r="B13" s="77">
        <v>0</v>
      </c>
      <c r="C13" s="77">
        <v>0</v>
      </c>
      <c r="D13" s="77">
        <v>0</v>
      </c>
      <c r="E13" s="75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7">
        <v>0</v>
      </c>
      <c r="C14" s="77">
        <v>0</v>
      </c>
      <c r="D14" s="77">
        <v>0</v>
      </c>
      <c r="E14" s="75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7">
        <v>0</v>
      </c>
      <c r="C15" s="77">
        <v>0</v>
      </c>
      <c r="D15" s="77">
        <v>0</v>
      </c>
      <c r="E15" s="75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7">
        <v>0</v>
      </c>
      <c r="C16" s="77">
        <v>0</v>
      </c>
      <c r="D16" s="77">
        <v>0</v>
      </c>
      <c r="E16" s="75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7">
        <v>0</v>
      </c>
      <c r="C17" s="77">
        <v>0</v>
      </c>
      <c r="D17" s="77">
        <v>0</v>
      </c>
      <c r="E17" s="75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7">
        <v>0</v>
      </c>
      <c r="C18" s="77">
        <v>0</v>
      </c>
      <c r="D18" s="77">
        <v>0</v>
      </c>
      <c r="E18" s="75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7">
        <v>0</v>
      </c>
      <c r="C19" s="77">
        <v>0</v>
      </c>
      <c r="D19" s="77">
        <v>0</v>
      </c>
      <c r="E19" s="75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7">
        <v>0</v>
      </c>
      <c r="C20" s="77">
        <v>0</v>
      </c>
      <c r="D20" s="77">
        <v>0</v>
      </c>
      <c r="E20" s="75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7">
        <v>0</v>
      </c>
      <c r="C22" s="77">
        <v>0</v>
      </c>
      <c r="D22" s="77">
        <v>0</v>
      </c>
      <c r="E22" s="75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7">
        <v>0</v>
      </c>
      <c r="C23" s="77">
        <v>0</v>
      </c>
      <c r="D23" s="77">
        <v>0</v>
      </c>
      <c r="E23" s="75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7">
        <v>10000000</v>
      </c>
      <c r="C24" s="77">
        <v>10000000</v>
      </c>
      <c r="D24" s="77">
        <v>10000000</v>
      </c>
      <c r="E24" s="75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7">
        <v>0</v>
      </c>
      <c r="C25" s="77">
        <v>0</v>
      </c>
      <c r="D25" s="77">
        <v>0</v>
      </c>
      <c r="E25" s="75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7">
        <v>0</v>
      </c>
      <c r="C26" s="77">
        <v>0</v>
      </c>
      <c r="D26" s="77">
        <v>0</v>
      </c>
      <c r="E26" s="75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7">
        <v>0</v>
      </c>
      <c r="C27" s="77">
        <v>0</v>
      </c>
      <c r="D27" s="77">
        <v>0</v>
      </c>
      <c r="E27" s="75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7">
        <v>0</v>
      </c>
      <c r="C28" s="77">
        <v>0</v>
      </c>
      <c r="D28" s="77">
        <v>0</v>
      </c>
      <c r="E28" s="75">
        <f>D28-C28</f>
        <v>0</v>
      </c>
      <c r="F28" s="73">
        <f>IF(ISBLANK(E28),"  ",IF(C28&gt;0,E28/C28,IF(E28&gt;0,1,0)))</f>
        <v>0</v>
      </c>
    </row>
    <row r="29" spans="1:6" ht="15" customHeight="1" x14ac:dyDescent="0.25">
      <c r="A29" s="79" t="s">
        <v>32</v>
      </c>
      <c r="B29" s="77">
        <v>0</v>
      </c>
      <c r="C29" s="77">
        <v>0</v>
      </c>
      <c r="D29" s="77">
        <v>0</v>
      </c>
      <c r="E29" s="75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77"/>
      <c r="C34" s="77"/>
      <c r="D34" s="77"/>
      <c r="E34" s="75"/>
      <c r="F34" s="73" t="str">
        <f>IF(ISBLANK(E34),"  ",IF(C34&gt;0,E34/C34,IF(E34&gt;0,1,0)))</f>
        <v xml:space="preserve">  </v>
      </c>
    </row>
    <row r="35" spans="1:12" s="127" customFormat="1" ht="15" customHeight="1" x14ac:dyDescent="0.25">
      <c r="A35" s="82" t="s">
        <v>38</v>
      </c>
      <c r="B35" s="83">
        <v>17099163</v>
      </c>
      <c r="C35" s="83">
        <v>17099163</v>
      </c>
      <c r="D35" s="83">
        <v>19149749</v>
      </c>
      <c r="E35" s="83">
        <f>D35-C35</f>
        <v>2050586</v>
      </c>
      <c r="F35" s="84">
        <f>IF(ISBLANK(E35),"  ",IF(C35&gt;0,E35/C35,IF(E35&gt;0,1,0)))</f>
        <v>0.11992317986558758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v>0</v>
      </c>
      <c r="C39" s="72">
        <v>0</v>
      </c>
      <c r="D39" s="72">
        <v>0</v>
      </c>
      <c r="E39" s="75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88">
        <v>0</v>
      </c>
      <c r="C42" s="88">
        <v>0</v>
      </c>
      <c r="D42" s="88">
        <v>0</v>
      </c>
      <c r="E42" s="88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v>0</v>
      </c>
      <c r="C44" s="90">
        <v>0</v>
      </c>
      <c r="D44" s="90">
        <v>0</v>
      </c>
      <c r="E44" s="90">
        <f>D44-C44</f>
        <v>0</v>
      </c>
      <c r="F44" s="84">
        <f>IF(ISBLANK(E44),"  ",IF(C44&gt;0,E44/C44,IF(E44&gt;0,1,0)))</f>
        <v>0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v>0</v>
      </c>
      <c r="C46" s="90">
        <v>0</v>
      </c>
      <c r="D46" s="90"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88">
        <v>0</v>
      </c>
      <c r="C48" s="88">
        <v>0</v>
      </c>
      <c r="D48" s="88">
        <v>0</v>
      </c>
      <c r="E48" s="88">
        <f>D48-C48</f>
        <v>0</v>
      </c>
      <c r="F48" s="84">
        <f>IF(ISBLANK(E48),"  ",IF(C48&gt;0,E48/C48,IF(E48&gt;0,1,0)))</f>
        <v>0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2">
        <v>0</v>
      </c>
      <c r="C50" s="92">
        <v>0</v>
      </c>
      <c r="D50" s="92">
        <v>0</v>
      </c>
      <c r="E50" s="92">
        <f>D50-C50</f>
        <v>0</v>
      </c>
      <c r="F50" s="84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88">
        <v>17099163</v>
      </c>
      <c r="C54" s="88">
        <v>17099163</v>
      </c>
      <c r="D54" s="88">
        <v>19149749</v>
      </c>
      <c r="E54" s="88">
        <f>D54-C54</f>
        <v>2050586</v>
      </c>
      <c r="F54" s="84">
        <f>IF(ISBLANK(E54),"  ",IF(C54&gt;0,E54/C54,IF(E54&gt;0,1,0)))</f>
        <v>0.11992317986558758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68">
        <v>0</v>
      </c>
      <c r="C58" s="68">
        <v>0</v>
      </c>
      <c r="D58" s="68">
        <v>0</v>
      </c>
      <c r="E58" s="68">
        <f t="shared" ref="E58:E71" si="4">D58-C58</f>
        <v>0</v>
      </c>
      <c r="F58" s="73">
        <f t="shared" ref="F58:F71" si="5">IF(ISBLANK(E58),"  ",IF(C58&gt;0,E58/C58,IF(E58&gt;0,1,0)))</f>
        <v>0</v>
      </c>
    </row>
    <row r="59" spans="1:6" ht="15" customHeight="1" x14ac:dyDescent="0.25">
      <c r="A59" s="78" t="s">
        <v>55</v>
      </c>
      <c r="B59" s="77">
        <v>0</v>
      </c>
      <c r="C59" s="77">
        <v>0</v>
      </c>
      <c r="D59" s="77">
        <v>0</v>
      </c>
      <c r="E59" s="77">
        <f t="shared" si="4"/>
        <v>0</v>
      </c>
      <c r="F59" s="73">
        <f t="shared" si="5"/>
        <v>0</v>
      </c>
    </row>
    <row r="60" spans="1:6" ht="15" customHeight="1" x14ac:dyDescent="0.25">
      <c r="A60" s="78" t="s">
        <v>56</v>
      </c>
      <c r="B60" s="77">
        <v>0</v>
      </c>
      <c r="C60" s="77">
        <v>0</v>
      </c>
      <c r="D60" s="77">
        <v>0</v>
      </c>
      <c r="E60" s="77">
        <f t="shared" si="4"/>
        <v>0</v>
      </c>
      <c r="F60" s="73">
        <f t="shared" si="5"/>
        <v>0</v>
      </c>
    </row>
    <row r="61" spans="1:6" ht="15" customHeight="1" x14ac:dyDescent="0.25">
      <c r="A61" s="78" t="s">
        <v>57</v>
      </c>
      <c r="B61" s="77">
        <v>2526141</v>
      </c>
      <c r="C61" s="77">
        <v>2526141</v>
      </c>
      <c r="D61" s="77">
        <v>2526141</v>
      </c>
      <c r="E61" s="77">
        <f t="shared" si="4"/>
        <v>0</v>
      </c>
      <c r="F61" s="73">
        <f t="shared" si="5"/>
        <v>0</v>
      </c>
    </row>
    <row r="62" spans="1:6" ht="15" customHeight="1" x14ac:dyDescent="0.25">
      <c r="A62" s="78" t="s">
        <v>58</v>
      </c>
      <c r="B62" s="77">
        <v>0</v>
      </c>
      <c r="C62" s="77">
        <v>0</v>
      </c>
      <c r="D62" s="77">
        <v>0</v>
      </c>
      <c r="E62" s="77">
        <f t="shared" si="4"/>
        <v>0</v>
      </c>
      <c r="F62" s="73">
        <f t="shared" si="5"/>
        <v>0</v>
      </c>
    </row>
    <row r="63" spans="1:6" ht="15" customHeight="1" x14ac:dyDescent="0.25">
      <c r="A63" s="78" t="s">
        <v>59</v>
      </c>
      <c r="B63" s="77">
        <v>4008669</v>
      </c>
      <c r="C63" s="77">
        <v>4008669</v>
      </c>
      <c r="D63" s="77">
        <v>4109054</v>
      </c>
      <c r="E63" s="77">
        <f t="shared" si="4"/>
        <v>100385</v>
      </c>
      <c r="F63" s="73">
        <f t="shared" si="5"/>
        <v>2.5041977773670013E-2</v>
      </c>
    </row>
    <row r="64" spans="1:6" ht="15" customHeight="1" x14ac:dyDescent="0.25">
      <c r="A64" s="78" t="s">
        <v>60</v>
      </c>
      <c r="B64" s="77">
        <v>0</v>
      </c>
      <c r="C64" s="77">
        <v>0</v>
      </c>
      <c r="D64" s="77">
        <v>0</v>
      </c>
      <c r="E64" s="77">
        <f t="shared" si="4"/>
        <v>0</v>
      </c>
      <c r="F64" s="73">
        <f t="shared" si="5"/>
        <v>0</v>
      </c>
    </row>
    <row r="65" spans="1:6" ht="15" customHeight="1" x14ac:dyDescent="0.25">
      <c r="A65" s="78" t="s">
        <v>61</v>
      </c>
      <c r="B65" s="77">
        <v>0</v>
      </c>
      <c r="C65" s="77">
        <v>0</v>
      </c>
      <c r="D65" s="77">
        <v>0</v>
      </c>
      <c r="E65" s="77">
        <f t="shared" si="4"/>
        <v>0</v>
      </c>
      <c r="F65" s="73">
        <f t="shared" si="5"/>
        <v>0</v>
      </c>
    </row>
    <row r="66" spans="1:6" s="127" customFormat="1" ht="15" customHeight="1" x14ac:dyDescent="0.25">
      <c r="A66" s="97" t="s">
        <v>62</v>
      </c>
      <c r="B66" s="83">
        <v>6534810</v>
      </c>
      <c r="C66" s="83">
        <v>6534810</v>
      </c>
      <c r="D66" s="83">
        <v>6635195</v>
      </c>
      <c r="E66" s="83">
        <f t="shared" si="4"/>
        <v>100385</v>
      </c>
      <c r="F66" s="84">
        <f t="shared" si="5"/>
        <v>1.5361578990054799E-2</v>
      </c>
    </row>
    <row r="67" spans="1:6" ht="15" customHeight="1" x14ac:dyDescent="0.25">
      <c r="A67" s="78" t="s">
        <v>63</v>
      </c>
      <c r="B67" s="77">
        <v>0</v>
      </c>
      <c r="C67" s="77">
        <v>0</v>
      </c>
      <c r="D67" s="77">
        <v>0</v>
      </c>
      <c r="E67" s="77">
        <f t="shared" si="4"/>
        <v>0</v>
      </c>
      <c r="F67" s="73">
        <f t="shared" si="5"/>
        <v>0</v>
      </c>
    </row>
    <row r="68" spans="1:6" ht="15" customHeight="1" x14ac:dyDescent="0.25">
      <c r="A68" s="78" t="s">
        <v>64</v>
      </c>
      <c r="B68" s="77">
        <v>564353</v>
      </c>
      <c r="C68" s="77">
        <v>564353</v>
      </c>
      <c r="D68" s="77">
        <v>2514554</v>
      </c>
      <c r="E68" s="77">
        <f t="shared" si="4"/>
        <v>1950201</v>
      </c>
      <c r="F68" s="73">
        <f t="shared" si="5"/>
        <v>3.4556403527579369</v>
      </c>
    </row>
    <row r="69" spans="1:6" ht="15" customHeight="1" x14ac:dyDescent="0.25">
      <c r="A69" s="78" t="s">
        <v>65</v>
      </c>
      <c r="B69" s="77">
        <v>0</v>
      </c>
      <c r="C69" s="77">
        <v>0</v>
      </c>
      <c r="D69" s="77">
        <v>0</v>
      </c>
      <c r="E69" s="77">
        <f t="shared" si="4"/>
        <v>0</v>
      </c>
      <c r="F69" s="73">
        <f t="shared" si="5"/>
        <v>0</v>
      </c>
    </row>
    <row r="70" spans="1:6" ht="15" customHeight="1" x14ac:dyDescent="0.25">
      <c r="A70" s="78" t="s">
        <v>66</v>
      </c>
      <c r="B70" s="77">
        <v>10000000</v>
      </c>
      <c r="C70" s="77">
        <v>10000000</v>
      </c>
      <c r="D70" s="77">
        <v>10000000</v>
      </c>
      <c r="E70" s="77">
        <f t="shared" si="4"/>
        <v>0</v>
      </c>
      <c r="F70" s="73">
        <f t="shared" si="5"/>
        <v>0</v>
      </c>
    </row>
    <row r="71" spans="1:6" s="127" customFormat="1" ht="15" customHeight="1" x14ac:dyDescent="0.25">
      <c r="A71" s="98" t="s">
        <v>67</v>
      </c>
      <c r="B71" s="99">
        <v>17099163</v>
      </c>
      <c r="C71" s="99">
        <v>17099163</v>
      </c>
      <c r="D71" s="99">
        <v>19149749</v>
      </c>
      <c r="E71" s="99">
        <f t="shared" si="4"/>
        <v>2050586</v>
      </c>
      <c r="F71" s="84">
        <f t="shared" si="5"/>
        <v>0.11992317986558758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v>2849588</v>
      </c>
      <c r="C74" s="72">
        <v>2849588</v>
      </c>
      <c r="D74" s="72">
        <v>2884988</v>
      </c>
      <c r="E74" s="68">
        <f t="shared" ref="E74:E92" si="6">D74-C74</f>
        <v>35400</v>
      </c>
      <c r="F74" s="73">
        <f t="shared" ref="F74:F92" si="7">IF(ISBLANK(E74),"  ",IF(C74&gt;0,E74/C74,IF(E74&gt;0,1,0)))</f>
        <v>1.2422848495993104E-2</v>
      </c>
    </row>
    <row r="75" spans="1:6" ht="15" customHeight="1" x14ac:dyDescent="0.25">
      <c r="A75" s="78" t="s">
        <v>70</v>
      </c>
      <c r="B75" s="75">
        <v>0</v>
      </c>
      <c r="C75" s="75">
        <v>0</v>
      </c>
      <c r="D75" s="75">
        <v>0</v>
      </c>
      <c r="E75" s="77">
        <f t="shared" si="6"/>
        <v>0</v>
      </c>
      <c r="F75" s="73">
        <f t="shared" si="7"/>
        <v>0</v>
      </c>
    </row>
    <row r="76" spans="1:6" ht="15" customHeight="1" x14ac:dyDescent="0.25">
      <c r="A76" s="78" t="s">
        <v>71</v>
      </c>
      <c r="B76" s="68">
        <v>1159081</v>
      </c>
      <c r="C76" s="68">
        <v>1159081</v>
      </c>
      <c r="D76" s="68">
        <v>1173480</v>
      </c>
      <c r="E76" s="77">
        <f t="shared" si="6"/>
        <v>14399</v>
      </c>
      <c r="F76" s="73">
        <f t="shared" si="7"/>
        <v>1.2422772869195509E-2</v>
      </c>
    </row>
    <row r="77" spans="1:6" s="127" customFormat="1" ht="15" customHeight="1" x14ac:dyDescent="0.25">
      <c r="A77" s="97" t="s">
        <v>72</v>
      </c>
      <c r="B77" s="99">
        <v>4008669</v>
      </c>
      <c r="C77" s="99">
        <v>4008669</v>
      </c>
      <c r="D77" s="99">
        <v>4058468</v>
      </c>
      <c r="E77" s="83">
        <f t="shared" si="6"/>
        <v>49799</v>
      </c>
      <c r="F77" s="84">
        <f t="shared" si="7"/>
        <v>1.2422826628988325E-2</v>
      </c>
    </row>
    <row r="78" spans="1:6" ht="15" customHeight="1" x14ac:dyDescent="0.25">
      <c r="A78" s="78" t="s">
        <v>73</v>
      </c>
      <c r="B78" s="75">
        <v>0</v>
      </c>
      <c r="C78" s="75">
        <v>0</v>
      </c>
      <c r="D78" s="75">
        <v>0</v>
      </c>
      <c r="E78" s="77">
        <f t="shared" si="6"/>
        <v>0</v>
      </c>
      <c r="F78" s="73">
        <f t="shared" si="7"/>
        <v>0</v>
      </c>
    </row>
    <row r="79" spans="1:6" ht="15" customHeight="1" x14ac:dyDescent="0.25">
      <c r="A79" s="78" t="s">
        <v>74</v>
      </c>
      <c r="B79" s="72">
        <v>0</v>
      </c>
      <c r="C79" s="72">
        <v>0</v>
      </c>
      <c r="D79" s="72">
        <v>0</v>
      </c>
      <c r="E79" s="77">
        <f t="shared" si="6"/>
        <v>0</v>
      </c>
      <c r="F79" s="73">
        <f t="shared" si="7"/>
        <v>0</v>
      </c>
    </row>
    <row r="80" spans="1:6" ht="15" customHeight="1" x14ac:dyDescent="0.25">
      <c r="A80" s="78" t="s">
        <v>75</v>
      </c>
      <c r="B80" s="68">
        <v>0</v>
      </c>
      <c r="C80" s="68">
        <v>0</v>
      </c>
      <c r="D80" s="68">
        <v>0</v>
      </c>
      <c r="E80" s="77">
        <f t="shared" si="6"/>
        <v>0</v>
      </c>
      <c r="F80" s="73">
        <f t="shared" si="7"/>
        <v>0</v>
      </c>
    </row>
    <row r="81" spans="1:8" s="127" customFormat="1" ht="15" customHeight="1" x14ac:dyDescent="0.25">
      <c r="A81" s="81" t="s">
        <v>76</v>
      </c>
      <c r="B81" s="99">
        <v>0</v>
      </c>
      <c r="C81" s="99">
        <v>0</v>
      </c>
      <c r="D81" s="99">
        <v>0</v>
      </c>
      <c r="E81" s="83">
        <f t="shared" si="6"/>
        <v>0</v>
      </c>
      <c r="F81" s="84">
        <f t="shared" si="7"/>
        <v>0</v>
      </c>
    </row>
    <row r="82" spans="1:8" ht="15" customHeight="1" x14ac:dyDescent="0.25">
      <c r="A82" s="78" t="s">
        <v>77</v>
      </c>
      <c r="B82" s="68">
        <v>0</v>
      </c>
      <c r="C82" s="68">
        <v>0</v>
      </c>
      <c r="D82" s="68">
        <v>0</v>
      </c>
      <c r="E82" s="77">
        <f t="shared" si="6"/>
        <v>0</v>
      </c>
      <c r="F82" s="73">
        <f t="shared" si="7"/>
        <v>0</v>
      </c>
    </row>
    <row r="83" spans="1:8" ht="15" customHeight="1" x14ac:dyDescent="0.25">
      <c r="A83" s="78" t="s">
        <v>78</v>
      </c>
      <c r="B83" s="77">
        <v>12526141</v>
      </c>
      <c r="C83" s="77">
        <v>12526141</v>
      </c>
      <c r="D83" s="77">
        <v>14576727</v>
      </c>
      <c r="E83" s="77">
        <f t="shared" si="6"/>
        <v>2050586</v>
      </c>
      <c r="F83" s="73">
        <f t="shared" si="7"/>
        <v>0.16370452799469526</v>
      </c>
    </row>
    <row r="84" spans="1:8" ht="15" customHeight="1" x14ac:dyDescent="0.25">
      <c r="A84" s="78" t="s">
        <v>79</v>
      </c>
      <c r="B84" s="77">
        <v>0</v>
      </c>
      <c r="C84" s="77">
        <v>0</v>
      </c>
      <c r="D84" s="77">
        <v>0</v>
      </c>
      <c r="E84" s="77">
        <f t="shared" si="6"/>
        <v>0</v>
      </c>
      <c r="F84" s="73">
        <f t="shared" si="7"/>
        <v>0</v>
      </c>
    </row>
    <row r="85" spans="1:8" ht="15" customHeight="1" x14ac:dyDescent="0.25">
      <c r="A85" s="78" t="s">
        <v>80</v>
      </c>
      <c r="B85" s="77">
        <v>564353</v>
      </c>
      <c r="C85" s="77">
        <v>564353</v>
      </c>
      <c r="D85" s="77">
        <v>514554</v>
      </c>
      <c r="E85" s="77">
        <f t="shared" si="6"/>
        <v>-49799</v>
      </c>
      <c r="F85" s="73">
        <f t="shared" si="7"/>
        <v>-8.8240870518983688E-2</v>
      </c>
    </row>
    <row r="86" spans="1:8" s="127" customFormat="1" ht="15" customHeight="1" x14ac:dyDescent="0.25">
      <c r="A86" s="81" t="s">
        <v>81</v>
      </c>
      <c r="B86" s="83">
        <v>13090494</v>
      </c>
      <c r="C86" s="83">
        <v>13090494</v>
      </c>
      <c r="D86" s="83">
        <v>15091281</v>
      </c>
      <c r="E86" s="83">
        <f t="shared" si="6"/>
        <v>2000787</v>
      </c>
      <c r="F86" s="84">
        <f t="shared" si="7"/>
        <v>0.15284274222195129</v>
      </c>
    </row>
    <row r="87" spans="1:8" ht="15" customHeight="1" x14ac:dyDescent="0.25">
      <c r="A87" s="78" t="s">
        <v>82</v>
      </c>
      <c r="B87" s="77">
        <v>0</v>
      </c>
      <c r="C87" s="77">
        <v>0</v>
      </c>
      <c r="D87" s="77">
        <v>0</v>
      </c>
      <c r="E87" s="77">
        <f t="shared" si="6"/>
        <v>0</v>
      </c>
      <c r="F87" s="73">
        <f t="shared" si="7"/>
        <v>0</v>
      </c>
    </row>
    <row r="88" spans="1:8" ht="15" customHeight="1" x14ac:dyDescent="0.25">
      <c r="A88" s="78" t="s">
        <v>83</v>
      </c>
      <c r="B88" s="77">
        <v>0</v>
      </c>
      <c r="C88" s="77">
        <v>0</v>
      </c>
      <c r="D88" s="77">
        <v>0</v>
      </c>
      <c r="E88" s="77">
        <f t="shared" si="6"/>
        <v>0</v>
      </c>
      <c r="F88" s="73">
        <f t="shared" si="7"/>
        <v>0</v>
      </c>
    </row>
    <row r="89" spans="1:8" ht="15" customHeight="1" x14ac:dyDescent="0.25">
      <c r="A89" s="86" t="s">
        <v>84</v>
      </c>
      <c r="B89" s="77">
        <v>0</v>
      </c>
      <c r="C89" s="77">
        <v>0</v>
      </c>
      <c r="D89" s="77">
        <v>0</v>
      </c>
      <c r="E89" s="77">
        <f t="shared" si="6"/>
        <v>0</v>
      </c>
      <c r="F89" s="73">
        <f t="shared" si="7"/>
        <v>0</v>
      </c>
    </row>
    <row r="90" spans="1:8" s="127" customFormat="1" ht="15" customHeight="1" x14ac:dyDescent="0.25">
      <c r="A90" s="100" t="s">
        <v>85</v>
      </c>
      <c r="B90" s="99">
        <v>0</v>
      </c>
      <c r="C90" s="99">
        <v>0</v>
      </c>
      <c r="D90" s="99">
        <v>0</v>
      </c>
      <c r="E90" s="99">
        <f t="shared" si="6"/>
        <v>0</v>
      </c>
      <c r="F90" s="84">
        <f t="shared" si="7"/>
        <v>0</v>
      </c>
    </row>
    <row r="91" spans="1:8" ht="15" customHeight="1" x14ac:dyDescent="0.25">
      <c r="A91" s="86" t="s">
        <v>86</v>
      </c>
      <c r="B91" s="77">
        <v>0</v>
      </c>
      <c r="C91" s="77">
        <v>0</v>
      </c>
      <c r="D91" s="77">
        <v>0</v>
      </c>
      <c r="E91" s="77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v>17099163</v>
      </c>
      <c r="C92" s="200">
        <v>17099163</v>
      </c>
      <c r="D92" s="200">
        <v>19149749</v>
      </c>
      <c r="E92" s="200">
        <f t="shared" si="6"/>
        <v>2050586</v>
      </c>
      <c r="F92" s="202">
        <f t="shared" si="7"/>
        <v>0.11992317986558758</v>
      </c>
    </row>
    <row r="93" spans="1:8" ht="15" customHeight="1" thickTop="1" x14ac:dyDescent="0.4">
      <c r="A93" s="4"/>
      <c r="B93" s="5"/>
      <c r="C93" s="5"/>
      <c r="D93" s="5"/>
      <c r="E93" s="5"/>
      <c r="F93" s="6" t="s">
        <v>46</v>
      </c>
      <c r="G93" s="145"/>
      <c r="H93" s="145"/>
    </row>
    <row r="94" spans="1:8" x14ac:dyDescent="0.25">
      <c r="A94" s="11" t="s">
        <v>201</v>
      </c>
    </row>
    <row r="95" spans="1:8" x14ac:dyDescent="0.25">
      <c r="A95" s="11" t="s">
        <v>193</v>
      </c>
    </row>
  </sheetData>
  <hyperlinks>
    <hyperlink ref="H2" location="Home!A1" tooltip="Home" display="Home" xr:uid="{00000000-0004-0000-2700-000000000000}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1">
    <pageSetUpPr fitToPage="1"/>
  </sheetPr>
  <dimension ref="A1:P95"/>
  <sheetViews>
    <sheetView zoomScale="80" zoomScaleNormal="80" workbookViewId="0">
      <pane xSplit="1" ySplit="5" topLeftCell="B6" activePane="bottomRight" state="frozen"/>
      <selection activeCell="P29" sqref="P29"/>
      <selection pane="topRight" activeCell="P29" sqref="P29"/>
      <selection pane="bottomLeft" activeCell="P29" sqref="P29"/>
      <selection pane="bottomRight" activeCell="P29" sqref="P29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12" t="s">
        <v>104</v>
      </c>
      <c r="E1" s="41"/>
      <c r="F1" s="34"/>
      <c r="G1" s="215"/>
      <c r="H1" s="145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190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138</v>
      </c>
      <c r="C5" s="65" t="s">
        <v>197</v>
      </c>
      <c r="D5" s="65" t="s">
        <v>198</v>
      </c>
      <c r="E5" s="65" t="s">
        <v>138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v>1286145</v>
      </c>
      <c r="C8" s="72">
        <v>1286145</v>
      </c>
      <c r="D8" s="72">
        <v>1286145</v>
      </c>
      <c r="E8" s="72">
        <f t="shared" ref="E8:E29" si="0">D8-C8</f>
        <v>0</v>
      </c>
      <c r="F8" s="73">
        <f t="shared" ref="F8:F29" si="1">IF(ISBLANK(E8),"  ",IF(C8&gt;0,E8/C8,IF(E8&gt;0,1,0)))</f>
        <v>0</v>
      </c>
    </row>
    <row r="9" spans="1:8" ht="15" customHeight="1" x14ac:dyDescent="0.25">
      <c r="A9" s="71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5">
        <v>0</v>
      </c>
      <c r="C10" s="75">
        <v>0</v>
      </c>
      <c r="D10" s="75">
        <v>0</v>
      </c>
      <c r="E10" s="75">
        <f t="shared" si="0"/>
        <v>0</v>
      </c>
      <c r="F10" s="73">
        <f t="shared" si="1"/>
        <v>0</v>
      </c>
    </row>
    <row r="11" spans="1:8" ht="15" customHeight="1" x14ac:dyDescent="0.25">
      <c r="A11" s="76" t="s">
        <v>15</v>
      </c>
      <c r="B11" s="77">
        <v>0</v>
      </c>
      <c r="C11" s="77">
        <v>0</v>
      </c>
      <c r="D11" s="77">
        <v>0</v>
      </c>
      <c r="E11" s="75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7">
        <v>0</v>
      </c>
      <c r="C12" s="77">
        <v>0</v>
      </c>
      <c r="D12" s="77">
        <v>0</v>
      </c>
      <c r="E12" s="75">
        <f t="shared" si="0"/>
        <v>0</v>
      </c>
      <c r="F12" s="73">
        <f t="shared" si="1"/>
        <v>0</v>
      </c>
    </row>
    <row r="13" spans="1:8" ht="15" customHeight="1" x14ac:dyDescent="0.25">
      <c r="A13" s="78" t="s">
        <v>17</v>
      </c>
      <c r="B13" s="77">
        <v>0</v>
      </c>
      <c r="C13" s="77">
        <v>0</v>
      </c>
      <c r="D13" s="77">
        <v>0</v>
      </c>
      <c r="E13" s="75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7">
        <v>0</v>
      </c>
      <c r="C14" s="77">
        <v>0</v>
      </c>
      <c r="D14" s="77">
        <v>0</v>
      </c>
      <c r="E14" s="75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7">
        <v>0</v>
      </c>
      <c r="C15" s="77">
        <v>0</v>
      </c>
      <c r="D15" s="77">
        <v>0</v>
      </c>
      <c r="E15" s="75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7">
        <v>0</v>
      </c>
      <c r="C16" s="77">
        <v>0</v>
      </c>
      <c r="D16" s="77">
        <v>0</v>
      </c>
      <c r="E16" s="75">
        <f t="shared" si="0"/>
        <v>0</v>
      </c>
      <c r="F16" s="73">
        <f t="shared" si="1"/>
        <v>0</v>
      </c>
    </row>
    <row r="17" spans="1:16" ht="15" customHeight="1" x14ac:dyDescent="0.25">
      <c r="A17" s="78" t="s">
        <v>21</v>
      </c>
      <c r="B17" s="77">
        <v>0</v>
      </c>
      <c r="C17" s="77">
        <v>0</v>
      </c>
      <c r="D17" s="77">
        <v>0</v>
      </c>
      <c r="E17" s="75">
        <f t="shared" si="0"/>
        <v>0</v>
      </c>
      <c r="F17" s="73">
        <f t="shared" si="1"/>
        <v>0</v>
      </c>
    </row>
    <row r="18" spans="1:16" ht="15" customHeight="1" x14ac:dyDescent="0.25">
      <c r="A18" s="78" t="s">
        <v>22</v>
      </c>
      <c r="B18" s="77">
        <v>0</v>
      </c>
      <c r="C18" s="77">
        <v>0</v>
      </c>
      <c r="D18" s="77">
        <v>0</v>
      </c>
      <c r="E18" s="75">
        <f t="shared" si="0"/>
        <v>0</v>
      </c>
      <c r="F18" s="73">
        <f t="shared" si="1"/>
        <v>0</v>
      </c>
    </row>
    <row r="19" spans="1:16" ht="15" customHeight="1" x14ac:dyDescent="0.25">
      <c r="A19" s="78" t="s">
        <v>23</v>
      </c>
      <c r="B19" s="77">
        <v>0</v>
      </c>
      <c r="C19" s="77">
        <v>0</v>
      </c>
      <c r="D19" s="77">
        <v>0</v>
      </c>
      <c r="E19" s="75">
        <f t="shared" si="0"/>
        <v>0</v>
      </c>
      <c r="F19" s="73">
        <f t="shared" si="1"/>
        <v>0</v>
      </c>
    </row>
    <row r="20" spans="1:16" ht="15" customHeight="1" x14ac:dyDescent="0.25">
      <c r="A20" s="78" t="s">
        <v>24</v>
      </c>
      <c r="B20" s="77">
        <v>0</v>
      </c>
      <c r="C20" s="77">
        <v>0</v>
      </c>
      <c r="D20" s="77">
        <v>0</v>
      </c>
      <c r="E20" s="75">
        <f t="shared" si="0"/>
        <v>0</v>
      </c>
      <c r="F20" s="73">
        <f t="shared" si="1"/>
        <v>0</v>
      </c>
    </row>
    <row r="21" spans="1:16" ht="15" customHeight="1" x14ac:dyDescent="0.25">
      <c r="A21" s="78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73">
        <f t="shared" si="1"/>
        <v>0</v>
      </c>
    </row>
    <row r="22" spans="1:16" ht="15" customHeight="1" x14ac:dyDescent="0.25">
      <c r="A22" s="78" t="s">
        <v>26</v>
      </c>
      <c r="B22" s="77">
        <v>0</v>
      </c>
      <c r="C22" s="77">
        <v>0</v>
      </c>
      <c r="D22" s="77">
        <v>0</v>
      </c>
      <c r="E22" s="75">
        <f t="shared" si="0"/>
        <v>0</v>
      </c>
      <c r="F22" s="73">
        <f t="shared" si="1"/>
        <v>0</v>
      </c>
    </row>
    <row r="23" spans="1:16" ht="15" customHeight="1" x14ac:dyDescent="0.25">
      <c r="A23" s="79" t="s">
        <v>27</v>
      </c>
      <c r="B23" s="77">
        <v>0</v>
      </c>
      <c r="C23" s="77">
        <v>0</v>
      </c>
      <c r="D23" s="77">
        <v>0</v>
      </c>
      <c r="E23" s="75">
        <f t="shared" si="0"/>
        <v>0</v>
      </c>
      <c r="F23" s="73">
        <f t="shared" si="1"/>
        <v>0</v>
      </c>
      <c r="P23" s="142" t="s">
        <v>46</v>
      </c>
    </row>
    <row r="24" spans="1:16" ht="15" customHeight="1" x14ac:dyDescent="0.25">
      <c r="A24" s="79" t="s">
        <v>28</v>
      </c>
      <c r="B24" s="77">
        <v>0</v>
      </c>
      <c r="C24" s="77">
        <v>0</v>
      </c>
      <c r="D24" s="77">
        <v>0</v>
      </c>
      <c r="E24" s="75">
        <f t="shared" si="0"/>
        <v>0</v>
      </c>
      <c r="F24" s="73">
        <f t="shared" si="1"/>
        <v>0</v>
      </c>
    </row>
    <row r="25" spans="1:16" ht="15" customHeight="1" x14ac:dyDescent="0.25">
      <c r="A25" s="79" t="s">
        <v>29</v>
      </c>
      <c r="B25" s="77">
        <v>0</v>
      </c>
      <c r="C25" s="77">
        <v>0</v>
      </c>
      <c r="D25" s="77">
        <v>0</v>
      </c>
      <c r="E25" s="75">
        <f t="shared" si="0"/>
        <v>0</v>
      </c>
      <c r="F25" s="73">
        <f t="shared" si="1"/>
        <v>0</v>
      </c>
    </row>
    <row r="26" spans="1:16" ht="15" customHeight="1" x14ac:dyDescent="0.25">
      <c r="A26" s="79" t="s">
        <v>30</v>
      </c>
      <c r="B26" s="77">
        <v>0</v>
      </c>
      <c r="C26" s="77">
        <v>0</v>
      </c>
      <c r="D26" s="77">
        <v>0</v>
      </c>
      <c r="E26" s="75">
        <f t="shared" si="0"/>
        <v>0</v>
      </c>
      <c r="F26" s="73">
        <f t="shared" si="1"/>
        <v>0</v>
      </c>
    </row>
    <row r="27" spans="1:16" ht="15" customHeight="1" x14ac:dyDescent="0.25">
      <c r="A27" s="79" t="s">
        <v>31</v>
      </c>
      <c r="B27" s="77">
        <v>0</v>
      </c>
      <c r="C27" s="77">
        <v>0</v>
      </c>
      <c r="D27" s="77">
        <v>0</v>
      </c>
      <c r="E27" s="75">
        <f t="shared" si="0"/>
        <v>0</v>
      </c>
      <c r="F27" s="73">
        <f t="shared" si="1"/>
        <v>0</v>
      </c>
    </row>
    <row r="28" spans="1:16" ht="15" customHeight="1" x14ac:dyDescent="0.25">
      <c r="A28" s="79" t="s">
        <v>87</v>
      </c>
      <c r="B28" s="77">
        <v>0</v>
      </c>
      <c r="C28" s="77">
        <v>0</v>
      </c>
      <c r="D28" s="77">
        <v>0</v>
      </c>
      <c r="E28" s="75">
        <f>D28-C28</f>
        <v>0</v>
      </c>
      <c r="F28" s="73">
        <f>IF(ISBLANK(E28),"  ",IF(C28&gt;0,E28/C28,IF(E28&gt;0,1,0)))</f>
        <v>0</v>
      </c>
    </row>
    <row r="29" spans="1:16" ht="15" customHeight="1" x14ac:dyDescent="0.25">
      <c r="A29" s="79" t="s">
        <v>32</v>
      </c>
      <c r="B29" s="77">
        <v>0</v>
      </c>
      <c r="C29" s="77">
        <v>0</v>
      </c>
      <c r="D29" s="77">
        <v>0</v>
      </c>
      <c r="E29" s="75">
        <f t="shared" si="0"/>
        <v>0</v>
      </c>
      <c r="F29" s="73">
        <f t="shared" si="1"/>
        <v>0</v>
      </c>
    </row>
    <row r="30" spans="1:16" ht="15" customHeight="1" x14ac:dyDescent="0.25">
      <c r="A30" s="80" t="s">
        <v>33</v>
      </c>
      <c r="B30" s="77"/>
      <c r="C30" s="77"/>
      <c r="D30" s="77"/>
      <c r="E30" s="77"/>
      <c r="F30" s="69"/>
    </row>
    <row r="31" spans="1:16" ht="15" customHeight="1" x14ac:dyDescent="0.25">
      <c r="A31" s="76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73">
        <f>IF(ISBLANK(E31),"  ",IF(C31&gt;0,E31/C31,IF(E31&gt;0,1,0)))</f>
        <v>0</v>
      </c>
    </row>
    <row r="32" spans="1:1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77"/>
      <c r="C34" s="77"/>
      <c r="D34" s="77"/>
      <c r="E34" s="75"/>
      <c r="F34" s="73" t="str">
        <f>IF(ISBLANK(E34),"  ",IF(C34&gt;0,E34/C34,IF(E34&gt;0,1,0)))</f>
        <v xml:space="preserve">  </v>
      </c>
    </row>
    <row r="35" spans="1:12" s="127" customFormat="1" ht="15" customHeight="1" x14ac:dyDescent="0.25">
      <c r="A35" s="82" t="s">
        <v>38</v>
      </c>
      <c r="B35" s="83">
        <v>1286145</v>
      </c>
      <c r="C35" s="83">
        <v>1286145</v>
      </c>
      <c r="D35" s="83">
        <v>1286145</v>
      </c>
      <c r="E35" s="83">
        <f>D35-C35</f>
        <v>0</v>
      </c>
      <c r="F35" s="84">
        <f>IF(ISBLANK(E35),"  ",IF(C35&gt;0,E35/C35,IF(E35&gt;0,1,0)))</f>
        <v>0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v>0</v>
      </c>
      <c r="C39" s="72">
        <v>0</v>
      </c>
      <c r="D39" s="72">
        <v>0</v>
      </c>
      <c r="E39" s="75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88">
        <v>0</v>
      </c>
      <c r="C42" s="88">
        <v>0</v>
      </c>
      <c r="D42" s="88">
        <v>0</v>
      </c>
      <c r="E42" s="88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v>0</v>
      </c>
      <c r="C44" s="90">
        <v>0</v>
      </c>
      <c r="D44" s="90">
        <v>0</v>
      </c>
      <c r="E44" s="90">
        <f>D44-C44</f>
        <v>0</v>
      </c>
      <c r="F44" s="84">
        <f>IF(ISBLANK(E44),"  ",IF(C44&gt;0,E44/C44,IF(E44&gt;0,1,0)))</f>
        <v>0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v>0</v>
      </c>
      <c r="C46" s="90">
        <v>0</v>
      </c>
      <c r="D46" s="90"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88">
        <v>0</v>
      </c>
      <c r="C48" s="88">
        <v>0</v>
      </c>
      <c r="D48" s="88">
        <v>0</v>
      </c>
      <c r="E48" s="88">
        <f>D48-C48</f>
        <v>0</v>
      </c>
      <c r="F48" s="84">
        <f>IF(ISBLANK(E48),"  ",IF(C48&gt;0,E48/C48,IF(E48&gt;0,1,0)))</f>
        <v>0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2">
        <v>0</v>
      </c>
      <c r="C50" s="92">
        <v>0</v>
      </c>
      <c r="D50" s="92">
        <v>0</v>
      </c>
      <c r="E50" s="92">
        <f>D50-C50</f>
        <v>0</v>
      </c>
      <c r="F50" s="84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88">
        <v>1286145</v>
      </c>
      <c r="C54" s="88">
        <v>1286145</v>
      </c>
      <c r="D54" s="88">
        <v>1286145</v>
      </c>
      <c r="E54" s="88">
        <f>D54-C54</f>
        <v>0</v>
      </c>
      <c r="F54" s="84">
        <f>IF(ISBLANK(E54),"  ",IF(C54&gt;0,E54/C54,IF(E54&gt;0,1,0)))</f>
        <v>0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68">
        <v>0</v>
      </c>
      <c r="C58" s="68">
        <v>0</v>
      </c>
      <c r="D58" s="68">
        <v>0</v>
      </c>
      <c r="E58" s="68">
        <f t="shared" ref="E58:E71" si="4">D58-C58</f>
        <v>0</v>
      </c>
      <c r="F58" s="73">
        <f t="shared" ref="F58:F71" si="5">IF(ISBLANK(E58),"  ",IF(C58&gt;0,E58/C58,IF(E58&gt;0,1,0)))</f>
        <v>0</v>
      </c>
    </row>
    <row r="59" spans="1:6" ht="15" customHeight="1" x14ac:dyDescent="0.25">
      <c r="A59" s="78" t="s">
        <v>55</v>
      </c>
      <c r="B59" s="77">
        <v>0</v>
      </c>
      <c r="C59" s="77">
        <v>0</v>
      </c>
      <c r="D59" s="77">
        <v>0</v>
      </c>
      <c r="E59" s="77">
        <f t="shared" si="4"/>
        <v>0</v>
      </c>
      <c r="F59" s="73">
        <f t="shared" si="5"/>
        <v>0</v>
      </c>
    </row>
    <row r="60" spans="1:6" ht="15" customHeight="1" x14ac:dyDescent="0.25">
      <c r="A60" s="78" t="s">
        <v>56</v>
      </c>
      <c r="B60" s="77">
        <v>0</v>
      </c>
      <c r="C60" s="77">
        <v>0</v>
      </c>
      <c r="D60" s="77">
        <v>0</v>
      </c>
      <c r="E60" s="77">
        <f t="shared" si="4"/>
        <v>0</v>
      </c>
      <c r="F60" s="73">
        <f t="shared" si="5"/>
        <v>0</v>
      </c>
    </row>
    <row r="61" spans="1:6" ht="15" customHeight="1" x14ac:dyDescent="0.25">
      <c r="A61" s="78" t="s">
        <v>57</v>
      </c>
      <c r="B61" s="77">
        <v>1280888.01</v>
      </c>
      <c r="C61" s="77">
        <v>1280888.01</v>
      </c>
      <c r="D61" s="77">
        <v>1283145.08</v>
      </c>
      <c r="E61" s="77">
        <f t="shared" si="4"/>
        <v>2257.0700000000652</v>
      </c>
      <c r="F61" s="73">
        <f t="shared" si="5"/>
        <v>1.7621134575223833E-3</v>
      </c>
    </row>
    <row r="62" spans="1:6" ht="15" customHeight="1" x14ac:dyDescent="0.25">
      <c r="A62" s="78" t="s">
        <v>58</v>
      </c>
      <c r="B62" s="77">
        <v>0</v>
      </c>
      <c r="C62" s="77">
        <v>0</v>
      </c>
      <c r="D62" s="77">
        <v>0</v>
      </c>
      <c r="E62" s="77">
        <f t="shared" si="4"/>
        <v>0</v>
      </c>
      <c r="F62" s="73">
        <f t="shared" si="5"/>
        <v>0</v>
      </c>
    </row>
    <row r="63" spans="1:6" ht="15" customHeight="1" x14ac:dyDescent="0.25">
      <c r="A63" s="78" t="s">
        <v>59</v>
      </c>
      <c r="B63" s="77">
        <v>3013.99</v>
      </c>
      <c r="C63" s="77">
        <v>3013.99</v>
      </c>
      <c r="D63" s="77">
        <v>3000</v>
      </c>
      <c r="E63" s="77">
        <f t="shared" si="4"/>
        <v>-13.989999999999782</v>
      </c>
      <c r="F63" s="73">
        <f t="shared" si="5"/>
        <v>-4.6416875968399969E-3</v>
      </c>
    </row>
    <row r="64" spans="1:6" ht="15" customHeight="1" x14ac:dyDescent="0.25">
      <c r="A64" s="78" t="s">
        <v>60</v>
      </c>
      <c r="B64" s="77">
        <v>0</v>
      </c>
      <c r="C64" s="77">
        <v>0</v>
      </c>
      <c r="D64" s="77">
        <v>0</v>
      </c>
      <c r="E64" s="77">
        <f t="shared" si="4"/>
        <v>0</v>
      </c>
      <c r="F64" s="73">
        <f t="shared" si="5"/>
        <v>0</v>
      </c>
    </row>
    <row r="65" spans="1:6" ht="15" customHeight="1" x14ac:dyDescent="0.25">
      <c r="A65" s="78" t="s">
        <v>61</v>
      </c>
      <c r="B65" s="77">
        <v>0</v>
      </c>
      <c r="C65" s="77">
        <v>0</v>
      </c>
      <c r="D65" s="77">
        <v>0</v>
      </c>
      <c r="E65" s="77">
        <f t="shared" si="4"/>
        <v>0</v>
      </c>
      <c r="F65" s="73">
        <f t="shared" si="5"/>
        <v>0</v>
      </c>
    </row>
    <row r="66" spans="1:6" s="127" customFormat="1" ht="15" customHeight="1" x14ac:dyDescent="0.25">
      <c r="A66" s="97" t="s">
        <v>62</v>
      </c>
      <c r="B66" s="83">
        <v>1283902</v>
      </c>
      <c r="C66" s="83">
        <v>1283902</v>
      </c>
      <c r="D66" s="83">
        <v>1286145.08</v>
      </c>
      <c r="E66" s="83">
        <f t="shared" si="4"/>
        <v>2243.0800000000745</v>
      </c>
      <c r="F66" s="84">
        <f t="shared" si="5"/>
        <v>1.7470803846400072E-3</v>
      </c>
    </row>
    <row r="67" spans="1:6" ht="15" customHeight="1" x14ac:dyDescent="0.25">
      <c r="A67" s="78" t="s">
        <v>63</v>
      </c>
      <c r="B67" s="77">
        <v>0</v>
      </c>
      <c r="C67" s="77">
        <v>0</v>
      </c>
      <c r="D67" s="77">
        <v>0</v>
      </c>
      <c r="E67" s="77">
        <f t="shared" si="4"/>
        <v>0</v>
      </c>
      <c r="F67" s="73">
        <f t="shared" si="5"/>
        <v>0</v>
      </c>
    </row>
    <row r="68" spans="1:6" ht="15" customHeight="1" x14ac:dyDescent="0.25">
      <c r="A68" s="78" t="s">
        <v>64</v>
      </c>
      <c r="B68" s="77">
        <v>2243</v>
      </c>
      <c r="C68" s="77">
        <v>2243</v>
      </c>
      <c r="D68" s="77">
        <v>0</v>
      </c>
      <c r="E68" s="77">
        <f t="shared" si="4"/>
        <v>-2243</v>
      </c>
      <c r="F68" s="73">
        <f t="shared" si="5"/>
        <v>-1</v>
      </c>
    </row>
    <row r="69" spans="1:6" ht="15" customHeight="1" x14ac:dyDescent="0.25">
      <c r="A69" s="78" t="s">
        <v>65</v>
      </c>
      <c r="B69" s="77">
        <v>0</v>
      </c>
      <c r="C69" s="77">
        <v>0</v>
      </c>
      <c r="D69" s="77">
        <v>0</v>
      </c>
      <c r="E69" s="77">
        <f t="shared" si="4"/>
        <v>0</v>
      </c>
      <c r="F69" s="73">
        <f t="shared" si="5"/>
        <v>0</v>
      </c>
    </row>
    <row r="70" spans="1:6" ht="15" customHeight="1" x14ac:dyDescent="0.25">
      <c r="A70" s="78" t="s">
        <v>66</v>
      </c>
      <c r="B70" s="77">
        <v>0</v>
      </c>
      <c r="C70" s="77">
        <v>0</v>
      </c>
      <c r="D70" s="77">
        <v>0</v>
      </c>
      <c r="E70" s="77">
        <f t="shared" si="4"/>
        <v>0</v>
      </c>
      <c r="F70" s="73">
        <f t="shared" si="5"/>
        <v>0</v>
      </c>
    </row>
    <row r="71" spans="1:6" s="127" customFormat="1" ht="15" customHeight="1" x14ac:dyDescent="0.25">
      <c r="A71" s="98" t="s">
        <v>67</v>
      </c>
      <c r="B71" s="99">
        <v>1286145</v>
      </c>
      <c r="C71" s="99">
        <v>1286145</v>
      </c>
      <c r="D71" s="99">
        <v>1286145.08</v>
      </c>
      <c r="E71" s="99">
        <f t="shared" si="4"/>
        <v>8.0000000074505806E-2</v>
      </c>
      <c r="F71" s="84">
        <f t="shared" si="5"/>
        <v>6.2201384816257731E-8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v>0</v>
      </c>
      <c r="C74" s="72">
        <v>0</v>
      </c>
      <c r="D74" s="72">
        <v>0</v>
      </c>
      <c r="E74" s="68">
        <f t="shared" ref="E74:E92" si="6">D74-C74</f>
        <v>0</v>
      </c>
      <c r="F74" s="73">
        <f t="shared" ref="F74:F92" si="7">IF(ISBLANK(E74),"  ",IF(C74&gt;0,E74/C74,IF(E74&gt;0,1,0)))</f>
        <v>0</v>
      </c>
    </row>
    <row r="75" spans="1:6" ht="15" customHeight="1" x14ac:dyDescent="0.25">
      <c r="A75" s="78" t="s">
        <v>70</v>
      </c>
      <c r="B75" s="75">
        <v>0</v>
      </c>
      <c r="C75" s="75">
        <v>0</v>
      </c>
      <c r="D75" s="75">
        <v>0</v>
      </c>
      <c r="E75" s="77">
        <f t="shared" si="6"/>
        <v>0</v>
      </c>
      <c r="F75" s="73">
        <f t="shared" si="7"/>
        <v>0</v>
      </c>
    </row>
    <row r="76" spans="1:6" ht="15" customHeight="1" x14ac:dyDescent="0.25">
      <c r="A76" s="78" t="s">
        <v>71</v>
      </c>
      <c r="B76" s="68">
        <v>0</v>
      </c>
      <c r="C76" s="68">
        <v>0</v>
      </c>
      <c r="D76" s="68">
        <v>0</v>
      </c>
      <c r="E76" s="77">
        <f t="shared" si="6"/>
        <v>0</v>
      </c>
      <c r="F76" s="73">
        <f t="shared" si="7"/>
        <v>0</v>
      </c>
    </row>
    <row r="77" spans="1:6" s="127" customFormat="1" ht="15" customHeight="1" x14ac:dyDescent="0.25">
      <c r="A77" s="97" t="s">
        <v>72</v>
      </c>
      <c r="B77" s="99">
        <v>0</v>
      </c>
      <c r="C77" s="99">
        <v>0</v>
      </c>
      <c r="D77" s="99">
        <v>0</v>
      </c>
      <c r="E77" s="83">
        <f t="shared" si="6"/>
        <v>0</v>
      </c>
      <c r="F77" s="84">
        <f t="shared" si="7"/>
        <v>0</v>
      </c>
    </row>
    <row r="78" spans="1:6" ht="15" customHeight="1" x14ac:dyDescent="0.25">
      <c r="A78" s="78" t="s">
        <v>73</v>
      </c>
      <c r="B78" s="75">
        <v>5438.9100000000008</v>
      </c>
      <c r="C78" s="75">
        <v>5438.9100000000008</v>
      </c>
      <c r="D78" s="75">
        <v>5400</v>
      </c>
      <c r="E78" s="77">
        <f t="shared" si="6"/>
        <v>-38.910000000000764</v>
      </c>
      <c r="F78" s="73">
        <f t="shared" si="7"/>
        <v>-7.1540069609537125E-3</v>
      </c>
    </row>
    <row r="79" spans="1:6" ht="15" customHeight="1" x14ac:dyDescent="0.25">
      <c r="A79" s="78" t="s">
        <v>74</v>
      </c>
      <c r="B79" s="72">
        <v>714241.92999999993</v>
      </c>
      <c r="C79" s="72">
        <v>714241.92999999993</v>
      </c>
      <c r="D79" s="72">
        <v>714227.94</v>
      </c>
      <c r="E79" s="77">
        <f t="shared" si="6"/>
        <v>-13.989999999990687</v>
      </c>
      <c r="F79" s="73">
        <f t="shared" si="7"/>
        <v>-1.9587200656212787E-5</v>
      </c>
    </row>
    <row r="80" spans="1:6" ht="15" customHeight="1" x14ac:dyDescent="0.25">
      <c r="A80" s="78" t="s">
        <v>75</v>
      </c>
      <c r="B80" s="68">
        <v>3136.02</v>
      </c>
      <c r="C80" s="68">
        <v>3136.02</v>
      </c>
      <c r="D80" s="68">
        <v>3000</v>
      </c>
      <c r="E80" s="77">
        <f t="shared" si="6"/>
        <v>-136.01999999999998</v>
      </c>
      <c r="F80" s="73">
        <f t="shared" si="7"/>
        <v>-4.3373447873419166E-2</v>
      </c>
    </row>
    <row r="81" spans="1:8" s="127" customFormat="1" ht="15" customHeight="1" x14ac:dyDescent="0.25">
      <c r="A81" s="81" t="s">
        <v>76</v>
      </c>
      <c r="B81" s="99">
        <v>722816.86</v>
      </c>
      <c r="C81" s="99">
        <v>722816.86</v>
      </c>
      <c r="D81" s="99">
        <v>722627.94</v>
      </c>
      <c r="E81" s="83">
        <f t="shared" si="6"/>
        <v>-188.92000000004191</v>
      </c>
      <c r="F81" s="84">
        <f t="shared" si="7"/>
        <v>-2.6136634388971213E-4</v>
      </c>
    </row>
    <row r="82" spans="1:8" ht="15" customHeight="1" x14ac:dyDescent="0.25">
      <c r="A82" s="78" t="s">
        <v>77</v>
      </c>
      <c r="B82" s="68">
        <v>13535</v>
      </c>
      <c r="C82" s="68">
        <v>13535</v>
      </c>
      <c r="D82" s="68">
        <v>3000</v>
      </c>
      <c r="E82" s="77">
        <f t="shared" si="6"/>
        <v>-10535</v>
      </c>
      <c r="F82" s="73">
        <f t="shared" si="7"/>
        <v>-0.77835241965275215</v>
      </c>
    </row>
    <row r="83" spans="1:8" ht="15" customHeight="1" x14ac:dyDescent="0.25">
      <c r="A83" s="78" t="s">
        <v>78</v>
      </c>
      <c r="B83" s="77">
        <v>547550.14</v>
      </c>
      <c r="C83" s="77">
        <v>547550.14</v>
      </c>
      <c r="D83" s="77">
        <v>560517.14</v>
      </c>
      <c r="E83" s="77">
        <f t="shared" si="6"/>
        <v>12967</v>
      </c>
      <c r="F83" s="73">
        <f t="shared" si="7"/>
        <v>2.3681849483227234E-2</v>
      </c>
    </row>
    <row r="84" spans="1:8" ht="15" customHeight="1" x14ac:dyDescent="0.25">
      <c r="A84" s="78" t="s">
        <v>79</v>
      </c>
      <c r="B84" s="77">
        <v>0</v>
      </c>
      <c r="C84" s="77">
        <v>0</v>
      </c>
      <c r="D84" s="77">
        <v>0</v>
      </c>
      <c r="E84" s="77">
        <f t="shared" si="6"/>
        <v>0</v>
      </c>
      <c r="F84" s="73">
        <f t="shared" si="7"/>
        <v>0</v>
      </c>
    </row>
    <row r="85" spans="1:8" ht="15" customHeight="1" x14ac:dyDescent="0.25">
      <c r="A85" s="78" t="s">
        <v>80</v>
      </c>
      <c r="B85" s="77">
        <v>2243</v>
      </c>
      <c r="C85" s="77">
        <v>2243</v>
      </c>
      <c r="D85" s="77">
        <v>0</v>
      </c>
      <c r="E85" s="77">
        <f t="shared" si="6"/>
        <v>-2243</v>
      </c>
      <c r="F85" s="73">
        <f t="shared" si="7"/>
        <v>-1</v>
      </c>
    </row>
    <row r="86" spans="1:8" s="127" customFormat="1" ht="15" customHeight="1" x14ac:dyDescent="0.25">
      <c r="A86" s="81" t="s">
        <v>81</v>
      </c>
      <c r="B86" s="83">
        <v>563328.14</v>
      </c>
      <c r="C86" s="83">
        <v>563328.14</v>
      </c>
      <c r="D86" s="83">
        <v>563517.14</v>
      </c>
      <c r="E86" s="83">
        <f t="shared" si="6"/>
        <v>189</v>
      </c>
      <c r="F86" s="84">
        <f t="shared" si="7"/>
        <v>3.3550605158833355E-4</v>
      </c>
    </row>
    <row r="87" spans="1:8" ht="15" customHeight="1" x14ac:dyDescent="0.25">
      <c r="A87" s="78" t="s">
        <v>82</v>
      </c>
      <c r="B87" s="77">
        <v>0</v>
      </c>
      <c r="C87" s="77">
        <v>0</v>
      </c>
      <c r="D87" s="77">
        <v>0</v>
      </c>
      <c r="E87" s="77">
        <f t="shared" si="6"/>
        <v>0</v>
      </c>
      <c r="F87" s="73">
        <f t="shared" si="7"/>
        <v>0</v>
      </c>
    </row>
    <row r="88" spans="1:8" ht="15" customHeight="1" x14ac:dyDescent="0.25">
      <c r="A88" s="78" t="s">
        <v>83</v>
      </c>
      <c r="B88" s="77">
        <v>0</v>
      </c>
      <c r="C88" s="77">
        <v>0</v>
      </c>
      <c r="D88" s="77">
        <v>0</v>
      </c>
      <c r="E88" s="77">
        <f t="shared" si="6"/>
        <v>0</v>
      </c>
      <c r="F88" s="73">
        <f t="shared" si="7"/>
        <v>0</v>
      </c>
    </row>
    <row r="89" spans="1:8" ht="15" customHeight="1" x14ac:dyDescent="0.25">
      <c r="A89" s="86" t="s">
        <v>84</v>
      </c>
      <c r="B89" s="77">
        <v>0</v>
      </c>
      <c r="C89" s="77">
        <v>0</v>
      </c>
      <c r="D89" s="77">
        <v>0</v>
      </c>
      <c r="E89" s="77">
        <f t="shared" si="6"/>
        <v>0</v>
      </c>
      <c r="F89" s="73">
        <f t="shared" si="7"/>
        <v>0</v>
      </c>
    </row>
    <row r="90" spans="1:8" s="127" customFormat="1" ht="15" customHeight="1" x14ac:dyDescent="0.25">
      <c r="A90" s="100" t="s">
        <v>85</v>
      </c>
      <c r="B90" s="99">
        <v>0</v>
      </c>
      <c r="C90" s="99">
        <v>0</v>
      </c>
      <c r="D90" s="99">
        <v>0</v>
      </c>
      <c r="E90" s="99">
        <f t="shared" si="6"/>
        <v>0</v>
      </c>
      <c r="F90" s="84">
        <f t="shared" si="7"/>
        <v>0</v>
      </c>
    </row>
    <row r="91" spans="1:8" ht="15" customHeight="1" x14ac:dyDescent="0.25">
      <c r="A91" s="86" t="s">
        <v>86</v>
      </c>
      <c r="B91" s="77">
        <v>0</v>
      </c>
      <c r="C91" s="77">
        <v>0</v>
      </c>
      <c r="D91" s="77">
        <v>0</v>
      </c>
      <c r="E91" s="77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v>1286145</v>
      </c>
      <c r="C92" s="200">
        <v>1286145</v>
      </c>
      <c r="D92" s="200">
        <v>1286145.08</v>
      </c>
      <c r="E92" s="200">
        <f t="shared" si="6"/>
        <v>8.0000000074505806E-2</v>
      </c>
      <c r="F92" s="202">
        <f t="shared" si="7"/>
        <v>6.2201384816257731E-8</v>
      </c>
    </row>
    <row r="93" spans="1:8" ht="15" customHeight="1" thickTop="1" x14ac:dyDescent="0.4">
      <c r="A93" s="4"/>
      <c r="B93" s="5"/>
      <c r="C93" s="5"/>
      <c r="D93" s="5"/>
      <c r="E93" s="5"/>
      <c r="F93" s="6" t="s">
        <v>46</v>
      </c>
      <c r="G93" s="145"/>
      <c r="H93" s="145"/>
    </row>
    <row r="94" spans="1:8" x14ac:dyDescent="0.25">
      <c r="A94" s="11" t="s">
        <v>201</v>
      </c>
    </row>
    <row r="95" spans="1:8" x14ac:dyDescent="0.25">
      <c r="A95" s="11" t="s">
        <v>193</v>
      </c>
    </row>
  </sheetData>
  <hyperlinks>
    <hyperlink ref="H2" location="Home!A1" tooltip="Home" display="Home" xr:uid="{00000000-0004-0000-2800-000000000000}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2">
    <pageSetUpPr fitToPage="1"/>
  </sheetPr>
  <dimension ref="A1:L95"/>
  <sheetViews>
    <sheetView zoomScale="80" zoomScaleNormal="80" workbookViewId="0">
      <pane xSplit="1" ySplit="5" topLeftCell="B6" activePane="bottomRight" state="frozen"/>
      <selection activeCell="P29" sqref="P29"/>
      <selection pane="topRight" activeCell="P29" sqref="P29"/>
      <selection pane="bottomLeft" activeCell="P29" sqref="P29"/>
      <selection pane="bottomRight" activeCell="P29" sqref="P29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12" t="s">
        <v>106</v>
      </c>
      <c r="E1" s="41"/>
      <c r="F1" s="34"/>
      <c r="G1" s="215"/>
      <c r="H1" s="145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190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138</v>
      </c>
      <c r="C5" s="65" t="s">
        <v>197</v>
      </c>
      <c r="D5" s="65" t="s">
        <v>198</v>
      </c>
      <c r="E5" s="65" t="s">
        <v>138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v>14226582.970000001</v>
      </c>
      <c r="C8" s="72">
        <v>14226583</v>
      </c>
      <c r="D8" s="72">
        <v>14555798</v>
      </c>
      <c r="E8" s="72">
        <f t="shared" ref="E8:E29" si="0">D8-C8</f>
        <v>329215</v>
      </c>
      <c r="F8" s="73">
        <f t="shared" ref="F8:F29" si="1">IF(ISBLANK(E8),"  ",IF(C8&gt;0,E8/C8,IF(E8&gt;0,1,0)))</f>
        <v>2.3140834309967474E-2</v>
      </c>
    </row>
    <row r="9" spans="1:8" ht="15" customHeight="1" x14ac:dyDescent="0.25">
      <c r="A9" s="71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5">
        <v>726291.91</v>
      </c>
      <c r="C10" s="75">
        <v>767209</v>
      </c>
      <c r="D10" s="75">
        <v>745816</v>
      </c>
      <c r="E10" s="75">
        <f t="shared" si="0"/>
        <v>-21393</v>
      </c>
      <c r="F10" s="73">
        <f t="shared" si="1"/>
        <v>-2.7884188011350231E-2</v>
      </c>
    </row>
    <row r="11" spans="1:8" ht="15" customHeight="1" x14ac:dyDescent="0.25">
      <c r="A11" s="76" t="s">
        <v>15</v>
      </c>
      <c r="B11" s="77">
        <v>0</v>
      </c>
      <c r="C11" s="77">
        <v>0</v>
      </c>
      <c r="D11" s="77">
        <v>0</v>
      </c>
      <c r="E11" s="75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7">
        <v>726291.91</v>
      </c>
      <c r="C12" s="77">
        <v>767209</v>
      </c>
      <c r="D12" s="77">
        <v>745816</v>
      </c>
      <c r="E12" s="75">
        <f t="shared" si="0"/>
        <v>-21393</v>
      </c>
      <c r="F12" s="73">
        <f t="shared" si="1"/>
        <v>-2.7884188011350231E-2</v>
      </c>
    </row>
    <row r="13" spans="1:8" ht="15" customHeight="1" x14ac:dyDescent="0.25">
      <c r="A13" s="78" t="s">
        <v>17</v>
      </c>
      <c r="B13" s="77">
        <v>0</v>
      </c>
      <c r="C13" s="77">
        <v>0</v>
      </c>
      <c r="D13" s="77">
        <v>0</v>
      </c>
      <c r="E13" s="75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7">
        <v>0</v>
      </c>
      <c r="C14" s="77">
        <v>0</v>
      </c>
      <c r="D14" s="77">
        <v>0</v>
      </c>
      <c r="E14" s="75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7">
        <v>0</v>
      </c>
      <c r="C15" s="77">
        <v>0</v>
      </c>
      <c r="D15" s="77">
        <v>0</v>
      </c>
      <c r="E15" s="75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7">
        <v>0</v>
      </c>
      <c r="C16" s="77">
        <v>0</v>
      </c>
      <c r="D16" s="77">
        <v>0</v>
      </c>
      <c r="E16" s="75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7">
        <v>0</v>
      </c>
      <c r="C17" s="77">
        <v>0</v>
      </c>
      <c r="D17" s="77">
        <v>0</v>
      </c>
      <c r="E17" s="75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7">
        <v>0</v>
      </c>
      <c r="C18" s="77">
        <v>0</v>
      </c>
      <c r="D18" s="77">
        <v>0</v>
      </c>
      <c r="E18" s="75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7">
        <v>0</v>
      </c>
      <c r="C19" s="77">
        <v>0</v>
      </c>
      <c r="D19" s="77">
        <v>0</v>
      </c>
      <c r="E19" s="75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7">
        <v>0</v>
      </c>
      <c r="C20" s="77">
        <v>0</v>
      </c>
      <c r="D20" s="77">
        <v>0</v>
      </c>
      <c r="E20" s="75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7">
        <v>0</v>
      </c>
      <c r="C22" s="77">
        <v>0</v>
      </c>
      <c r="D22" s="77">
        <v>0</v>
      </c>
      <c r="E22" s="75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7">
        <v>0</v>
      </c>
      <c r="C23" s="77">
        <v>0</v>
      </c>
      <c r="D23" s="77">
        <v>0</v>
      </c>
      <c r="E23" s="75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7">
        <v>0</v>
      </c>
      <c r="C24" s="77">
        <v>0</v>
      </c>
      <c r="D24" s="77">
        <v>0</v>
      </c>
      <c r="E24" s="75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7">
        <v>0</v>
      </c>
      <c r="C25" s="77">
        <v>0</v>
      </c>
      <c r="D25" s="77">
        <v>0</v>
      </c>
      <c r="E25" s="75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7">
        <v>0</v>
      </c>
      <c r="C26" s="77">
        <v>0</v>
      </c>
      <c r="D26" s="77">
        <v>0</v>
      </c>
      <c r="E26" s="75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7">
        <v>0</v>
      </c>
      <c r="C27" s="77">
        <v>0</v>
      </c>
      <c r="D27" s="77">
        <v>0</v>
      </c>
      <c r="E27" s="75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7">
        <v>0</v>
      </c>
      <c r="C28" s="77">
        <v>0</v>
      </c>
      <c r="D28" s="77">
        <v>0</v>
      </c>
      <c r="E28" s="75">
        <f>D28-C28</f>
        <v>0</v>
      </c>
      <c r="F28" s="73">
        <f>IF(ISBLANK(E28),"  ",IF(C28&gt;0,E28/C28,IF(E28&gt;0,1,0)))</f>
        <v>0</v>
      </c>
    </row>
    <row r="29" spans="1:6" ht="15" customHeight="1" x14ac:dyDescent="0.25">
      <c r="A29" s="79" t="s">
        <v>32</v>
      </c>
      <c r="B29" s="77">
        <v>0</v>
      </c>
      <c r="C29" s="77">
        <v>0</v>
      </c>
      <c r="D29" s="77">
        <v>0</v>
      </c>
      <c r="E29" s="75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77"/>
      <c r="C34" s="77"/>
      <c r="D34" s="77"/>
      <c r="E34" s="75"/>
      <c r="F34" s="73" t="str">
        <f>IF(ISBLANK(E34),"  ",IF(C34&gt;0,E34/C34,IF(E34&gt;0,1,0)))</f>
        <v xml:space="preserve">  </v>
      </c>
    </row>
    <row r="35" spans="1:12" s="127" customFormat="1" ht="15" customHeight="1" x14ac:dyDescent="0.25">
      <c r="A35" s="82" t="s">
        <v>38</v>
      </c>
      <c r="B35" s="83">
        <v>14952874.880000001</v>
      </c>
      <c r="C35" s="83">
        <v>14993792</v>
      </c>
      <c r="D35" s="83">
        <v>15301614</v>
      </c>
      <c r="E35" s="83">
        <f>D35-C35</f>
        <v>307822</v>
      </c>
      <c r="F35" s="84">
        <f>IF(ISBLANK(E35),"  ",IF(C35&gt;0,E35/C35,IF(E35&gt;0,1,0)))</f>
        <v>2.0529963334158564E-2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v>0</v>
      </c>
      <c r="C39" s="72">
        <v>0</v>
      </c>
      <c r="D39" s="72">
        <v>0</v>
      </c>
      <c r="E39" s="75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88">
        <v>0</v>
      </c>
      <c r="C42" s="88">
        <v>0</v>
      </c>
      <c r="D42" s="88">
        <v>0</v>
      </c>
      <c r="E42" s="88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v>0</v>
      </c>
      <c r="C44" s="90">
        <v>0</v>
      </c>
      <c r="D44" s="90">
        <v>0</v>
      </c>
      <c r="E44" s="90">
        <f>D44-C44</f>
        <v>0</v>
      </c>
      <c r="F44" s="84">
        <f>IF(ISBLANK(E44),"  ",IF(C44&gt;0,E44/C44,IF(E44&gt;0,1,0)))</f>
        <v>0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v>0</v>
      </c>
      <c r="C46" s="90">
        <v>0</v>
      </c>
      <c r="D46" s="90"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88">
        <v>22084719.050000001</v>
      </c>
      <c r="C48" s="88">
        <v>22900000</v>
      </c>
      <c r="D48" s="88">
        <v>22900000</v>
      </c>
      <c r="E48" s="88">
        <f>D48-C48</f>
        <v>0</v>
      </c>
      <c r="F48" s="84">
        <f>IF(ISBLANK(E48),"  ",IF(C48&gt;0,E48/C48,IF(E48&gt;0,1,0)))</f>
        <v>0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2">
        <v>0</v>
      </c>
      <c r="C50" s="92">
        <v>0</v>
      </c>
      <c r="D50" s="92">
        <v>0</v>
      </c>
      <c r="E50" s="92">
        <f>D50-C50</f>
        <v>0</v>
      </c>
      <c r="F50" s="84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88">
        <v>37037593.93</v>
      </c>
      <c r="C54" s="88">
        <v>37893792</v>
      </c>
      <c r="D54" s="88">
        <v>38201614</v>
      </c>
      <c r="E54" s="88">
        <f>D54-C54</f>
        <v>307822</v>
      </c>
      <c r="F54" s="84">
        <f>IF(ISBLANK(E54),"  ",IF(C54&gt;0,E54/C54,IF(E54&gt;0,1,0)))</f>
        <v>8.1232830960807512E-3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68">
        <v>15608681.570000002</v>
      </c>
      <c r="C58" s="68">
        <v>18102205</v>
      </c>
      <c r="D58" s="68">
        <v>17380692</v>
      </c>
      <c r="E58" s="68">
        <f t="shared" ref="E58:E71" si="4">D58-C58</f>
        <v>-721513</v>
      </c>
      <c r="F58" s="73">
        <f t="shared" ref="F58:F71" si="5">IF(ISBLANK(E58),"  ",IF(C58&gt;0,E58/C58,IF(E58&gt;0,1,0)))</f>
        <v>-3.9857741087342677E-2</v>
      </c>
    </row>
    <row r="59" spans="1:6" ht="15" customHeight="1" x14ac:dyDescent="0.25">
      <c r="A59" s="78" t="s">
        <v>55</v>
      </c>
      <c r="B59" s="77">
        <v>0</v>
      </c>
      <c r="C59" s="77">
        <v>0</v>
      </c>
      <c r="D59" s="77">
        <v>0</v>
      </c>
      <c r="E59" s="77">
        <f t="shared" si="4"/>
        <v>0</v>
      </c>
      <c r="F59" s="73">
        <f t="shared" si="5"/>
        <v>0</v>
      </c>
    </row>
    <row r="60" spans="1:6" ht="15" customHeight="1" x14ac:dyDescent="0.25">
      <c r="A60" s="78" t="s">
        <v>56</v>
      </c>
      <c r="B60" s="77">
        <v>0</v>
      </c>
      <c r="C60" s="77">
        <v>0</v>
      </c>
      <c r="D60" s="77">
        <v>0</v>
      </c>
      <c r="E60" s="77">
        <f t="shared" si="4"/>
        <v>0</v>
      </c>
      <c r="F60" s="73">
        <f t="shared" si="5"/>
        <v>0</v>
      </c>
    </row>
    <row r="61" spans="1:6" ht="15" customHeight="1" x14ac:dyDescent="0.25">
      <c r="A61" s="78" t="s">
        <v>57</v>
      </c>
      <c r="B61" s="77">
        <v>3981027.08</v>
      </c>
      <c r="C61" s="77">
        <v>3947219</v>
      </c>
      <c r="D61" s="77">
        <v>4573480</v>
      </c>
      <c r="E61" s="77">
        <f t="shared" si="4"/>
        <v>626261</v>
      </c>
      <c r="F61" s="73">
        <f t="shared" si="5"/>
        <v>0.15865879243082281</v>
      </c>
    </row>
    <row r="62" spans="1:6" ht="15" customHeight="1" x14ac:dyDescent="0.25">
      <c r="A62" s="78" t="s">
        <v>58</v>
      </c>
      <c r="B62" s="77">
        <v>3409093.34</v>
      </c>
      <c r="C62" s="77">
        <v>3829740</v>
      </c>
      <c r="D62" s="77">
        <v>4002825</v>
      </c>
      <c r="E62" s="77">
        <f t="shared" si="4"/>
        <v>173085</v>
      </c>
      <c r="F62" s="73">
        <f t="shared" si="5"/>
        <v>4.5194974071346879E-2</v>
      </c>
    </row>
    <row r="63" spans="1:6" ht="15" customHeight="1" x14ac:dyDescent="0.25">
      <c r="A63" s="78" t="s">
        <v>59</v>
      </c>
      <c r="B63" s="77">
        <v>5865968.9600000009</v>
      </c>
      <c r="C63" s="77">
        <v>6152420</v>
      </c>
      <c r="D63" s="77">
        <v>5586667</v>
      </c>
      <c r="E63" s="77">
        <f t="shared" si="4"/>
        <v>-565753</v>
      </c>
      <c r="F63" s="73">
        <f t="shared" si="5"/>
        <v>-9.1956173343172284E-2</v>
      </c>
    </row>
    <row r="64" spans="1:6" ht="15" customHeight="1" x14ac:dyDescent="0.25">
      <c r="A64" s="78" t="s">
        <v>60</v>
      </c>
      <c r="B64" s="77">
        <v>70809.040000000008</v>
      </c>
      <c r="C64" s="77">
        <v>0</v>
      </c>
      <c r="D64" s="77">
        <v>70000</v>
      </c>
      <c r="E64" s="77">
        <f t="shared" si="4"/>
        <v>70000</v>
      </c>
      <c r="F64" s="73">
        <f t="shared" si="5"/>
        <v>1</v>
      </c>
    </row>
    <row r="65" spans="1:6" ht="15" customHeight="1" x14ac:dyDescent="0.25">
      <c r="A65" s="78" t="s">
        <v>61</v>
      </c>
      <c r="B65" s="77">
        <v>6468695.9400000013</v>
      </c>
      <c r="C65" s="77">
        <v>4550670</v>
      </c>
      <c r="D65" s="77">
        <v>4847632</v>
      </c>
      <c r="E65" s="77">
        <f t="shared" si="4"/>
        <v>296962</v>
      </c>
      <c r="F65" s="73">
        <f t="shared" si="5"/>
        <v>6.5256764388540583E-2</v>
      </c>
    </row>
    <row r="66" spans="1:6" s="127" customFormat="1" ht="15" customHeight="1" x14ac:dyDescent="0.25">
      <c r="A66" s="97" t="s">
        <v>62</v>
      </c>
      <c r="B66" s="83">
        <v>35404275.930000007</v>
      </c>
      <c r="C66" s="83">
        <v>36582254</v>
      </c>
      <c r="D66" s="83">
        <v>36461296</v>
      </c>
      <c r="E66" s="83">
        <f t="shared" si="4"/>
        <v>-120958</v>
      </c>
      <c r="F66" s="84">
        <f t="shared" si="5"/>
        <v>-3.3064665725627512E-3</v>
      </c>
    </row>
    <row r="67" spans="1:6" ht="15" customHeight="1" x14ac:dyDescent="0.25">
      <c r="A67" s="78" t="s">
        <v>63</v>
      </c>
      <c r="B67" s="77">
        <v>0</v>
      </c>
      <c r="C67" s="77">
        <v>0</v>
      </c>
      <c r="D67" s="77">
        <v>0</v>
      </c>
      <c r="E67" s="77">
        <f t="shared" si="4"/>
        <v>0</v>
      </c>
      <c r="F67" s="73">
        <f t="shared" si="5"/>
        <v>0</v>
      </c>
    </row>
    <row r="68" spans="1:6" ht="15" customHeight="1" x14ac:dyDescent="0.25">
      <c r="A68" s="78" t="s">
        <v>64</v>
      </c>
      <c r="B68" s="77">
        <v>1633318</v>
      </c>
      <c r="C68" s="77">
        <v>1311538</v>
      </c>
      <c r="D68" s="77">
        <v>1740318</v>
      </c>
      <c r="E68" s="77">
        <f t="shared" si="4"/>
        <v>428780</v>
      </c>
      <c r="F68" s="73">
        <f t="shared" si="5"/>
        <v>0.32692914730644479</v>
      </c>
    </row>
    <row r="69" spans="1:6" ht="15" customHeight="1" x14ac:dyDescent="0.25">
      <c r="A69" s="78" t="s">
        <v>65</v>
      </c>
      <c r="B69" s="77">
        <v>0</v>
      </c>
      <c r="C69" s="77">
        <v>0</v>
      </c>
      <c r="D69" s="77">
        <v>0</v>
      </c>
      <c r="E69" s="77">
        <f t="shared" si="4"/>
        <v>0</v>
      </c>
      <c r="F69" s="73">
        <f t="shared" si="5"/>
        <v>0</v>
      </c>
    </row>
    <row r="70" spans="1:6" ht="15" customHeight="1" x14ac:dyDescent="0.25">
      <c r="A70" s="78" t="s">
        <v>66</v>
      </c>
      <c r="B70" s="77">
        <v>0</v>
      </c>
      <c r="C70" s="77">
        <v>0</v>
      </c>
      <c r="D70" s="77">
        <v>0</v>
      </c>
      <c r="E70" s="77">
        <f t="shared" si="4"/>
        <v>0</v>
      </c>
      <c r="F70" s="73">
        <f t="shared" si="5"/>
        <v>0</v>
      </c>
    </row>
    <row r="71" spans="1:6" s="127" customFormat="1" ht="15" customHeight="1" x14ac:dyDescent="0.25">
      <c r="A71" s="98" t="s">
        <v>67</v>
      </c>
      <c r="B71" s="99">
        <v>37037593.930000007</v>
      </c>
      <c r="C71" s="99">
        <v>37893792</v>
      </c>
      <c r="D71" s="99">
        <v>38201614</v>
      </c>
      <c r="E71" s="99">
        <f t="shared" si="4"/>
        <v>307822</v>
      </c>
      <c r="F71" s="84">
        <f t="shared" si="5"/>
        <v>8.1232830960807512E-3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v>20871084.34</v>
      </c>
      <c r="C74" s="72">
        <v>22355025</v>
      </c>
      <c r="D74" s="72">
        <v>22870201</v>
      </c>
      <c r="E74" s="68">
        <f t="shared" ref="E74:E92" si="6">D74-C74</f>
        <v>515176</v>
      </c>
      <c r="F74" s="73">
        <f t="shared" ref="F74:F92" si="7">IF(ISBLANK(E74),"  ",IF(C74&gt;0,E74/C74,IF(E74&gt;0,1,0)))</f>
        <v>2.3045199010065971E-2</v>
      </c>
    </row>
    <row r="75" spans="1:6" ht="15" customHeight="1" x14ac:dyDescent="0.25">
      <c r="A75" s="78" t="s">
        <v>70</v>
      </c>
      <c r="B75" s="75">
        <v>0</v>
      </c>
      <c r="C75" s="75">
        <v>0</v>
      </c>
      <c r="D75" s="75">
        <v>0</v>
      </c>
      <c r="E75" s="77">
        <f t="shared" si="6"/>
        <v>0</v>
      </c>
      <c r="F75" s="73">
        <f t="shared" si="7"/>
        <v>0</v>
      </c>
    </row>
    <row r="76" spans="1:6" ht="15" customHeight="1" x14ac:dyDescent="0.25">
      <c r="A76" s="78" t="s">
        <v>71</v>
      </c>
      <c r="B76" s="68">
        <v>8390117</v>
      </c>
      <c r="C76" s="68">
        <v>8284422</v>
      </c>
      <c r="D76" s="68">
        <v>8104080</v>
      </c>
      <c r="E76" s="77">
        <f t="shared" si="6"/>
        <v>-180342</v>
      </c>
      <c r="F76" s="73">
        <f t="shared" si="7"/>
        <v>-2.1768808976655223E-2</v>
      </c>
    </row>
    <row r="77" spans="1:6" s="127" customFormat="1" ht="15" customHeight="1" x14ac:dyDescent="0.25">
      <c r="A77" s="97" t="s">
        <v>72</v>
      </c>
      <c r="B77" s="99">
        <v>29261201.34</v>
      </c>
      <c r="C77" s="99">
        <v>30639447</v>
      </c>
      <c r="D77" s="99">
        <v>30974281</v>
      </c>
      <c r="E77" s="83">
        <f t="shared" si="6"/>
        <v>334834</v>
      </c>
      <c r="F77" s="84">
        <f t="shared" si="7"/>
        <v>1.0928199846426732E-2</v>
      </c>
    </row>
    <row r="78" spans="1:6" ht="15" customHeight="1" x14ac:dyDescent="0.25">
      <c r="A78" s="78" t="s">
        <v>73</v>
      </c>
      <c r="B78" s="75">
        <v>86974.1</v>
      </c>
      <c r="C78" s="75">
        <v>44900</v>
      </c>
      <c r="D78" s="75">
        <v>44900</v>
      </c>
      <c r="E78" s="77">
        <f t="shared" si="6"/>
        <v>0</v>
      </c>
      <c r="F78" s="73">
        <f t="shared" si="7"/>
        <v>0</v>
      </c>
    </row>
    <row r="79" spans="1:6" ht="15" customHeight="1" x14ac:dyDescent="0.25">
      <c r="A79" s="78" t="s">
        <v>74</v>
      </c>
      <c r="B79" s="72">
        <v>4187709.8900000006</v>
      </c>
      <c r="C79" s="72">
        <v>4718445</v>
      </c>
      <c r="D79" s="72">
        <v>4139613</v>
      </c>
      <c r="E79" s="77">
        <f t="shared" si="6"/>
        <v>-578832</v>
      </c>
      <c r="F79" s="73">
        <f t="shared" si="7"/>
        <v>-0.12267431325362486</v>
      </c>
    </row>
    <row r="80" spans="1:6" ht="15" customHeight="1" x14ac:dyDescent="0.25">
      <c r="A80" s="78" t="s">
        <v>75</v>
      </c>
      <c r="B80" s="68">
        <v>435112.26</v>
      </c>
      <c r="C80" s="68">
        <v>1000108</v>
      </c>
      <c r="D80" s="68">
        <v>979487</v>
      </c>
      <c r="E80" s="77">
        <f t="shared" si="6"/>
        <v>-20621</v>
      </c>
      <c r="F80" s="73">
        <f t="shared" si="7"/>
        <v>-2.0618773172497371E-2</v>
      </c>
    </row>
    <row r="81" spans="1:8" s="127" customFormat="1" ht="15" customHeight="1" x14ac:dyDescent="0.25">
      <c r="A81" s="81" t="s">
        <v>76</v>
      </c>
      <c r="B81" s="99">
        <v>4709796.25</v>
      </c>
      <c r="C81" s="99">
        <v>5763453</v>
      </c>
      <c r="D81" s="99">
        <v>5164000</v>
      </c>
      <c r="E81" s="83">
        <f t="shared" si="6"/>
        <v>-599453</v>
      </c>
      <c r="F81" s="84">
        <f t="shared" si="7"/>
        <v>-0.10400934995045505</v>
      </c>
    </row>
    <row r="82" spans="1:8" ht="15" customHeight="1" x14ac:dyDescent="0.25">
      <c r="A82" s="78" t="s">
        <v>77</v>
      </c>
      <c r="B82" s="68">
        <v>1005259.5</v>
      </c>
      <c r="C82" s="68">
        <v>92551</v>
      </c>
      <c r="D82" s="68">
        <v>92551</v>
      </c>
      <c r="E82" s="77">
        <f t="shared" si="6"/>
        <v>0</v>
      </c>
      <c r="F82" s="73">
        <f t="shared" si="7"/>
        <v>0</v>
      </c>
    </row>
    <row r="83" spans="1:8" ht="15" customHeight="1" x14ac:dyDescent="0.25">
      <c r="A83" s="78" t="s">
        <v>78</v>
      </c>
      <c r="B83" s="77">
        <v>117237.87000000001</v>
      </c>
      <c r="C83" s="77">
        <v>22000</v>
      </c>
      <c r="D83" s="77">
        <v>92000</v>
      </c>
      <c r="E83" s="77">
        <f t="shared" si="6"/>
        <v>70000</v>
      </c>
      <c r="F83" s="73">
        <f t="shared" si="7"/>
        <v>3.1818181818181817</v>
      </c>
    </row>
    <row r="84" spans="1:8" ht="15" customHeight="1" x14ac:dyDescent="0.25">
      <c r="A84" s="78" t="s">
        <v>79</v>
      </c>
      <c r="B84" s="77">
        <v>0</v>
      </c>
      <c r="C84" s="77">
        <v>0</v>
      </c>
      <c r="D84" s="77">
        <v>0</v>
      </c>
      <c r="E84" s="77">
        <f t="shared" si="6"/>
        <v>0</v>
      </c>
      <c r="F84" s="73">
        <f t="shared" si="7"/>
        <v>0</v>
      </c>
    </row>
    <row r="85" spans="1:8" ht="15" customHeight="1" x14ac:dyDescent="0.25">
      <c r="A85" s="78" t="s">
        <v>80</v>
      </c>
      <c r="B85" s="77">
        <v>1633318</v>
      </c>
      <c r="C85" s="77">
        <v>1311538</v>
      </c>
      <c r="D85" s="77">
        <v>1740318</v>
      </c>
      <c r="E85" s="77">
        <f t="shared" si="6"/>
        <v>428780</v>
      </c>
      <c r="F85" s="73">
        <f t="shared" si="7"/>
        <v>0.32692914730644479</v>
      </c>
    </row>
    <row r="86" spans="1:8" s="127" customFormat="1" ht="15" customHeight="1" x14ac:dyDescent="0.25">
      <c r="A86" s="81" t="s">
        <v>81</v>
      </c>
      <c r="B86" s="83">
        <v>2755815.37</v>
      </c>
      <c r="C86" s="83">
        <v>1426089</v>
      </c>
      <c r="D86" s="83">
        <v>1924869</v>
      </c>
      <c r="E86" s="83">
        <f t="shared" si="6"/>
        <v>498780</v>
      </c>
      <c r="F86" s="84">
        <f t="shared" si="7"/>
        <v>0.34975376712112638</v>
      </c>
    </row>
    <row r="87" spans="1:8" ht="15" customHeight="1" x14ac:dyDescent="0.25">
      <c r="A87" s="78" t="s">
        <v>82</v>
      </c>
      <c r="B87" s="77">
        <v>310780.96999999997</v>
      </c>
      <c r="C87" s="77">
        <v>64803</v>
      </c>
      <c r="D87" s="77">
        <v>138464</v>
      </c>
      <c r="E87" s="77">
        <f t="shared" si="6"/>
        <v>73661</v>
      </c>
      <c r="F87" s="73">
        <f t="shared" si="7"/>
        <v>1.1366912025677824</v>
      </c>
    </row>
    <row r="88" spans="1:8" ht="15" customHeight="1" x14ac:dyDescent="0.25">
      <c r="A88" s="78" t="s">
        <v>83</v>
      </c>
      <c r="B88" s="77">
        <v>0</v>
      </c>
      <c r="C88" s="77">
        <v>0</v>
      </c>
      <c r="D88" s="77">
        <v>0</v>
      </c>
      <c r="E88" s="77">
        <f t="shared" si="6"/>
        <v>0</v>
      </c>
      <c r="F88" s="73">
        <f t="shared" si="7"/>
        <v>0</v>
      </c>
    </row>
    <row r="89" spans="1:8" ht="15" customHeight="1" x14ac:dyDescent="0.25">
      <c r="A89" s="86" t="s">
        <v>84</v>
      </c>
      <c r="B89" s="77">
        <v>0</v>
      </c>
      <c r="C89" s="77">
        <v>0</v>
      </c>
      <c r="D89" s="77">
        <v>0</v>
      </c>
      <c r="E89" s="77">
        <f t="shared" si="6"/>
        <v>0</v>
      </c>
      <c r="F89" s="73">
        <f t="shared" si="7"/>
        <v>0</v>
      </c>
    </row>
    <row r="90" spans="1:8" s="127" customFormat="1" ht="15" customHeight="1" x14ac:dyDescent="0.25">
      <c r="A90" s="100" t="s">
        <v>85</v>
      </c>
      <c r="B90" s="99">
        <v>310780.96999999997</v>
      </c>
      <c r="C90" s="99">
        <v>64803</v>
      </c>
      <c r="D90" s="99">
        <v>138464</v>
      </c>
      <c r="E90" s="99">
        <f t="shared" si="6"/>
        <v>73661</v>
      </c>
      <c r="F90" s="84">
        <f t="shared" si="7"/>
        <v>1.1366912025677824</v>
      </c>
    </row>
    <row r="91" spans="1:8" ht="15" customHeight="1" x14ac:dyDescent="0.25">
      <c r="A91" s="86" t="s">
        <v>86</v>
      </c>
      <c r="B91" s="77">
        <v>0</v>
      </c>
      <c r="C91" s="77">
        <v>0</v>
      </c>
      <c r="D91" s="77">
        <v>0</v>
      </c>
      <c r="E91" s="77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v>37037593.93</v>
      </c>
      <c r="C92" s="200">
        <v>37893792</v>
      </c>
      <c r="D92" s="200">
        <v>38201614</v>
      </c>
      <c r="E92" s="200">
        <f t="shared" si="6"/>
        <v>307822</v>
      </c>
      <c r="F92" s="202">
        <f t="shared" si="7"/>
        <v>8.1232830960807512E-3</v>
      </c>
    </row>
    <row r="93" spans="1:8" ht="15" customHeight="1" thickTop="1" x14ac:dyDescent="0.4">
      <c r="A93" s="4"/>
      <c r="B93" s="5"/>
      <c r="C93" s="5"/>
      <c r="D93" s="5"/>
      <c r="E93" s="5"/>
      <c r="F93" s="6" t="s">
        <v>46</v>
      </c>
      <c r="G93" s="145"/>
      <c r="H93" s="145"/>
    </row>
    <row r="94" spans="1:8" x14ac:dyDescent="0.25">
      <c r="A94" s="11" t="s">
        <v>201</v>
      </c>
    </row>
    <row r="95" spans="1:8" x14ac:dyDescent="0.25">
      <c r="A95" s="11" t="s">
        <v>193</v>
      </c>
    </row>
  </sheetData>
  <hyperlinks>
    <hyperlink ref="H2" location="Home!A1" tooltip="Home" display="Home" xr:uid="{00000000-0004-0000-2900-000000000000}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43">
    <pageSetUpPr fitToPage="1"/>
  </sheetPr>
  <dimension ref="A1:L95"/>
  <sheetViews>
    <sheetView zoomScale="80" zoomScaleNormal="80" workbookViewId="0">
      <pane xSplit="1" ySplit="5" topLeftCell="B6" activePane="bottomRight" state="frozen"/>
      <selection activeCell="P29" sqref="P29"/>
      <selection pane="topRight" activeCell="P29" sqref="P29"/>
      <selection pane="bottomLeft" activeCell="P29" sqref="P29"/>
      <selection pane="bottomRight" activeCell="P29" sqref="P29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12" t="s">
        <v>105</v>
      </c>
      <c r="E1" s="41"/>
      <c r="F1" s="34"/>
      <c r="G1" s="215"/>
      <c r="H1" s="145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190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138</v>
      </c>
      <c r="C5" s="65" t="s">
        <v>197</v>
      </c>
      <c r="D5" s="65" t="s">
        <v>198</v>
      </c>
      <c r="E5" s="65" t="s">
        <v>138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v>11146011.029999999</v>
      </c>
      <c r="C8" s="72">
        <v>11146011</v>
      </c>
      <c r="D8" s="72">
        <v>11125544</v>
      </c>
      <c r="E8" s="72">
        <f t="shared" ref="E8:E29" si="0">D8-C8</f>
        <v>-20467</v>
      </c>
      <c r="F8" s="73">
        <f t="shared" ref="F8:F29" si="1">IF(ISBLANK(E8),"  ",IF(C8&gt;0,E8/C8,IF(E8&gt;0,1,0)))</f>
        <v>-1.8362623184204644E-3</v>
      </c>
    </row>
    <row r="9" spans="1:8" ht="15" customHeight="1" x14ac:dyDescent="0.25">
      <c r="A9" s="71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5">
        <v>368418.21</v>
      </c>
      <c r="C10" s="75">
        <v>389174</v>
      </c>
      <c r="D10" s="75">
        <v>378322</v>
      </c>
      <c r="E10" s="75">
        <f t="shared" si="0"/>
        <v>-10852</v>
      </c>
      <c r="F10" s="73">
        <f t="shared" si="1"/>
        <v>-2.7884699388962264E-2</v>
      </c>
    </row>
    <row r="11" spans="1:8" ht="15" customHeight="1" x14ac:dyDescent="0.25">
      <c r="A11" s="76" t="s">
        <v>15</v>
      </c>
      <c r="B11" s="77">
        <v>0</v>
      </c>
      <c r="C11" s="77">
        <v>0</v>
      </c>
      <c r="D11" s="77">
        <v>0</v>
      </c>
      <c r="E11" s="75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7">
        <v>368418.21</v>
      </c>
      <c r="C12" s="77">
        <v>389174</v>
      </c>
      <c r="D12" s="77">
        <v>378322</v>
      </c>
      <c r="E12" s="75">
        <f t="shared" si="0"/>
        <v>-10852</v>
      </c>
      <c r="F12" s="73">
        <f t="shared" si="1"/>
        <v>-2.7884699388962264E-2</v>
      </c>
    </row>
    <row r="13" spans="1:8" ht="15" customHeight="1" x14ac:dyDescent="0.25">
      <c r="A13" s="78" t="s">
        <v>17</v>
      </c>
      <c r="B13" s="77">
        <v>0</v>
      </c>
      <c r="C13" s="77">
        <v>0</v>
      </c>
      <c r="D13" s="77">
        <v>0</v>
      </c>
      <c r="E13" s="75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7">
        <v>0</v>
      </c>
      <c r="C14" s="77">
        <v>0</v>
      </c>
      <c r="D14" s="77">
        <v>0</v>
      </c>
      <c r="E14" s="75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7">
        <v>0</v>
      </c>
      <c r="C15" s="77">
        <v>0</v>
      </c>
      <c r="D15" s="77">
        <v>0</v>
      </c>
      <c r="E15" s="75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7">
        <v>0</v>
      </c>
      <c r="C16" s="77">
        <v>0</v>
      </c>
      <c r="D16" s="77">
        <v>0</v>
      </c>
      <c r="E16" s="75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7">
        <v>0</v>
      </c>
      <c r="C17" s="77">
        <v>0</v>
      </c>
      <c r="D17" s="77">
        <v>0</v>
      </c>
      <c r="E17" s="75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7">
        <v>0</v>
      </c>
      <c r="C18" s="77">
        <v>0</v>
      </c>
      <c r="D18" s="77">
        <v>0</v>
      </c>
      <c r="E18" s="75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7">
        <v>0</v>
      </c>
      <c r="C19" s="77">
        <v>0</v>
      </c>
      <c r="D19" s="77">
        <v>0</v>
      </c>
      <c r="E19" s="75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7">
        <v>0</v>
      </c>
      <c r="C20" s="77">
        <v>0</v>
      </c>
      <c r="D20" s="77">
        <v>0</v>
      </c>
      <c r="E20" s="75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7">
        <v>0</v>
      </c>
      <c r="C22" s="77">
        <v>0</v>
      </c>
      <c r="D22" s="77">
        <v>0</v>
      </c>
      <c r="E22" s="75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7">
        <v>0</v>
      </c>
      <c r="C23" s="77">
        <v>0</v>
      </c>
      <c r="D23" s="77">
        <v>0</v>
      </c>
      <c r="E23" s="75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7">
        <v>0</v>
      </c>
      <c r="C24" s="77">
        <v>0</v>
      </c>
      <c r="D24" s="77">
        <v>0</v>
      </c>
      <c r="E24" s="75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7">
        <v>0</v>
      </c>
      <c r="C25" s="77">
        <v>0</v>
      </c>
      <c r="D25" s="77">
        <v>0</v>
      </c>
      <c r="E25" s="75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7">
        <v>0</v>
      </c>
      <c r="C26" s="77">
        <v>0</v>
      </c>
      <c r="D26" s="77">
        <v>0</v>
      </c>
      <c r="E26" s="75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7">
        <v>0</v>
      </c>
      <c r="C27" s="77">
        <v>0</v>
      </c>
      <c r="D27" s="77">
        <v>0</v>
      </c>
      <c r="E27" s="75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7">
        <v>0</v>
      </c>
      <c r="C28" s="77">
        <v>0</v>
      </c>
      <c r="D28" s="77">
        <v>0</v>
      </c>
      <c r="E28" s="75">
        <f>D28-C28</f>
        <v>0</v>
      </c>
      <c r="F28" s="73">
        <f>IF(ISBLANK(E28),"  ",IF(C28&gt;0,E28/C28,IF(E28&gt;0,1,0)))</f>
        <v>0</v>
      </c>
    </row>
    <row r="29" spans="1:6" ht="15" customHeight="1" x14ac:dyDescent="0.25">
      <c r="A29" s="79" t="s">
        <v>32</v>
      </c>
      <c r="B29" s="77">
        <v>0</v>
      </c>
      <c r="C29" s="77">
        <v>0</v>
      </c>
      <c r="D29" s="77">
        <v>0</v>
      </c>
      <c r="E29" s="75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77"/>
      <c r="C34" s="77"/>
      <c r="D34" s="77"/>
      <c r="E34" s="75"/>
      <c r="F34" s="73" t="str">
        <f>IF(ISBLANK(E34),"  ",IF(C34&gt;0,E34/C34,IF(E34&gt;0,1,0)))</f>
        <v xml:space="preserve">  </v>
      </c>
    </row>
    <row r="35" spans="1:12" s="127" customFormat="1" ht="15" customHeight="1" x14ac:dyDescent="0.25">
      <c r="A35" s="82" t="s">
        <v>38</v>
      </c>
      <c r="B35" s="83">
        <v>11514429.24</v>
      </c>
      <c r="C35" s="83">
        <v>11535185</v>
      </c>
      <c r="D35" s="83">
        <v>11503866</v>
      </c>
      <c r="E35" s="83">
        <f>D35-C35</f>
        <v>-31319</v>
      </c>
      <c r="F35" s="84">
        <f>IF(ISBLANK(E35),"  ",IF(C35&gt;0,E35/C35,IF(E35&gt;0,1,0)))</f>
        <v>-2.715084326779328E-3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v>0</v>
      </c>
      <c r="C39" s="72">
        <v>0</v>
      </c>
      <c r="D39" s="72">
        <v>0</v>
      </c>
      <c r="E39" s="75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88">
        <v>0</v>
      </c>
      <c r="C42" s="88">
        <v>0</v>
      </c>
      <c r="D42" s="88">
        <v>0</v>
      </c>
      <c r="E42" s="88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v>0</v>
      </c>
      <c r="C44" s="90">
        <v>0</v>
      </c>
      <c r="D44" s="90">
        <v>0</v>
      </c>
      <c r="E44" s="90">
        <f>D44-C44</f>
        <v>0</v>
      </c>
      <c r="F44" s="84">
        <f>IF(ISBLANK(E44),"  ",IF(C44&gt;0,E44/C44,IF(E44&gt;0,1,0)))</f>
        <v>0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v>0</v>
      </c>
      <c r="C46" s="90">
        <v>0</v>
      </c>
      <c r="D46" s="90"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88">
        <v>18453102.449999999</v>
      </c>
      <c r="C48" s="88">
        <v>23000000</v>
      </c>
      <c r="D48" s="88">
        <v>21500000</v>
      </c>
      <c r="E48" s="88">
        <f>D48-C48</f>
        <v>-1500000</v>
      </c>
      <c r="F48" s="84">
        <f>IF(ISBLANK(E48),"  ",IF(C48&gt;0,E48/C48,IF(E48&gt;0,1,0)))</f>
        <v>-6.5217391304347824E-2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2">
        <v>0</v>
      </c>
      <c r="C50" s="92">
        <v>0</v>
      </c>
      <c r="D50" s="92">
        <v>0</v>
      </c>
      <c r="E50" s="92">
        <f>D50-C50</f>
        <v>0</v>
      </c>
      <c r="F50" s="84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88">
        <v>29967531.689999998</v>
      </c>
      <c r="C54" s="88">
        <v>34535185</v>
      </c>
      <c r="D54" s="88">
        <v>33003866</v>
      </c>
      <c r="E54" s="88">
        <f>D54-C54</f>
        <v>-1531319</v>
      </c>
      <c r="F54" s="84">
        <f>IF(ISBLANK(E54),"  ",IF(C54&gt;0,E54/C54,IF(E54&gt;0,1,0)))</f>
        <v>-4.4340836743744096E-2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68">
        <v>16264640.209999999</v>
      </c>
      <c r="C58" s="68">
        <v>17042613</v>
      </c>
      <c r="D58" s="68">
        <v>16865761</v>
      </c>
      <c r="E58" s="68">
        <f t="shared" ref="E58:E71" si="4">D58-C58</f>
        <v>-176852</v>
      </c>
      <c r="F58" s="73">
        <f t="shared" ref="F58:F71" si="5">IF(ISBLANK(E58),"  ",IF(C58&gt;0,E58/C58,IF(E58&gt;0,1,0)))</f>
        <v>-1.0377047228614532E-2</v>
      </c>
    </row>
    <row r="59" spans="1:6" ht="15" customHeight="1" x14ac:dyDescent="0.25">
      <c r="A59" s="78" t="s">
        <v>55</v>
      </c>
      <c r="B59" s="77">
        <v>0</v>
      </c>
      <c r="C59" s="77">
        <v>0</v>
      </c>
      <c r="D59" s="77">
        <v>0</v>
      </c>
      <c r="E59" s="77">
        <f t="shared" si="4"/>
        <v>0</v>
      </c>
      <c r="F59" s="73">
        <f t="shared" si="5"/>
        <v>0</v>
      </c>
    </row>
    <row r="60" spans="1:6" ht="15" customHeight="1" x14ac:dyDescent="0.25">
      <c r="A60" s="78" t="s">
        <v>56</v>
      </c>
      <c r="B60" s="77">
        <v>232264.00999999998</v>
      </c>
      <c r="C60" s="77">
        <v>251932</v>
      </c>
      <c r="D60" s="77">
        <v>240532</v>
      </c>
      <c r="E60" s="77">
        <f t="shared" si="4"/>
        <v>-11400</v>
      </c>
      <c r="F60" s="73">
        <f t="shared" si="5"/>
        <v>-4.5250305638029308E-2</v>
      </c>
    </row>
    <row r="61" spans="1:6" ht="15" customHeight="1" x14ac:dyDescent="0.25">
      <c r="A61" s="78" t="s">
        <v>57</v>
      </c>
      <c r="B61" s="77">
        <v>1719042.62</v>
      </c>
      <c r="C61" s="77">
        <v>1917462</v>
      </c>
      <c r="D61" s="77">
        <v>1798414</v>
      </c>
      <c r="E61" s="77">
        <f t="shared" si="4"/>
        <v>-119048</v>
      </c>
      <c r="F61" s="73">
        <f t="shared" si="5"/>
        <v>-6.2086236911083503E-2</v>
      </c>
    </row>
    <row r="62" spans="1:6" ht="15" customHeight="1" x14ac:dyDescent="0.25">
      <c r="A62" s="78" t="s">
        <v>58</v>
      </c>
      <c r="B62" s="77">
        <v>2061698.0199999998</v>
      </c>
      <c r="C62" s="77">
        <v>2342826</v>
      </c>
      <c r="D62" s="77">
        <v>2175204</v>
      </c>
      <c r="E62" s="77">
        <f t="shared" si="4"/>
        <v>-167622</v>
      </c>
      <c r="F62" s="73">
        <f t="shared" si="5"/>
        <v>-7.1546926660366578E-2</v>
      </c>
    </row>
    <row r="63" spans="1:6" ht="15" customHeight="1" x14ac:dyDescent="0.25">
      <c r="A63" s="78" t="s">
        <v>59</v>
      </c>
      <c r="B63" s="77">
        <v>5905006.5900000008</v>
      </c>
      <c r="C63" s="77">
        <v>7328643</v>
      </c>
      <c r="D63" s="77">
        <v>6247592</v>
      </c>
      <c r="E63" s="77">
        <f t="shared" si="4"/>
        <v>-1081051</v>
      </c>
      <c r="F63" s="73">
        <f t="shared" si="5"/>
        <v>-0.14751039176011166</v>
      </c>
    </row>
    <row r="64" spans="1:6" ht="15" customHeight="1" x14ac:dyDescent="0.25">
      <c r="A64" s="78" t="s">
        <v>60</v>
      </c>
      <c r="B64" s="77">
        <v>56247.66</v>
      </c>
      <c r="C64" s="77">
        <v>56248</v>
      </c>
      <c r="D64" s="77">
        <v>56000</v>
      </c>
      <c r="E64" s="77">
        <f t="shared" si="4"/>
        <v>-248</v>
      </c>
      <c r="F64" s="73">
        <f t="shared" si="5"/>
        <v>-4.4090456549566205E-3</v>
      </c>
    </row>
    <row r="65" spans="1:6" ht="15" customHeight="1" x14ac:dyDescent="0.25">
      <c r="A65" s="78" t="s">
        <v>61</v>
      </c>
      <c r="B65" s="77">
        <v>2633212.48</v>
      </c>
      <c r="C65" s="77">
        <v>4500041</v>
      </c>
      <c r="D65" s="77">
        <v>4422295</v>
      </c>
      <c r="E65" s="77">
        <f t="shared" si="4"/>
        <v>-77746</v>
      </c>
      <c r="F65" s="73">
        <f t="shared" si="5"/>
        <v>-1.7276731478668751E-2</v>
      </c>
    </row>
    <row r="66" spans="1:6" s="127" customFormat="1" ht="15" customHeight="1" x14ac:dyDescent="0.25">
      <c r="A66" s="97" t="s">
        <v>62</v>
      </c>
      <c r="B66" s="83">
        <v>28872111.59</v>
      </c>
      <c r="C66" s="83">
        <v>33439765</v>
      </c>
      <c r="D66" s="83">
        <v>31805798</v>
      </c>
      <c r="E66" s="83">
        <f t="shared" si="4"/>
        <v>-1633967</v>
      </c>
      <c r="F66" s="84">
        <f t="shared" si="5"/>
        <v>-4.8862992906798242E-2</v>
      </c>
    </row>
    <row r="67" spans="1:6" ht="15" customHeight="1" x14ac:dyDescent="0.25">
      <c r="A67" s="78" t="s">
        <v>63</v>
      </c>
      <c r="B67" s="77">
        <v>0</v>
      </c>
      <c r="C67" s="77">
        <v>0</v>
      </c>
      <c r="D67" s="77">
        <v>0</v>
      </c>
      <c r="E67" s="77">
        <f t="shared" si="4"/>
        <v>0</v>
      </c>
      <c r="F67" s="73">
        <f t="shared" si="5"/>
        <v>0</v>
      </c>
    </row>
    <row r="68" spans="1:6" ht="15" customHeight="1" x14ac:dyDescent="0.25">
      <c r="A68" s="78" t="s">
        <v>64</v>
      </c>
      <c r="B68" s="77">
        <v>832038</v>
      </c>
      <c r="C68" s="77">
        <v>832038</v>
      </c>
      <c r="D68" s="77">
        <v>816608</v>
      </c>
      <c r="E68" s="77">
        <f t="shared" si="4"/>
        <v>-15430</v>
      </c>
      <c r="F68" s="73">
        <f t="shared" si="5"/>
        <v>-1.8544826077655108E-2</v>
      </c>
    </row>
    <row r="69" spans="1:6" ht="15" customHeight="1" x14ac:dyDescent="0.25">
      <c r="A69" s="78" t="s">
        <v>65</v>
      </c>
      <c r="B69" s="77">
        <v>263382</v>
      </c>
      <c r="C69" s="77">
        <v>263382</v>
      </c>
      <c r="D69" s="77">
        <v>381460</v>
      </c>
      <c r="E69" s="77">
        <f t="shared" si="4"/>
        <v>118078</v>
      </c>
      <c r="F69" s="73">
        <f t="shared" si="5"/>
        <v>0.44831461527363298</v>
      </c>
    </row>
    <row r="70" spans="1:6" ht="15" customHeight="1" x14ac:dyDescent="0.25">
      <c r="A70" s="78" t="s">
        <v>66</v>
      </c>
      <c r="B70" s="77">
        <v>0</v>
      </c>
      <c r="C70" s="77">
        <v>0</v>
      </c>
      <c r="D70" s="77">
        <v>0</v>
      </c>
      <c r="E70" s="77">
        <f t="shared" si="4"/>
        <v>0</v>
      </c>
      <c r="F70" s="73">
        <f t="shared" si="5"/>
        <v>0</v>
      </c>
    </row>
    <row r="71" spans="1:6" s="127" customFormat="1" ht="15" customHeight="1" x14ac:dyDescent="0.25">
      <c r="A71" s="98" t="s">
        <v>67</v>
      </c>
      <c r="B71" s="99">
        <v>29967531.59</v>
      </c>
      <c r="C71" s="99">
        <v>34535185</v>
      </c>
      <c r="D71" s="99">
        <v>33003866</v>
      </c>
      <c r="E71" s="99">
        <f t="shared" si="4"/>
        <v>-1531319</v>
      </c>
      <c r="F71" s="84">
        <f t="shared" si="5"/>
        <v>-4.4340836743744096E-2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v>15869273.130000001</v>
      </c>
      <c r="C74" s="72">
        <v>16544394</v>
      </c>
      <c r="D74" s="72">
        <v>16429534</v>
      </c>
      <c r="E74" s="68">
        <f t="shared" ref="E74:E92" si="6">D74-C74</f>
        <v>-114860</v>
      </c>
      <c r="F74" s="73">
        <f t="shared" ref="F74:F92" si="7">IF(ISBLANK(E74),"  ",IF(C74&gt;0,E74/C74,IF(E74&gt;0,1,0)))</f>
        <v>-6.9425329208189796E-3</v>
      </c>
    </row>
    <row r="75" spans="1:6" ht="15" customHeight="1" x14ac:dyDescent="0.25">
      <c r="A75" s="78" t="s">
        <v>70</v>
      </c>
      <c r="B75" s="75">
        <v>1198992.0200000003</v>
      </c>
      <c r="C75" s="75">
        <v>1278122</v>
      </c>
      <c r="D75" s="75">
        <v>1259493</v>
      </c>
      <c r="E75" s="77">
        <f t="shared" si="6"/>
        <v>-18629</v>
      </c>
      <c r="F75" s="73">
        <f t="shared" si="7"/>
        <v>-1.4575290934668209E-2</v>
      </c>
    </row>
    <row r="76" spans="1:6" ht="15" customHeight="1" x14ac:dyDescent="0.25">
      <c r="A76" s="78" t="s">
        <v>71</v>
      </c>
      <c r="B76" s="68">
        <v>6875668.1799999997</v>
      </c>
      <c r="C76" s="68">
        <v>7208891</v>
      </c>
      <c r="D76" s="68">
        <v>7094782</v>
      </c>
      <c r="E76" s="77">
        <f t="shared" si="6"/>
        <v>-114109</v>
      </c>
      <c r="F76" s="73">
        <f t="shared" si="7"/>
        <v>-1.5828925697447777E-2</v>
      </c>
    </row>
    <row r="77" spans="1:6" s="127" customFormat="1" ht="15" customHeight="1" x14ac:dyDescent="0.25">
      <c r="A77" s="97" t="s">
        <v>72</v>
      </c>
      <c r="B77" s="99">
        <v>23943933.330000002</v>
      </c>
      <c r="C77" s="99">
        <v>25031407</v>
      </c>
      <c r="D77" s="99">
        <v>24783809</v>
      </c>
      <c r="E77" s="83">
        <f t="shared" si="6"/>
        <v>-247598</v>
      </c>
      <c r="F77" s="84">
        <f t="shared" si="7"/>
        <v>-9.8914935145275693E-3</v>
      </c>
    </row>
    <row r="78" spans="1:6" ht="15" customHeight="1" x14ac:dyDescent="0.25">
      <c r="A78" s="78" t="s">
        <v>73</v>
      </c>
      <c r="B78" s="75">
        <v>277337.68</v>
      </c>
      <c r="C78" s="75">
        <v>385450</v>
      </c>
      <c r="D78" s="75">
        <v>357600</v>
      </c>
      <c r="E78" s="77">
        <f t="shared" si="6"/>
        <v>-27850</v>
      </c>
      <c r="F78" s="73">
        <f t="shared" si="7"/>
        <v>-7.2253210533143084E-2</v>
      </c>
    </row>
    <row r="79" spans="1:6" ht="15" customHeight="1" x14ac:dyDescent="0.25">
      <c r="A79" s="78" t="s">
        <v>74</v>
      </c>
      <c r="B79" s="72">
        <v>3148395.91</v>
      </c>
      <c r="C79" s="72">
        <v>5476891</v>
      </c>
      <c r="D79" s="72">
        <v>3696273</v>
      </c>
      <c r="E79" s="77">
        <f t="shared" si="6"/>
        <v>-1780618</v>
      </c>
      <c r="F79" s="73">
        <f t="shared" si="7"/>
        <v>-0.32511474119167244</v>
      </c>
    </row>
    <row r="80" spans="1:6" ht="15" customHeight="1" x14ac:dyDescent="0.25">
      <c r="A80" s="78" t="s">
        <v>75</v>
      </c>
      <c r="B80" s="68">
        <v>417925.16000000003</v>
      </c>
      <c r="C80" s="68">
        <v>545350</v>
      </c>
      <c r="D80" s="68">
        <v>441300</v>
      </c>
      <c r="E80" s="77">
        <f t="shared" si="6"/>
        <v>-104050</v>
      </c>
      <c r="F80" s="73">
        <f t="shared" si="7"/>
        <v>-0.19079490235628496</v>
      </c>
    </row>
    <row r="81" spans="1:8" s="127" customFormat="1" ht="15" customHeight="1" x14ac:dyDescent="0.25">
      <c r="A81" s="81" t="s">
        <v>76</v>
      </c>
      <c r="B81" s="99">
        <v>3843658.7500000005</v>
      </c>
      <c r="C81" s="99">
        <v>6407691</v>
      </c>
      <c r="D81" s="99">
        <v>4495173</v>
      </c>
      <c r="E81" s="83">
        <f t="shared" si="6"/>
        <v>-1912518</v>
      </c>
      <c r="F81" s="84">
        <f t="shared" si="7"/>
        <v>-0.2984722577914572</v>
      </c>
    </row>
    <row r="82" spans="1:8" ht="15" customHeight="1" x14ac:dyDescent="0.25">
      <c r="A82" s="78" t="s">
        <v>77</v>
      </c>
      <c r="B82" s="68">
        <v>609935.31000000006</v>
      </c>
      <c r="C82" s="68">
        <v>648150</v>
      </c>
      <c r="D82" s="68">
        <v>617950</v>
      </c>
      <c r="E82" s="77">
        <f t="shared" si="6"/>
        <v>-30200</v>
      </c>
      <c r="F82" s="73">
        <f t="shared" si="7"/>
        <v>-4.6594152588135464E-2</v>
      </c>
    </row>
    <row r="83" spans="1:8" ht="15" customHeight="1" x14ac:dyDescent="0.25">
      <c r="A83" s="78" t="s">
        <v>78</v>
      </c>
      <c r="B83" s="77">
        <v>463716.23</v>
      </c>
      <c r="C83" s="77">
        <v>1320380</v>
      </c>
      <c r="D83" s="77">
        <v>2041326</v>
      </c>
      <c r="E83" s="77">
        <f t="shared" si="6"/>
        <v>720946</v>
      </c>
      <c r="F83" s="73">
        <f t="shared" si="7"/>
        <v>0.54601402626516604</v>
      </c>
    </row>
    <row r="84" spans="1:8" ht="15" customHeight="1" x14ac:dyDescent="0.25">
      <c r="A84" s="78" t="s">
        <v>79</v>
      </c>
      <c r="B84" s="77">
        <v>0</v>
      </c>
      <c r="C84" s="77">
        <v>0</v>
      </c>
      <c r="D84" s="77">
        <v>0</v>
      </c>
      <c r="E84" s="77">
        <f t="shared" si="6"/>
        <v>0</v>
      </c>
      <c r="F84" s="73">
        <f t="shared" si="7"/>
        <v>0</v>
      </c>
    </row>
    <row r="85" spans="1:8" ht="15" customHeight="1" x14ac:dyDescent="0.25">
      <c r="A85" s="78" t="s">
        <v>80</v>
      </c>
      <c r="B85" s="77">
        <v>832038</v>
      </c>
      <c r="C85" s="77">
        <v>832038</v>
      </c>
      <c r="D85" s="77">
        <v>816608</v>
      </c>
      <c r="E85" s="77">
        <f t="shared" si="6"/>
        <v>-15430</v>
      </c>
      <c r="F85" s="73">
        <f t="shared" si="7"/>
        <v>-1.8544826077655108E-2</v>
      </c>
    </row>
    <row r="86" spans="1:8" s="127" customFormat="1" ht="15" customHeight="1" x14ac:dyDescent="0.25">
      <c r="A86" s="81" t="s">
        <v>81</v>
      </c>
      <c r="B86" s="83">
        <v>1905689.54</v>
      </c>
      <c r="C86" s="83">
        <v>2800568</v>
      </c>
      <c r="D86" s="83">
        <v>3475884</v>
      </c>
      <c r="E86" s="83">
        <f t="shared" si="6"/>
        <v>675316</v>
      </c>
      <c r="F86" s="84">
        <f t="shared" si="7"/>
        <v>0.24113536968215019</v>
      </c>
    </row>
    <row r="87" spans="1:8" ht="15" customHeight="1" x14ac:dyDescent="0.25">
      <c r="A87" s="78" t="s">
        <v>82</v>
      </c>
      <c r="B87" s="77">
        <v>274249.97000000003</v>
      </c>
      <c r="C87" s="77">
        <v>295519</v>
      </c>
      <c r="D87" s="77">
        <v>249000</v>
      </c>
      <c r="E87" s="77">
        <f t="shared" si="6"/>
        <v>-46519</v>
      </c>
      <c r="F87" s="73">
        <f t="shared" si="7"/>
        <v>-0.15741458248031429</v>
      </c>
    </row>
    <row r="88" spans="1:8" ht="15" customHeight="1" x14ac:dyDescent="0.25">
      <c r="A88" s="78" t="s">
        <v>83</v>
      </c>
      <c r="B88" s="77">
        <v>0</v>
      </c>
      <c r="C88" s="77">
        <v>0</v>
      </c>
      <c r="D88" s="77">
        <v>0</v>
      </c>
      <c r="E88" s="77">
        <f t="shared" si="6"/>
        <v>0</v>
      </c>
      <c r="F88" s="73">
        <f t="shared" si="7"/>
        <v>0</v>
      </c>
    </row>
    <row r="89" spans="1:8" ht="15" customHeight="1" x14ac:dyDescent="0.25">
      <c r="A89" s="86" t="s">
        <v>84</v>
      </c>
      <c r="B89" s="77">
        <v>0</v>
      </c>
      <c r="C89" s="77">
        <v>0</v>
      </c>
      <c r="D89" s="77">
        <v>0</v>
      </c>
      <c r="E89" s="77">
        <f t="shared" si="6"/>
        <v>0</v>
      </c>
      <c r="F89" s="73">
        <f t="shared" si="7"/>
        <v>0</v>
      </c>
    </row>
    <row r="90" spans="1:8" s="127" customFormat="1" ht="15" customHeight="1" x14ac:dyDescent="0.25">
      <c r="A90" s="100" t="s">
        <v>85</v>
      </c>
      <c r="B90" s="99">
        <v>274249.97000000003</v>
      </c>
      <c r="C90" s="99">
        <v>295519</v>
      </c>
      <c r="D90" s="99">
        <v>249000</v>
      </c>
      <c r="E90" s="99">
        <f t="shared" si="6"/>
        <v>-46519</v>
      </c>
      <c r="F90" s="84">
        <f t="shared" si="7"/>
        <v>-0.15741458248031429</v>
      </c>
    </row>
    <row r="91" spans="1:8" ht="15" customHeight="1" x14ac:dyDescent="0.25">
      <c r="A91" s="86" t="s">
        <v>86</v>
      </c>
      <c r="B91" s="77">
        <v>0</v>
      </c>
      <c r="C91" s="77">
        <v>0</v>
      </c>
      <c r="D91" s="77">
        <v>0</v>
      </c>
      <c r="E91" s="77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v>29967531.590000004</v>
      </c>
      <c r="C92" s="200">
        <v>34535185</v>
      </c>
      <c r="D92" s="200">
        <v>33003866</v>
      </c>
      <c r="E92" s="200">
        <f t="shared" si="6"/>
        <v>-1531319</v>
      </c>
      <c r="F92" s="202">
        <f t="shared" si="7"/>
        <v>-4.4340836743744096E-2</v>
      </c>
    </row>
    <row r="93" spans="1:8" ht="15" customHeight="1" thickTop="1" x14ac:dyDescent="0.4">
      <c r="A93" s="4"/>
      <c r="B93" s="5"/>
      <c r="C93" s="14"/>
      <c r="D93" s="14"/>
      <c r="E93" s="5"/>
      <c r="F93" s="6" t="s">
        <v>46</v>
      </c>
      <c r="G93" s="145"/>
      <c r="H93" s="145"/>
    </row>
    <row r="94" spans="1:8" x14ac:dyDescent="0.25">
      <c r="A94" s="11" t="s">
        <v>201</v>
      </c>
    </row>
    <row r="95" spans="1:8" x14ac:dyDescent="0.25">
      <c r="A95" s="11" t="s">
        <v>193</v>
      </c>
    </row>
  </sheetData>
  <hyperlinks>
    <hyperlink ref="H2" location="Home!A1" tooltip="Home" display="Home" xr:uid="{00000000-0004-0000-2A00-000000000000}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44">
    <pageSetUpPr fitToPage="1"/>
  </sheetPr>
  <dimension ref="A1:L95"/>
  <sheetViews>
    <sheetView zoomScale="80" zoomScaleNormal="80" workbookViewId="0">
      <pane xSplit="1" ySplit="5" topLeftCell="B6" activePane="bottomRight" state="frozen"/>
      <selection activeCell="P29" sqref="P29"/>
      <selection pane="topRight" activeCell="P29" sqref="P29"/>
      <selection pane="bottomLeft" activeCell="P29" sqref="P29"/>
      <selection pane="bottomRight" activeCell="P29" sqref="P29"/>
    </sheetView>
  </sheetViews>
  <sheetFormatPr defaultColWidth="9.140625" defaultRowHeight="15.75" x14ac:dyDescent="0.25"/>
  <cols>
    <col min="1" max="1" width="66.5703125" style="18" customWidth="1"/>
    <col min="2" max="2" width="23.7109375" style="12" customWidth="1"/>
    <col min="3" max="5" width="23.7109375" style="19" customWidth="1"/>
    <col min="6" max="6" width="23.7109375" style="20" customWidth="1"/>
    <col min="7" max="7" width="8.42578125" style="141" customWidth="1"/>
    <col min="8" max="8" width="11.5703125" style="141" customWidth="1"/>
    <col min="9" max="16384" width="9.140625" style="141"/>
  </cols>
  <sheetData>
    <row r="1" spans="1:8" ht="19.5" customHeight="1" thickBot="1" x14ac:dyDescent="0.35">
      <c r="A1" s="45" t="s">
        <v>0</v>
      </c>
      <c r="B1" s="31"/>
      <c r="C1" s="32" t="s">
        <v>1</v>
      </c>
      <c r="D1" s="211" t="s">
        <v>108</v>
      </c>
      <c r="E1" s="46"/>
      <c r="F1" s="47"/>
      <c r="H1" s="140"/>
    </row>
    <row r="2" spans="1:8" ht="19.5" customHeight="1" thickBot="1" x14ac:dyDescent="0.3">
      <c r="A2" s="45" t="s">
        <v>2</v>
      </c>
      <c r="B2" s="31"/>
      <c r="C2" s="48"/>
      <c r="D2" s="48"/>
      <c r="E2" s="48"/>
      <c r="F2" s="49"/>
      <c r="G2" s="140"/>
      <c r="H2" s="214" t="s">
        <v>190</v>
      </c>
    </row>
    <row r="3" spans="1:8" ht="19.5" customHeight="1" thickBot="1" x14ac:dyDescent="0.3">
      <c r="A3" s="50" t="s">
        <v>3</v>
      </c>
      <c r="B3" s="39"/>
      <c r="C3" s="51"/>
      <c r="D3" s="51"/>
      <c r="E3" s="51"/>
      <c r="F3" s="52"/>
      <c r="G3" s="140"/>
      <c r="H3" s="140"/>
    </row>
    <row r="4" spans="1:8" s="142" customFormat="1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138</v>
      </c>
      <c r="C5" s="65" t="s">
        <v>197</v>
      </c>
      <c r="D5" s="65" t="s">
        <v>198</v>
      </c>
      <c r="E5" s="65" t="s">
        <v>138</v>
      </c>
      <c r="F5" s="66" t="s">
        <v>9</v>
      </c>
    </row>
    <row r="6" spans="1:8" ht="15" customHeight="1" x14ac:dyDescent="0.25">
      <c r="A6" s="101" t="s">
        <v>10</v>
      </c>
      <c r="B6" s="68"/>
      <c r="C6" s="68"/>
      <c r="D6" s="68"/>
      <c r="E6" s="68"/>
      <c r="F6" s="102"/>
    </row>
    <row r="7" spans="1:8" ht="15" customHeight="1" x14ac:dyDescent="0.25">
      <c r="A7" s="101" t="s">
        <v>11</v>
      </c>
      <c r="B7" s="68"/>
      <c r="C7" s="68"/>
      <c r="D7" s="68"/>
      <c r="E7" s="68"/>
      <c r="F7" s="103"/>
    </row>
    <row r="8" spans="1:8" ht="15" customHeight="1" x14ac:dyDescent="0.25">
      <c r="A8" s="129" t="s">
        <v>12</v>
      </c>
      <c r="B8" s="72">
        <v>25445776</v>
      </c>
      <c r="C8" s="72">
        <v>25445776</v>
      </c>
      <c r="D8" s="72">
        <v>25605735</v>
      </c>
      <c r="E8" s="72">
        <f t="shared" ref="E8:E29" si="0">D8-C8</f>
        <v>159959</v>
      </c>
      <c r="F8" s="137">
        <f t="shared" ref="F8:F29" si="1">IF(ISBLANK(E8),"  ",IF(C8&gt;0,E8/C8,IF(E8&gt;0,1,0)))</f>
        <v>6.2862692809997223E-3</v>
      </c>
      <c r="H8" s="139"/>
    </row>
    <row r="9" spans="1:8" ht="15" customHeight="1" x14ac:dyDescent="0.25">
      <c r="A9" s="129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137">
        <f t="shared" si="1"/>
        <v>0</v>
      </c>
    </row>
    <row r="10" spans="1:8" ht="15" customHeight="1" x14ac:dyDescent="0.25">
      <c r="A10" s="130" t="s">
        <v>14</v>
      </c>
      <c r="B10" s="75">
        <v>1551200.31</v>
      </c>
      <c r="C10" s="75">
        <v>1620996</v>
      </c>
      <c r="D10" s="75">
        <v>1621434</v>
      </c>
      <c r="E10" s="75">
        <f t="shared" si="0"/>
        <v>438</v>
      </c>
      <c r="F10" s="137">
        <f t="shared" si="1"/>
        <v>2.7020424479764295E-4</v>
      </c>
    </row>
    <row r="11" spans="1:8" ht="15" customHeight="1" x14ac:dyDescent="0.25">
      <c r="A11" s="131" t="s">
        <v>15</v>
      </c>
      <c r="B11" s="77">
        <v>0</v>
      </c>
      <c r="C11" s="77">
        <v>0</v>
      </c>
      <c r="D11" s="77">
        <v>0</v>
      </c>
      <c r="E11" s="75">
        <f t="shared" si="0"/>
        <v>0</v>
      </c>
      <c r="F11" s="137">
        <f t="shared" si="1"/>
        <v>0</v>
      </c>
    </row>
    <row r="12" spans="1:8" ht="15" customHeight="1" x14ac:dyDescent="0.25">
      <c r="A12" s="132" t="s">
        <v>16</v>
      </c>
      <c r="B12" s="77">
        <v>1238889.31</v>
      </c>
      <c r="C12" s="77">
        <v>1308685</v>
      </c>
      <c r="D12" s="77">
        <v>1272193</v>
      </c>
      <c r="E12" s="75">
        <f t="shared" si="0"/>
        <v>-36492</v>
      </c>
      <c r="F12" s="137">
        <f t="shared" si="1"/>
        <v>-2.788447945838762E-2</v>
      </c>
    </row>
    <row r="13" spans="1:8" ht="15" customHeight="1" x14ac:dyDescent="0.25">
      <c r="A13" s="132" t="s">
        <v>17</v>
      </c>
      <c r="B13" s="77">
        <v>0</v>
      </c>
      <c r="C13" s="77">
        <v>0</v>
      </c>
      <c r="D13" s="77">
        <v>0</v>
      </c>
      <c r="E13" s="75">
        <f t="shared" si="0"/>
        <v>0</v>
      </c>
      <c r="F13" s="137">
        <f t="shared" si="1"/>
        <v>0</v>
      </c>
    </row>
    <row r="14" spans="1:8" ht="15" customHeight="1" x14ac:dyDescent="0.25">
      <c r="A14" s="132" t="s">
        <v>18</v>
      </c>
      <c r="B14" s="77">
        <v>0</v>
      </c>
      <c r="C14" s="77">
        <v>0</v>
      </c>
      <c r="D14" s="77">
        <v>0</v>
      </c>
      <c r="E14" s="75">
        <f t="shared" si="0"/>
        <v>0</v>
      </c>
      <c r="F14" s="137">
        <f t="shared" si="1"/>
        <v>0</v>
      </c>
    </row>
    <row r="15" spans="1:8" ht="15" customHeight="1" x14ac:dyDescent="0.25">
      <c r="A15" s="132" t="s">
        <v>19</v>
      </c>
      <c r="B15" s="77">
        <v>0</v>
      </c>
      <c r="C15" s="77">
        <v>0</v>
      </c>
      <c r="D15" s="77">
        <v>0</v>
      </c>
      <c r="E15" s="75">
        <f t="shared" si="0"/>
        <v>0</v>
      </c>
      <c r="F15" s="137">
        <f t="shared" si="1"/>
        <v>0</v>
      </c>
    </row>
    <row r="16" spans="1:8" ht="15" customHeight="1" x14ac:dyDescent="0.25">
      <c r="A16" s="132" t="s">
        <v>20</v>
      </c>
      <c r="B16" s="77">
        <v>0</v>
      </c>
      <c r="C16" s="77">
        <v>0</v>
      </c>
      <c r="D16" s="77">
        <v>0</v>
      </c>
      <c r="E16" s="75">
        <f t="shared" si="0"/>
        <v>0</v>
      </c>
      <c r="F16" s="137">
        <f t="shared" si="1"/>
        <v>0</v>
      </c>
    </row>
    <row r="17" spans="1:6" ht="15" customHeight="1" x14ac:dyDescent="0.25">
      <c r="A17" s="132" t="s">
        <v>21</v>
      </c>
      <c r="B17" s="77">
        <v>0</v>
      </c>
      <c r="C17" s="77">
        <v>0</v>
      </c>
      <c r="D17" s="77">
        <v>0</v>
      </c>
      <c r="E17" s="75">
        <f t="shared" si="0"/>
        <v>0</v>
      </c>
      <c r="F17" s="137">
        <f t="shared" si="1"/>
        <v>0</v>
      </c>
    </row>
    <row r="18" spans="1:6" ht="15" customHeight="1" x14ac:dyDescent="0.25">
      <c r="A18" s="132" t="s">
        <v>22</v>
      </c>
      <c r="B18" s="77">
        <v>0</v>
      </c>
      <c r="C18" s="77">
        <v>0</v>
      </c>
      <c r="D18" s="77">
        <v>0</v>
      </c>
      <c r="E18" s="75">
        <f t="shared" si="0"/>
        <v>0</v>
      </c>
      <c r="F18" s="137">
        <f t="shared" si="1"/>
        <v>0</v>
      </c>
    </row>
    <row r="19" spans="1:6" ht="15" customHeight="1" x14ac:dyDescent="0.25">
      <c r="A19" s="132" t="s">
        <v>23</v>
      </c>
      <c r="B19" s="77">
        <v>0</v>
      </c>
      <c r="C19" s="77">
        <v>0</v>
      </c>
      <c r="D19" s="77">
        <v>0</v>
      </c>
      <c r="E19" s="75">
        <f t="shared" si="0"/>
        <v>0</v>
      </c>
      <c r="F19" s="137">
        <f t="shared" si="1"/>
        <v>0</v>
      </c>
    </row>
    <row r="20" spans="1:6" ht="15" customHeight="1" x14ac:dyDescent="0.25">
      <c r="A20" s="132" t="s">
        <v>24</v>
      </c>
      <c r="B20" s="77">
        <v>0</v>
      </c>
      <c r="C20" s="77">
        <v>0</v>
      </c>
      <c r="D20" s="77">
        <v>0</v>
      </c>
      <c r="E20" s="75">
        <f t="shared" si="0"/>
        <v>0</v>
      </c>
      <c r="F20" s="137">
        <f t="shared" si="1"/>
        <v>0</v>
      </c>
    </row>
    <row r="21" spans="1:6" ht="15" customHeight="1" x14ac:dyDescent="0.25">
      <c r="A21" s="132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137">
        <f t="shared" si="1"/>
        <v>0</v>
      </c>
    </row>
    <row r="22" spans="1:6" ht="15" customHeight="1" x14ac:dyDescent="0.25">
      <c r="A22" s="132" t="s">
        <v>26</v>
      </c>
      <c r="B22" s="77">
        <v>0</v>
      </c>
      <c r="C22" s="77">
        <v>0</v>
      </c>
      <c r="D22" s="77">
        <v>0</v>
      </c>
      <c r="E22" s="75">
        <f t="shared" si="0"/>
        <v>0</v>
      </c>
      <c r="F22" s="137">
        <f t="shared" si="1"/>
        <v>0</v>
      </c>
    </row>
    <row r="23" spans="1:6" ht="15" customHeight="1" x14ac:dyDescent="0.25">
      <c r="A23" s="133" t="s">
        <v>27</v>
      </c>
      <c r="B23" s="77">
        <v>0</v>
      </c>
      <c r="C23" s="77">
        <v>0</v>
      </c>
      <c r="D23" s="77">
        <v>0</v>
      </c>
      <c r="E23" s="75">
        <f t="shared" si="0"/>
        <v>0</v>
      </c>
      <c r="F23" s="137">
        <f t="shared" si="1"/>
        <v>0</v>
      </c>
    </row>
    <row r="24" spans="1:6" ht="15" customHeight="1" x14ac:dyDescent="0.25">
      <c r="A24" s="133" t="s">
        <v>28</v>
      </c>
      <c r="B24" s="77">
        <v>0</v>
      </c>
      <c r="C24" s="77">
        <v>0</v>
      </c>
      <c r="D24" s="77">
        <v>0</v>
      </c>
      <c r="E24" s="75">
        <f t="shared" si="0"/>
        <v>0</v>
      </c>
      <c r="F24" s="137">
        <f t="shared" si="1"/>
        <v>0</v>
      </c>
    </row>
    <row r="25" spans="1:6" ht="15" customHeight="1" x14ac:dyDescent="0.25">
      <c r="A25" s="133" t="s">
        <v>29</v>
      </c>
      <c r="B25" s="77">
        <v>0</v>
      </c>
      <c r="C25" s="77">
        <v>0</v>
      </c>
      <c r="D25" s="77">
        <v>0</v>
      </c>
      <c r="E25" s="75">
        <f t="shared" si="0"/>
        <v>0</v>
      </c>
      <c r="F25" s="137">
        <f t="shared" si="1"/>
        <v>0</v>
      </c>
    </row>
    <row r="26" spans="1:6" ht="15" customHeight="1" x14ac:dyDescent="0.25">
      <c r="A26" s="133" t="s">
        <v>30</v>
      </c>
      <c r="B26" s="77">
        <v>312311</v>
      </c>
      <c r="C26" s="77">
        <v>312311</v>
      </c>
      <c r="D26" s="77">
        <v>349241</v>
      </c>
      <c r="E26" s="75">
        <f t="shared" si="0"/>
        <v>36930</v>
      </c>
      <c r="F26" s="137">
        <f t="shared" si="1"/>
        <v>0.11824751609773591</v>
      </c>
    </row>
    <row r="27" spans="1:6" ht="15" customHeight="1" x14ac:dyDescent="0.25">
      <c r="A27" s="133" t="s">
        <v>31</v>
      </c>
      <c r="B27" s="77">
        <v>0</v>
      </c>
      <c r="C27" s="77">
        <v>0</v>
      </c>
      <c r="D27" s="77">
        <v>0</v>
      </c>
      <c r="E27" s="75">
        <f t="shared" si="0"/>
        <v>0</v>
      </c>
      <c r="F27" s="137">
        <f t="shared" si="1"/>
        <v>0</v>
      </c>
    </row>
    <row r="28" spans="1:6" ht="15" customHeight="1" x14ac:dyDescent="0.25">
      <c r="A28" s="133" t="s">
        <v>87</v>
      </c>
      <c r="B28" s="77">
        <v>0</v>
      </c>
      <c r="C28" s="77">
        <v>0</v>
      </c>
      <c r="D28" s="77">
        <v>0</v>
      </c>
      <c r="E28" s="75">
        <f>D28-C28</f>
        <v>0</v>
      </c>
      <c r="F28" s="137">
        <f>IF(ISBLANK(E28),"  ",IF(C28&gt;0,E28/C28,IF(E28&gt;0,1,0)))</f>
        <v>0</v>
      </c>
    </row>
    <row r="29" spans="1:6" ht="15" customHeight="1" x14ac:dyDescent="0.25">
      <c r="A29" s="133" t="s">
        <v>32</v>
      </c>
      <c r="B29" s="77">
        <v>0</v>
      </c>
      <c r="C29" s="77">
        <v>0</v>
      </c>
      <c r="D29" s="77">
        <v>0</v>
      </c>
      <c r="E29" s="75">
        <f t="shared" si="0"/>
        <v>0</v>
      </c>
      <c r="F29" s="137">
        <f t="shared" si="1"/>
        <v>0</v>
      </c>
    </row>
    <row r="30" spans="1:6" ht="15" customHeight="1" x14ac:dyDescent="0.25">
      <c r="A30" s="105" t="s">
        <v>33</v>
      </c>
      <c r="B30" s="77"/>
      <c r="C30" s="77"/>
      <c r="D30" s="77"/>
      <c r="E30" s="77"/>
      <c r="F30" s="138"/>
    </row>
    <row r="31" spans="1:6" ht="15" customHeight="1" x14ac:dyDescent="0.25">
      <c r="A31" s="131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137">
        <f>IF(ISBLANK(E31),"  ",IF(C31&gt;0,E31/C31,IF(E31&gt;0,1,0)))</f>
        <v>0</v>
      </c>
    </row>
    <row r="32" spans="1:6" ht="15" customHeight="1" x14ac:dyDescent="0.25">
      <c r="A32" s="106" t="s">
        <v>35</v>
      </c>
      <c r="B32" s="77"/>
      <c r="C32" s="77"/>
      <c r="D32" s="77"/>
      <c r="E32" s="77"/>
      <c r="F32" s="138"/>
    </row>
    <row r="33" spans="1:12" ht="15" customHeight="1" x14ac:dyDescent="0.25">
      <c r="A33" s="131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137">
        <f>IF(ISBLANK(E33),"  ",IF(C33&gt;0,E33/C33,IF(E33&gt;0,1,0)))</f>
        <v>0</v>
      </c>
    </row>
    <row r="34" spans="1:12" ht="15" customHeight="1" x14ac:dyDescent="0.25">
      <c r="A34" s="132" t="s">
        <v>36</v>
      </c>
      <c r="B34" s="77"/>
      <c r="C34" s="77"/>
      <c r="D34" s="77"/>
      <c r="E34" s="75"/>
      <c r="F34" s="137" t="str">
        <f>IF(ISBLANK(E34),"  ",IF(C34&gt;0,E34/C34,IF(E34&gt;0,1,0)))</f>
        <v xml:space="preserve">  </v>
      </c>
    </row>
    <row r="35" spans="1:12" ht="15" customHeight="1" x14ac:dyDescent="0.25">
      <c r="A35" s="107" t="s">
        <v>38</v>
      </c>
      <c r="B35" s="83">
        <v>26996976.309999999</v>
      </c>
      <c r="C35" s="83">
        <v>27066772</v>
      </c>
      <c r="D35" s="83">
        <v>27227169</v>
      </c>
      <c r="E35" s="83">
        <f>D35-C35</f>
        <v>160397</v>
      </c>
      <c r="F35" s="104">
        <f>IF(ISBLANK(E35),"  ",IF(C35&gt;0,E35/C35,IF(E35&gt;0,1,0)))</f>
        <v>5.9259744752717461E-3</v>
      </c>
    </row>
    <row r="36" spans="1:12" ht="15" customHeight="1" x14ac:dyDescent="0.25">
      <c r="A36" s="105" t="s">
        <v>39</v>
      </c>
      <c r="B36" s="77"/>
      <c r="C36" s="77"/>
      <c r="D36" s="77"/>
      <c r="E36" s="77"/>
      <c r="F36" s="102"/>
    </row>
    <row r="37" spans="1:12" ht="15" customHeight="1" x14ac:dyDescent="0.25">
      <c r="A37" s="134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137">
        <f t="shared" ref="F37:F42" si="3">IF(ISBLANK(E37),"  ",IF(C37&gt;0,E37/C37,IF(E37&gt;0,1,0)))</f>
        <v>0</v>
      </c>
    </row>
    <row r="38" spans="1:12" ht="15" customHeight="1" x14ac:dyDescent="0.25">
      <c r="A38" s="135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137">
        <f t="shared" si="3"/>
        <v>0</v>
      </c>
    </row>
    <row r="39" spans="1:12" ht="15" customHeight="1" x14ac:dyDescent="0.25">
      <c r="A39" s="135" t="s">
        <v>42</v>
      </c>
      <c r="B39" s="72">
        <v>0</v>
      </c>
      <c r="C39" s="72">
        <v>0</v>
      </c>
      <c r="D39" s="72">
        <v>0</v>
      </c>
      <c r="E39" s="75">
        <f t="shared" si="2"/>
        <v>0</v>
      </c>
      <c r="F39" s="137">
        <f t="shared" si="3"/>
        <v>0</v>
      </c>
    </row>
    <row r="40" spans="1:12" ht="15" customHeight="1" x14ac:dyDescent="0.25">
      <c r="A40" s="135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137">
        <f t="shared" si="3"/>
        <v>0</v>
      </c>
    </row>
    <row r="41" spans="1:12" ht="15" customHeight="1" x14ac:dyDescent="0.25">
      <c r="A41" s="136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137">
        <f t="shared" si="3"/>
        <v>0</v>
      </c>
    </row>
    <row r="42" spans="1:12" ht="15" customHeight="1" x14ac:dyDescent="0.25">
      <c r="A42" s="105" t="s">
        <v>45</v>
      </c>
      <c r="B42" s="88">
        <v>0</v>
      </c>
      <c r="C42" s="88">
        <v>0</v>
      </c>
      <c r="D42" s="88">
        <v>0</v>
      </c>
      <c r="E42" s="88">
        <f t="shared" si="2"/>
        <v>0</v>
      </c>
      <c r="F42" s="104">
        <f t="shared" si="3"/>
        <v>0</v>
      </c>
      <c r="L42" s="141" t="s">
        <v>46</v>
      </c>
    </row>
    <row r="43" spans="1:12" ht="15" customHeight="1" x14ac:dyDescent="0.25">
      <c r="A43" s="106" t="s">
        <v>46</v>
      </c>
      <c r="B43" s="77"/>
      <c r="C43" s="77"/>
      <c r="D43" s="77"/>
      <c r="E43" s="77"/>
      <c r="F43" s="102"/>
    </row>
    <row r="44" spans="1:12" ht="15" customHeight="1" x14ac:dyDescent="0.25">
      <c r="A44" s="108" t="s">
        <v>47</v>
      </c>
      <c r="B44" s="90">
        <v>0</v>
      </c>
      <c r="C44" s="90">
        <v>0</v>
      </c>
      <c r="D44" s="90">
        <v>0</v>
      </c>
      <c r="E44" s="90">
        <f>D44-C44</f>
        <v>0</v>
      </c>
      <c r="F44" s="104">
        <f>IF(ISBLANK(E44),"  ",IF(C44&gt;0,E44/C44,IF(E44&gt;0,1,0)))</f>
        <v>0</v>
      </c>
    </row>
    <row r="45" spans="1:12" ht="15" customHeight="1" x14ac:dyDescent="0.25">
      <c r="A45" s="106" t="s">
        <v>46</v>
      </c>
      <c r="B45" s="77"/>
      <c r="C45" s="77"/>
      <c r="D45" s="77"/>
      <c r="E45" s="77"/>
      <c r="F45" s="102"/>
    </row>
    <row r="46" spans="1:12" ht="15" customHeight="1" x14ac:dyDescent="0.25">
      <c r="A46" s="108" t="s">
        <v>48</v>
      </c>
      <c r="B46" s="90">
        <v>0</v>
      </c>
      <c r="C46" s="90">
        <v>0</v>
      </c>
      <c r="D46" s="90">
        <v>0</v>
      </c>
      <c r="E46" s="90">
        <f>D46-C46</f>
        <v>0</v>
      </c>
      <c r="F46" s="104">
        <f>IF(ISBLANK(E46),"  ",IF(C46&gt;0,E46/C46,IF(E46&gt;0,1,0)))</f>
        <v>0</v>
      </c>
    </row>
    <row r="47" spans="1:12" ht="15" customHeight="1" x14ac:dyDescent="0.25">
      <c r="A47" s="106" t="s">
        <v>46</v>
      </c>
      <c r="B47" s="77"/>
      <c r="C47" s="77"/>
      <c r="D47" s="77"/>
      <c r="E47" s="77"/>
      <c r="F47" s="102"/>
    </row>
    <row r="48" spans="1:12" ht="15" customHeight="1" x14ac:dyDescent="0.25">
      <c r="A48" s="105" t="s">
        <v>49</v>
      </c>
      <c r="B48" s="88">
        <v>46262805.689999998</v>
      </c>
      <c r="C48" s="88">
        <v>50869999.800000004</v>
      </c>
      <c r="D48" s="88">
        <v>50000000</v>
      </c>
      <c r="E48" s="88">
        <f>D48-C48</f>
        <v>-869999.80000000447</v>
      </c>
      <c r="F48" s="104">
        <f>IF(ISBLANK(E48),"  ",IF(C48&gt;0,E48/C48,IF(E48&gt;0,1,0)))</f>
        <v>-1.7102414063701339E-2</v>
      </c>
      <c r="G48" s="141" t="s">
        <v>46</v>
      </c>
    </row>
    <row r="49" spans="1:7" ht="15" customHeight="1" x14ac:dyDescent="0.25">
      <c r="A49" s="106" t="s">
        <v>46</v>
      </c>
      <c r="B49" s="77"/>
      <c r="C49" s="77"/>
      <c r="D49" s="77"/>
      <c r="E49" s="77"/>
      <c r="F49" s="102"/>
      <c r="G49" s="141" t="s">
        <v>46</v>
      </c>
    </row>
    <row r="50" spans="1:7" ht="15" customHeight="1" x14ac:dyDescent="0.25">
      <c r="A50" s="110" t="s">
        <v>50</v>
      </c>
      <c r="B50" s="92">
        <v>0</v>
      </c>
      <c r="C50" s="92">
        <v>0</v>
      </c>
      <c r="D50" s="92">
        <v>0</v>
      </c>
      <c r="E50" s="92">
        <f>D50-C50</f>
        <v>0</v>
      </c>
      <c r="F50" s="104">
        <f>IF(ISBLANK(E50),"  ",IF(C50&gt;0,E50/C50,IF(E50&gt;0,1,0)))</f>
        <v>0</v>
      </c>
      <c r="G50" s="141" t="s">
        <v>46</v>
      </c>
    </row>
    <row r="51" spans="1:7" ht="15" customHeight="1" x14ac:dyDescent="0.25">
      <c r="A51" s="105"/>
      <c r="B51" s="68"/>
      <c r="C51" s="68"/>
      <c r="D51" s="68"/>
      <c r="E51" s="68"/>
      <c r="F51" s="111"/>
      <c r="G51" s="141" t="s">
        <v>46</v>
      </c>
    </row>
    <row r="52" spans="1:7" ht="15" customHeight="1" x14ac:dyDescent="0.25">
      <c r="A52" s="105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104">
        <f>IF(ISBLANK(E52),"  ",IF(C52&gt;0,E52/C52,IF(E52&gt;0,1,0)))</f>
        <v>0</v>
      </c>
      <c r="G52" s="141" t="s">
        <v>46</v>
      </c>
    </row>
    <row r="53" spans="1:7" ht="15" customHeight="1" x14ac:dyDescent="0.25">
      <c r="A53" s="106"/>
      <c r="B53" s="77"/>
      <c r="C53" s="77"/>
      <c r="D53" s="77"/>
      <c r="E53" s="77"/>
      <c r="F53" s="102"/>
    </row>
    <row r="54" spans="1:7" ht="15" customHeight="1" x14ac:dyDescent="0.25">
      <c r="A54" s="112" t="s">
        <v>52</v>
      </c>
      <c r="B54" s="88">
        <v>73259782</v>
      </c>
      <c r="C54" s="88">
        <v>77936771.800000012</v>
      </c>
      <c r="D54" s="88">
        <v>77227169</v>
      </c>
      <c r="E54" s="88">
        <f>D54-C54</f>
        <v>-709602.80000001192</v>
      </c>
      <c r="F54" s="104">
        <f>IF(ISBLANK(E54),"  ",IF(C54&gt;0,E54/C54,IF(E54&gt;0,1,0)))</f>
        <v>-9.1048523516085878E-3</v>
      </c>
    </row>
    <row r="55" spans="1:7" ht="15" customHeight="1" x14ac:dyDescent="0.25">
      <c r="A55" s="113"/>
      <c r="B55" s="77"/>
      <c r="C55" s="77"/>
      <c r="D55" s="77"/>
      <c r="E55" s="77"/>
      <c r="F55" s="102" t="s">
        <v>46</v>
      </c>
    </row>
    <row r="56" spans="1:7" ht="15" customHeight="1" x14ac:dyDescent="0.25">
      <c r="A56" s="112"/>
      <c r="B56" s="68"/>
      <c r="C56" s="68"/>
      <c r="D56" s="68"/>
      <c r="E56" s="68"/>
      <c r="F56" s="103" t="s">
        <v>46</v>
      </c>
    </row>
    <row r="57" spans="1:7" ht="15" customHeight="1" x14ac:dyDescent="0.25">
      <c r="A57" s="112" t="s">
        <v>53</v>
      </c>
      <c r="B57" s="68"/>
      <c r="C57" s="68"/>
      <c r="D57" s="68"/>
      <c r="E57" s="68"/>
      <c r="F57" s="103"/>
    </row>
    <row r="58" spans="1:7" ht="15" customHeight="1" x14ac:dyDescent="0.25">
      <c r="A58" s="131" t="s">
        <v>54</v>
      </c>
      <c r="B58" s="68">
        <v>36654123.260000013</v>
      </c>
      <c r="C58" s="68">
        <v>38519511</v>
      </c>
      <c r="D58" s="68">
        <v>37208447.789999999</v>
      </c>
      <c r="E58" s="68">
        <f t="shared" ref="E58:E71" si="4">D58-C58</f>
        <v>-1311063.2100000009</v>
      </c>
      <c r="F58" s="104">
        <f t="shared" ref="F58:F71" si="5">IF(ISBLANK(E58),"  ",IF(C58&gt;0,E58/C58,IF(E58&gt;0,1,0)))</f>
        <v>-3.4036340959780122E-2</v>
      </c>
    </row>
    <row r="59" spans="1:7" ht="15" customHeight="1" x14ac:dyDescent="0.25">
      <c r="A59" s="132" t="s">
        <v>55</v>
      </c>
      <c r="B59" s="77">
        <v>0</v>
      </c>
      <c r="C59" s="77">
        <v>0</v>
      </c>
      <c r="D59" s="77">
        <v>0</v>
      </c>
      <c r="E59" s="77">
        <f t="shared" si="4"/>
        <v>0</v>
      </c>
      <c r="F59" s="137">
        <f t="shared" si="5"/>
        <v>0</v>
      </c>
    </row>
    <row r="60" spans="1:7" ht="15" customHeight="1" x14ac:dyDescent="0.25">
      <c r="A60" s="132" t="s">
        <v>56</v>
      </c>
      <c r="B60" s="77">
        <v>0</v>
      </c>
      <c r="C60" s="77">
        <v>0</v>
      </c>
      <c r="D60" s="77">
        <v>0</v>
      </c>
      <c r="E60" s="77">
        <f t="shared" si="4"/>
        <v>0</v>
      </c>
      <c r="F60" s="137">
        <f t="shared" si="5"/>
        <v>0</v>
      </c>
    </row>
    <row r="61" spans="1:7" ht="15" customHeight="1" x14ac:dyDescent="0.25">
      <c r="A61" s="132" t="s">
        <v>57</v>
      </c>
      <c r="B61" s="77">
        <v>9130375.1800000016</v>
      </c>
      <c r="C61" s="77">
        <v>9572981</v>
      </c>
      <c r="D61" s="77">
        <v>9776186.25</v>
      </c>
      <c r="E61" s="77">
        <f t="shared" si="4"/>
        <v>203205.25</v>
      </c>
      <c r="F61" s="137">
        <f t="shared" si="5"/>
        <v>2.122695636813653E-2</v>
      </c>
    </row>
    <row r="62" spans="1:7" ht="15" customHeight="1" x14ac:dyDescent="0.25">
      <c r="A62" s="132" t="s">
        <v>58</v>
      </c>
      <c r="B62" s="77">
        <v>4623381</v>
      </c>
      <c r="C62" s="77">
        <v>5214925</v>
      </c>
      <c r="D62" s="77">
        <v>5338763</v>
      </c>
      <c r="E62" s="77">
        <f t="shared" si="4"/>
        <v>123838</v>
      </c>
      <c r="F62" s="137">
        <f t="shared" si="5"/>
        <v>2.3746841996768891E-2</v>
      </c>
    </row>
    <row r="63" spans="1:7" ht="15" customHeight="1" x14ac:dyDescent="0.25">
      <c r="A63" s="132" t="s">
        <v>59</v>
      </c>
      <c r="B63" s="77">
        <v>10882283.470000001</v>
      </c>
      <c r="C63" s="77">
        <v>11219254</v>
      </c>
      <c r="D63" s="77">
        <v>11424189</v>
      </c>
      <c r="E63" s="77">
        <f t="shared" si="4"/>
        <v>204935</v>
      </c>
      <c r="F63" s="137">
        <f t="shared" si="5"/>
        <v>1.826636601684925E-2</v>
      </c>
    </row>
    <row r="64" spans="1:7" ht="15" customHeight="1" x14ac:dyDescent="0.25">
      <c r="A64" s="132" t="s">
        <v>60</v>
      </c>
      <c r="B64" s="77">
        <v>47158</v>
      </c>
      <c r="C64" s="77">
        <v>127500</v>
      </c>
      <c r="D64" s="77">
        <v>107882</v>
      </c>
      <c r="E64" s="77">
        <f t="shared" si="4"/>
        <v>-19618</v>
      </c>
      <c r="F64" s="137">
        <f t="shared" si="5"/>
        <v>-0.15386666666666668</v>
      </c>
    </row>
    <row r="65" spans="1:8" ht="15" customHeight="1" x14ac:dyDescent="0.25">
      <c r="A65" s="132" t="s">
        <v>61</v>
      </c>
      <c r="B65" s="77">
        <v>9972326.709999999</v>
      </c>
      <c r="C65" s="77">
        <v>11337891</v>
      </c>
      <c r="D65" s="77">
        <v>11011150</v>
      </c>
      <c r="E65" s="77">
        <f t="shared" si="4"/>
        <v>-326741</v>
      </c>
      <c r="F65" s="137">
        <f t="shared" si="5"/>
        <v>-2.8818498960697363E-2</v>
      </c>
    </row>
    <row r="66" spans="1:8" ht="15" customHeight="1" x14ac:dyDescent="0.25">
      <c r="A66" s="113" t="s">
        <v>62</v>
      </c>
      <c r="B66" s="83">
        <v>71309647.620000005</v>
      </c>
      <c r="C66" s="83">
        <v>75992062</v>
      </c>
      <c r="D66" s="83">
        <v>74866618.039999992</v>
      </c>
      <c r="E66" s="83">
        <f t="shared" si="4"/>
        <v>-1125443.9600000083</v>
      </c>
      <c r="F66" s="104">
        <f t="shared" si="5"/>
        <v>-1.4810020025512774E-2</v>
      </c>
    </row>
    <row r="67" spans="1:8" ht="15" customHeight="1" x14ac:dyDescent="0.25">
      <c r="A67" s="132" t="s">
        <v>63</v>
      </c>
      <c r="B67" s="77">
        <v>0</v>
      </c>
      <c r="C67" s="77">
        <v>0</v>
      </c>
      <c r="D67" s="77">
        <v>0</v>
      </c>
      <c r="E67" s="77">
        <f t="shared" si="4"/>
        <v>0</v>
      </c>
      <c r="F67" s="137">
        <f t="shared" si="5"/>
        <v>0</v>
      </c>
    </row>
    <row r="68" spans="1:8" ht="15" customHeight="1" x14ac:dyDescent="0.25">
      <c r="A68" s="132" t="s">
        <v>64</v>
      </c>
      <c r="B68" s="77">
        <v>1185041</v>
      </c>
      <c r="C68" s="77">
        <v>1215725</v>
      </c>
      <c r="D68" s="77">
        <v>1566949</v>
      </c>
      <c r="E68" s="77">
        <f t="shared" si="4"/>
        <v>351224</v>
      </c>
      <c r="F68" s="137">
        <f t="shared" si="5"/>
        <v>0.28890086162577888</v>
      </c>
    </row>
    <row r="69" spans="1:8" ht="15" customHeight="1" x14ac:dyDescent="0.25">
      <c r="A69" s="132" t="s">
        <v>65</v>
      </c>
      <c r="B69" s="77">
        <v>452782.59</v>
      </c>
      <c r="C69" s="77">
        <v>416674</v>
      </c>
      <c r="D69" s="77">
        <v>444361</v>
      </c>
      <c r="E69" s="77">
        <f t="shared" si="4"/>
        <v>27687</v>
      </c>
      <c r="F69" s="137">
        <f t="shared" si="5"/>
        <v>6.6447630521702813E-2</v>
      </c>
    </row>
    <row r="70" spans="1:8" ht="15" customHeight="1" x14ac:dyDescent="0.25">
      <c r="A70" s="132" t="s">
        <v>66</v>
      </c>
      <c r="B70" s="77">
        <v>312311</v>
      </c>
      <c r="C70" s="77">
        <v>312311</v>
      </c>
      <c r="D70" s="77">
        <v>349241</v>
      </c>
      <c r="E70" s="77">
        <f t="shared" si="4"/>
        <v>36930</v>
      </c>
      <c r="F70" s="137">
        <f t="shared" si="5"/>
        <v>0.11824751609773591</v>
      </c>
    </row>
    <row r="71" spans="1:8" ht="15" customHeight="1" x14ac:dyDescent="0.25">
      <c r="A71" s="114" t="s">
        <v>67</v>
      </c>
      <c r="B71" s="99">
        <v>73259782.210000008</v>
      </c>
      <c r="C71" s="99">
        <v>77936772</v>
      </c>
      <c r="D71" s="99">
        <v>77227169.039999992</v>
      </c>
      <c r="E71" s="99">
        <f t="shared" si="4"/>
        <v>-709602.96000000834</v>
      </c>
      <c r="F71" s="104">
        <f t="shared" si="5"/>
        <v>-9.1048543811900282E-3</v>
      </c>
    </row>
    <row r="72" spans="1:8" ht="15" customHeight="1" x14ac:dyDescent="0.25">
      <c r="A72" s="112"/>
      <c r="B72" s="68"/>
      <c r="C72" s="68"/>
      <c r="D72" s="68"/>
      <c r="E72" s="68"/>
      <c r="F72" s="103"/>
    </row>
    <row r="73" spans="1:8" ht="15" customHeight="1" x14ac:dyDescent="0.25">
      <c r="A73" s="112" t="s">
        <v>68</v>
      </c>
      <c r="B73" s="68"/>
      <c r="C73" s="68"/>
      <c r="D73" s="68"/>
      <c r="E73" s="68"/>
      <c r="F73" s="103"/>
    </row>
    <row r="74" spans="1:8" ht="15" customHeight="1" x14ac:dyDescent="0.25">
      <c r="A74" s="131" t="s">
        <v>69</v>
      </c>
      <c r="B74" s="72">
        <v>42426234.13000001</v>
      </c>
      <c r="C74" s="72">
        <v>44590046</v>
      </c>
      <c r="D74" s="72">
        <v>44463630</v>
      </c>
      <c r="E74" s="68">
        <f t="shared" ref="E74:E92" si="6">D74-C74</f>
        <v>-126416</v>
      </c>
      <c r="F74" s="137">
        <f t="shared" ref="F74:F92" si="7">IF(ISBLANK(E74),"  ",IF(C74&gt;0,E74/C74,IF(E74&gt;0,1,0)))</f>
        <v>-2.8350722042314105E-3</v>
      </c>
      <c r="H74" s="144"/>
    </row>
    <row r="75" spans="1:8" ht="15" customHeight="1" x14ac:dyDescent="0.25">
      <c r="A75" s="132" t="s">
        <v>70</v>
      </c>
      <c r="B75" s="75">
        <v>0</v>
      </c>
      <c r="C75" s="75">
        <v>0</v>
      </c>
      <c r="D75" s="75">
        <v>0</v>
      </c>
      <c r="E75" s="77">
        <f t="shared" si="6"/>
        <v>0</v>
      </c>
      <c r="F75" s="137">
        <f t="shared" si="7"/>
        <v>0</v>
      </c>
      <c r="H75" s="144"/>
    </row>
    <row r="76" spans="1:8" ht="15" customHeight="1" x14ac:dyDescent="0.25">
      <c r="A76" s="132" t="s">
        <v>71</v>
      </c>
      <c r="B76" s="68">
        <v>17224529.629999999</v>
      </c>
      <c r="C76" s="68">
        <v>19252989</v>
      </c>
      <c r="D76" s="68">
        <v>18712027.039999999</v>
      </c>
      <c r="E76" s="77">
        <f t="shared" si="6"/>
        <v>-540961.96000000089</v>
      </c>
      <c r="F76" s="137">
        <f t="shared" si="7"/>
        <v>-2.809755721566147E-2</v>
      </c>
      <c r="H76" s="144"/>
    </row>
    <row r="77" spans="1:8" ht="15" customHeight="1" x14ac:dyDescent="0.25">
      <c r="A77" s="113" t="s">
        <v>72</v>
      </c>
      <c r="B77" s="99">
        <v>59650763.760000005</v>
      </c>
      <c r="C77" s="99">
        <v>63843035</v>
      </c>
      <c r="D77" s="99">
        <v>63175657.039999999</v>
      </c>
      <c r="E77" s="83">
        <f t="shared" si="6"/>
        <v>-667377.96000000089</v>
      </c>
      <c r="F77" s="104">
        <f t="shared" si="7"/>
        <v>-1.0453418450422993E-2</v>
      </c>
      <c r="H77" s="144"/>
    </row>
    <row r="78" spans="1:8" ht="15" customHeight="1" x14ac:dyDescent="0.25">
      <c r="A78" s="132" t="s">
        <v>73</v>
      </c>
      <c r="B78" s="75">
        <v>112976.03</v>
      </c>
      <c r="C78" s="75">
        <v>113300</v>
      </c>
      <c r="D78" s="75">
        <v>123500</v>
      </c>
      <c r="E78" s="77">
        <f t="shared" si="6"/>
        <v>10200</v>
      </c>
      <c r="F78" s="137">
        <f t="shared" si="7"/>
        <v>9.0026478375992938E-2</v>
      </c>
      <c r="H78" s="144"/>
    </row>
    <row r="79" spans="1:8" ht="15" customHeight="1" x14ac:dyDescent="0.25">
      <c r="A79" s="132" t="s">
        <v>74</v>
      </c>
      <c r="B79" s="72">
        <v>8438848.5099999998</v>
      </c>
      <c r="C79" s="72">
        <v>8854989</v>
      </c>
      <c r="D79" s="72">
        <v>8493400</v>
      </c>
      <c r="E79" s="77">
        <f t="shared" si="6"/>
        <v>-361589</v>
      </c>
      <c r="F79" s="137">
        <f t="shared" si="7"/>
        <v>-4.0834494543132691E-2</v>
      </c>
      <c r="H79" s="144"/>
    </row>
    <row r="80" spans="1:8" ht="15" customHeight="1" x14ac:dyDescent="0.25">
      <c r="A80" s="132" t="s">
        <v>75</v>
      </c>
      <c r="B80" s="68">
        <v>1069893.1099999999</v>
      </c>
      <c r="C80" s="68">
        <v>1208750</v>
      </c>
      <c r="D80" s="68">
        <v>1122000</v>
      </c>
      <c r="E80" s="77">
        <f t="shared" si="6"/>
        <v>-86750</v>
      </c>
      <c r="F80" s="137">
        <f t="shared" si="7"/>
        <v>-7.1768355739400214E-2</v>
      </c>
      <c r="H80" s="144"/>
    </row>
    <row r="81" spans="1:8" ht="15" customHeight="1" x14ac:dyDescent="0.25">
      <c r="A81" s="106" t="s">
        <v>76</v>
      </c>
      <c r="B81" s="99">
        <v>9621717.6499999985</v>
      </c>
      <c r="C81" s="99">
        <v>10177039</v>
      </c>
      <c r="D81" s="99">
        <v>9738900</v>
      </c>
      <c r="E81" s="83">
        <f t="shared" si="6"/>
        <v>-438139</v>
      </c>
      <c r="F81" s="104">
        <f t="shared" si="7"/>
        <v>-4.3051716712493686E-2</v>
      </c>
      <c r="H81" s="144"/>
    </row>
    <row r="82" spans="1:8" ht="15" customHeight="1" x14ac:dyDescent="0.25">
      <c r="A82" s="132" t="s">
        <v>77</v>
      </c>
      <c r="B82" s="68">
        <v>1274928.58</v>
      </c>
      <c r="C82" s="68">
        <v>1210488</v>
      </c>
      <c r="D82" s="68">
        <v>1239679</v>
      </c>
      <c r="E82" s="77">
        <f t="shared" si="6"/>
        <v>29191</v>
      </c>
      <c r="F82" s="137">
        <f t="shared" si="7"/>
        <v>2.4115067642141021E-2</v>
      </c>
      <c r="H82" s="144"/>
    </row>
    <row r="83" spans="1:8" ht="15" customHeight="1" x14ac:dyDescent="0.25">
      <c r="A83" s="132" t="s">
        <v>78</v>
      </c>
      <c r="B83" s="77">
        <v>841544.59000000008</v>
      </c>
      <c r="C83" s="77">
        <v>943485</v>
      </c>
      <c r="D83" s="77">
        <v>931484</v>
      </c>
      <c r="E83" s="77">
        <f t="shared" si="6"/>
        <v>-12001</v>
      </c>
      <c r="F83" s="137">
        <f t="shared" si="7"/>
        <v>-1.2719863060885971E-2</v>
      </c>
      <c r="H83" s="144"/>
    </row>
    <row r="84" spans="1:8" ht="15" customHeight="1" x14ac:dyDescent="0.25">
      <c r="A84" s="132" t="s">
        <v>79</v>
      </c>
      <c r="B84" s="77">
        <v>0</v>
      </c>
      <c r="C84" s="77">
        <v>0</v>
      </c>
      <c r="D84" s="77">
        <v>0</v>
      </c>
      <c r="E84" s="77">
        <f t="shared" si="6"/>
        <v>0</v>
      </c>
      <c r="F84" s="137">
        <f t="shared" si="7"/>
        <v>0</v>
      </c>
      <c r="H84" s="144"/>
    </row>
    <row r="85" spans="1:8" ht="15" customHeight="1" x14ac:dyDescent="0.25">
      <c r="A85" s="132" t="s">
        <v>80</v>
      </c>
      <c r="B85" s="77">
        <v>1185041</v>
      </c>
      <c r="C85" s="77">
        <v>1215725</v>
      </c>
      <c r="D85" s="77">
        <v>1566949</v>
      </c>
      <c r="E85" s="77">
        <f t="shared" si="6"/>
        <v>351224</v>
      </c>
      <c r="F85" s="137">
        <f t="shared" si="7"/>
        <v>0.28890086162577888</v>
      </c>
      <c r="H85" s="144"/>
    </row>
    <row r="86" spans="1:8" ht="15" customHeight="1" x14ac:dyDescent="0.25">
      <c r="A86" s="106" t="s">
        <v>81</v>
      </c>
      <c r="B86" s="83">
        <v>3301514.17</v>
      </c>
      <c r="C86" s="83">
        <v>3369698</v>
      </c>
      <c r="D86" s="83">
        <v>3738112</v>
      </c>
      <c r="E86" s="83">
        <f t="shared" si="6"/>
        <v>368414</v>
      </c>
      <c r="F86" s="104">
        <f t="shared" si="7"/>
        <v>0.10933145937707177</v>
      </c>
      <c r="H86" s="144"/>
    </row>
    <row r="87" spans="1:8" ht="15" customHeight="1" x14ac:dyDescent="0.25">
      <c r="A87" s="132" t="s">
        <v>82</v>
      </c>
      <c r="B87" s="77">
        <v>439551.45</v>
      </c>
      <c r="C87" s="77">
        <v>250000</v>
      </c>
      <c r="D87" s="77">
        <v>286500</v>
      </c>
      <c r="E87" s="77">
        <f t="shared" si="6"/>
        <v>36500</v>
      </c>
      <c r="F87" s="137">
        <f t="shared" si="7"/>
        <v>0.14599999999999999</v>
      </c>
      <c r="H87" s="144"/>
    </row>
    <row r="88" spans="1:8" ht="15" customHeight="1" x14ac:dyDescent="0.25">
      <c r="A88" s="132" t="s">
        <v>83</v>
      </c>
      <c r="B88" s="77">
        <v>179223.18</v>
      </c>
      <c r="C88" s="77">
        <v>200000</v>
      </c>
      <c r="D88" s="77">
        <v>200000</v>
      </c>
      <c r="E88" s="77">
        <f t="shared" si="6"/>
        <v>0</v>
      </c>
      <c r="F88" s="137">
        <f t="shared" si="7"/>
        <v>0</v>
      </c>
      <c r="H88" s="144"/>
    </row>
    <row r="89" spans="1:8" ht="15" customHeight="1" x14ac:dyDescent="0.25">
      <c r="A89" s="135" t="s">
        <v>84</v>
      </c>
      <c r="B89" s="77">
        <v>67012</v>
      </c>
      <c r="C89" s="77">
        <v>97000</v>
      </c>
      <c r="D89" s="77">
        <v>88000</v>
      </c>
      <c r="E89" s="77">
        <f t="shared" si="6"/>
        <v>-9000</v>
      </c>
      <c r="F89" s="137">
        <f t="shared" si="7"/>
        <v>-9.2783505154639179E-2</v>
      </c>
      <c r="H89" s="144"/>
    </row>
    <row r="90" spans="1:8" ht="15" customHeight="1" x14ac:dyDescent="0.25">
      <c r="A90" s="109" t="s">
        <v>85</v>
      </c>
      <c r="B90" s="99">
        <v>685786.63</v>
      </c>
      <c r="C90" s="99">
        <v>547000</v>
      </c>
      <c r="D90" s="99">
        <v>574500</v>
      </c>
      <c r="E90" s="99">
        <f t="shared" si="6"/>
        <v>27500</v>
      </c>
      <c r="F90" s="104">
        <f t="shared" si="7"/>
        <v>5.0274223034734916E-2</v>
      </c>
      <c r="H90" s="144"/>
    </row>
    <row r="91" spans="1:8" ht="15" customHeight="1" x14ac:dyDescent="0.25">
      <c r="A91" s="135" t="s">
        <v>86</v>
      </c>
      <c r="B91" s="77">
        <v>0</v>
      </c>
      <c r="C91" s="77">
        <v>0</v>
      </c>
      <c r="D91" s="77">
        <v>0</v>
      </c>
      <c r="E91" s="77">
        <f t="shared" si="6"/>
        <v>0</v>
      </c>
      <c r="F91" s="137">
        <f t="shared" si="7"/>
        <v>0</v>
      </c>
      <c r="G91" s="141" t="s">
        <v>46</v>
      </c>
      <c r="H91" s="144" t="s">
        <v>46</v>
      </c>
    </row>
    <row r="92" spans="1:8" ht="15" customHeight="1" thickBot="1" x14ac:dyDescent="0.3">
      <c r="A92" s="203" t="s">
        <v>67</v>
      </c>
      <c r="B92" s="200">
        <v>73259782.210000008</v>
      </c>
      <c r="C92" s="200">
        <v>77936772</v>
      </c>
      <c r="D92" s="200">
        <v>77227169.039999992</v>
      </c>
      <c r="E92" s="200">
        <f t="shared" si="6"/>
        <v>-709602.96000000834</v>
      </c>
      <c r="F92" s="204">
        <f t="shared" si="7"/>
        <v>-9.1048543811900282E-3</v>
      </c>
    </row>
    <row r="93" spans="1:8" ht="15" customHeight="1" thickTop="1" x14ac:dyDescent="0.4">
      <c r="A93" s="15"/>
      <c r="B93" s="5"/>
      <c r="C93" s="16"/>
      <c r="D93" s="16"/>
      <c r="E93" s="16"/>
      <c r="F93" s="17" t="s">
        <v>46</v>
      </c>
      <c r="G93" s="140"/>
      <c r="H93" s="140"/>
    </row>
    <row r="94" spans="1:8" x14ac:dyDescent="0.25">
      <c r="A94" s="18" t="s">
        <v>201</v>
      </c>
    </row>
    <row r="95" spans="1:8" x14ac:dyDescent="0.25">
      <c r="A95" s="18" t="s">
        <v>193</v>
      </c>
    </row>
  </sheetData>
  <hyperlinks>
    <hyperlink ref="H2" location="Home!A1" tooltip="Home" display="Home" xr:uid="{00000000-0004-0000-2B00-000000000000}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45">
    <pageSetUpPr fitToPage="1"/>
  </sheetPr>
  <dimension ref="A1:L95"/>
  <sheetViews>
    <sheetView zoomScale="80" zoomScaleNormal="80" workbookViewId="0">
      <pane xSplit="1" ySplit="5" topLeftCell="B6" activePane="bottomRight" state="frozen"/>
      <selection activeCell="P29" sqref="P29"/>
      <selection pane="topRight" activeCell="P29" sqref="P29"/>
      <selection pane="bottomLeft" activeCell="P29" sqref="P29"/>
      <selection pane="bottomRight" activeCell="P29" sqref="P29"/>
    </sheetView>
  </sheetViews>
  <sheetFormatPr defaultColWidth="9.140625" defaultRowHeight="15.75" x14ac:dyDescent="0.25"/>
  <cols>
    <col min="1" max="1" width="66.5703125" style="7" customWidth="1"/>
    <col min="2" max="2" width="23.7109375" style="12" customWidth="1"/>
    <col min="3" max="5" width="23.7109375" style="8" customWidth="1"/>
    <col min="6" max="6" width="23.7109375" style="9" customWidth="1"/>
    <col min="7" max="7" width="8.42578125" style="218" customWidth="1"/>
    <col min="8" max="8" width="11.5703125" style="218" customWidth="1"/>
    <col min="9" max="16384" width="9.140625" style="218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9" t="s">
        <v>107</v>
      </c>
      <c r="E1" s="44"/>
      <c r="F1" s="44"/>
      <c r="H1" s="217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217"/>
      <c r="H2" s="214" t="s">
        <v>190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217"/>
      <c r="H3" s="217"/>
    </row>
    <row r="4" spans="1:8" s="142" customFormat="1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138</v>
      </c>
      <c r="C5" s="65" t="s">
        <v>197</v>
      </c>
      <c r="D5" s="65" t="s">
        <v>198</v>
      </c>
      <c r="E5" s="65" t="s">
        <v>138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v>5283485</v>
      </c>
      <c r="C8" s="72">
        <v>5283485</v>
      </c>
      <c r="D8" s="72">
        <v>5194365</v>
      </c>
      <c r="E8" s="72">
        <f t="shared" ref="E8:E29" si="0">D8-C8</f>
        <v>-89120</v>
      </c>
      <c r="F8" s="73">
        <f t="shared" ref="F8:F29" si="1">IF(ISBLANK(E8),"  ",IF(C8&gt;0,E8/C8,IF(E8&gt;0,1,0)))</f>
        <v>-1.6867654587833597E-2</v>
      </c>
    </row>
    <row r="9" spans="1:8" ht="15" customHeight="1" x14ac:dyDescent="0.25">
      <c r="A9" s="71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5">
        <v>307798</v>
      </c>
      <c r="C10" s="75">
        <v>325762</v>
      </c>
      <c r="D10" s="75">
        <v>316072</v>
      </c>
      <c r="E10" s="75">
        <f t="shared" si="0"/>
        <v>-9690</v>
      </c>
      <c r="F10" s="73">
        <f t="shared" si="1"/>
        <v>-2.9745642524296879E-2</v>
      </c>
    </row>
    <row r="11" spans="1:8" ht="15" customHeight="1" x14ac:dyDescent="0.25">
      <c r="A11" s="76" t="s">
        <v>15</v>
      </c>
      <c r="B11" s="77">
        <v>0</v>
      </c>
      <c r="C11" s="77">
        <v>0</v>
      </c>
      <c r="D11" s="77">
        <v>0</v>
      </c>
      <c r="E11" s="75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7">
        <v>307798</v>
      </c>
      <c r="C12" s="77">
        <v>325762</v>
      </c>
      <c r="D12" s="77">
        <v>316072</v>
      </c>
      <c r="E12" s="75">
        <f t="shared" si="0"/>
        <v>-9690</v>
      </c>
      <c r="F12" s="73">
        <f t="shared" si="1"/>
        <v>-2.9745642524296879E-2</v>
      </c>
    </row>
    <row r="13" spans="1:8" ht="15" customHeight="1" x14ac:dyDescent="0.25">
      <c r="A13" s="78" t="s">
        <v>17</v>
      </c>
      <c r="B13" s="77">
        <v>0</v>
      </c>
      <c r="C13" s="77">
        <v>0</v>
      </c>
      <c r="D13" s="77">
        <v>0</v>
      </c>
      <c r="E13" s="75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7">
        <v>0</v>
      </c>
      <c r="C14" s="77">
        <v>0</v>
      </c>
      <c r="D14" s="77">
        <v>0</v>
      </c>
      <c r="E14" s="75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7">
        <v>0</v>
      </c>
      <c r="C15" s="77">
        <v>0</v>
      </c>
      <c r="D15" s="77">
        <v>0</v>
      </c>
      <c r="E15" s="75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7">
        <v>0</v>
      </c>
      <c r="C16" s="77">
        <v>0</v>
      </c>
      <c r="D16" s="77">
        <v>0</v>
      </c>
      <c r="E16" s="75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7">
        <v>0</v>
      </c>
      <c r="C17" s="77">
        <v>0</v>
      </c>
      <c r="D17" s="77">
        <v>0</v>
      </c>
      <c r="E17" s="75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7">
        <v>0</v>
      </c>
      <c r="C18" s="77">
        <v>0</v>
      </c>
      <c r="D18" s="77">
        <v>0</v>
      </c>
      <c r="E18" s="75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7">
        <v>0</v>
      </c>
      <c r="C19" s="77">
        <v>0</v>
      </c>
      <c r="D19" s="77">
        <v>0</v>
      </c>
      <c r="E19" s="75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7">
        <v>0</v>
      </c>
      <c r="C20" s="77">
        <v>0</v>
      </c>
      <c r="D20" s="77">
        <v>0</v>
      </c>
      <c r="E20" s="75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7">
        <v>0</v>
      </c>
      <c r="C22" s="77">
        <v>0</v>
      </c>
      <c r="D22" s="77">
        <v>0</v>
      </c>
      <c r="E22" s="75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7">
        <v>0</v>
      </c>
      <c r="C23" s="77">
        <v>0</v>
      </c>
      <c r="D23" s="77">
        <v>0</v>
      </c>
      <c r="E23" s="75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7">
        <v>0</v>
      </c>
      <c r="C24" s="77">
        <v>0</v>
      </c>
      <c r="D24" s="77">
        <v>0</v>
      </c>
      <c r="E24" s="75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7">
        <v>0</v>
      </c>
      <c r="C25" s="77">
        <v>0</v>
      </c>
      <c r="D25" s="77">
        <v>0</v>
      </c>
      <c r="E25" s="75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7">
        <v>0</v>
      </c>
      <c r="C26" s="77">
        <v>0</v>
      </c>
      <c r="D26" s="77">
        <v>0</v>
      </c>
      <c r="E26" s="75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7">
        <v>0</v>
      </c>
      <c r="C27" s="77">
        <v>0</v>
      </c>
      <c r="D27" s="77">
        <v>0</v>
      </c>
      <c r="E27" s="75">
        <f t="shared" si="0"/>
        <v>0</v>
      </c>
      <c r="F27" s="73">
        <f t="shared" si="1"/>
        <v>0</v>
      </c>
    </row>
    <row r="28" spans="1:6" s="142" customFormat="1" ht="15" customHeight="1" x14ac:dyDescent="0.25">
      <c r="A28" s="79" t="s">
        <v>87</v>
      </c>
      <c r="B28" s="77">
        <v>0</v>
      </c>
      <c r="C28" s="77">
        <v>0</v>
      </c>
      <c r="D28" s="77">
        <v>0</v>
      </c>
      <c r="E28" s="75">
        <f>D28-C28</f>
        <v>0</v>
      </c>
      <c r="F28" s="73">
        <f>IF(ISBLANK(E28),"  ",IF(C28&gt;0,E28/C28,IF(E28&gt;0,1,0)))</f>
        <v>0</v>
      </c>
    </row>
    <row r="29" spans="1:6" ht="15" customHeight="1" x14ac:dyDescent="0.25">
      <c r="A29" s="79" t="s">
        <v>32</v>
      </c>
      <c r="B29" s="77">
        <v>0</v>
      </c>
      <c r="C29" s="77">
        <v>0</v>
      </c>
      <c r="D29" s="77">
        <v>0</v>
      </c>
      <c r="E29" s="75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77"/>
      <c r="C34" s="77"/>
      <c r="D34" s="77"/>
      <c r="E34" s="75"/>
      <c r="F34" s="73" t="str">
        <f>IF(ISBLANK(E34),"  ",IF(C34&gt;0,E34/C34,IF(E34&gt;0,1,0)))</f>
        <v xml:space="preserve">  </v>
      </c>
    </row>
    <row r="35" spans="1:12" s="219" customFormat="1" ht="15" customHeight="1" x14ac:dyDescent="0.25">
      <c r="A35" s="82" t="s">
        <v>38</v>
      </c>
      <c r="B35" s="83">
        <v>5591283</v>
      </c>
      <c r="C35" s="83">
        <v>5609247</v>
      </c>
      <c r="D35" s="83">
        <v>5510437</v>
      </c>
      <c r="E35" s="83">
        <f>D35-C35</f>
        <v>-98810</v>
      </c>
      <c r="F35" s="84">
        <f>IF(ISBLANK(E35),"  ",IF(C35&gt;0,E35/C35,IF(E35&gt;0,1,0)))</f>
        <v>-1.7615555171665645E-2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v>0</v>
      </c>
      <c r="C39" s="72">
        <v>0</v>
      </c>
      <c r="D39" s="72">
        <v>0</v>
      </c>
      <c r="E39" s="75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73">
        <f t="shared" si="3"/>
        <v>0</v>
      </c>
    </row>
    <row r="42" spans="1:12" s="219" customFormat="1" ht="15" customHeight="1" x14ac:dyDescent="0.25">
      <c r="A42" s="80" t="s">
        <v>45</v>
      </c>
      <c r="B42" s="88">
        <v>0</v>
      </c>
      <c r="C42" s="88">
        <v>0</v>
      </c>
      <c r="D42" s="88">
        <v>0</v>
      </c>
      <c r="E42" s="88">
        <f t="shared" si="2"/>
        <v>0</v>
      </c>
      <c r="F42" s="84">
        <f t="shared" si="3"/>
        <v>0</v>
      </c>
      <c r="L42" s="219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219" customFormat="1" ht="15" customHeight="1" x14ac:dyDescent="0.25">
      <c r="A44" s="89" t="s">
        <v>47</v>
      </c>
      <c r="B44" s="90">
        <v>0</v>
      </c>
      <c r="C44" s="90">
        <v>0</v>
      </c>
      <c r="D44" s="90">
        <v>0</v>
      </c>
      <c r="E44" s="90">
        <f>D44-C44</f>
        <v>0</v>
      </c>
      <c r="F44" s="84">
        <f>IF(ISBLANK(E44),"  ",IF(C44&gt;0,E44/C44,IF(E44&gt;0,1,0)))</f>
        <v>0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219" customFormat="1" ht="15" customHeight="1" x14ac:dyDescent="0.25">
      <c r="A46" s="89" t="s">
        <v>48</v>
      </c>
      <c r="B46" s="90">
        <v>83492</v>
      </c>
      <c r="C46" s="90">
        <v>0</v>
      </c>
      <c r="D46" s="90"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219" customFormat="1" ht="15" customHeight="1" x14ac:dyDescent="0.25">
      <c r="A48" s="80" t="s">
        <v>49</v>
      </c>
      <c r="B48" s="88">
        <v>5180841</v>
      </c>
      <c r="C48" s="88">
        <v>5250000</v>
      </c>
      <c r="D48" s="88">
        <v>5350000</v>
      </c>
      <c r="E48" s="88">
        <f>D48-C48</f>
        <v>100000</v>
      </c>
      <c r="F48" s="84">
        <f>IF(ISBLANK(E48),"  ",IF(C48&gt;0,E48/C48,IF(E48&gt;0,1,0)))</f>
        <v>1.9047619047619049E-2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219" customFormat="1" ht="15" customHeight="1" x14ac:dyDescent="0.25">
      <c r="A50" s="91" t="s">
        <v>50</v>
      </c>
      <c r="B50" s="92">
        <v>0</v>
      </c>
      <c r="C50" s="92">
        <v>0</v>
      </c>
      <c r="D50" s="92">
        <v>0</v>
      </c>
      <c r="E50" s="92">
        <f>D50-C50</f>
        <v>0</v>
      </c>
      <c r="F50" s="84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219" customFormat="1" ht="15" customHeight="1" x14ac:dyDescent="0.25">
      <c r="A52" s="80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219" customFormat="1" ht="15" customHeight="1" x14ac:dyDescent="0.25">
      <c r="A54" s="94" t="s">
        <v>52</v>
      </c>
      <c r="B54" s="88">
        <v>10855616</v>
      </c>
      <c r="C54" s="88">
        <v>10859247</v>
      </c>
      <c r="D54" s="88">
        <v>10860437</v>
      </c>
      <c r="E54" s="88">
        <f>D54-C54</f>
        <v>1190</v>
      </c>
      <c r="F54" s="84">
        <f>IF(ISBLANK(E54),"  ",IF(C54&gt;0,E54/C54,IF(E54&gt;0,1,0)))</f>
        <v>1.0958402548537665E-4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68">
        <v>4550641</v>
      </c>
      <c r="C58" s="68">
        <v>4550641</v>
      </c>
      <c r="D58" s="68">
        <v>4570357</v>
      </c>
      <c r="E58" s="68">
        <f t="shared" ref="E58:E71" si="4">D58-C58</f>
        <v>19716</v>
      </c>
      <c r="F58" s="73">
        <f t="shared" ref="F58:F71" si="5">IF(ISBLANK(E58),"  ",IF(C58&gt;0,E58/C58,IF(E58&gt;0,1,0)))</f>
        <v>4.3325764436262931E-3</v>
      </c>
    </row>
    <row r="59" spans="1:6" ht="15" customHeight="1" x14ac:dyDescent="0.25">
      <c r="A59" s="78" t="s">
        <v>55</v>
      </c>
      <c r="B59" s="77">
        <v>0</v>
      </c>
      <c r="C59" s="77">
        <v>0</v>
      </c>
      <c r="D59" s="77">
        <v>0</v>
      </c>
      <c r="E59" s="77">
        <f t="shared" si="4"/>
        <v>0</v>
      </c>
      <c r="F59" s="73">
        <f t="shared" si="5"/>
        <v>0</v>
      </c>
    </row>
    <row r="60" spans="1:6" ht="15" customHeight="1" x14ac:dyDescent="0.25">
      <c r="A60" s="78" t="s">
        <v>56</v>
      </c>
      <c r="B60" s="77">
        <v>0</v>
      </c>
      <c r="C60" s="77">
        <v>0</v>
      </c>
      <c r="D60" s="77">
        <v>0</v>
      </c>
      <c r="E60" s="77">
        <f t="shared" si="4"/>
        <v>0</v>
      </c>
      <c r="F60" s="73">
        <f t="shared" si="5"/>
        <v>0</v>
      </c>
    </row>
    <row r="61" spans="1:6" ht="15" customHeight="1" x14ac:dyDescent="0.25">
      <c r="A61" s="78" t="s">
        <v>57</v>
      </c>
      <c r="B61" s="77">
        <v>446039</v>
      </c>
      <c r="C61" s="77">
        <v>446039</v>
      </c>
      <c r="D61" s="77">
        <v>439797</v>
      </c>
      <c r="E61" s="77">
        <f t="shared" si="4"/>
        <v>-6242</v>
      </c>
      <c r="F61" s="73">
        <f t="shared" si="5"/>
        <v>-1.3994291978952514E-2</v>
      </c>
    </row>
    <row r="62" spans="1:6" ht="15" customHeight="1" x14ac:dyDescent="0.25">
      <c r="A62" s="78" t="s">
        <v>58</v>
      </c>
      <c r="B62" s="77">
        <v>1365966</v>
      </c>
      <c r="C62" s="77">
        <v>1365966</v>
      </c>
      <c r="D62" s="77">
        <v>1364761</v>
      </c>
      <c r="E62" s="77">
        <f t="shared" si="4"/>
        <v>-1205</v>
      </c>
      <c r="F62" s="73">
        <f t="shared" si="5"/>
        <v>-8.8215958523125753E-4</v>
      </c>
    </row>
    <row r="63" spans="1:6" ht="15" customHeight="1" x14ac:dyDescent="0.25">
      <c r="A63" s="78" t="s">
        <v>59</v>
      </c>
      <c r="B63" s="77">
        <v>3280191</v>
      </c>
      <c r="C63" s="77">
        <v>3280191</v>
      </c>
      <c r="D63" s="77">
        <v>3273004</v>
      </c>
      <c r="E63" s="77">
        <f t="shared" si="4"/>
        <v>-7187</v>
      </c>
      <c r="F63" s="73">
        <f t="shared" si="5"/>
        <v>-2.1910309491124146E-3</v>
      </c>
    </row>
    <row r="64" spans="1:6" ht="15" customHeight="1" x14ac:dyDescent="0.25">
      <c r="A64" s="78" t="s">
        <v>60</v>
      </c>
      <c r="B64" s="77">
        <v>0</v>
      </c>
      <c r="C64" s="77">
        <v>0</v>
      </c>
      <c r="D64" s="77">
        <v>0</v>
      </c>
      <c r="E64" s="77">
        <f t="shared" si="4"/>
        <v>0</v>
      </c>
      <c r="F64" s="73">
        <f t="shared" si="5"/>
        <v>0</v>
      </c>
    </row>
    <row r="65" spans="1:6" ht="15" customHeight="1" x14ac:dyDescent="0.25">
      <c r="A65" s="78" t="s">
        <v>61</v>
      </c>
      <c r="B65" s="77">
        <v>851056</v>
      </c>
      <c r="C65" s="77">
        <v>854687</v>
      </c>
      <c r="D65" s="77">
        <v>851056</v>
      </c>
      <c r="E65" s="77">
        <f t="shared" si="4"/>
        <v>-3631</v>
      </c>
      <c r="F65" s="73">
        <f t="shared" si="5"/>
        <v>-4.2483388655730108E-3</v>
      </c>
    </row>
    <row r="66" spans="1:6" s="219" customFormat="1" ht="15" customHeight="1" x14ac:dyDescent="0.25">
      <c r="A66" s="97" t="s">
        <v>62</v>
      </c>
      <c r="B66" s="83">
        <v>10493893</v>
      </c>
      <c r="C66" s="83">
        <v>10497524</v>
      </c>
      <c r="D66" s="83">
        <v>10498975</v>
      </c>
      <c r="E66" s="83">
        <f t="shared" si="4"/>
        <v>1451</v>
      </c>
      <c r="F66" s="84">
        <f t="shared" si="5"/>
        <v>1.3822307050691192E-4</v>
      </c>
    </row>
    <row r="67" spans="1:6" ht="15" customHeight="1" x14ac:dyDescent="0.25">
      <c r="A67" s="78" t="s">
        <v>63</v>
      </c>
      <c r="B67" s="77">
        <v>0</v>
      </c>
      <c r="C67" s="77">
        <v>0</v>
      </c>
      <c r="D67" s="77">
        <v>0</v>
      </c>
      <c r="E67" s="77">
        <f t="shared" si="4"/>
        <v>0</v>
      </c>
      <c r="F67" s="73">
        <f t="shared" si="5"/>
        <v>0</v>
      </c>
    </row>
    <row r="68" spans="1:6" ht="15" customHeight="1" x14ac:dyDescent="0.25">
      <c r="A68" s="78" t="s">
        <v>64</v>
      </c>
      <c r="B68" s="77">
        <v>361462</v>
      </c>
      <c r="C68" s="77">
        <v>361462</v>
      </c>
      <c r="D68" s="77">
        <v>361462</v>
      </c>
      <c r="E68" s="77">
        <f t="shared" si="4"/>
        <v>0</v>
      </c>
      <c r="F68" s="73">
        <f t="shared" si="5"/>
        <v>0</v>
      </c>
    </row>
    <row r="69" spans="1:6" ht="15" customHeight="1" x14ac:dyDescent="0.25">
      <c r="A69" s="78" t="s">
        <v>65</v>
      </c>
      <c r="B69" s="77">
        <v>0</v>
      </c>
      <c r="C69" s="77">
        <v>0</v>
      </c>
      <c r="D69" s="77">
        <v>0</v>
      </c>
      <c r="E69" s="77">
        <f t="shared" si="4"/>
        <v>0</v>
      </c>
      <c r="F69" s="73">
        <f t="shared" si="5"/>
        <v>0</v>
      </c>
    </row>
    <row r="70" spans="1:6" ht="15" customHeight="1" x14ac:dyDescent="0.25">
      <c r="A70" s="78" t="s">
        <v>66</v>
      </c>
      <c r="B70" s="77">
        <v>261</v>
      </c>
      <c r="C70" s="77">
        <v>261</v>
      </c>
      <c r="D70" s="77">
        <v>0</v>
      </c>
      <c r="E70" s="77">
        <f t="shared" si="4"/>
        <v>-261</v>
      </c>
      <c r="F70" s="73">
        <f t="shared" si="5"/>
        <v>-1</v>
      </c>
    </row>
    <row r="71" spans="1:6" s="219" customFormat="1" ht="15" customHeight="1" x14ac:dyDescent="0.25">
      <c r="A71" s="98" t="s">
        <v>67</v>
      </c>
      <c r="B71" s="99">
        <v>10855616</v>
      </c>
      <c r="C71" s="99">
        <v>10859247</v>
      </c>
      <c r="D71" s="99">
        <v>10860437</v>
      </c>
      <c r="E71" s="99">
        <f t="shared" si="4"/>
        <v>1190</v>
      </c>
      <c r="F71" s="84">
        <f t="shared" si="5"/>
        <v>1.0958402548537665E-4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v>5886004</v>
      </c>
      <c r="C74" s="72">
        <v>5886004</v>
      </c>
      <c r="D74" s="72">
        <v>5906004</v>
      </c>
      <c r="E74" s="68">
        <f t="shared" ref="E74:E92" si="6">D74-C74</f>
        <v>20000</v>
      </c>
      <c r="F74" s="73">
        <f t="shared" ref="F74:F92" si="7">IF(ISBLANK(E74),"  ",IF(C74&gt;0,E74/C74,IF(E74&gt;0,1,0)))</f>
        <v>3.3978909970159722E-3</v>
      </c>
    </row>
    <row r="75" spans="1:6" ht="15" customHeight="1" x14ac:dyDescent="0.25">
      <c r="A75" s="78" t="s">
        <v>70</v>
      </c>
      <c r="B75" s="75">
        <v>0</v>
      </c>
      <c r="C75" s="75">
        <v>0</v>
      </c>
      <c r="D75" s="75">
        <v>0</v>
      </c>
      <c r="E75" s="77">
        <f t="shared" si="6"/>
        <v>0</v>
      </c>
      <c r="F75" s="73">
        <f t="shared" si="7"/>
        <v>0</v>
      </c>
    </row>
    <row r="76" spans="1:6" ht="15" customHeight="1" x14ac:dyDescent="0.25">
      <c r="A76" s="78" t="s">
        <v>71</v>
      </c>
      <c r="B76" s="68">
        <v>3296277</v>
      </c>
      <c r="C76" s="68">
        <v>3296277</v>
      </c>
      <c r="D76" s="68">
        <v>3299801</v>
      </c>
      <c r="E76" s="77">
        <f t="shared" si="6"/>
        <v>3524</v>
      </c>
      <c r="F76" s="73">
        <f t="shared" si="7"/>
        <v>1.0690849100363834E-3</v>
      </c>
    </row>
    <row r="77" spans="1:6" s="219" customFormat="1" ht="15" customHeight="1" x14ac:dyDescent="0.25">
      <c r="A77" s="97" t="s">
        <v>72</v>
      </c>
      <c r="B77" s="99">
        <v>9182281</v>
      </c>
      <c r="C77" s="99">
        <v>9182281</v>
      </c>
      <c r="D77" s="99">
        <v>9205805</v>
      </c>
      <c r="E77" s="83">
        <f t="shared" si="6"/>
        <v>23524</v>
      </c>
      <c r="F77" s="84">
        <f t="shared" si="7"/>
        <v>2.5618906674714048E-3</v>
      </c>
    </row>
    <row r="78" spans="1:6" ht="15" customHeight="1" x14ac:dyDescent="0.25">
      <c r="A78" s="78" t="s">
        <v>73</v>
      </c>
      <c r="B78" s="75">
        <v>70084</v>
      </c>
      <c r="C78" s="75">
        <v>70084</v>
      </c>
      <c r="D78" s="75">
        <v>64247</v>
      </c>
      <c r="E78" s="77">
        <f t="shared" si="6"/>
        <v>-5837</v>
      </c>
      <c r="F78" s="73">
        <f t="shared" si="7"/>
        <v>-8.3285771360082181E-2</v>
      </c>
    </row>
    <row r="79" spans="1:6" ht="15" customHeight="1" x14ac:dyDescent="0.25">
      <c r="A79" s="78" t="s">
        <v>74</v>
      </c>
      <c r="B79" s="72">
        <v>998991</v>
      </c>
      <c r="C79" s="72">
        <v>1002622</v>
      </c>
      <c r="D79" s="72">
        <v>997550</v>
      </c>
      <c r="E79" s="77">
        <f t="shared" si="6"/>
        <v>-5072</v>
      </c>
      <c r="F79" s="73">
        <f t="shared" si="7"/>
        <v>-5.0587359942231465E-3</v>
      </c>
    </row>
    <row r="80" spans="1:6" ht="15" customHeight="1" x14ac:dyDescent="0.25">
      <c r="A80" s="78" t="s">
        <v>75</v>
      </c>
      <c r="B80" s="68">
        <v>69923</v>
      </c>
      <c r="C80" s="68">
        <v>69923</v>
      </c>
      <c r="D80" s="68">
        <v>69593</v>
      </c>
      <c r="E80" s="77">
        <f t="shared" si="6"/>
        <v>-330</v>
      </c>
      <c r="F80" s="73">
        <f t="shared" si="7"/>
        <v>-4.719477139138767E-3</v>
      </c>
    </row>
    <row r="81" spans="1:8" s="219" customFormat="1" ht="15" customHeight="1" x14ac:dyDescent="0.25">
      <c r="A81" s="81" t="s">
        <v>76</v>
      </c>
      <c r="B81" s="99">
        <v>1138998</v>
      </c>
      <c r="C81" s="99">
        <v>1142629</v>
      </c>
      <c r="D81" s="99">
        <v>1131390</v>
      </c>
      <c r="E81" s="83">
        <f t="shared" si="6"/>
        <v>-11239</v>
      </c>
      <c r="F81" s="84">
        <f t="shared" si="7"/>
        <v>-9.836088529172636E-3</v>
      </c>
    </row>
    <row r="82" spans="1:8" ht="15" customHeight="1" x14ac:dyDescent="0.25">
      <c r="A82" s="78" t="s">
        <v>77</v>
      </c>
      <c r="B82" s="68">
        <v>0</v>
      </c>
      <c r="C82" s="68">
        <v>0</v>
      </c>
      <c r="D82" s="68">
        <v>0</v>
      </c>
      <c r="E82" s="77">
        <f t="shared" si="6"/>
        <v>0</v>
      </c>
      <c r="F82" s="73">
        <f t="shared" si="7"/>
        <v>0</v>
      </c>
    </row>
    <row r="83" spans="1:8" ht="15" customHeight="1" x14ac:dyDescent="0.25">
      <c r="A83" s="78" t="s">
        <v>78</v>
      </c>
      <c r="B83" s="77">
        <v>21326</v>
      </c>
      <c r="C83" s="77">
        <v>21326</v>
      </c>
      <c r="D83" s="77">
        <v>21031</v>
      </c>
      <c r="E83" s="77">
        <f t="shared" si="6"/>
        <v>-295</v>
      </c>
      <c r="F83" s="73">
        <f t="shared" si="7"/>
        <v>-1.3832880052518053E-2</v>
      </c>
    </row>
    <row r="84" spans="1:8" ht="15" customHeight="1" x14ac:dyDescent="0.25">
      <c r="A84" s="78" t="s">
        <v>79</v>
      </c>
      <c r="B84" s="77">
        <v>0</v>
      </c>
      <c r="C84" s="77">
        <v>0</v>
      </c>
      <c r="D84" s="77">
        <v>0</v>
      </c>
      <c r="E84" s="77">
        <f t="shared" si="6"/>
        <v>0</v>
      </c>
      <c r="F84" s="73">
        <f t="shared" si="7"/>
        <v>0</v>
      </c>
    </row>
    <row r="85" spans="1:8" ht="15" customHeight="1" x14ac:dyDescent="0.25">
      <c r="A85" s="78" t="s">
        <v>80</v>
      </c>
      <c r="B85" s="77">
        <v>476284</v>
      </c>
      <c r="C85" s="77">
        <v>476284</v>
      </c>
      <c r="D85" s="77">
        <v>476284</v>
      </c>
      <c r="E85" s="77">
        <f t="shared" si="6"/>
        <v>0</v>
      </c>
      <c r="F85" s="73">
        <f t="shared" si="7"/>
        <v>0</v>
      </c>
    </row>
    <row r="86" spans="1:8" s="219" customFormat="1" ht="15" customHeight="1" x14ac:dyDescent="0.25">
      <c r="A86" s="81" t="s">
        <v>81</v>
      </c>
      <c r="B86" s="83">
        <v>497610</v>
      </c>
      <c r="C86" s="83">
        <v>497610</v>
      </c>
      <c r="D86" s="83">
        <v>497315</v>
      </c>
      <c r="E86" s="83">
        <f t="shared" si="6"/>
        <v>-295</v>
      </c>
      <c r="F86" s="84">
        <f t="shared" si="7"/>
        <v>-5.9283374530254621E-4</v>
      </c>
    </row>
    <row r="87" spans="1:8" ht="15" customHeight="1" x14ac:dyDescent="0.25">
      <c r="A87" s="78" t="s">
        <v>82</v>
      </c>
      <c r="B87" s="77">
        <v>36727</v>
      </c>
      <c r="C87" s="77">
        <v>36727</v>
      </c>
      <c r="D87" s="77">
        <v>25927</v>
      </c>
      <c r="E87" s="77">
        <f t="shared" si="6"/>
        <v>-10800</v>
      </c>
      <c r="F87" s="73">
        <f t="shared" si="7"/>
        <v>-0.29406158956625916</v>
      </c>
    </row>
    <row r="88" spans="1:8" ht="15" customHeight="1" x14ac:dyDescent="0.25">
      <c r="A88" s="78" t="s">
        <v>83</v>
      </c>
      <c r="B88" s="77">
        <v>0</v>
      </c>
      <c r="C88" s="77">
        <v>0</v>
      </c>
      <c r="D88" s="77">
        <v>0</v>
      </c>
      <c r="E88" s="77">
        <f t="shared" si="6"/>
        <v>0</v>
      </c>
      <c r="F88" s="73">
        <f t="shared" si="7"/>
        <v>0</v>
      </c>
    </row>
    <row r="89" spans="1:8" ht="15" customHeight="1" x14ac:dyDescent="0.25">
      <c r="A89" s="86" t="s">
        <v>84</v>
      </c>
      <c r="B89" s="77">
        <v>0</v>
      </c>
      <c r="C89" s="77">
        <v>0</v>
      </c>
      <c r="D89" s="77">
        <v>0</v>
      </c>
      <c r="E89" s="77">
        <f t="shared" si="6"/>
        <v>0</v>
      </c>
      <c r="F89" s="73">
        <f t="shared" si="7"/>
        <v>0</v>
      </c>
    </row>
    <row r="90" spans="1:8" s="219" customFormat="1" ht="15" customHeight="1" x14ac:dyDescent="0.25">
      <c r="A90" s="100" t="s">
        <v>85</v>
      </c>
      <c r="B90" s="99">
        <v>36727</v>
      </c>
      <c r="C90" s="99">
        <v>36727</v>
      </c>
      <c r="D90" s="99">
        <v>25927</v>
      </c>
      <c r="E90" s="99">
        <f t="shared" si="6"/>
        <v>-10800</v>
      </c>
      <c r="F90" s="84">
        <f t="shared" si="7"/>
        <v>-0.29406158956625916</v>
      </c>
    </row>
    <row r="91" spans="1:8" ht="15" customHeight="1" x14ac:dyDescent="0.25">
      <c r="A91" s="86" t="s">
        <v>86</v>
      </c>
      <c r="B91" s="77">
        <v>0</v>
      </c>
      <c r="C91" s="77">
        <v>0</v>
      </c>
      <c r="D91" s="77">
        <v>0</v>
      </c>
      <c r="E91" s="77">
        <f t="shared" si="6"/>
        <v>0</v>
      </c>
      <c r="F91" s="73">
        <f t="shared" si="7"/>
        <v>0</v>
      </c>
    </row>
    <row r="92" spans="1:8" s="219" customFormat="1" ht="15" customHeight="1" thickBot="1" x14ac:dyDescent="0.3">
      <c r="A92" s="199" t="s">
        <v>67</v>
      </c>
      <c r="B92" s="200">
        <v>10855616</v>
      </c>
      <c r="C92" s="200">
        <v>10859247</v>
      </c>
      <c r="D92" s="200">
        <v>10860437</v>
      </c>
      <c r="E92" s="200">
        <f t="shared" si="6"/>
        <v>1190</v>
      </c>
      <c r="F92" s="202">
        <f t="shared" si="7"/>
        <v>1.0958402548537665E-4</v>
      </c>
    </row>
    <row r="93" spans="1:8" ht="15" customHeight="1" thickTop="1" x14ac:dyDescent="0.4">
      <c r="A93" s="4"/>
      <c r="B93" s="5"/>
      <c r="C93" s="14"/>
      <c r="D93" s="14"/>
      <c r="E93" s="5"/>
      <c r="F93" s="6" t="s">
        <v>46</v>
      </c>
      <c r="G93" s="217"/>
      <c r="H93" s="217"/>
    </row>
    <row r="94" spans="1:8" x14ac:dyDescent="0.25">
      <c r="A94" s="7" t="s">
        <v>201</v>
      </c>
    </row>
    <row r="95" spans="1:8" x14ac:dyDescent="0.25">
      <c r="A95" s="7" t="s">
        <v>193</v>
      </c>
    </row>
  </sheetData>
  <hyperlinks>
    <hyperlink ref="H2" location="Home!A1" tooltip="Home" display="Home" xr:uid="{00000000-0004-0000-2C00-000000000000}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46">
    <pageSetUpPr fitToPage="1"/>
  </sheetPr>
  <dimension ref="A1:L95"/>
  <sheetViews>
    <sheetView zoomScale="80" zoomScaleNormal="80" workbookViewId="0">
      <pane xSplit="1" ySplit="5" topLeftCell="B6" activePane="bottomRight" state="frozen"/>
      <selection activeCell="P29" sqref="P29"/>
      <selection pane="topRight" activeCell="P29" sqref="P29"/>
      <selection pane="bottomLeft" activeCell="P29" sqref="P29"/>
      <selection pane="bottomRight" activeCell="P29" sqref="P29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9" t="s">
        <v>109</v>
      </c>
      <c r="E1" s="43"/>
      <c r="F1" s="36"/>
      <c r="H1" s="145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190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138</v>
      </c>
      <c r="C5" s="65" t="s">
        <v>197</v>
      </c>
      <c r="D5" s="65" t="s">
        <v>198</v>
      </c>
      <c r="E5" s="65" t="s">
        <v>138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v>4316670</v>
      </c>
      <c r="C8" s="72">
        <v>4316670</v>
      </c>
      <c r="D8" s="72">
        <v>4430605</v>
      </c>
      <c r="E8" s="72">
        <f t="shared" ref="E8:E29" si="0">D8-C8</f>
        <v>113935</v>
      </c>
      <c r="F8" s="73">
        <f t="shared" ref="F8:F29" si="1">IF(ISBLANK(E8),"  ",IF(C8&gt;0,E8/C8,IF(E8&gt;0,1,0)))</f>
        <v>2.6394188112596053E-2</v>
      </c>
    </row>
    <row r="9" spans="1:8" ht="15" customHeight="1" x14ac:dyDescent="0.25">
      <c r="A9" s="71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5">
        <v>167337</v>
      </c>
      <c r="C10" s="75">
        <v>175585</v>
      </c>
      <c r="D10" s="75">
        <v>445358</v>
      </c>
      <c r="E10" s="75">
        <f t="shared" si="0"/>
        <v>269773</v>
      </c>
      <c r="F10" s="73">
        <f t="shared" si="1"/>
        <v>1.5364239542102116</v>
      </c>
    </row>
    <row r="11" spans="1:8" ht="15" customHeight="1" x14ac:dyDescent="0.25">
      <c r="A11" s="76" t="s">
        <v>15</v>
      </c>
      <c r="B11" s="77">
        <v>0</v>
      </c>
      <c r="C11" s="77">
        <v>0</v>
      </c>
      <c r="D11" s="77">
        <v>273523</v>
      </c>
      <c r="E11" s="75">
        <f t="shared" si="0"/>
        <v>273523</v>
      </c>
      <c r="F11" s="73">
        <f t="shared" si="1"/>
        <v>1</v>
      </c>
    </row>
    <row r="12" spans="1:8" ht="15" customHeight="1" x14ac:dyDescent="0.25">
      <c r="A12" s="78" t="s">
        <v>16</v>
      </c>
      <c r="B12" s="77">
        <v>167337</v>
      </c>
      <c r="C12" s="77">
        <v>175585</v>
      </c>
      <c r="D12" s="77">
        <v>171835</v>
      </c>
      <c r="E12" s="75">
        <f t="shared" si="0"/>
        <v>-3750</v>
      </c>
      <c r="F12" s="73">
        <f t="shared" si="1"/>
        <v>-2.1357177435430134E-2</v>
      </c>
    </row>
    <row r="13" spans="1:8" ht="15" customHeight="1" x14ac:dyDescent="0.25">
      <c r="A13" s="78" t="s">
        <v>17</v>
      </c>
      <c r="B13" s="77">
        <v>0</v>
      </c>
      <c r="C13" s="77">
        <v>0</v>
      </c>
      <c r="D13" s="77">
        <v>0</v>
      </c>
      <c r="E13" s="75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7">
        <v>0</v>
      </c>
      <c r="C14" s="77">
        <v>0</v>
      </c>
      <c r="D14" s="77">
        <v>0</v>
      </c>
      <c r="E14" s="75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7">
        <v>0</v>
      </c>
      <c r="C15" s="77">
        <v>0</v>
      </c>
      <c r="D15" s="77">
        <v>0</v>
      </c>
      <c r="E15" s="75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7">
        <v>0</v>
      </c>
      <c r="C16" s="77">
        <v>0</v>
      </c>
      <c r="D16" s="77">
        <v>0</v>
      </c>
      <c r="E16" s="75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7">
        <v>0</v>
      </c>
      <c r="C17" s="77">
        <v>0</v>
      </c>
      <c r="D17" s="77">
        <v>0</v>
      </c>
      <c r="E17" s="75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7">
        <v>0</v>
      </c>
      <c r="C18" s="77">
        <v>0</v>
      </c>
      <c r="D18" s="77">
        <v>0</v>
      </c>
      <c r="E18" s="75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7">
        <v>0</v>
      </c>
      <c r="C19" s="77">
        <v>0</v>
      </c>
      <c r="D19" s="77">
        <v>0</v>
      </c>
      <c r="E19" s="75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7">
        <v>0</v>
      </c>
      <c r="C20" s="77">
        <v>0</v>
      </c>
      <c r="D20" s="77">
        <v>0</v>
      </c>
      <c r="E20" s="75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7">
        <v>0</v>
      </c>
      <c r="C22" s="77">
        <v>0</v>
      </c>
      <c r="D22" s="77">
        <v>0</v>
      </c>
      <c r="E22" s="75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7">
        <v>0</v>
      </c>
      <c r="C23" s="77">
        <v>0</v>
      </c>
      <c r="D23" s="77">
        <v>0</v>
      </c>
      <c r="E23" s="75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7">
        <v>0</v>
      </c>
      <c r="C24" s="77">
        <v>0</v>
      </c>
      <c r="D24" s="77">
        <v>0</v>
      </c>
      <c r="E24" s="75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7">
        <v>0</v>
      </c>
      <c r="C25" s="77">
        <v>0</v>
      </c>
      <c r="D25" s="77">
        <v>0</v>
      </c>
      <c r="E25" s="75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7">
        <v>0</v>
      </c>
      <c r="C26" s="77">
        <v>0</v>
      </c>
      <c r="D26" s="77">
        <v>0</v>
      </c>
      <c r="E26" s="75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7">
        <v>0</v>
      </c>
      <c r="C27" s="77">
        <v>0</v>
      </c>
      <c r="D27" s="77">
        <v>0</v>
      </c>
      <c r="E27" s="75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7">
        <v>0</v>
      </c>
      <c r="C28" s="77">
        <v>0</v>
      </c>
      <c r="D28" s="77">
        <v>0</v>
      </c>
      <c r="E28" s="75">
        <f>D28-C28</f>
        <v>0</v>
      </c>
      <c r="F28" s="73">
        <f>IF(ISBLANK(E28),"  ",IF(C28&gt;0,E28/C28,IF(E28&gt;0,1,0)))</f>
        <v>0</v>
      </c>
    </row>
    <row r="29" spans="1:6" ht="15" customHeight="1" x14ac:dyDescent="0.25">
      <c r="A29" s="79" t="s">
        <v>32</v>
      </c>
      <c r="B29" s="77">
        <v>0</v>
      </c>
      <c r="C29" s="77">
        <v>0</v>
      </c>
      <c r="D29" s="77">
        <v>0</v>
      </c>
      <c r="E29" s="75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77"/>
      <c r="C34" s="77"/>
      <c r="D34" s="77"/>
      <c r="E34" s="75"/>
      <c r="F34" s="73" t="str">
        <f>IF(ISBLANK(E34),"  ",IF(C34&gt;0,E34/C34,IF(E34&gt;0,1,0)))</f>
        <v xml:space="preserve">  </v>
      </c>
    </row>
    <row r="35" spans="1:12" s="127" customFormat="1" ht="15" customHeight="1" x14ac:dyDescent="0.25">
      <c r="A35" s="82" t="s">
        <v>38</v>
      </c>
      <c r="B35" s="83">
        <v>4484007</v>
      </c>
      <c r="C35" s="83">
        <v>4492255</v>
      </c>
      <c r="D35" s="83">
        <v>4875963</v>
      </c>
      <c r="E35" s="83">
        <f>D35-C35</f>
        <v>383708</v>
      </c>
      <c r="F35" s="84">
        <f>IF(ISBLANK(E35),"  ",IF(C35&gt;0,E35/C35,IF(E35&gt;0,1,0)))</f>
        <v>8.541545393126615E-2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v>989366</v>
      </c>
      <c r="C39" s="72">
        <v>0</v>
      </c>
      <c r="D39" s="72">
        <v>0</v>
      </c>
      <c r="E39" s="75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88">
        <v>989366</v>
      </c>
      <c r="C42" s="88">
        <v>0</v>
      </c>
      <c r="D42" s="88">
        <v>0</v>
      </c>
      <c r="E42" s="88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v>0</v>
      </c>
      <c r="C44" s="90">
        <v>0</v>
      </c>
      <c r="D44" s="90">
        <v>0</v>
      </c>
      <c r="E44" s="90">
        <f>D44-C44</f>
        <v>0</v>
      </c>
      <c r="F44" s="84">
        <f>IF(ISBLANK(E44),"  ",IF(C44&gt;0,E44/C44,IF(E44&gt;0,1,0)))</f>
        <v>0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v>0</v>
      </c>
      <c r="C46" s="90">
        <v>0</v>
      </c>
      <c r="D46" s="90"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88">
        <v>6500000</v>
      </c>
      <c r="C48" s="88">
        <v>6500000</v>
      </c>
      <c r="D48" s="88">
        <v>6905000</v>
      </c>
      <c r="E48" s="88">
        <f>D48-C48</f>
        <v>405000</v>
      </c>
      <c r="F48" s="84">
        <f>IF(ISBLANK(E48),"  ",IF(C48&gt;0,E48/C48,IF(E48&gt;0,1,0)))</f>
        <v>6.2307692307692307E-2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2">
        <v>0</v>
      </c>
      <c r="C50" s="92">
        <v>0</v>
      </c>
      <c r="D50" s="92">
        <v>0</v>
      </c>
      <c r="E50" s="92">
        <f>D50-C50</f>
        <v>0</v>
      </c>
      <c r="F50" s="84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88">
        <v>9994641</v>
      </c>
      <c r="C54" s="88">
        <v>10992255</v>
      </c>
      <c r="D54" s="88">
        <v>11780963</v>
      </c>
      <c r="E54" s="88">
        <f>D54-C54</f>
        <v>788708</v>
      </c>
      <c r="F54" s="84">
        <f>IF(ISBLANK(E54),"  ",IF(C54&gt;0,E54/C54,IF(E54&gt;0,1,0)))</f>
        <v>7.1751246673225827E-2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68">
        <v>5128751</v>
      </c>
      <c r="C58" s="68">
        <v>5813598</v>
      </c>
      <c r="D58" s="68">
        <v>6302125</v>
      </c>
      <c r="E58" s="68">
        <f t="shared" ref="E58:E71" si="4">D58-C58</f>
        <v>488527</v>
      </c>
      <c r="F58" s="73">
        <f t="shared" ref="F58:F71" si="5">IF(ISBLANK(E58),"  ",IF(C58&gt;0,E58/C58,IF(E58&gt;0,1,0)))</f>
        <v>8.4031782039281008E-2</v>
      </c>
    </row>
    <row r="59" spans="1:6" ht="15" customHeight="1" x14ac:dyDescent="0.25">
      <c r="A59" s="78" t="s">
        <v>55</v>
      </c>
      <c r="B59" s="77">
        <v>0</v>
      </c>
      <c r="C59" s="77">
        <v>0</v>
      </c>
      <c r="D59" s="77">
        <v>0</v>
      </c>
      <c r="E59" s="77">
        <f t="shared" si="4"/>
        <v>0</v>
      </c>
      <c r="F59" s="73">
        <f t="shared" si="5"/>
        <v>0</v>
      </c>
    </row>
    <row r="60" spans="1:6" ht="15" customHeight="1" x14ac:dyDescent="0.25">
      <c r="A60" s="78" t="s">
        <v>56</v>
      </c>
      <c r="B60" s="77">
        <v>0</v>
      </c>
      <c r="C60" s="77">
        <v>0</v>
      </c>
      <c r="D60" s="77">
        <v>0</v>
      </c>
      <c r="E60" s="77">
        <f t="shared" si="4"/>
        <v>0</v>
      </c>
      <c r="F60" s="73">
        <f t="shared" si="5"/>
        <v>0</v>
      </c>
    </row>
    <row r="61" spans="1:6" ht="15" customHeight="1" x14ac:dyDescent="0.25">
      <c r="A61" s="78" t="s">
        <v>57</v>
      </c>
      <c r="B61" s="77">
        <v>1248610</v>
      </c>
      <c r="C61" s="77">
        <v>1361120</v>
      </c>
      <c r="D61" s="77">
        <v>1302719</v>
      </c>
      <c r="E61" s="77">
        <f t="shared" si="4"/>
        <v>-58401</v>
      </c>
      <c r="F61" s="73">
        <f t="shared" si="5"/>
        <v>-4.2906576936640413E-2</v>
      </c>
    </row>
    <row r="62" spans="1:6" ht="15" customHeight="1" x14ac:dyDescent="0.25">
      <c r="A62" s="78" t="s">
        <v>58</v>
      </c>
      <c r="B62" s="77">
        <v>611077</v>
      </c>
      <c r="C62" s="77">
        <v>704347</v>
      </c>
      <c r="D62" s="77">
        <v>832701</v>
      </c>
      <c r="E62" s="77">
        <f t="shared" si="4"/>
        <v>128354</v>
      </c>
      <c r="F62" s="73">
        <f t="shared" si="5"/>
        <v>0.18223120138227322</v>
      </c>
    </row>
    <row r="63" spans="1:6" ht="15" customHeight="1" x14ac:dyDescent="0.25">
      <c r="A63" s="78" t="s">
        <v>59</v>
      </c>
      <c r="B63" s="77">
        <v>2016467</v>
      </c>
      <c r="C63" s="77">
        <v>2026121</v>
      </c>
      <c r="D63" s="77">
        <v>2152200</v>
      </c>
      <c r="E63" s="77">
        <f t="shared" si="4"/>
        <v>126079</v>
      </c>
      <c r="F63" s="73">
        <f t="shared" si="5"/>
        <v>6.2226787047762695E-2</v>
      </c>
    </row>
    <row r="64" spans="1:6" ht="15" customHeight="1" x14ac:dyDescent="0.25">
      <c r="A64" s="78" t="s">
        <v>60</v>
      </c>
      <c r="B64" s="77">
        <v>104256</v>
      </c>
      <c r="C64" s="77">
        <v>90000</v>
      </c>
      <c r="D64" s="77">
        <v>90000</v>
      </c>
      <c r="E64" s="77">
        <f t="shared" si="4"/>
        <v>0</v>
      </c>
      <c r="F64" s="73">
        <f t="shared" si="5"/>
        <v>0</v>
      </c>
    </row>
    <row r="65" spans="1:6" ht="15" customHeight="1" x14ac:dyDescent="0.25">
      <c r="A65" s="78" t="s">
        <v>61</v>
      </c>
      <c r="B65" s="77">
        <v>602028</v>
      </c>
      <c r="C65" s="77">
        <v>715620</v>
      </c>
      <c r="D65" s="77">
        <v>784141</v>
      </c>
      <c r="E65" s="77">
        <f t="shared" si="4"/>
        <v>68521</v>
      </c>
      <c r="F65" s="73">
        <f t="shared" si="5"/>
        <v>9.5750537995025295E-2</v>
      </c>
    </row>
    <row r="66" spans="1:6" s="127" customFormat="1" ht="15" customHeight="1" x14ac:dyDescent="0.25">
      <c r="A66" s="97" t="s">
        <v>62</v>
      </c>
      <c r="B66" s="83">
        <v>9711189</v>
      </c>
      <c r="C66" s="83">
        <v>10710806</v>
      </c>
      <c r="D66" s="83">
        <v>11463886</v>
      </c>
      <c r="E66" s="83">
        <f t="shared" si="4"/>
        <v>753080</v>
      </c>
      <c r="F66" s="84">
        <f t="shared" si="5"/>
        <v>7.0310301577677717E-2</v>
      </c>
    </row>
    <row r="67" spans="1:6" ht="15" customHeight="1" x14ac:dyDescent="0.25">
      <c r="A67" s="78" t="s">
        <v>63</v>
      </c>
      <c r="B67" s="77">
        <v>0</v>
      </c>
      <c r="C67" s="77">
        <v>0</v>
      </c>
      <c r="D67" s="77">
        <v>0</v>
      </c>
      <c r="E67" s="77">
        <f t="shared" si="4"/>
        <v>0</v>
      </c>
      <c r="F67" s="73">
        <f t="shared" si="5"/>
        <v>0</v>
      </c>
    </row>
    <row r="68" spans="1:6" ht="15" customHeight="1" x14ac:dyDescent="0.25">
      <c r="A68" s="78" t="s">
        <v>64</v>
      </c>
      <c r="B68" s="77">
        <v>283452</v>
      </c>
      <c r="C68" s="77">
        <v>281449</v>
      </c>
      <c r="D68" s="77">
        <v>317077</v>
      </c>
      <c r="E68" s="77">
        <f t="shared" si="4"/>
        <v>35628</v>
      </c>
      <c r="F68" s="73">
        <f t="shared" si="5"/>
        <v>0.12658776545661915</v>
      </c>
    </row>
    <row r="69" spans="1:6" ht="15" customHeight="1" x14ac:dyDescent="0.25">
      <c r="A69" s="78" t="s">
        <v>65</v>
      </c>
      <c r="B69" s="77">
        <v>0</v>
      </c>
      <c r="C69" s="77">
        <v>0</v>
      </c>
      <c r="D69" s="77">
        <v>0</v>
      </c>
      <c r="E69" s="77">
        <f t="shared" si="4"/>
        <v>0</v>
      </c>
      <c r="F69" s="73">
        <f t="shared" si="5"/>
        <v>0</v>
      </c>
    </row>
    <row r="70" spans="1:6" ht="15" customHeight="1" x14ac:dyDescent="0.25">
      <c r="A70" s="78" t="s">
        <v>66</v>
      </c>
      <c r="B70" s="77">
        <v>0</v>
      </c>
      <c r="C70" s="77">
        <v>0</v>
      </c>
      <c r="D70" s="77">
        <v>0</v>
      </c>
      <c r="E70" s="77">
        <f t="shared" si="4"/>
        <v>0</v>
      </c>
      <c r="F70" s="73">
        <f t="shared" si="5"/>
        <v>0</v>
      </c>
    </row>
    <row r="71" spans="1:6" s="127" customFormat="1" ht="15" customHeight="1" x14ac:dyDescent="0.25">
      <c r="A71" s="98" t="s">
        <v>67</v>
      </c>
      <c r="B71" s="99">
        <v>9994641</v>
      </c>
      <c r="C71" s="99">
        <v>10992255</v>
      </c>
      <c r="D71" s="99">
        <v>11780963</v>
      </c>
      <c r="E71" s="99">
        <f t="shared" si="4"/>
        <v>788708</v>
      </c>
      <c r="F71" s="84">
        <f t="shared" si="5"/>
        <v>7.1751246673225827E-2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v>5584498</v>
      </c>
      <c r="C74" s="72">
        <v>6008634</v>
      </c>
      <c r="D74" s="72">
        <v>6241361</v>
      </c>
      <c r="E74" s="68">
        <f t="shared" ref="E74:E92" si="6">D74-C74</f>
        <v>232727</v>
      </c>
      <c r="F74" s="73">
        <f t="shared" ref="F74:F92" si="7">IF(ISBLANK(E74),"  ",IF(C74&gt;0,E74/C74,IF(E74&gt;0,1,0)))</f>
        <v>3.8732097844535046E-2</v>
      </c>
    </row>
    <row r="75" spans="1:6" ht="15" customHeight="1" x14ac:dyDescent="0.25">
      <c r="A75" s="78" t="s">
        <v>70</v>
      </c>
      <c r="B75" s="75">
        <v>0</v>
      </c>
      <c r="C75" s="75">
        <v>0</v>
      </c>
      <c r="D75" s="75">
        <v>0</v>
      </c>
      <c r="E75" s="77">
        <f t="shared" si="6"/>
        <v>0</v>
      </c>
      <c r="F75" s="73">
        <f t="shared" si="7"/>
        <v>0</v>
      </c>
    </row>
    <row r="76" spans="1:6" ht="15" customHeight="1" x14ac:dyDescent="0.25">
      <c r="A76" s="78" t="s">
        <v>71</v>
      </c>
      <c r="B76" s="68">
        <v>2363969</v>
      </c>
      <c r="C76" s="68">
        <v>2587299</v>
      </c>
      <c r="D76" s="68">
        <v>2510309</v>
      </c>
      <c r="E76" s="77">
        <f t="shared" si="6"/>
        <v>-76990</v>
      </c>
      <c r="F76" s="73">
        <f t="shared" si="7"/>
        <v>-2.9756900922545095E-2</v>
      </c>
    </row>
    <row r="77" spans="1:6" s="127" customFormat="1" ht="15" customHeight="1" x14ac:dyDescent="0.25">
      <c r="A77" s="97" t="s">
        <v>72</v>
      </c>
      <c r="B77" s="99">
        <v>7948467</v>
      </c>
      <c r="C77" s="99">
        <v>8595933</v>
      </c>
      <c r="D77" s="99">
        <v>8751670</v>
      </c>
      <c r="E77" s="83">
        <f t="shared" si="6"/>
        <v>155737</v>
      </c>
      <c r="F77" s="84">
        <f t="shared" si="7"/>
        <v>1.8117521390639039E-2</v>
      </c>
    </row>
    <row r="78" spans="1:6" ht="15" customHeight="1" x14ac:dyDescent="0.25">
      <c r="A78" s="78" t="s">
        <v>73</v>
      </c>
      <c r="B78" s="75">
        <v>32270</v>
      </c>
      <c r="C78" s="75">
        <v>76586</v>
      </c>
      <c r="D78" s="75">
        <v>166712</v>
      </c>
      <c r="E78" s="77">
        <f t="shared" si="6"/>
        <v>90126</v>
      </c>
      <c r="F78" s="73">
        <f t="shared" si="7"/>
        <v>1.1767947144386703</v>
      </c>
    </row>
    <row r="79" spans="1:6" ht="15" customHeight="1" x14ac:dyDescent="0.25">
      <c r="A79" s="78" t="s">
        <v>74</v>
      </c>
      <c r="B79" s="72">
        <v>1033050</v>
      </c>
      <c r="C79" s="72">
        <v>1084194</v>
      </c>
      <c r="D79" s="72">
        <v>1170663</v>
      </c>
      <c r="E79" s="77">
        <f t="shared" si="6"/>
        <v>86469</v>
      </c>
      <c r="F79" s="73">
        <f t="shared" si="7"/>
        <v>7.975417683551099E-2</v>
      </c>
    </row>
    <row r="80" spans="1:6" ht="15" customHeight="1" x14ac:dyDescent="0.25">
      <c r="A80" s="78" t="s">
        <v>75</v>
      </c>
      <c r="B80" s="68">
        <v>59499</v>
      </c>
      <c r="C80" s="68">
        <v>108725</v>
      </c>
      <c r="D80" s="68">
        <v>162849</v>
      </c>
      <c r="E80" s="77">
        <f t="shared" si="6"/>
        <v>54124</v>
      </c>
      <c r="F80" s="73">
        <f t="shared" si="7"/>
        <v>0.49780639227408602</v>
      </c>
    </row>
    <row r="81" spans="1:8" s="127" customFormat="1" ht="15" customHeight="1" x14ac:dyDescent="0.25">
      <c r="A81" s="81" t="s">
        <v>76</v>
      </c>
      <c r="B81" s="99">
        <v>1124819</v>
      </c>
      <c r="C81" s="99">
        <v>1269505</v>
      </c>
      <c r="D81" s="99">
        <v>1500224</v>
      </c>
      <c r="E81" s="83">
        <f t="shared" si="6"/>
        <v>230719</v>
      </c>
      <c r="F81" s="84">
        <f t="shared" si="7"/>
        <v>0.18173933934880129</v>
      </c>
    </row>
    <row r="82" spans="1:8" ht="15" customHeight="1" x14ac:dyDescent="0.25">
      <c r="A82" s="78" t="s">
        <v>77</v>
      </c>
      <c r="B82" s="68">
        <v>181020</v>
      </c>
      <c r="C82" s="68">
        <v>311187</v>
      </c>
      <c r="D82" s="68">
        <v>236046</v>
      </c>
      <c r="E82" s="77">
        <f t="shared" si="6"/>
        <v>-75141</v>
      </c>
      <c r="F82" s="73">
        <f t="shared" si="7"/>
        <v>-0.24146574246353478</v>
      </c>
    </row>
    <row r="83" spans="1:8" ht="15" customHeight="1" x14ac:dyDescent="0.25">
      <c r="A83" s="78" t="s">
        <v>78</v>
      </c>
      <c r="B83" s="77">
        <v>183350</v>
      </c>
      <c r="C83" s="77">
        <v>105844</v>
      </c>
      <c r="D83" s="77">
        <v>107200</v>
      </c>
      <c r="E83" s="77">
        <f t="shared" si="6"/>
        <v>1356</v>
      </c>
      <c r="F83" s="73">
        <f t="shared" si="7"/>
        <v>1.2811307206832698E-2</v>
      </c>
    </row>
    <row r="84" spans="1:8" ht="15" customHeight="1" x14ac:dyDescent="0.25">
      <c r="A84" s="78" t="s">
        <v>79</v>
      </c>
      <c r="B84" s="77">
        <v>0</v>
      </c>
      <c r="C84" s="77">
        <v>0</v>
      </c>
      <c r="D84" s="77">
        <v>0</v>
      </c>
      <c r="E84" s="77">
        <f t="shared" si="6"/>
        <v>0</v>
      </c>
      <c r="F84" s="73">
        <f t="shared" si="7"/>
        <v>0</v>
      </c>
    </row>
    <row r="85" spans="1:8" ht="15" customHeight="1" x14ac:dyDescent="0.25">
      <c r="A85" s="78" t="s">
        <v>80</v>
      </c>
      <c r="B85" s="77">
        <v>395946</v>
      </c>
      <c r="C85" s="77">
        <v>397143</v>
      </c>
      <c r="D85" s="77">
        <v>437077</v>
      </c>
      <c r="E85" s="77">
        <f t="shared" si="6"/>
        <v>39934</v>
      </c>
      <c r="F85" s="73">
        <f t="shared" si="7"/>
        <v>0.10055320123985567</v>
      </c>
    </row>
    <row r="86" spans="1:8" s="127" customFormat="1" ht="15" customHeight="1" x14ac:dyDescent="0.25">
      <c r="A86" s="81" t="s">
        <v>81</v>
      </c>
      <c r="B86" s="83">
        <v>760316</v>
      </c>
      <c r="C86" s="83">
        <v>814174</v>
      </c>
      <c r="D86" s="83">
        <v>780323</v>
      </c>
      <c r="E86" s="83">
        <f t="shared" si="6"/>
        <v>-33851</v>
      </c>
      <c r="F86" s="84">
        <f t="shared" si="7"/>
        <v>-4.1577107596164946E-2</v>
      </c>
    </row>
    <row r="87" spans="1:8" ht="15" customHeight="1" x14ac:dyDescent="0.25">
      <c r="A87" s="78" t="s">
        <v>82</v>
      </c>
      <c r="B87" s="77">
        <v>141708</v>
      </c>
      <c r="C87" s="77">
        <v>294443</v>
      </c>
      <c r="D87" s="77">
        <v>710500</v>
      </c>
      <c r="E87" s="77">
        <f t="shared" si="6"/>
        <v>416057</v>
      </c>
      <c r="F87" s="73">
        <f t="shared" si="7"/>
        <v>1.4130307054336493</v>
      </c>
    </row>
    <row r="88" spans="1:8" ht="15" customHeight="1" x14ac:dyDescent="0.25">
      <c r="A88" s="78" t="s">
        <v>83</v>
      </c>
      <c r="B88" s="77">
        <v>19331</v>
      </c>
      <c r="C88" s="77">
        <v>18200</v>
      </c>
      <c r="D88" s="77">
        <v>38246</v>
      </c>
      <c r="E88" s="77">
        <f t="shared" si="6"/>
        <v>20046</v>
      </c>
      <c r="F88" s="73">
        <f t="shared" si="7"/>
        <v>1.1014285714285714</v>
      </c>
    </row>
    <row r="89" spans="1:8" ht="15" customHeight="1" x14ac:dyDescent="0.25">
      <c r="A89" s="86" t="s">
        <v>84</v>
      </c>
      <c r="B89" s="77">
        <v>0</v>
      </c>
      <c r="C89" s="77">
        <v>0</v>
      </c>
      <c r="D89" s="77">
        <v>0</v>
      </c>
      <c r="E89" s="77">
        <f t="shared" si="6"/>
        <v>0</v>
      </c>
      <c r="F89" s="73">
        <f t="shared" si="7"/>
        <v>0</v>
      </c>
    </row>
    <row r="90" spans="1:8" s="127" customFormat="1" ht="15" customHeight="1" x14ac:dyDescent="0.25">
      <c r="A90" s="100" t="s">
        <v>85</v>
      </c>
      <c r="B90" s="99">
        <v>161039</v>
      </c>
      <c r="C90" s="99">
        <v>312643</v>
      </c>
      <c r="D90" s="99">
        <v>748746</v>
      </c>
      <c r="E90" s="99">
        <f t="shared" si="6"/>
        <v>436103</v>
      </c>
      <c r="F90" s="84">
        <f t="shared" si="7"/>
        <v>1.3948912977421533</v>
      </c>
    </row>
    <row r="91" spans="1:8" ht="15" customHeight="1" x14ac:dyDescent="0.25">
      <c r="A91" s="86" t="s">
        <v>86</v>
      </c>
      <c r="B91" s="77">
        <v>0</v>
      </c>
      <c r="C91" s="77">
        <v>0</v>
      </c>
      <c r="D91" s="77">
        <v>0</v>
      </c>
      <c r="E91" s="77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v>9994641</v>
      </c>
      <c r="C92" s="200">
        <v>10992255</v>
      </c>
      <c r="D92" s="200">
        <v>11780963</v>
      </c>
      <c r="E92" s="200">
        <f t="shared" si="6"/>
        <v>788708</v>
      </c>
      <c r="F92" s="202">
        <f t="shared" si="7"/>
        <v>7.1751246673225827E-2</v>
      </c>
    </row>
    <row r="93" spans="1:8" ht="15" customHeight="1" thickTop="1" x14ac:dyDescent="0.4">
      <c r="A93" s="4"/>
      <c r="B93" s="5"/>
      <c r="C93" s="5"/>
      <c r="D93" s="5"/>
      <c r="E93" s="5"/>
      <c r="F93" s="6" t="s">
        <v>46</v>
      </c>
      <c r="G93" s="145"/>
      <c r="H93" s="145"/>
    </row>
    <row r="94" spans="1:8" x14ac:dyDescent="0.25">
      <c r="A94" s="11" t="s">
        <v>201</v>
      </c>
    </row>
    <row r="95" spans="1:8" x14ac:dyDescent="0.25">
      <c r="A95" s="11" t="s">
        <v>193</v>
      </c>
    </row>
  </sheetData>
  <hyperlinks>
    <hyperlink ref="H2" location="Home!A1" tooltip="Home" display="Home" xr:uid="{00000000-0004-0000-2D00-000000000000}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47">
    <pageSetUpPr fitToPage="1"/>
  </sheetPr>
  <dimension ref="A1:L95"/>
  <sheetViews>
    <sheetView zoomScale="80" zoomScaleNormal="80" workbookViewId="0">
      <pane xSplit="1" ySplit="5" topLeftCell="B6" activePane="bottomRight" state="frozen"/>
      <selection activeCell="P29" sqref="P29"/>
      <selection pane="topRight" activeCell="P29" sqref="P29"/>
      <selection pane="bottomLeft" activeCell="P29" sqref="P29"/>
      <selection pane="bottomRight" activeCell="P29" sqref="P29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9" t="s">
        <v>110</v>
      </c>
      <c r="E1" s="43"/>
      <c r="F1" s="41"/>
      <c r="H1" s="145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190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138</v>
      </c>
      <c r="C5" s="65" t="s">
        <v>197</v>
      </c>
      <c r="D5" s="65" t="s">
        <v>198</v>
      </c>
      <c r="E5" s="65" t="s">
        <v>138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v>7266592</v>
      </c>
      <c r="C8" s="72">
        <v>7266592</v>
      </c>
      <c r="D8" s="72">
        <v>7295108</v>
      </c>
      <c r="E8" s="72">
        <f t="shared" ref="E8:E29" si="0">D8-C8</f>
        <v>28516</v>
      </c>
      <c r="F8" s="73">
        <f t="shared" ref="F8:F29" si="1">IF(ISBLANK(E8),"  ",IF(C8&gt;0,E8/C8,IF(E8&gt;0,1,0)))</f>
        <v>3.9242605061629993E-3</v>
      </c>
    </row>
    <row r="9" spans="1:8" ht="15" customHeight="1" x14ac:dyDescent="0.25">
      <c r="A9" s="71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5">
        <v>391629</v>
      </c>
      <c r="C10" s="75">
        <v>413692</v>
      </c>
      <c r="D10" s="75">
        <v>1222726</v>
      </c>
      <c r="E10" s="75">
        <f t="shared" si="0"/>
        <v>809034</v>
      </c>
      <c r="F10" s="73">
        <f t="shared" si="1"/>
        <v>1.9556433288533499</v>
      </c>
    </row>
    <row r="11" spans="1:8" ht="15" customHeight="1" x14ac:dyDescent="0.25">
      <c r="A11" s="76" t="s">
        <v>15</v>
      </c>
      <c r="B11" s="77">
        <v>0</v>
      </c>
      <c r="C11" s="77">
        <v>0</v>
      </c>
      <c r="D11" s="77">
        <v>820569</v>
      </c>
      <c r="E11" s="75">
        <f t="shared" si="0"/>
        <v>820569</v>
      </c>
      <c r="F11" s="73">
        <f t="shared" si="1"/>
        <v>1</v>
      </c>
    </row>
    <row r="12" spans="1:8" ht="15" customHeight="1" x14ac:dyDescent="0.25">
      <c r="A12" s="78" t="s">
        <v>16</v>
      </c>
      <c r="B12" s="77">
        <v>391629</v>
      </c>
      <c r="C12" s="77">
        <v>413692</v>
      </c>
      <c r="D12" s="77">
        <v>402157</v>
      </c>
      <c r="E12" s="75">
        <f t="shared" si="0"/>
        <v>-11535</v>
      </c>
      <c r="F12" s="73">
        <f t="shared" si="1"/>
        <v>-2.78830627616681E-2</v>
      </c>
    </row>
    <row r="13" spans="1:8" ht="15" customHeight="1" x14ac:dyDescent="0.25">
      <c r="A13" s="78" t="s">
        <v>17</v>
      </c>
      <c r="B13" s="77">
        <v>0</v>
      </c>
      <c r="C13" s="77">
        <v>0</v>
      </c>
      <c r="D13" s="77">
        <v>0</v>
      </c>
      <c r="E13" s="75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7">
        <v>0</v>
      </c>
      <c r="C14" s="77">
        <v>0</v>
      </c>
      <c r="D14" s="77">
        <v>0</v>
      </c>
      <c r="E14" s="75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7">
        <v>0</v>
      </c>
      <c r="C15" s="77">
        <v>0</v>
      </c>
      <c r="D15" s="77">
        <v>0</v>
      </c>
      <c r="E15" s="75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7">
        <v>0</v>
      </c>
      <c r="C16" s="77">
        <v>0</v>
      </c>
      <c r="D16" s="77">
        <v>0</v>
      </c>
      <c r="E16" s="75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7">
        <v>0</v>
      </c>
      <c r="C17" s="77">
        <v>0</v>
      </c>
      <c r="D17" s="77">
        <v>0</v>
      </c>
      <c r="E17" s="75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7">
        <v>0</v>
      </c>
      <c r="C18" s="77">
        <v>0</v>
      </c>
      <c r="D18" s="77">
        <v>0</v>
      </c>
      <c r="E18" s="75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7">
        <v>0</v>
      </c>
      <c r="C19" s="77">
        <v>0</v>
      </c>
      <c r="D19" s="77">
        <v>0</v>
      </c>
      <c r="E19" s="75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7">
        <v>0</v>
      </c>
      <c r="C20" s="77">
        <v>0</v>
      </c>
      <c r="D20" s="77">
        <v>0</v>
      </c>
      <c r="E20" s="75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7">
        <v>0</v>
      </c>
      <c r="C22" s="77">
        <v>0</v>
      </c>
      <c r="D22" s="77">
        <v>0</v>
      </c>
      <c r="E22" s="75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7">
        <v>0</v>
      </c>
      <c r="C23" s="77">
        <v>0</v>
      </c>
      <c r="D23" s="77">
        <v>0</v>
      </c>
      <c r="E23" s="75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7">
        <v>0</v>
      </c>
      <c r="C24" s="77">
        <v>0</v>
      </c>
      <c r="D24" s="77">
        <v>0</v>
      </c>
      <c r="E24" s="75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7">
        <v>0</v>
      </c>
      <c r="C25" s="77">
        <v>0</v>
      </c>
      <c r="D25" s="77">
        <v>0</v>
      </c>
      <c r="E25" s="75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7">
        <v>0</v>
      </c>
      <c r="C26" s="77">
        <v>0</v>
      </c>
      <c r="D26" s="77">
        <v>0</v>
      </c>
      <c r="E26" s="75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7">
        <v>0</v>
      </c>
      <c r="C27" s="77">
        <v>0</v>
      </c>
      <c r="D27" s="77">
        <v>0</v>
      </c>
      <c r="E27" s="75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7">
        <v>0</v>
      </c>
      <c r="C28" s="77">
        <v>0</v>
      </c>
      <c r="D28" s="77">
        <v>0</v>
      </c>
      <c r="E28" s="75">
        <f>D28-C28</f>
        <v>0</v>
      </c>
      <c r="F28" s="73">
        <f>IF(ISBLANK(E28),"  ",IF(C28&gt;0,E28/C28,IF(E28&gt;0,1,0)))</f>
        <v>0</v>
      </c>
    </row>
    <row r="29" spans="1:6" ht="15" customHeight="1" x14ac:dyDescent="0.25">
      <c r="A29" s="79" t="s">
        <v>32</v>
      </c>
      <c r="B29" s="77">
        <v>0</v>
      </c>
      <c r="C29" s="77">
        <v>0</v>
      </c>
      <c r="D29" s="77">
        <v>0</v>
      </c>
      <c r="E29" s="75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77"/>
      <c r="C34" s="77"/>
      <c r="D34" s="77"/>
      <c r="E34" s="75"/>
      <c r="F34" s="73" t="str">
        <f>IF(ISBLANK(E34),"  ",IF(C34&gt;0,E34/C34,IF(E34&gt;0,1,0)))</f>
        <v xml:space="preserve">  </v>
      </c>
    </row>
    <row r="35" spans="1:12" s="127" customFormat="1" ht="15" customHeight="1" x14ac:dyDescent="0.25">
      <c r="A35" s="82" t="s">
        <v>38</v>
      </c>
      <c r="B35" s="83">
        <v>7658221</v>
      </c>
      <c r="C35" s="83">
        <v>7680284</v>
      </c>
      <c r="D35" s="83">
        <v>8517834</v>
      </c>
      <c r="E35" s="83">
        <f>D35-C35</f>
        <v>837550</v>
      </c>
      <c r="F35" s="84">
        <f>IF(ISBLANK(E35),"  ",IF(C35&gt;0,E35/C35,IF(E35&gt;0,1,0)))</f>
        <v>0.10905195693284259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v>1834791</v>
      </c>
      <c r="C39" s="72">
        <v>0</v>
      </c>
      <c r="D39" s="72">
        <v>0</v>
      </c>
      <c r="E39" s="75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88">
        <v>1834791</v>
      </c>
      <c r="C42" s="88">
        <v>0</v>
      </c>
      <c r="D42" s="88">
        <v>0</v>
      </c>
      <c r="E42" s="88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v>0</v>
      </c>
      <c r="C44" s="90">
        <v>0</v>
      </c>
      <c r="D44" s="90">
        <v>0</v>
      </c>
      <c r="E44" s="90">
        <f>D44-C44</f>
        <v>0</v>
      </c>
      <c r="F44" s="84">
        <f>IF(ISBLANK(E44),"  ",IF(C44&gt;0,E44/C44,IF(E44&gt;0,1,0)))</f>
        <v>0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v>0</v>
      </c>
      <c r="C46" s="90">
        <v>0</v>
      </c>
      <c r="D46" s="90"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88">
        <v>11237215</v>
      </c>
      <c r="C48" s="88">
        <v>9970000</v>
      </c>
      <c r="D48" s="88">
        <v>10370000</v>
      </c>
      <c r="E48" s="88">
        <f>D48-C48</f>
        <v>400000</v>
      </c>
      <c r="F48" s="84">
        <f>IF(ISBLANK(E48),"  ",IF(C48&gt;0,E48/C48,IF(E48&gt;0,1,0)))</f>
        <v>4.0120361083249748E-2</v>
      </c>
    </row>
    <row r="49" spans="1:7" ht="15" customHeight="1" x14ac:dyDescent="0.25">
      <c r="A49" s="78" t="s">
        <v>46</v>
      </c>
      <c r="B49" s="77"/>
      <c r="C49" s="77"/>
      <c r="D49" s="77"/>
      <c r="E49" s="77"/>
      <c r="F49" s="69"/>
    </row>
    <row r="50" spans="1:7" s="127" customFormat="1" ht="15" customHeight="1" x14ac:dyDescent="0.25">
      <c r="A50" s="91" t="s">
        <v>50</v>
      </c>
      <c r="B50" s="92">
        <v>0</v>
      </c>
      <c r="C50" s="92">
        <v>0</v>
      </c>
      <c r="D50" s="92">
        <v>0</v>
      </c>
      <c r="E50" s="92">
        <f>D50-C50</f>
        <v>0</v>
      </c>
      <c r="F50" s="84">
        <f>IF(ISBLANK(E50),"  ",IF(C50&gt;0,E50/C50,IF(E50&gt;0,1,0)))</f>
        <v>0</v>
      </c>
    </row>
    <row r="51" spans="1:7" ht="15" customHeight="1" x14ac:dyDescent="0.25">
      <c r="A51" s="80"/>
      <c r="B51" s="68"/>
      <c r="C51" s="68"/>
      <c r="D51" s="68"/>
      <c r="E51" s="68"/>
      <c r="F51" s="93"/>
    </row>
    <row r="52" spans="1:7" s="127" customFormat="1" ht="15" customHeight="1" x14ac:dyDescent="0.25">
      <c r="A52" s="80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84">
        <f>IF(ISBLANK(E52),"  ",IF(C52&gt;0,E52/C52,IF(E52&gt;0,1,0)))</f>
        <v>0</v>
      </c>
    </row>
    <row r="53" spans="1:7" ht="15" customHeight="1" x14ac:dyDescent="0.25">
      <c r="A53" s="78"/>
      <c r="B53" s="77"/>
      <c r="C53" s="77"/>
      <c r="D53" s="77"/>
      <c r="E53" s="77"/>
      <c r="F53" s="69"/>
    </row>
    <row r="54" spans="1:7" s="127" customFormat="1" ht="15" customHeight="1" x14ac:dyDescent="0.25">
      <c r="A54" s="94" t="s">
        <v>52</v>
      </c>
      <c r="B54" s="88">
        <v>17060645</v>
      </c>
      <c r="C54" s="88">
        <v>17650284</v>
      </c>
      <c r="D54" s="88">
        <v>18887834</v>
      </c>
      <c r="E54" s="88">
        <f>D54-C54</f>
        <v>1237550</v>
      </c>
      <c r="F54" s="84">
        <f>IF(ISBLANK(E54),"  ",IF(C54&gt;0,E54/C54,IF(E54&gt;0,1,0)))</f>
        <v>7.0115019112440349E-2</v>
      </c>
    </row>
    <row r="55" spans="1:7" ht="15" customHeight="1" x14ac:dyDescent="0.25">
      <c r="A55" s="95"/>
      <c r="B55" s="77"/>
      <c r="C55" s="77"/>
      <c r="D55" s="77"/>
      <c r="E55" s="77"/>
      <c r="F55" s="69" t="s">
        <v>46</v>
      </c>
    </row>
    <row r="56" spans="1:7" ht="15" customHeight="1" x14ac:dyDescent="0.25">
      <c r="A56" s="96"/>
      <c r="B56" s="68"/>
      <c r="C56" s="68"/>
      <c r="D56" s="68"/>
      <c r="E56" s="68"/>
      <c r="F56" s="70" t="s">
        <v>46</v>
      </c>
    </row>
    <row r="57" spans="1:7" ht="15" customHeight="1" x14ac:dyDescent="0.25">
      <c r="A57" s="94" t="s">
        <v>53</v>
      </c>
      <c r="B57" s="68"/>
      <c r="C57" s="68"/>
      <c r="D57" s="68"/>
      <c r="E57" s="68"/>
      <c r="F57" s="70"/>
    </row>
    <row r="58" spans="1:7" ht="15" customHeight="1" x14ac:dyDescent="0.25">
      <c r="A58" s="76" t="s">
        <v>54</v>
      </c>
      <c r="B58" s="68">
        <v>7844901</v>
      </c>
      <c r="C58" s="68">
        <v>7734163</v>
      </c>
      <c r="D58" s="68">
        <v>7728565</v>
      </c>
      <c r="E58" s="68">
        <f t="shared" ref="E58:E71" si="4">D58-C58</f>
        <v>-5598</v>
      </c>
      <c r="F58" s="73">
        <f t="shared" ref="F58:F71" si="5">IF(ISBLANK(E58),"  ",IF(C58&gt;0,E58/C58,IF(E58&gt;0,1,0)))</f>
        <v>-7.2380165765836585E-4</v>
      </c>
    </row>
    <row r="59" spans="1:7" ht="15" customHeight="1" x14ac:dyDescent="0.25">
      <c r="A59" s="78" t="s">
        <v>55</v>
      </c>
      <c r="B59" s="77">
        <v>0</v>
      </c>
      <c r="C59" s="77">
        <v>0</v>
      </c>
      <c r="D59" s="77">
        <v>0</v>
      </c>
      <c r="E59" s="77">
        <f t="shared" si="4"/>
        <v>0</v>
      </c>
      <c r="F59" s="73">
        <f t="shared" si="5"/>
        <v>0</v>
      </c>
    </row>
    <row r="60" spans="1:7" ht="15" customHeight="1" x14ac:dyDescent="0.25">
      <c r="A60" s="78" t="s">
        <v>56</v>
      </c>
      <c r="B60" s="77">
        <v>0</v>
      </c>
      <c r="C60" s="77">
        <v>0</v>
      </c>
      <c r="D60" s="77">
        <v>0</v>
      </c>
      <c r="E60" s="77">
        <f t="shared" si="4"/>
        <v>0</v>
      </c>
      <c r="F60" s="73">
        <f t="shared" si="5"/>
        <v>0</v>
      </c>
    </row>
    <row r="61" spans="1:7" ht="15" customHeight="1" x14ac:dyDescent="0.25">
      <c r="A61" s="78" t="s">
        <v>57</v>
      </c>
      <c r="B61" s="77">
        <v>648590</v>
      </c>
      <c r="C61" s="77">
        <v>685638</v>
      </c>
      <c r="D61" s="77">
        <v>730165</v>
      </c>
      <c r="E61" s="77">
        <f t="shared" si="4"/>
        <v>44527</v>
      </c>
      <c r="F61" s="73">
        <f t="shared" si="5"/>
        <v>6.4942433179024497E-2</v>
      </c>
    </row>
    <row r="62" spans="1:7" ht="15" customHeight="1" x14ac:dyDescent="0.25">
      <c r="A62" s="78" t="s">
        <v>58</v>
      </c>
      <c r="B62" s="77">
        <v>1593539</v>
      </c>
      <c r="C62" s="77">
        <v>1553922</v>
      </c>
      <c r="D62" s="77">
        <v>1596731</v>
      </c>
      <c r="E62" s="77">
        <f t="shared" si="4"/>
        <v>42809</v>
      </c>
      <c r="F62" s="73">
        <f t="shared" si="5"/>
        <v>2.7549001816049971E-2</v>
      </c>
    </row>
    <row r="63" spans="1:7" ht="15" customHeight="1" x14ac:dyDescent="0.25">
      <c r="A63" s="78" t="s">
        <v>59</v>
      </c>
      <c r="B63" s="77">
        <v>4416605</v>
      </c>
      <c r="C63" s="77">
        <v>5028970</v>
      </c>
      <c r="D63" s="77">
        <v>4731990</v>
      </c>
      <c r="E63" s="77">
        <f t="shared" si="4"/>
        <v>-296980</v>
      </c>
      <c r="F63" s="73">
        <f t="shared" si="5"/>
        <v>-5.905384203922473E-2</v>
      </c>
      <c r="G63" s="190"/>
    </row>
    <row r="64" spans="1:7" ht="15" customHeight="1" x14ac:dyDescent="0.25">
      <c r="A64" s="78" t="s">
        <v>60</v>
      </c>
      <c r="B64" s="77">
        <v>157490</v>
      </c>
      <c r="C64" s="77">
        <v>275000</v>
      </c>
      <c r="D64" s="77">
        <v>95239</v>
      </c>
      <c r="E64" s="77">
        <f t="shared" si="4"/>
        <v>-179761</v>
      </c>
      <c r="F64" s="73">
        <f t="shared" si="5"/>
        <v>-0.65367636363636361</v>
      </c>
    </row>
    <row r="65" spans="1:6" ht="15" customHeight="1" x14ac:dyDescent="0.25">
      <c r="A65" s="78" t="s">
        <v>61</v>
      </c>
      <c r="B65" s="77">
        <v>2013550</v>
      </c>
      <c r="C65" s="77">
        <v>1952591</v>
      </c>
      <c r="D65" s="77">
        <v>3460056</v>
      </c>
      <c r="E65" s="77">
        <f t="shared" si="4"/>
        <v>1507465</v>
      </c>
      <c r="F65" s="73">
        <f t="shared" si="5"/>
        <v>0.77203316004222078</v>
      </c>
    </row>
    <row r="66" spans="1:6" s="127" customFormat="1" ht="15" customHeight="1" x14ac:dyDescent="0.25">
      <c r="A66" s="97" t="s">
        <v>62</v>
      </c>
      <c r="B66" s="83">
        <v>16674675</v>
      </c>
      <c r="C66" s="83">
        <v>17230284</v>
      </c>
      <c r="D66" s="83">
        <v>18342746</v>
      </c>
      <c r="E66" s="83">
        <f t="shared" si="4"/>
        <v>1112462</v>
      </c>
      <c r="F66" s="84">
        <f t="shared" si="5"/>
        <v>6.4564344963785852E-2</v>
      </c>
    </row>
    <row r="67" spans="1:6" ht="15" customHeight="1" x14ac:dyDescent="0.25">
      <c r="A67" s="78" t="s">
        <v>63</v>
      </c>
      <c r="B67" s="77">
        <v>0</v>
      </c>
      <c r="C67" s="77">
        <v>0</v>
      </c>
      <c r="D67" s="77">
        <v>0</v>
      </c>
      <c r="E67" s="77">
        <f t="shared" si="4"/>
        <v>0</v>
      </c>
      <c r="F67" s="73">
        <f t="shared" si="5"/>
        <v>0</v>
      </c>
    </row>
    <row r="68" spans="1:6" ht="15" customHeight="1" x14ac:dyDescent="0.25">
      <c r="A68" s="78" t="s">
        <v>64</v>
      </c>
      <c r="B68" s="77">
        <v>385970</v>
      </c>
      <c r="C68" s="77">
        <v>420000</v>
      </c>
      <c r="D68" s="77">
        <v>545088</v>
      </c>
      <c r="E68" s="77">
        <f t="shared" si="4"/>
        <v>125088</v>
      </c>
      <c r="F68" s="73">
        <f t="shared" si="5"/>
        <v>0.29782857142857144</v>
      </c>
    </row>
    <row r="69" spans="1:6" ht="15" customHeight="1" x14ac:dyDescent="0.25">
      <c r="A69" s="78" t="s">
        <v>65</v>
      </c>
      <c r="B69" s="77">
        <v>0</v>
      </c>
      <c r="C69" s="77">
        <v>0</v>
      </c>
      <c r="D69" s="77">
        <v>0</v>
      </c>
      <c r="E69" s="77">
        <f t="shared" si="4"/>
        <v>0</v>
      </c>
      <c r="F69" s="73">
        <f t="shared" si="5"/>
        <v>0</v>
      </c>
    </row>
    <row r="70" spans="1:6" ht="15" customHeight="1" x14ac:dyDescent="0.25">
      <c r="A70" s="78" t="s">
        <v>66</v>
      </c>
      <c r="B70" s="77">
        <v>0</v>
      </c>
      <c r="C70" s="77">
        <v>0</v>
      </c>
      <c r="D70" s="77">
        <v>0</v>
      </c>
      <c r="E70" s="77">
        <f t="shared" si="4"/>
        <v>0</v>
      </c>
      <c r="F70" s="73">
        <f t="shared" si="5"/>
        <v>0</v>
      </c>
    </row>
    <row r="71" spans="1:6" s="127" customFormat="1" ht="15" customHeight="1" x14ac:dyDescent="0.25">
      <c r="A71" s="98" t="s">
        <v>67</v>
      </c>
      <c r="B71" s="99">
        <v>17060645</v>
      </c>
      <c r="C71" s="99">
        <v>17650284</v>
      </c>
      <c r="D71" s="99">
        <v>18887834</v>
      </c>
      <c r="E71" s="99">
        <f t="shared" si="4"/>
        <v>1237550</v>
      </c>
      <c r="F71" s="84">
        <f t="shared" si="5"/>
        <v>7.0115019112440349E-2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v>9105319</v>
      </c>
      <c r="C74" s="72">
        <v>8618866</v>
      </c>
      <c r="D74" s="72">
        <v>9251569</v>
      </c>
      <c r="E74" s="68">
        <f t="shared" ref="E74:E92" si="6">D74-C74</f>
        <v>632703</v>
      </c>
      <c r="F74" s="73">
        <f t="shared" ref="F74:F92" si="7">IF(ISBLANK(E74),"  ",IF(C74&gt;0,E74/C74,IF(E74&gt;0,1,0)))</f>
        <v>7.3409077249837737E-2</v>
      </c>
    </row>
    <row r="75" spans="1:6" ht="15" customHeight="1" x14ac:dyDescent="0.25">
      <c r="A75" s="78" t="s">
        <v>70</v>
      </c>
      <c r="B75" s="75">
        <v>0</v>
      </c>
      <c r="C75" s="75">
        <v>0</v>
      </c>
      <c r="D75" s="75">
        <v>0</v>
      </c>
      <c r="E75" s="77">
        <f t="shared" si="6"/>
        <v>0</v>
      </c>
      <c r="F75" s="73">
        <f t="shared" si="7"/>
        <v>0</v>
      </c>
    </row>
    <row r="76" spans="1:6" ht="15" customHeight="1" x14ac:dyDescent="0.25">
      <c r="A76" s="78" t="s">
        <v>71</v>
      </c>
      <c r="B76" s="68">
        <v>4035153</v>
      </c>
      <c r="C76" s="68">
        <v>4269283</v>
      </c>
      <c r="D76" s="68">
        <v>4077347</v>
      </c>
      <c r="E76" s="77">
        <f t="shared" si="6"/>
        <v>-191936</v>
      </c>
      <c r="F76" s="73">
        <f t="shared" si="7"/>
        <v>-4.4957431962228789E-2</v>
      </c>
    </row>
    <row r="77" spans="1:6" s="127" customFormat="1" ht="15" customHeight="1" x14ac:dyDescent="0.25">
      <c r="A77" s="97" t="s">
        <v>72</v>
      </c>
      <c r="B77" s="99">
        <v>13140472</v>
      </c>
      <c r="C77" s="99">
        <v>12888149</v>
      </c>
      <c r="D77" s="99">
        <v>13328916</v>
      </c>
      <c r="E77" s="83">
        <f t="shared" si="6"/>
        <v>440767</v>
      </c>
      <c r="F77" s="84">
        <f t="shared" si="7"/>
        <v>3.4199402877791059E-2</v>
      </c>
    </row>
    <row r="78" spans="1:6" ht="15" customHeight="1" x14ac:dyDescent="0.25">
      <c r="A78" s="78" t="s">
        <v>73</v>
      </c>
      <c r="B78" s="75">
        <v>60551</v>
      </c>
      <c r="C78" s="75">
        <v>58167</v>
      </c>
      <c r="D78" s="75">
        <v>70708</v>
      </c>
      <c r="E78" s="77">
        <f t="shared" si="6"/>
        <v>12541</v>
      </c>
      <c r="F78" s="73">
        <f t="shared" si="7"/>
        <v>0.21560334897794281</v>
      </c>
    </row>
    <row r="79" spans="1:6" ht="15" customHeight="1" x14ac:dyDescent="0.25">
      <c r="A79" s="78" t="s">
        <v>74</v>
      </c>
      <c r="B79" s="72">
        <v>2197479</v>
      </c>
      <c r="C79" s="72">
        <v>2425300</v>
      </c>
      <c r="D79" s="72">
        <v>2605488</v>
      </c>
      <c r="E79" s="77">
        <f t="shared" si="6"/>
        <v>180188</v>
      </c>
      <c r="F79" s="73">
        <f t="shared" si="7"/>
        <v>7.4295138745722175E-2</v>
      </c>
    </row>
    <row r="80" spans="1:6" ht="15" customHeight="1" x14ac:dyDescent="0.25">
      <c r="A80" s="78" t="s">
        <v>75</v>
      </c>
      <c r="B80" s="68">
        <v>275994</v>
      </c>
      <c r="C80" s="68">
        <v>252317</v>
      </c>
      <c r="D80" s="68">
        <v>227496</v>
      </c>
      <c r="E80" s="77">
        <f t="shared" si="6"/>
        <v>-24821</v>
      </c>
      <c r="F80" s="73">
        <f t="shared" si="7"/>
        <v>-9.8372285656535233E-2</v>
      </c>
    </row>
    <row r="81" spans="1:8" s="127" customFormat="1" ht="15" customHeight="1" x14ac:dyDescent="0.25">
      <c r="A81" s="81" t="s">
        <v>76</v>
      </c>
      <c r="B81" s="99">
        <v>2534024</v>
      </c>
      <c r="C81" s="99">
        <v>2735784</v>
      </c>
      <c r="D81" s="99">
        <v>2903692</v>
      </c>
      <c r="E81" s="83">
        <f t="shared" si="6"/>
        <v>167908</v>
      </c>
      <c r="F81" s="84">
        <f t="shared" si="7"/>
        <v>6.1374728414231534E-2</v>
      </c>
    </row>
    <row r="82" spans="1:8" ht="15" customHeight="1" x14ac:dyDescent="0.25">
      <c r="A82" s="78" t="s">
        <v>77</v>
      </c>
      <c r="B82" s="68">
        <v>143135</v>
      </c>
      <c r="C82" s="68">
        <v>231150</v>
      </c>
      <c r="D82" s="68">
        <v>105550</v>
      </c>
      <c r="E82" s="77">
        <f t="shared" si="6"/>
        <v>-125600</v>
      </c>
      <c r="F82" s="73">
        <f t="shared" si="7"/>
        <v>-0.54337010599178026</v>
      </c>
    </row>
    <row r="83" spans="1:8" ht="15" customHeight="1" x14ac:dyDescent="0.25">
      <c r="A83" s="78" t="s">
        <v>78</v>
      </c>
      <c r="B83" s="77">
        <v>454192</v>
      </c>
      <c r="C83" s="77">
        <v>1013701</v>
      </c>
      <c r="D83" s="77">
        <v>1628789</v>
      </c>
      <c r="E83" s="77">
        <f t="shared" si="6"/>
        <v>615088</v>
      </c>
      <c r="F83" s="73">
        <f t="shared" si="7"/>
        <v>0.60677458145942442</v>
      </c>
    </row>
    <row r="84" spans="1:8" ht="15" customHeight="1" x14ac:dyDescent="0.25">
      <c r="A84" s="78" t="s">
        <v>79</v>
      </c>
      <c r="B84" s="77">
        <v>0</v>
      </c>
      <c r="C84" s="77">
        <v>0</v>
      </c>
      <c r="D84" s="77">
        <v>0</v>
      </c>
      <c r="E84" s="77">
        <f t="shared" si="6"/>
        <v>0</v>
      </c>
      <c r="F84" s="73">
        <f t="shared" si="7"/>
        <v>0</v>
      </c>
    </row>
    <row r="85" spans="1:8" ht="15" customHeight="1" x14ac:dyDescent="0.25">
      <c r="A85" s="78" t="s">
        <v>80</v>
      </c>
      <c r="B85" s="77">
        <v>604024</v>
      </c>
      <c r="C85" s="77">
        <v>640000</v>
      </c>
      <c r="D85" s="77">
        <v>776387</v>
      </c>
      <c r="E85" s="77">
        <f t="shared" si="6"/>
        <v>136387</v>
      </c>
      <c r="F85" s="73">
        <f t="shared" si="7"/>
        <v>0.2131046875</v>
      </c>
    </row>
    <row r="86" spans="1:8" s="127" customFormat="1" ht="15" customHeight="1" x14ac:dyDescent="0.25">
      <c r="A86" s="81" t="s">
        <v>81</v>
      </c>
      <c r="B86" s="83">
        <v>1201351</v>
      </c>
      <c r="C86" s="83">
        <v>1884851</v>
      </c>
      <c r="D86" s="83">
        <v>2510726</v>
      </c>
      <c r="E86" s="83">
        <f t="shared" si="6"/>
        <v>625875</v>
      </c>
      <c r="F86" s="84">
        <f t="shared" si="7"/>
        <v>0.33205542507073504</v>
      </c>
    </row>
    <row r="87" spans="1:8" ht="15" customHeight="1" x14ac:dyDescent="0.25">
      <c r="A87" s="78" t="s">
        <v>82</v>
      </c>
      <c r="B87" s="77">
        <v>184798</v>
      </c>
      <c r="C87" s="77">
        <v>141500</v>
      </c>
      <c r="D87" s="77">
        <v>144500</v>
      </c>
      <c r="E87" s="77">
        <f t="shared" si="6"/>
        <v>3000</v>
      </c>
      <c r="F87" s="73">
        <f t="shared" si="7"/>
        <v>2.1201413427561839E-2</v>
      </c>
    </row>
    <row r="88" spans="1:8" ht="15" customHeight="1" x14ac:dyDescent="0.25">
      <c r="A88" s="78" t="s">
        <v>83</v>
      </c>
      <c r="B88" s="77">
        <v>0</v>
      </c>
      <c r="C88" s="77">
        <v>0</v>
      </c>
      <c r="D88" s="77">
        <v>0</v>
      </c>
      <c r="E88" s="77">
        <f t="shared" si="6"/>
        <v>0</v>
      </c>
      <c r="F88" s="73">
        <f t="shared" si="7"/>
        <v>0</v>
      </c>
    </row>
    <row r="89" spans="1:8" ht="15" customHeight="1" x14ac:dyDescent="0.25">
      <c r="A89" s="86" t="s">
        <v>84</v>
      </c>
      <c r="B89" s="77">
        <v>0</v>
      </c>
      <c r="C89" s="77">
        <v>0</v>
      </c>
      <c r="D89" s="77">
        <v>0</v>
      </c>
      <c r="E89" s="77">
        <f t="shared" si="6"/>
        <v>0</v>
      </c>
      <c r="F89" s="73">
        <f t="shared" si="7"/>
        <v>0</v>
      </c>
    </row>
    <row r="90" spans="1:8" s="127" customFormat="1" ht="15" customHeight="1" x14ac:dyDescent="0.25">
      <c r="A90" s="100" t="s">
        <v>85</v>
      </c>
      <c r="B90" s="99">
        <v>184798</v>
      </c>
      <c r="C90" s="99">
        <v>141500</v>
      </c>
      <c r="D90" s="99">
        <v>144500</v>
      </c>
      <c r="E90" s="99">
        <f t="shared" si="6"/>
        <v>3000</v>
      </c>
      <c r="F90" s="84">
        <f t="shared" si="7"/>
        <v>2.1201413427561839E-2</v>
      </c>
    </row>
    <row r="91" spans="1:8" ht="15" customHeight="1" x14ac:dyDescent="0.25">
      <c r="A91" s="86" t="s">
        <v>86</v>
      </c>
      <c r="B91" s="77">
        <v>0</v>
      </c>
      <c r="C91" s="77">
        <v>0</v>
      </c>
      <c r="D91" s="77">
        <v>0</v>
      </c>
      <c r="E91" s="77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v>17060645</v>
      </c>
      <c r="C92" s="200">
        <v>17650284</v>
      </c>
      <c r="D92" s="200">
        <v>18887834</v>
      </c>
      <c r="E92" s="200">
        <f t="shared" si="6"/>
        <v>1237550</v>
      </c>
      <c r="F92" s="202">
        <f t="shared" si="7"/>
        <v>7.0115019112440349E-2</v>
      </c>
    </row>
    <row r="93" spans="1:8" ht="15" customHeight="1" thickTop="1" x14ac:dyDescent="0.4">
      <c r="A93" s="4"/>
      <c r="B93" s="5"/>
      <c r="C93" s="14"/>
      <c r="D93" s="14"/>
      <c r="E93" s="5"/>
      <c r="F93" s="6" t="s">
        <v>46</v>
      </c>
      <c r="G93" s="145"/>
      <c r="H93" s="145"/>
    </row>
    <row r="94" spans="1:8" x14ac:dyDescent="0.25">
      <c r="A94" s="11" t="s">
        <v>201</v>
      </c>
    </row>
    <row r="95" spans="1:8" x14ac:dyDescent="0.25">
      <c r="A95" s="11" t="s">
        <v>193</v>
      </c>
    </row>
  </sheetData>
  <hyperlinks>
    <hyperlink ref="H2" location="Home!A1" tooltip="Home" display="Home" xr:uid="{00000000-0004-0000-2E00-000000000000}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48">
    <pageSetUpPr fitToPage="1"/>
  </sheetPr>
  <dimension ref="A1:L95"/>
  <sheetViews>
    <sheetView zoomScale="80" zoomScaleNormal="80" workbookViewId="0">
      <pane xSplit="1" ySplit="5" topLeftCell="B6" activePane="bottomRight" state="frozen"/>
      <selection activeCell="P29" sqref="P29"/>
      <selection pane="topRight" activeCell="P29" sqref="P29"/>
      <selection pane="bottomLeft" activeCell="P29" sqref="P29"/>
      <selection pane="bottomRight" activeCell="P29" sqref="P29"/>
    </sheetView>
  </sheetViews>
  <sheetFormatPr defaultColWidth="9.140625" defaultRowHeight="15.75" x14ac:dyDescent="0.25"/>
  <cols>
    <col min="1" max="1" width="66.5703125" style="7" customWidth="1"/>
    <col min="2" max="2" width="23.7109375" style="12" customWidth="1"/>
    <col min="3" max="5" width="23.7109375" style="8" customWidth="1"/>
    <col min="6" max="6" width="23.7109375" style="9" customWidth="1"/>
    <col min="7" max="7" width="8.42578125" style="218" customWidth="1"/>
    <col min="8" max="8" width="11.5703125" style="218" customWidth="1"/>
    <col min="9" max="16384" width="9.140625" style="218"/>
  </cols>
  <sheetData>
    <row r="1" spans="1:8" ht="19.5" customHeight="1" thickBot="1" x14ac:dyDescent="0.3">
      <c r="A1" s="30" t="s">
        <v>0</v>
      </c>
      <c r="B1" s="31"/>
      <c r="C1" s="32" t="s">
        <v>1</v>
      </c>
      <c r="D1" s="29" t="s">
        <v>112</v>
      </c>
      <c r="E1" s="42"/>
      <c r="F1" s="29"/>
      <c r="G1" s="216"/>
      <c r="H1" s="217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217"/>
      <c r="H2" s="214" t="s">
        <v>190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217"/>
      <c r="H3" s="217"/>
    </row>
    <row r="4" spans="1:8" s="142" customFormat="1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138</v>
      </c>
      <c r="C5" s="65" t="s">
        <v>197</v>
      </c>
      <c r="D5" s="65" t="s">
        <v>198</v>
      </c>
      <c r="E5" s="65" t="s">
        <v>138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v>5866707</v>
      </c>
      <c r="C8" s="72">
        <v>5866707</v>
      </c>
      <c r="D8" s="72">
        <v>6085483</v>
      </c>
      <c r="E8" s="72">
        <f t="shared" ref="E8:E29" si="0">D8-C8</f>
        <v>218776</v>
      </c>
      <c r="F8" s="73">
        <f t="shared" ref="F8:F29" si="1">IF(ISBLANK(E8),"  ",IF(C8&gt;0,E8/C8,IF(E8&gt;0,1,0)))</f>
        <v>3.7291107260001226E-2</v>
      </c>
    </row>
    <row r="9" spans="1:8" ht="15" customHeight="1" x14ac:dyDescent="0.25">
      <c r="A9" s="71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5">
        <v>217957</v>
      </c>
      <c r="C10" s="75">
        <v>230236</v>
      </c>
      <c r="D10" s="75">
        <v>223816</v>
      </c>
      <c r="E10" s="75">
        <f t="shared" si="0"/>
        <v>-6420</v>
      </c>
      <c r="F10" s="73">
        <f t="shared" si="1"/>
        <v>-2.7884431626678714E-2</v>
      </c>
    </row>
    <row r="11" spans="1:8" ht="15" customHeight="1" x14ac:dyDescent="0.25">
      <c r="A11" s="76" t="s">
        <v>15</v>
      </c>
      <c r="B11" s="77">
        <v>0</v>
      </c>
      <c r="C11" s="77">
        <v>0</v>
      </c>
      <c r="D11" s="77">
        <v>0</v>
      </c>
      <c r="E11" s="75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7">
        <v>217957</v>
      </c>
      <c r="C12" s="77">
        <v>230236</v>
      </c>
      <c r="D12" s="77">
        <v>223816</v>
      </c>
      <c r="E12" s="75">
        <f t="shared" si="0"/>
        <v>-6420</v>
      </c>
      <c r="F12" s="73">
        <f t="shared" si="1"/>
        <v>-2.7884431626678714E-2</v>
      </c>
    </row>
    <row r="13" spans="1:8" ht="15" customHeight="1" x14ac:dyDescent="0.25">
      <c r="A13" s="78" t="s">
        <v>17</v>
      </c>
      <c r="B13" s="77">
        <v>0</v>
      </c>
      <c r="C13" s="77">
        <v>0</v>
      </c>
      <c r="D13" s="77">
        <v>0</v>
      </c>
      <c r="E13" s="75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7">
        <v>0</v>
      </c>
      <c r="C14" s="77">
        <v>0</v>
      </c>
      <c r="D14" s="77">
        <v>0</v>
      </c>
      <c r="E14" s="75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7">
        <v>0</v>
      </c>
      <c r="C15" s="77">
        <v>0</v>
      </c>
      <c r="D15" s="77">
        <v>0</v>
      </c>
      <c r="E15" s="75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7">
        <v>0</v>
      </c>
      <c r="C16" s="77">
        <v>0</v>
      </c>
      <c r="D16" s="77">
        <v>0</v>
      </c>
      <c r="E16" s="75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7">
        <v>0</v>
      </c>
      <c r="C17" s="77">
        <v>0</v>
      </c>
      <c r="D17" s="77">
        <v>0</v>
      </c>
      <c r="E17" s="75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7">
        <v>0</v>
      </c>
      <c r="C18" s="77">
        <v>0</v>
      </c>
      <c r="D18" s="77">
        <v>0</v>
      </c>
      <c r="E18" s="75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7">
        <v>0</v>
      </c>
      <c r="C19" s="77">
        <v>0</v>
      </c>
      <c r="D19" s="77">
        <v>0</v>
      </c>
      <c r="E19" s="75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7">
        <v>0</v>
      </c>
      <c r="C20" s="77">
        <v>0</v>
      </c>
      <c r="D20" s="77">
        <v>0</v>
      </c>
      <c r="E20" s="75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7">
        <v>0</v>
      </c>
      <c r="C22" s="77">
        <v>0</v>
      </c>
      <c r="D22" s="77">
        <v>0</v>
      </c>
      <c r="E22" s="75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7">
        <v>0</v>
      </c>
      <c r="C23" s="77">
        <v>0</v>
      </c>
      <c r="D23" s="77">
        <v>0</v>
      </c>
      <c r="E23" s="75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7">
        <v>0</v>
      </c>
      <c r="C24" s="77">
        <v>0</v>
      </c>
      <c r="D24" s="77">
        <v>0</v>
      </c>
      <c r="E24" s="75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7">
        <v>0</v>
      </c>
      <c r="C25" s="77">
        <v>0</v>
      </c>
      <c r="D25" s="77">
        <v>0</v>
      </c>
      <c r="E25" s="75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7">
        <v>0</v>
      </c>
      <c r="C26" s="77">
        <v>0</v>
      </c>
      <c r="D26" s="77">
        <v>0</v>
      </c>
      <c r="E26" s="75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7">
        <v>0</v>
      </c>
      <c r="C27" s="77">
        <v>0</v>
      </c>
      <c r="D27" s="77">
        <v>0</v>
      </c>
      <c r="E27" s="75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7">
        <v>0</v>
      </c>
      <c r="C28" s="77">
        <v>0</v>
      </c>
      <c r="D28" s="77">
        <v>0</v>
      </c>
      <c r="E28" s="75">
        <f>D28-C28</f>
        <v>0</v>
      </c>
      <c r="F28" s="73">
        <f>IF(ISBLANK(E28),"  ",IF(C28&gt;0,E28/C28,IF(E28&gt;0,1,0)))</f>
        <v>0</v>
      </c>
    </row>
    <row r="29" spans="1:6" ht="15" customHeight="1" x14ac:dyDescent="0.25">
      <c r="A29" s="79" t="s">
        <v>32</v>
      </c>
      <c r="B29" s="77">
        <v>0</v>
      </c>
      <c r="C29" s="77">
        <v>0</v>
      </c>
      <c r="D29" s="77">
        <v>0</v>
      </c>
      <c r="E29" s="75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77"/>
      <c r="C34" s="77"/>
      <c r="D34" s="77"/>
      <c r="E34" s="75"/>
      <c r="F34" s="73" t="str">
        <f>IF(ISBLANK(E34),"  ",IF(C34&gt;0,E34/C34,IF(E34&gt;0,1,0)))</f>
        <v xml:space="preserve">  </v>
      </c>
    </row>
    <row r="35" spans="1:12" s="219" customFormat="1" ht="15" customHeight="1" x14ac:dyDescent="0.25">
      <c r="A35" s="82" t="s">
        <v>38</v>
      </c>
      <c r="B35" s="83">
        <v>6084664</v>
      </c>
      <c r="C35" s="83">
        <v>6096943</v>
      </c>
      <c r="D35" s="83">
        <v>6309299</v>
      </c>
      <c r="E35" s="83">
        <f>D35-C35</f>
        <v>212356</v>
      </c>
      <c r="F35" s="84">
        <f>IF(ISBLANK(E35),"  ",IF(C35&gt;0,E35/C35,IF(E35&gt;0,1,0)))</f>
        <v>3.4829913942118207E-2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v>0</v>
      </c>
      <c r="C39" s="72">
        <v>0</v>
      </c>
      <c r="D39" s="72">
        <v>0</v>
      </c>
      <c r="E39" s="75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73">
        <f t="shared" si="3"/>
        <v>0</v>
      </c>
    </row>
    <row r="42" spans="1:12" s="219" customFormat="1" ht="15" customHeight="1" x14ac:dyDescent="0.25">
      <c r="A42" s="80" t="s">
        <v>45</v>
      </c>
      <c r="B42" s="88">
        <v>0</v>
      </c>
      <c r="C42" s="88">
        <v>0</v>
      </c>
      <c r="D42" s="88">
        <v>0</v>
      </c>
      <c r="E42" s="88">
        <f t="shared" si="2"/>
        <v>0</v>
      </c>
      <c r="F42" s="84">
        <f t="shared" si="3"/>
        <v>0</v>
      </c>
      <c r="L42" s="219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219" customFormat="1" ht="15" customHeight="1" x14ac:dyDescent="0.25">
      <c r="A44" s="89" t="s">
        <v>47</v>
      </c>
      <c r="B44" s="90">
        <v>0</v>
      </c>
      <c r="C44" s="90">
        <v>0</v>
      </c>
      <c r="D44" s="90">
        <v>0</v>
      </c>
      <c r="E44" s="90">
        <f>D44-C44</f>
        <v>0</v>
      </c>
      <c r="F44" s="84">
        <f>IF(ISBLANK(E44),"  ",IF(C44&gt;0,E44/C44,IF(E44&gt;0,1,0)))</f>
        <v>0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219" customFormat="1" ht="15" customHeight="1" x14ac:dyDescent="0.25">
      <c r="A46" s="89" t="s">
        <v>48</v>
      </c>
      <c r="B46" s="90">
        <v>0</v>
      </c>
      <c r="C46" s="90">
        <v>0</v>
      </c>
      <c r="D46" s="90"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219" customFormat="1" ht="15" customHeight="1" x14ac:dyDescent="0.25">
      <c r="A48" s="80" t="s">
        <v>49</v>
      </c>
      <c r="B48" s="88">
        <v>8707916</v>
      </c>
      <c r="C48" s="88">
        <v>8900000</v>
      </c>
      <c r="D48" s="88">
        <v>9790000</v>
      </c>
      <c r="E48" s="88">
        <f>D48-C48</f>
        <v>890000</v>
      </c>
      <c r="F48" s="84">
        <f>IF(ISBLANK(E48),"  ",IF(C48&gt;0,E48/C48,IF(E48&gt;0,1,0)))</f>
        <v>0.1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219" customFormat="1" ht="15" customHeight="1" x14ac:dyDescent="0.25">
      <c r="A50" s="91" t="s">
        <v>50</v>
      </c>
      <c r="B50" s="92">
        <v>0</v>
      </c>
      <c r="C50" s="92">
        <v>0</v>
      </c>
      <c r="D50" s="92">
        <v>0</v>
      </c>
      <c r="E50" s="92">
        <f>D50-C50</f>
        <v>0</v>
      </c>
      <c r="F50" s="84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219" customFormat="1" ht="15" customHeight="1" x14ac:dyDescent="0.25">
      <c r="A52" s="80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219" customFormat="1" ht="15" customHeight="1" x14ac:dyDescent="0.25">
      <c r="A54" s="94" t="s">
        <v>52</v>
      </c>
      <c r="B54" s="88">
        <v>14792580</v>
      </c>
      <c r="C54" s="88">
        <v>14996943</v>
      </c>
      <c r="D54" s="88">
        <v>16099299</v>
      </c>
      <c r="E54" s="88">
        <f>D54-C54</f>
        <v>1102356</v>
      </c>
      <c r="F54" s="84">
        <f>IF(ISBLANK(E54),"  ",IF(C54&gt;0,E54/C54,IF(E54&gt;0,1,0)))</f>
        <v>7.3505380396524808E-2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68">
        <v>7499601</v>
      </c>
      <c r="C58" s="68">
        <v>7683772</v>
      </c>
      <c r="D58" s="68">
        <v>7233956</v>
      </c>
      <c r="E58" s="68">
        <f t="shared" ref="E58:E71" si="4">D58-C58</f>
        <v>-449816</v>
      </c>
      <c r="F58" s="73">
        <f t="shared" ref="F58:F71" si="5">IF(ISBLANK(E58),"  ",IF(C58&gt;0,E58/C58,IF(E58&gt;0,1,0)))</f>
        <v>-5.8541039479047527E-2</v>
      </c>
    </row>
    <row r="59" spans="1:6" ht="15" customHeight="1" x14ac:dyDescent="0.25">
      <c r="A59" s="78" t="s">
        <v>55</v>
      </c>
      <c r="B59" s="77">
        <v>0</v>
      </c>
      <c r="C59" s="77">
        <v>0</v>
      </c>
      <c r="D59" s="77">
        <v>0</v>
      </c>
      <c r="E59" s="77">
        <f t="shared" si="4"/>
        <v>0</v>
      </c>
      <c r="F59" s="73">
        <f t="shared" si="5"/>
        <v>0</v>
      </c>
    </row>
    <row r="60" spans="1:6" ht="15" customHeight="1" x14ac:dyDescent="0.25">
      <c r="A60" s="78" t="s">
        <v>56</v>
      </c>
      <c r="B60" s="77">
        <v>0</v>
      </c>
      <c r="C60" s="77">
        <v>0</v>
      </c>
      <c r="D60" s="77">
        <v>0</v>
      </c>
      <c r="E60" s="77">
        <f t="shared" si="4"/>
        <v>0</v>
      </c>
      <c r="F60" s="73">
        <f t="shared" si="5"/>
        <v>0</v>
      </c>
    </row>
    <row r="61" spans="1:6" ht="15" customHeight="1" x14ac:dyDescent="0.25">
      <c r="A61" s="78" t="s">
        <v>57</v>
      </c>
      <c r="B61" s="77">
        <v>1157718</v>
      </c>
      <c r="C61" s="77">
        <v>1160063</v>
      </c>
      <c r="D61" s="77">
        <v>1413202</v>
      </c>
      <c r="E61" s="77">
        <f t="shared" si="4"/>
        <v>253139</v>
      </c>
      <c r="F61" s="73">
        <f t="shared" si="5"/>
        <v>0.21821142472434688</v>
      </c>
    </row>
    <row r="62" spans="1:6" ht="15" customHeight="1" x14ac:dyDescent="0.25">
      <c r="A62" s="78" t="s">
        <v>58</v>
      </c>
      <c r="B62" s="77">
        <v>1496958</v>
      </c>
      <c r="C62" s="77">
        <v>1512873</v>
      </c>
      <c r="D62" s="77">
        <v>2002657</v>
      </c>
      <c r="E62" s="77">
        <f t="shared" si="4"/>
        <v>489784</v>
      </c>
      <c r="F62" s="73">
        <f t="shared" si="5"/>
        <v>0.3237442931429142</v>
      </c>
    </row>
    <row r="63" spans="1:6" ht="15" customHeight="1" x14ac:dyDescent="0.25">
      <c r="A63" s="78" t="s">
        <v>59</v>
      </c>
      <c r="B63" s="77">
        <v>2964286</v>
      </c>
      <c r="C63" s="77">
        <v>2966218</v>
      </c>
      <c r="D63" s="77">
        <v>3463479</v>
      </c>
      <c r="E63" s="77">
        <f t="shared" si="4"/>
        <v>497261</v>
      </c>
      <c r="F63" s="73">
        <f t="shared" si="5"/>
        <v>0.16764142082611594</v>
      </c>
    </row>
    <row r="64" spans="1:6" ht="15" customHeight="1" x14ac:dyDescent="0.25">
      <c r="A64" s="78" t="s">
        <v>60</v>
      </c>
      <c r="B64" s="77">
        <v>48963</v>
      </c>
      <c r="C64" s="77">
        <v>48963</v>
      </c>
      <c r="D64" s="77">
        <v>53596</v>
      </c>
      <c r="E64" s="77">
        <f t="shared" si="4"/>
        <v>4633</v>
      </c>
      <c r="F64" s="73">
        <f t="shared" si="5"/>
        <v>9.4622470028388778E-2</v>
      </c>
    </row>
    <row r="65" spans="1:6" ht="15" customHeight="1" x14ac:dyDescent="0.25">
      <c r="A65" s="78" t="s">
        <v>61</v>
      </c>
      <c r="B65" s="77">
        <v>1241566</v>
      </c>
      <c r="C65" s="77">
        <v>1241566</v>
      </c>
      <c r="D65" s="77">
        <v>1559061</v>
      </c>
      <c r="E65" s="77">
        <f t="shared" si="4"/>
        <v>317495</v>
      </c>
      <c r="F65" s="73">
        <f t="shared" si="5"/>
        <v>0.25572140345338062</v>
      </c>
    </row>
    <row r="66" spans="1:6" s="219" customFormat="1" ht="15" customHeight="1" x14ac:dyDescent="0.25">
      <c r="A66" s="97" t="s">
        <v>62</v>
      </c>
      <c r="B66" s="83">
        <v>14409092</v>
      </c>
      <c r="C66" s="83">
        <v>14613455</v>
      </c>
      <c r="D66" s="83">
        <v>15725951</v>
      </c>
      <c r="E66" s="83">
        <f t="shared" si="4"/>
        <v>1112496</v>
      </c>
      <c r="F66" s="84">
        <f t="shared" si="5"/>
        <v>7.6128198293969496E-2</v>
      </c>
    </row>
    <row r="67" spans="1:6" ht="15" customHeight="1" x14ac:dyDescent="0.25">
      <c r="A67" s="78" t="s">
        <v>63</v>
      </c>
      <c r="B67" s="77">
        <v>0</v>
      </c>
      <c r="C67" s="77">
        <v>0</v>
      </c>
      <c r="D67" s="77">
        <v>0</v>
      </c>
      <c r="E67" s="77">
        <f t="shared" si="4"/>
        <v>0</v>
      </c>
      <c r="F67" s="73">
        <f t="shared" si="5"/>
        <v>0</v>
      </c>
    </row>
    <row r="68" spans="1:6" ht="15" customHeight="1" x14ac:dyDescent="0.25">
      <c r="A68" s="78" t="s">
        <v>64</v>
      </c>
      <c r="B68" s="77">
        <v>383488</v>
      </c>
      <c r="C68" s="77">
        <v>383488</v>
      </c>
      <c r="D68" s="77">
        <v>373348</v>
      </c>
      <c r="E68" s="77">
        <f t="shared" si="4"/>
        <v>-10140</v>
      </c>
      <c r="F68" s="73">
        <f t="shared" si="5"/>
        <v>-2.644150534045394E-2</v>
      </c>
    </row>
    <row r="69" spans="1:6" ht="15" customHeight="1" x14ac:dyDescent="0.25">
      <c r="A69" s="78" t="s">
        <v>65</v>
      </c>
      <c r="B69" s="77">
        <v>0</v>
      </c>
      <c r="C69" s="77">
        <v>0</v>
      </c>
      <c r="D69" s="77">
        <v>0</v>
      </c>
      <c r="E69" s="77">
        <f t="shared" si="4"/>
        <v>0</v>
      </c>
      <c r="F69" s="73">
        <f t="shared" si="5"/>
        <v>0</v>
      </c>
    </row>
    <row r="70" spans="1:6" ht="15" customHeight="1" x14ac:dyDescent="0.25">
      <c r="A70" s="78" t="s">
        <v>66</v>
      </c>
      <c r="B70" s="77">
        <v>0</v>
      </c>
      <c r="C70" s="77">
        <v>0</v>
      </c>
      <c r="D70" s="77">
        <v>0</v>
      </c>
      <c r="E70" s="77">
        <f t="shared" si="4"/>
        <v>0</v>
      </c>
      <c r="F70" s="73">
        <f t="shared" si="5"/>
        <v>0</v>
      </c>
    </row>
    <row r="71" spans="1:6" s="219" customFormat="1" ht="15" customHeight="1" x14ac:dyDescent="0.25">
      <c r="A71" s="98" t="s">
        <v>67</v>
      </c>
      <c r="B71" s="99">
        <v>14792580</v>
      </c>
      <c r="C71" s="99">
        <v>14996943</v>
      </c>
      <c r="D71" s="99">
        <v>16099299</v>
      </c>
      <c r="E71" s="99">
        <f t="shared" si="4"/>
        <v>1102356</v>
      </c>
      <c r="F71" s="84">
        <f t="shared" si="5"/>
        <v>7.3505380396524808E-2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v>8758990</v>
      </c>
      <c r="C74" s="72">
        <v>8896497</v>
      </c>
      <c r="D74" s="72">
        <v>9169534</v>
      </c>
      <c r="E74" s="68">
        <f t="shared" ref="E74:E92" si="6">D74-C74</f>
        <v>273037</v>
      </c>
      <c r="F74" s="73">
        <f t="shared" ref="F74:F92" si="7">IF(ISBLANK(E74),"  ",IF(C74&gt;0,E74/C74,IF(E74&gt;0,1,0)))</f>
        <v>3.0690394207967472E-2</v>
      </c>
    </row>
    <row r="75" spans="1:6" ht="15" customHeight="1" x14ac:dyDescent="0.25">
      <c r="A75" s="78" t="s">
        <v>70</v>
      </c>
      <c r="B75" s="75">
        <v>0</v>
      </c>
      <c r="C75" s="75">
        <v>0</v>
      </c>
      <c r="D75" s="75">
        <v>0</v>
      </c>
      <c r="E75" s="77">
        <f t="shared" si="6"/>
        <v>0</v>
      </c>
      <c r="F75" s="73">
        <f t="shared" si="7"/>
        <v>0</v>
      </c>
    </row>
    <row r="76" spans="1:6" ht="15" customHeight="1" x14ac:dyDescent="0.25">
      <c r="A76" s="78" t="s">
        <v>71</v>
      </c>
      <c r="B76" s="68">
        <v>3588690</v>
      </c>
      <c r="C76" s="68">
        <v>3655546</v>
      </c>
      <c r="D76" s="68">
        <v>3881800</v>
      </c>
      <c r="E76" s="77">
        <f t="shared" si="6"/>
        <v>226254</v>
      </c>
      <c r="F76" s="73">
        <f t="shared" si="7"/>
        <v>6.1893353277458416E-2</v>
      </c>
    </row>
    <row r="77" spans="1:6" s="219" customFormat="1" ht="15" customHeight="1" x14ac:dyDescent="0.25">
      <c r="A77" s="97" t="s">
        <v>72</v>
      </c>
      <c r="B77" s="99">
        <v>12347680</v>
      </c>
      <c r="C77" s="99">
        <v>12552043</v>
      </c>
      <c r="D77" s="99">
        <v>13051334</v>
      </c>
      <c r="E77" s="83">
        <f t="shared" si="6"/>
        <v>499291</v>
      </c>
      <c r="F77" s="84">
        <f t="shared" si="7"/>
        <v>3.9777668065668674E-2</v>
      </c>
    </row>
    <row r="78" spans="1:6" ht="15" customHeight="1" x14ac:dyDescent="0.25">
      <c r="A78" s="78" t="s">
        <v>73</v>
      </c>
      <c r="B78" s="75">
        <v>76044</v>
      </c>
      <c r="C78" s="75">
        <v>76044</v>
      </c>
      <c r="D78" s="75">
        <v>73448</v>
      </c>
      <c r="E78" s="77">
        <f t="shared" si="6"/>
        <v>-2596</v>
      </c>
      <c r="F78" s="73">
        <f t="shared" si="7"/>
        <v>-3.4138130555993899E-2</v>
      </c>
    </row>
    <row r="79" spans="1:6" ht="15" customHeight="1" x14ac:dyDescent="0.25">
      <c r="A79" s="78" t="s">
        <v>74</v>
      </c>
      <c r="B79" s="72">
        <v>1578406</v>
      </c>
      <c r="C79" s="72">
        <v>1578406</v>
      </c>
      <c r="D79" s="72">
        <v>1901977</v>
      </c>
      <c r="E79" s="77">
        <f t="shared" si="6"/>
        <v>323571</v>
      </c>
      <c r="F79" s="73">
        <f t="shared" si="7"/>
        <v>0.20499858718225855</v>
      </c>
    </row>
    <row r="80" spans="1:6" ht="15" customHeight="1" x14ac:dyDescent="0.25">
      <c r="A80" s="78" t="s">
        <v>75</v>
      </c>
      <c r="B80" s="68">
        <v>354126</v>
      </c>
      <c r="C80" s="68">
        <v>354126</v>
      </c>
      <c r="D80" s="68">
        <v>492442</v>
      </c>
      <c r="E80" s="77">
        <f t="shared" si="6"/>
        <v>138316</v>
      </c>
      <c r="F80" s="73">
        <f t="shared" si="7"/>
        <v>0.39058414236740596</v>
      </c>
    </row>
    <row r="81" spans="1:8" s="219" customFormat="1" ht="15" customHeight="1" x14ac:dyDescent="0.25">
      <c r="A81" s="81" t="s">
        <v>76</v>
      </c>
      <c r="B81" s="99">
        <v>2008576</v>
      </c>
      <c r="C81" s="99">
        <v>2008576</v>
      </c>
      <c r="D81" s="99">
        <v>2467867</v>
      </c>
      <c r="E81" s="83">
        <f t="shared" si="6"/>
        <v>459291</v>
      </c>
      <c r="F81" s="84">
        <f t="shared" si="7"/>
        <v>0.2286649845462656</v>
      </c>
    </row>
    <row r="82" spans="1:8" ht="15" customHeight="1" x14ac:dyDescent="0.25">
      <c r="A82" s="78" t="s">
        <v>77</v>
      </c>
      <c r="B82" s="68">
        <v>21349</v>
      </c>
      <c r="C82" s="68">
        <v>21349</v>
      </c>
      <c r="D82" s="68">
        <v>22429</v>
      </c>
      <c r="E82" s="77">
        <f t="shared" si="6"/>
        <v>1080</v>
      </c>
      <c r="F82" s="73">
        <f t="shared" si="7"/>
        <v>5.0587849547988194E-2</v>
      </c>
    </row>
    <row r="83" spans="1:8" ht="15" customHeight="1" x14ac:dyDescent="0.25">
      <c r="A83" s="78" t="s">
        <v>78</v>
      </c>
      <c r="B83" s="77">
        <v>60555</v>
      </c>
      <c r="C83" s="77">
        <v>60555</v>
      </c>
      <c r="D83" s="77">
        <v>65188</v>
      </c>
      <c r="E83" s="77">
        <f t="shared" si="6"/>
        <v>4633</v>
      </c>
      <c r="F83" s="73">
        <f t="shared" si="7"/>
        <v>7.650895879778713E-2</v>
      </c>
    </row>
    <row r="84" spans="1:8" ht="15" customHeight="1" x14ac:dyDescent="0.25">
      <c r="A84" s="78" t="s">
        <v>79</v>
      </c>
      <c r="B84" s="77">
        <v>0</v>
      </c>
      <c r="C84" s="77">
        <v>0</v>
      </c>
      <c r="D84" s="77">
        <v>0</v>
      </c>
      <c r="E84" s="77">
        <f t="shared" si="6"/>
        <v>0</v>
      </c>
      <c r="F84" s="73">
        <f t="shared" si="7"/>
        <v>0</v>
      </c>
    </row>
    <row r="85" spans="1:8" ht="15" customHeight="1" x14ac:dyDescent="0.25">
      <c r="A85" s="78" t="s">
        <v>80</v>
      </c>
      <c r="B85" s="77">
        <v>151827</v>
      </c>
      <c r="C85" s="77">
        <v>151827</v>
      </c>
      <c r="D85" s="77">
        <v>163057</v>
      </c>
      <c r="E85" s="77">
        <f t="shared" si="6"/>
        <v>11230</v>
      </c>
      <c r="F85" s="73">
        <f t="shared" si="7"/>
        <v>7.3965763665224241E-2</v>
      </c>
    </row>
    <row r="86" spans="1:8" s="219" customFormat="1" ht="15" customHeight="1" x14ac:dyDescent="0.25">
      <c r="A86" s="81" t="s">
        <v>81</v>
      </c>
      <c r="B86" s="83">
        <v>233731</v>
      </c>
      <c r="C86" s="83">
        <v>233731</v>
      </c>
      <c r="D86" s="83">
        <v>250674</v>
      </c>
      <c r="E86" s="83">
        <f t="shared" si="6"/>
        <v>16943</v>
      </c>
      <c r="F86" s="84">
        <f t="shared" si="7"/>
        <v>7.2489314639478719E-2</v>
      </c>
    </row>
    <row r="87" spans="1:8" ht="15" customHeight="1" x14ac:dyDescent="0.25">
      <c r="A87" s="78" t="s">
        <v>82</v>
      </c>
      <c r="B87" s="77">
        <v>190628</v>
      </c>
      <c r="C87" s="77">
        <v>190628</v>
      </c>
      <c r="D87" s="77">
        <v>319487</v>
      </c>
      <c r="E87" s="77">
        <f t="shared" si="6"/>
        <v>128859</v>
      </c>
      <c r="F87" s="73">
        <f t="shared" si="7"/>
        <v>0.67597100111211361</v>
      </c>
    </row>
    <row r="88" spans="1:8" ht="15" customHeight="1" x14ac:dyDescent="0.25">
      <c r="A88" s="78" t="s">
        <v>83</v>
      </c>
      <c r="B88" s="77">
        <v>11965</v>
      </c>
      <c r="C88" s="77">
        <v>11965</v>
      </c>
      <c r="D88" s="77">
        <v>9937</v>
      </c>
      <c r="E88" s="77">
        <f t="shared" si="6"/>
        <v>-2028</v>
      </c>
      <c r="F88" s="73">
        <f t="shared" si="7"/>
        <v>-0.16949435854575845</v>
      </c>
    </row>
    <row r="89" spans="1:8" ht="15" customHeight="1" x14ac:dyDescent="0.25">
      <c r="A89" s="86" t="s">
        <v>84</v>
      </c>
      <c r="B89" s="77">
        <v>0</v>
      </c>
      <c r="C89" s="77">
        <v>0</v>
      </c>
      <c r="D89" s="77">
        <v>0</v>
      </c>
      <c r="E89" s="77">
        <f t="shared" si="6"/>
        <v>0</v>
      </c>
      <c r="F89" s="73">
        <f t="shared" si="7"/>
        <v>0</v>
      </c>
    </row>
    <row r="90" spans="1:8" s="219" customFormat="1" ht="15" customHeight="1" x14ac:dyDescent="0.25">
      <c r="A90" s="100" t="s">
        <v>85</v>
      </c>
      <c r="B90" s="99">
        <v>202593</v>
      </c>
      <c r="C90" s="99">
        <v>202593</v>
      </c>
      <c r="D90" s="99">
        <v>329424</v>
      </c>
      <c r="E90" s="99">
        <f>D90-C90</f>
        <v>126831</v>
      </c>
      <c r="F90" s="84">
        <f t="shared" si="7"/>
        <v>0.62603841198856824</v>
      </c>
    </row>
    <row r="91" spans="1:8" ht="15" customHeight="1" x14ac:dyDescent="0.25">
      <c r="A91" s="86" t="s">
        <v>86</v>
      </c>
      <c r="B91" s="77">
        <v>0</v>
      </c>
      <c r="C91" s="77">
        <v>0</v>
      </c>
      <c r="D91" s="77">
        <v>0</v>
      </c>
      <c r="E91" s="77">
        <f t="shared" si="6"/>
        <v>0</v>
      </c>
      <c r="F91" s="73">
        <f t="shared" si="7"/>
        <v>0</v>
      </c>
    </row>
    <row r="92" spans="1:8" s="219" customFormat="1" ht="15" customHeight="1" thickBot="1" x14ac:dyDescent="0.3">
      <c r="A92" s="199" t="s">
        <v>67</v>
      </c>
      <c r="B92" s="200">
        <v>14792580</v>
      </c>
      <c r="C92" s="200">
        <v>14996943</v>
      </c>
      <c r="D92" s="200">
        <v>16099299</v>
      </c>
      <c r="E92" s="200">
        <f t="shared" si="6"/>
        <v>1102356</v>
      </c>
      <c r="F92" s="202">
        <f t="shared" si="7"/>
        <v>7.3505380396524808E-2</v>
      </c>
    </row>
    <row r="93" spans="1:8" ht="15" customHeight="1" thickTop="1" x14ac:dyDescent="0.4">
      <c r="A93" s="4"/>
      <c r="B93" s="5"/>
      <c r="C93" s="5"/>
      <c r="D93" s="5"/>
      <c r="E93" s="5"/>
      <c r="F93" s="6" t="s">
        <v>46</v>
      </c>
      <c r="G93" s="217"/>
      <c r="H93" s="217"/>
    </row>
    <row r="94" spans="1:8" x14ac:dyDescent="0.25">
      <c r="A94" s="7" t="s">
        <v>201</v>
      </c>
    </row>
    <row r="95" spans="1:8" x14ac:dyDescent="0.25">
      <c r="A95" s="7" t="s">
        <v>193</v>
      </c>
    </row>
  </sheetData>
  <hyperlinks>
    <hyperlink ref="H2" location="Home!A1" tooltip="Home" display="Home" xr:uid="{00000000-0004-0000-2F00-000000000000}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49">
    <pageSetUpPr fitToPage="1"/>
  </sheetPr>
  <dimension ref="A1:L95"/>
  <sheetViews>
    <sheetView zoomScale="80" zoomScaleNormal="80" workbookViewId="0">
      <pane xSplit="1" ySplit="5" topLeftCell="B6" activePane="bottomRight" state="frozen"/>
      <selection activeCell="P29" sqref="P29"/>
      <selection pane="topRight" activeCell="P29" sqref="P29"/>
      <selection pane="bottomLeft" activeCell="P29" sqref="P29"/>
      <selection pane="bottomRight" activeCell="P29" sqref="P29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10" t="s">
        <v>111</v>
      </c>
      <c r="E1" s="33"/>
      <c r="F1" s="34"/>
      <c r="G1" s="215"/>
      <c r="H1" s="145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190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138</v>
      </c>
      <c r="C5" s="65" t="s">
        <v>197</v>
      </c>
      <c r="D5" s="65" t="s">
        <v>198</v>
      </c>
      <c r="E5" s="65" t="s">
        <v>138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v>3906985</v>
      </c>
      <c r="C8" s="72">
        <v>3906985</v>
      </c>
      <c r="D8" s="72">
        <v>4092004</v>
      </c>
      <c r="E8" s="72">
        <f t="shared" ref="E8:E29" si="0">D8-C8</f>
        <v>185019</v>
      </c>
      <c r="F8" s="73">
        <f t="shared" ref="F8:F29" si="1">IF(ISBLANK(E8),"  ",IF(C8&gt;0,E8/C8,IF(E8&gt;0,1,0)))</f>
        <v>4.7355953503788725E-2</v>
      </c>
    </row>
    <row r="9" spans="1:8" ht="15" customHeight="1" x14ac:dyDescent="0.25">
      <c r="A9" s="71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5">
        <v>142144.87</v>
      </c>
      <c r="C10" s="75">
        <v>150153</v>
      </c>
      <c r="D10" s="75">
        <v>145966</v>
      </c>
      <c r="E10" s="75">
        <f t="shared" si="0"/>
        <v>-4187</v>
      </c>
      <c r="F10" s="73">
        <f t="shared" si="1"/>
        <v>-2.7884890744773665E-2</v>
      </c>
    </row>
    <row r="11" spans="1:8" ht="15" customHeight="1" x14ac:dyDescent="0.25">
      <c r="A11" s="76" t="s">
        <v>15</v>
      </c>
      <c r="B11" s="77">
        <v>0</v>
      </c>
      <c r="C11" s="77">
        <v>0</v>
      </c>
      <c r="D11" s="77">
        <v>0</v>
      </c>
      <c r="E11" s="75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7">
        <v>142144.87</v>
      </c>
      <c r="C12" s="77">
        <v>150153</v>
      </c>
      <c r="D12" s="77">
        <v>145966</v>
      </c>
      <c r="E12" s="75">
        <f t="shared" si="0"/>
        <v>-4187</v>
      </c>
      <c r="F12" s="73">
        <f t="shared" si="1"/>
        <v>-2.7884890744773665E-2</v>
      </c>
    </row>
    <row r="13" spans="1:8" ht="15" customHeight="1" x14ac:dyDescent="0.25">
      <c r="A13" s="78" t="s">
        <v>17</v>
      </c>
      <c r="B13" s="77">
        <v>0</v>
      </c>
      <c r="C13" s="77">
        <v>0</v>
      </c>
      <c r="D13" s="77">
        <v>0</v>
      </c>
      <c r="E13" s="75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7">
        <v>0</v>
      </c>
      <c r="C14" s="77">
        <v>0</v>
      </c>
      <c r="D14" s="77">
        <v>0</v>
      </c>
      <c r="E14" s="75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7">
        <v>0</v>
      </c>
      <c r="C15" s="77">
        <v>0</v>
      </c>
      <c r="D15" s="77">
        <v>0</v>
      </c>
      <c r="E15" s="75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7">
        <v>0</v>
      </c>
      <c r="C16" s="77">
        <v>0</v>
      </c>
      <c r="D16" s="77">
        <v>0</v>
      </c>
      <c r="E16" s="75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7">
        <v>0</v>
      </c>
      <c r="C17" s="77">
        <v>0</v>
      </c>
      <c r="D17" s="77">
        <v>0</v>
      </c>
      <c r="E17" s="75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7">
        <v>0</v>
      </c>
      <c r="C18" s="77">
        <v>0</v>
      </c>
      <c r="D18" s="77">
        <v>0</v>
      </c>
      <c r="E18" s="75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7">
        <v>0</v>
      </c>
      <c r="C19" s="77">
        <v>0</v>
      </c>
      <c r="D19" s="77">
        <v>0</v>
      </c>
      <c r="E19" s="75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7">
        <v>0</v>
      </c>
      <c r="C20" s="77">
        <v>0</v>
      </c>
      <c r="D20" s="77">
        <v>0</v>
      </c>
      <c r="E20" s="75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7">
        <v>0</v>
      </c>
      <c r="C22" s="77">
        <v>0</v>
      </c>
      <c r="D22" s="77">
        <v>0</v>
      </c>
      <c r="E22" s="75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7">
        <v>0</v>
      </c>
      <c r="C23" s="77">
        <v>0</v>
      </c>
      <c r="D23" s="77">
        <v>0</v>
      </c>
      <c r="E23" s="75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7">
        <v>0</v>
      </c>
      <c r="C24" s="77">
        <v>0</v>
      </c>
      <c r="D24" s="77">
        <v>0</v>
      </c>
      <c r="E24" s="75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7">
        <v>0</v>
      </c>
      <c r="C25" s="77">
        <v>0</v>
      </c>
      <c r="D25" s="77">
        <v>0</v>
      </c>
      <c r="E25" s="75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7">
        <v>0</v>
      </c>
      <c r="C26" s="77">
        <v>0</v>
      </c>
      <c r="D26" s="77">
        <v>0</v>
      </c>
      <c r="E26" s="75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7">
        <v>0</v>
      </c>
      <c r="C27" s="77">
        <v>0</v>
      </c>
      <c r="D27" s="77">
        <v>0</v>
      </c>
      <c r="E27" s="75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7">
        <v>0</v>
      </c>
      <c r="C28" s="77">
        <v>0</v>
      </c>
      <c r="D28" s="77">
        <v>0</v>
      </c>
      <c r="E28" s="75">
        <f>D28-C28</f>
        <v>0</v>
      </c>
      <c r="F28" s="73">
        <f>IF(ISBLANK(E28),"  ",IF(C28&gt;0,E28/C28,IF(E28&gt;0,1,0)))</f>
        <v>0</v>
      </c>
    </row>
    <row r="29" spans="1:6" ht="15" customHeight="1" x14ac:dyDescent="0.25">
      <c r="A29" s="79" t="s">
        <v>32</v>
      </c>
      <c r="B29" s="77">
        <v>0</v>
      </c>
      <c r="C29" s="77">
        <v>0</v>
      </c>
      <c r="D29" s="77">
        <v>0</v>
      </c>
      <c r="E29" s="75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77"/>
      <c r="C34" s="77"/>
      <c r="D34" s="77"/>
      <c r="E34" s="75"/>
      <c r="F34" s="73" t="str">
        <f>IF(ISBLANK(E34),"  ",IF(C34&gt;0,E34/C34,IF(E34&gt;0,1,0)))</f>
        <v xml:space="preserve">  </v>
      </c>
    </row>
    <row r="35" spans="1:12" s="127" customFormat="1" ht="15" customHeight="1" x14ac:dyDescent="0.25">
      <c r="A35" s="82" t="s">
        <v>38</v>
      </c>
      <c r="B35" s="83">
        <v>4049129.87</v>
      </c>
      <c r="C35" s="83">
        <v>4057138</v>
      </c>
      <c r="D35" s="83">
        <v>4237970</v>
      </c>
      <c r="E35" s="83">
        <f>D35-C35</f>
        <v>180832</v>
      </c>
      <c r="F35" s="84">
        <f>IF(ISBLANK(E35),"  ",IF(C35&gt;0,E35/C35,IF(E35&gt;0,1,0)))</f>
        <v>4.4571320965665948E-2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v>0</v>
      </c>
      <c r="C39" s="72">
        <v>0</v>
      </c>
      <c r="D39" s="72">
        <v>0</v>
      </c>
      <c r="E39" s="75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88">
        <v>0</v>
      </c>
      <c r="C42" s="88">
        <v>0</v>
      </c>
      <c r="D42" s="88">
        <v>0</v>
      </c>
      <c r="E42" s="88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v>0</v>
      </c>
      <c r="C44" s="90">
        <v>0</v>
      </c>
      <c r="D44" s="90">
        <v>0</v>
      </c>
      <c r="E44" s="90">
        <f>D44-C44</f>
        <v>0</v>
      </c>
      <c r="F44" s="84">
        <f>IF(ISBLANK(E44),"  ",IF(C44&gt;0,E44/C44,IF(E44&gt;0,1,0)))</f>
        <v>0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v>0</v>
      </c>
      <c r="C46" s="90">
        <v>0</v>
      </c>
      <c r="D46" s="90"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88">
        <v>6053586.8499999996</v>
      </c>
      <c r="C48" s="88">
        <v>6200000</v>
      </c>
      <c r="D48" s="88">
        <v>6200000</v>
      </c>
      <c r="E48" s="88">
        <f>D48-C48</f>
        <v>0</v>
      </c>
      <c r="F48" s="84">
        <f>IF(ISBLANK(E48),"  ",IF(C48&gt;0,E48/C48,IF(E48&gt;0,1,0)))</f>
        <v>0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2">
        <v>0</v>
      </c>
      <c r="C50" s="92">
        <v>0</v>
      </c>
      <c r="D50" s="92">
        <v>0</v>
      </c>
      <c r="E50" s="92">
        <f>D50-C50</f>
        <v>0</v>
      </c>
      <c r="F50" s="84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88">
        <v>10102716.719999999</v>
      </c>
      <c r="C54" s="88">
        <v>10257138</v>
      </c>
      <c r="D54" s="88">
        <v>10437970</v>
      </c>
      <c r="E54" s="88">
        <f>D54-C54</f>
        <v>180832</v>
      </c>
      <c r="F54" s="84">
        <f>IF(ISBLANK(E54),"  ",IF(C54&gt;0,E54/C54,IF(E54&gt;0,1,0)))</f>
        <v>1.7629869072639952E-2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68">
        <v>4695326.669999999</v>
      </c>
      <c r="C58" s="68">
        <v>4573219</v>
      </c>
      <c r="D58" s="68">
        <v>4453330</v>
      </c>
      <c r="E58" s="68">
        <f t="shared" ref="E58:E71" si="4">D58-C58</f>
        <v>-119889</v>
      </c>
      <c r="F58" s="73">
        <f t="shared" ref="F58:F71" si="5">IF(ISBLANK(E58),"  ",IF(C58&gt;0,E58/C58,IF(E58&gt;0,1,0)))</f>
        <v>-2.6215451304649962E-2</v>
      </c>
    </row>
    <row r="59" spans="1:6" ht="15" customHeight="1" x14ac:dyDescent="0.25">
      <c r="A59" s="78" t="s">
        <v>55</v>
      </c>
      <c r="B59" s="77">
        <v>0</v>
      </c>
      <c r="C59" s="77">
        <v>0</v>
      </c>
      <c r="D59" s="77">
        <v>0</v>
      </c>
      <c r="E59" s="77">
        <f t="shared" si="4"/>
        <v>0</v>
      </c>
      <c r="F59" s="73">
        <f t="shared" si="5"/>
        <v>0</v>
      </c>
    </row>
    <row r="60" spans="1:6" ht="15" customHeight="1" x14ac:dyDescent="0.25">
      <c r="A60" s="78" t="s">
        <v>56</v>
      </c>
      <c r="B60" s="77">
        <v>0</v>
      </c>
      <c r="C60" s="77">
        <v>0</v>
      </c>
      <c r="D60" s="77">
        <v>0</v>
      </c>
      <c r="E60" s="77">
        <f t="shared" si="4"/>
        <v>0</v>
      </c>
      <c r="F60" s="73">
        <f t="shared" si="5"/>
        <v>0</v>
      </c>
    </row>
    <row r="61" spans="1:6" ht="15" customHeight="1" x14ac:dyDescent="0.25">
      <c r="A61" s="78" t="s">
        <v>57</v>
      </c>
      <c r="B61" s="77">
        <v>690811.62</v>
      </c>
      <c r="C61" s="77">
        <v>664395</v>
      </c>
      <c r="D61" s="77">
        <v>895677</v>
      </c>
      <c r="E61" s="77">
        <f t="shared" si="4"/>
        <v>231282</v>
      </c>
      <c r="F61" s="73">
        <f t="shared" si="5"/>
        <v>0.34810918203779379</v>
      </c>
    </row>
    <row r="62" spans="1:6" ht="15" customHeight="1" x14ac:dyDescent="0.25">
      <c r="A62" s="78" t="s">
        <v>58</v>
      </c>
      <c r="B62" s="77">
        <v>883997.04</v>
      </c>
      <c r="C62" s="77">
        <v>931599</v>
      </c>
      <c r="D62" s="77">
        <v>870612</v>
      </c>
      <c r="E62" s="77">
        <f t="shared" si="4"/>
        <v>-60987</v>
      </c>
      <c r="F62" s="73">
        <f t="shared" si="5"/>
        <v>-6.5464862027546186E-2</v>
      </c>
    </row>
    <row r="63" spans="1:6" ht="15" customHeight="1" x14ac:dyDescent="0.25">
      <c r="A63" s="78" t="s">
        <v>59</v>
      </c>
      <c r="B63" s="77">
        <v>2137318.6199999996</v>
      </c>
      <c r="C63" s="77">
        <v>2133478</v>
      </c>
      <c r="D63" s="77">
        <v>2267335</v>
      </c>
      <c r="E63" s="77">
        <f t="shared" si="4"/>
        <v>133857</v>
      </c>
      <c r="F63" s="73">
        <f t="shared" si="5"/>
        <v>6.2741214111418073E-2</v>
      </c>
    </row>
    <row r="64" spans="1:6" ht="15" customHeight="1" x14ac:dyDescent="0.25">
      <c r="A64" s="78" t="s">
        <v>60</v>
      </c>
      <c r="B64" s="77">
        <v>239</v>
      </c>
      <c r="C64" s="77">
        <v>0</v>
      </c>
      <c r="D64" s="77">
        <v>0</v>
      </c>
      <c r="E64" s="77">
        <f t="shared" si="4"/>
        <v>0</v>
      </c>
      <c r="F64" s="73">
        <f t="shared" si="5"/>
        <v>0</v>
      </c>
    </row>
    <row r="65" spans="1:6" ht="15" customHeight="1" x14ac:dyDescent="0.25">
      <c r="A65" s="78" t="s">
        <v>61</v>
      </c>
      <c r="B65" s="77">
        <v>1510038.7359999998</v>
      </c>
      <c r="C65" s="77">
        <v>1555304</v>
      </c>
      <c r="D65" s="77">
        <v>1456589</v>
      </c>
      <c r="E65" s="77">
        <f t="shared" si="4"/>
        <v>-98715</v>
      </c>
      <c r="F65" s="73">
        <f t="shared" si="5"/>
        <v>-6.3469906847793106E-2</v>
      </c>
    </row>
    <row r="66" spans="1:6" s="127" customFormat="1" ht="15" customHeight="1" x14ac:dyDescent="0.25">
      <c r="A66" s="97" t="s">
        <v>62</v>
      </c>
      <c r="B66" s="83">
        <v>9917731.6859999988</v>
      </c>
      <c r="C66" s="83">
        <v>9857995</v>
      </c>
      <c r="D66" s="83">
        <v>9943543</v>
      </c>
      <c r="E66" s="83">
        <f t="shared" si="4"/>
        <v>85548</v>
      </c>
      <c r="F66" s="84">
        <f t="shared" si="5"/>
        <v>8.6780323990831802E-3</v>
      </c>
    </row>
    <row r="67" spans="1:6" ht="15" customHeight="1" x14ac:dyDescent="0.25">
      <c r="A67" s="78" t="s">
        <v>63</v>
      </c>
      <c r="B67" s="77">
        <v>0</v>
      </c>
      <c r="C67" s="77">
        <v>0</v>
      </c>
      <c r="D67" s="77">
        <v>0</v>
      </c>
      <c r="E67" s="77">
        <f t="shared" si="4"/>
        <v>0</v>
      </c>
      <c r="F67" s="73">
        <f t="shared" si="5"/>
        <v>0</v>
      </c>
    </row>
    <row r="68" spans="1:6" ht="15" customHeight="1" x14ac:dyDescent="0.25">
      <c r="A68" s="78" t="s">
        <v>64</v>
      </c>
      <c r="B68" s="77">
        <v>102831</v>
      </c>
      <c r="C68" s="77">
        <v>399143</v>
      </c>
      <c r="D68" s="77">
        <v>408992</v>
      </c>
      <c r="E68" s="77">
        <f t="shared" si="4"/>
        <v>9849</v>
      </c>
      <c r="F68" s="73">
        <f t="shared" si="5"/>
        <v>2.4675366973741241E-2</v>
      </c>
    </row>
    <row r="69" spans="1:6" ht="15" customHeight="1" x14ac:dyDescent="0.25">
      <c r="A69" s="78" t="s">
        <v>65</v>
      </c>
      <c r="B69" s="77">
        <v>82154</v>
      </c>
      <c r="C69" s="77">
        <v>0</v>
      </c>
      <c r="D69" s="77">
        <v>85435</v>
      </c>
      <c r="E69" s="77">
        <f t="shared" si="4"/>
        <v>85435</v>
      </c>
      <c r="F69" s="73">
        <f t="shared" si="5"/>
        <v>1</v>
      </c>
    </row>
    <row r="70" spans="1:6" ht="15" customHeight="1" x14ac:dyDescent="0.25">
      <c r="A70" s="78" t="s">
        <v>66</v>
      </c>
      <c r="B70" s="77">
        <v>0</v>
      </c>
      <c r="C70" s="77">
        <v>0</v>
      </c>
      <c r="D70" s="77">
        <v>0</v>
      </c>
      <c r="E70" s="77">
        <f t="shared" si="4"/>
        <v>0</v>
      </c>
      <c r="F70" s="73">
        <f t="shared" si="5"/>
        <v>0</v>
      </c>
    </row>
    <row r="71" spans="1:6" s="127" customFormat="1" ht="15" customHeight="1" x14ac:dyDescent="0.25">
      <c r="A71" s="98" t="s">
        <v>67</v>
      </c>
      <c r="B71" s="99">
        <v>10102716.685999999</v>
      </c>
      <c r="C71" s="99">
        <v>10257138</v>
      </c>
      <c r="D71" s="99">
        <v>10437970</v>
      </c>
      <c r="E71" s="99">
        <f t="shared" si="4"/>
        <v>180832</v>
      </c>
      <c r="F71" s="84">
        <f t="shared" si="5"/>
        <v>1.7629869072639952E-2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v>6032717.9299999997</v>
      </c>
      <c r="C74" s="72">
        <v>6137584</v>
      </c>
      <c r="D74" s="72">
        <v>6156598</v>
      </c>
      <c r="E74" s="68">
        <f t="shared" ref="E74:E92" si="6">D74-C74</f>
        <v>19014</v>
      </c>
      <c r="F74" s="73">
        <f t="shared" ref="F74:F92" si="7">IF(ISBLANK(E74),"  ",IF(C74&gt;0,E74/C74,IF(E74&gt;0,1,0)))</f>
        <v>3.09796167351844E-3</v>
      </c>
    </row>
    <row r="75" spans="1:6" ht="15" customHeight="1" x14ac:dyDescent="0.25">
      <c r="A75" s="78" t="s">
        <v>70</v>
      </c>
      <c r="B75" s="75">
        <v>0</v>
      </c>
      <c r="C75" s="75">
        <v>0</v>
      </c>
      <c r="D75" s="75">
        <v>0</v>
      </c>
      <c r="E75" s="77">
        <f t="shared" si="6"/>
        <v>0</v>
      </c>
      <c r="F75" s="73">
        <f t="shared" si="7"/>
        <v>0</v>
      </c>
    </row>
    <row r="76" spans="1:6" ht="15" customHeight="1" x14ac:dyDescent="0.25">
      <c r="A76" s="78" t="s">
        <v>71</v>
      </c>
      <c r="B76" s="68">
        <v>2387112.08</v>
      </c>
      <c r="C76" s="68">
        <v>2532477</v>
      </c>
      <c r="D76" s="68">
        <v>2545946</v>
      </c>
      <c r="E76" s="77">
        <f t="shared" si="6"/>
        <v>13469</v>
      </c>
      <c r="F76" s="73">
        <f t="shared" si="7"/>
        <v>5.3185083220894007E-3</v>
      </c>
    </row>
    <row r="77" spans="1:6" s="127" customFormat="1" ht="15" customHeight="1" x14ac:dyDescent="0.25">
      <c r="A77" s="97" t="s">
        <v>72</v>
      </c>
      <c r="B77" s="99">
        <v>8419830.0099999998</v>
      </c>
      <c r="C77" s="99">
        <v>8670061</v>
      </c>
      <c r="D77" s="99">
        <v>8702544</v>
      </c>
      <c r="E77" s="83">
        <f t="shared" si="6"/>
        <v>32483</v>
      </c>
      <c r="F77" s="84">
        <f t="shared" si="7"/>
        <v>3.7465711025562566E-3</v>
      </c>
    </row>
    <row r="78" spans="1:6" ht="15" customHeight="1" x14ac:dyDescent="0.25">
      <c r="A78" s="78" t="s">
        <v>73</v>
      </c>
      <c r="B78" s="75">
        <v>36537.440000000002</v>
      </c>
      <c r="C78" s="75">
        <v>20000</v>
      </c>
      <c r="D78" s="75">
        <v>31950</v>
      </c>
      <c r="E78" s="77">
        <f t="shared" si="6"/>
        <v>11950</v>
      </c>
      <c r="F78" s="73">
        <f t="shared" si="7"/>
        <v>0.59750000000000003</v>
      </c>
    </row>
    <row r="79" spans="1:6" ht="15" customHeight="1" x14ac:dyDescent="0.25">
      <c r="A79" s="78" t="s">
        <v>74</v>
      </c>
      <c r="B79" s="72">
        <v>1022055.116</v>
      </c>
      <c r="C79" s="72">
        <v>881473</v>
      </c>
      <c r="D79" s="72">
        <v>834330</v>
      </c>
      <c r="E79" s="77">
        <f t="shared" si="6"/>
        <v>-47143</v>
      </c>
      <c r="F79" s="73">
        <f t="shared" si="7"/>
        <v>-5.3482069218229032E-2</v>
      </c>
    </row>
    <row r="80" spans="1:6" ht="15" customHeight="1" x14ac:dyDescent="0.25">
      <c r="A80" s="78" t="s">
        <v>75</v>
      </c>
      <c r="B80" s="68">
        <v>231290.13</v>
      </c>
      <c r="C80" s="68">
        <v>153017</v>
      </c>
      <c r="D80" s="68">
        <v>198750</v>
      </c>
      <c r="E80" s="77">
        <f t="shared" si="6"/>
        <v>45733</v>
      </c>
      <c r="F80" s="73">
        <f t="shared" si="7"/>
        <v>0.29887528836665206</v>
      </c>
    </row>
    <row r="81" spans="1:8" s="127" customFormat="1" ht="15" customHeight="1" x14ac:dyDescent="0.25">
      <c r="A81" s="81" t="s">
        <v>76</v>
      </c>
      <c r="B81" s="99">
        <v>1289882.6860000002</v>
      </c>
      <c r="C81" s="99">
        <v>1054490</v>
      </c>
      <c r="D81" s="99">
        <v>1065030</v>
      </c>
      <c r="E81" s="83">
        <f t="shared" si="6"/>
        <v>10540</v>
      </c>
      <c r="F81" s="84">
        <f t="shared" si="7"/>
        <v>9.9953532039184813E-3</v>
      </c>
    </row>
    <row r="82" spans="1:8" ht="15" customHeight="1" x14ac:dyDescent="0.25">
      <c r="A82" s="78" t="s">
        <v>77</v>
      </c>
      <c r="B82" s="68">
        <v>120318.3</v>
      </c>
      <c r="C82" s="68">
        <v>36363</v>
      </c>
      <c r="D82" s="68">
        <v>140769</v>
      </c>
      <c r="E82" s="77">
        <f t="shared" si="6"/>
        <v>104406</v>
      </c>
      <c r="F82" s="73">
        <f t="shared" si="7"/>
        <v>2.8712152462668095</v>
      </c>
    </row>
    <row r="83" spans="1:8" ht="15" customHeight="1" x14ac:dyDescent="0.25">
      <c r="A83" s="78" t="s">
        <v>78</v>
      </c>
      <c r="B83" s="77">
        <v>96204.67</v>
      </c>
      <c r="C83" s="77">
        <v>119831</v>
      </c>
      <c r="D83" s="77">
        <v>191653</v>
      </c>
      <c r="E83" s="77">
        <f t="shared" si="6"/>
        <v>71822</v>
      </c>
      <c r="F83" s="73">
        <f t="shared" si="7"/>
        <v>0.59936076641269787</v>
      </c>
    </row>
    <row r="84" spans="1:8" ht="15" customHeight="1" x14ac:dyDescent="0.25">
      <c r="A84" s="78" t="s">
        <v>79</v>
      </c>
      <c r="B84" s="77">
        <v>0</v>
      </c>
      <c r="C84" s="77">
        <v>0</v>
      </c>
      <c r="D84" s="77">
        <v>0</v>
      </c>
      <c r="E84" s="77">
        <f t="shared" si="6"/>
        <v>0</v>
      </c>
      <c r="F84" s="73">
        <f t="shared" si="7"/>
        <v>0</v>
      </c>
    </row>
    <row r="85" spans="1:8" ht="15" customHeight="1" x14ac:dyDescent="0.25">
      <c r="A85" s="78" t="s">
        <v>80</v>
      </c>
      <c r="B85" s="77">
        <v>102831</v>
      </c>
      <c r="C85" s="77">
        <v>296312</v>
      </c>
      <c r="D85" s="77">
        <v>303274</v>
      </c>
      <c r="E85" s="77">
        <f t="shared" si="6"/>
        <v>6962</v>
      </c>
      <c r="F85" s="73">
        <f t="shared" si="7"/>
        <v>2.3495504738248872E-2</v>
      </c>
    </row>
    <row r="86" spans="1:8" s="127" customFormat="1" ht="15" customHeight="1" x14ac:dyDescent="0.25">
      <c r="A86" s="81" t="s">
        <v>81</v>
      </c>
      <c r="B86" s="83">
        <v>319353.96999999997</v>
      </c>
      <c r="C86" s="83">
        <v>452506</v>
      </c>
      <c r="D86" s="83">
        <v>635696</v>
      </c>
      <c r="E86" s="83">
        <f t="shared" si="6"/>
        <v>183190</v>
      </c>
      <c r="F86" s="84">
        <f t="shared" si="7"/>
        <v>0.40483441103543377</v>
      </c>
    </row>
    <row r="87" spans="1:8" ht="15" customHeight="1" x14ac:dyDescent="0.25">
      <c r="A87" s="78" t="s">
        <v>82</v>
      </c>
      <c r="B87" s="77">
        <v>48913.22</v>
      </c>
      <c r="C87" s="77">
        <v>50081</v>
      </c>
      <c r="D87" s="77">
        <v>22500</v>
      </c>
      <c r="E87" s="77">
        <f t="shared" si="6"/>
        <v>-27581</v>
      </c>
      <c r="F87" s="73">
        <f t="shared" si="7"/>
        <v>-0.5507278209300932</v>
      </c>
    </row>
    <row r="88" spans="1:8" ht="15" customHeight="1" x14ac:dyDescent="0.25">
      <c r="A88" s="78" t="s">
        <v>83</v>
      </c>
      <c r="B88" s="77">
        <v>24736.799999999999</v>
      </c>
      <c r="C88" s="77">
        <v>30000</v>
      </c>
      <c r="D88" s="77">
        <v>12200</v>
      </c>
      <c r="E88" s="77">
        <f t="shared" si="6"/>
        <v>-17800</v>
      </c>
      <c r="F88" s="73">
        <f t="shared" si="7"/>
        <v>-0.59333333333333338</v>
      </c>
    </row>
    <row r="89" spans="1:8" ht="15" customHeight="1" x14ac:dyDescent="0.25">
      <c r="A89" s="86" t="s">
        <v>84</v>
      </c>
      <c r="B89" s="77">
        <v>0</v>
      </c>
      <c r="C89" s="77">
        <v>0</v>
      </c>
      <c r="D89" s="77">
        <v>0</v>
      </c>
      <c r="E89" s="77">
        <f t="shared" si="6"/>
        <v>0</v>
      </c>
      <c r="F89" s="73">
        <f t="shared" si="7"/>
        <v>0</v>
      </c>
    </row>
    <row r="90" spans="1:8" s="127" customFormat="1" ht="15" customHeight="1" x14ac:dyDescent="0.25">
      <c r="A90" s="100" t="s">
        <v>85</v>
      </c>
      <c r="B90" s="99">
        <v>73650.02</v>
      </c>
      <c r="C90" s="99">
        <v>80081</v>
      </c>
      <c r="D90" s="99">
        <v>34700</v>
      </c>
      <c r="E90" s="99">
        <f t="shared" si="6"/>
        <v>-45381</v>
      </c>
      <c r="F90" s="84">
        <f t="shared" si="7"/>
        <v>-0.56668872766324097</v>
      </c>
    </row>
    <row r="91" spans="1:8" ht="15" customHeight="1" x14ac:dyDescent="0.25">
      <c r="A91" s="86" t="s">
        <v>86</v>
      </c>
      <c r="B91" s="77">
        <v>0</v>
      </c>
      <c r="C91" s="77">
        <v>0</v>
      </c>
      <c r="D91" s="77">
        <v>0</v>
      </c>
      <c r="E91" s="77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v>10102716.686000001</v>
      </c>
      <c r="C92" s="200">
        <v>10257138</v>
      </c>
      <c r="D92" s="200">
        <v>10437970</v>
      </c>
      <c r="E92" s="200">
        <f t="shared" si="6"/>
        <v>180832</v>
      </c>
      <c r="F92" s="202">
        <f t="shared" si="7"/>
        <v>1.7629869072639952E-2</v>
      </c>
    </row>
    <row r="93" spans="1:8" ht="15" customHeight="1" thickTop="1" x14ac:dyDescent="0.4">
      <c r="A93" s="4"/>
      <c r="B93" s="5"/>
      <c r="C93" s="5"/>
      <c r="D93" s="5"/>
      <c r="E93" s="5"/>
      <c r="F93" s="6" t="s">
        <v>46</v>
      </c>
      <c r="G93" s="145"/>
      <c r="H93" s="145"/>
    </row>
    <row r="94" spans="1:8" x14ac:dyDescent="0.25">
      <c r="A94" s="11" t="s">
        <v>201</v>
      </c>
    </row>
    <row r="95" spans="1:8" x14ac:dyDescent="0.25">
      <c r="A95" s="11" t="s">
        <v>193</v>
      </c>
    </row>
  </sheetData>
  <hyperlinks>
    <hyperlink ref="H2" location="Home!A1" tooltip="Home" display="Home" xr:uid="{00000000-0004-0000-3000-000000000000}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L95"/>
  <sheetViews>
    <sheetView zoomScale="80" zoomScaleNormal="80" workbookViewId="0">
      <pane xSplit="1" ySplit="5" topLeftCell="B6" activePane="bottomRight" state="frozen"/>
      <selection activeCell="P29" sqref="P29"/>
      <selection pane="topRight" activeCell="P29" sqref="P29"/>
      <selection pane="bottomLeft" activeCell="P29" sqref="P29"/>
      <selection pane="bottomRight" activeCell="P29" sqref="P29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6"/>
      <c r="C1" s="32" t="s">
        <v>1</v>
      </c>
      <c r="D1" s="29" t="s">
        <v>95</v>
      </c>
      <c r="E1" s="53"/>
      <c r="F1" s="41"/>
    </row>
    <row r="2" spans="1:8" ht="19.5" customHeight="1" thickBot="1" x14ac:dyDescent="0.35">
      <c r="A2" s="30" t="s">
        <v>2</v>
      </c>
      <c r="B2" s="31"/>
      <c r="C2" s="37"/>
      <c r="D2" s="35"/>
      <c r="E2" s="35"/>
      <c r="F2" s="36"/>
      <c r="H2" s="214" t="s">
        <v>190</v>
      </c>
    </row>
    <row r="3" spans="1:8" ht="19.5" customHeight="1" thickBot="1" x14ac:dyDescent="0.35">
      <c r="A3" s="38" t="s">
        <v>3</v>
      </c>
      <c r="B3" s="39"/>
      <c r="C3" s="40"/>
      <c r="D3" s="35"/>
      <c r="E3" s="35"/>
      <c r="F3" s="36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138</v>
      </c>
      <c r="C5" s="65" t="s">
        <v>197</v>
      </c>
      <c r="D5" s="65" t="s">
        <v>198</v>
      </c>
      <c r="E5" s="65" t="s">
        <v>138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f>'2Year'!B8+'4Year'!B8</f>
        <v>490062829.47000003</v>
      </c>
      <c r="C8" s="72">
        <f>'2Year'!C8+'4Year'!C8</f>
        <v>490062829</v>
      </c>
      <c r="D8" s="72">
        <f>'2Year'!D8+'4Year'!D8</f>
        <v>503527860</v>
      </c>
      <c r="E8" s="72">
        <f t="shared" ref="E8:E29" si="0">D8-C8</f>
        <v>13465031</v>
      </c>
      <c r="F8" s="73">
        <f t="shared" ref="F8:F29" si="1">IF(ISBLANK(E8),"  ",IF(C8&gt;0,E8/C8,IF(E8&gt;0,1,0)))</f>
        <v>2.7476132045101506E-2</v>
      </c>
    </row>
    <row r="9" spans="1:8" ht="15" customHeight="1" x14ac:dyDescent="0.25">
      <c r="A9" s="71" t="s">
        <v>13</v>
      </c>
      <c r="B9" s="72">
        <f>'2Year'!B9+'4Year'!B9</f>
        <v>0</v>
      </c>
      <c r="C9" s="72">
        <f>'2Year'!C9+'4Year'!C9</f>
        <v>0</v>
      </c>
      <c r="D9" s="72">
        <f>'2Year'!D9+'4Year'!D9</f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2">
        <f>'2Year'!B10+'4Year'!B10</f>
        <v>39088775.969999999</v>
      </c>
      <c r="C10" s="72">
        <f>'2Year'!C10+'4Year'!C10</f>
        <v>41158909</v>
      </c>
      <c r="D10" s="72">
        <f>'2Year'!D10+'4Year'!D10</f>
        <v>41911794</v>
      </c>
      <c r="E10" s="72">
        <f t="shared" si="0"/>
        <v>752885</v>
      </c>
      <c r="F10" s="73">
        <f t="shared" si="1"/>
        <v>1.8292151524230148E-2</v>
      </c>
    </row>
    <row r="11" spans="1:8" ht="15" customHeight="1" x14ac:dyDescent="0.25">
      <c r="A11" s="76" t="s">
        <v>15</v>
      </c>
      <c r="B11" s="72">
        <f>'2Year'!B11+'4Year'!B11</f>
        <v>0</v>
      </c>
      <c r="C11" s="72">
        <f>'2Year'!C11+'4Year'!C11</f>
        <v>0</v>
      </c>
      <c r="D11" s="72">
        <f>'2Year'!D11+'4Year'!D11</f>
        <v>1094092</v>
      </c>
      <c r="E11" s="72">
        <f t="shared" si="0"/>
        <v>1094092</v>
      </c>
      <c r="F11" s="73">
        <f t="shared" si="1"/>
        <v>1</v>
      </c>
    </row>
    <row r="12" spans="1:8" ht="15" customHeight="1" x14ac:dyDescent="0.25">
      <c r="A12" s="78" t="s">
        <v>16</v>
      </c>
      <c r="B12" s="72">
        <f>'2Year'!B12+'4Year'!B12</f>
        <v>32487753.309999995</v>
      </c>
      <c r="C12" s="72">
        <f>'2Year'!C12+'4Year'!C12</f>
        <v>34278708</v>
      </c>
      <c r="D12" s="72">
        <f>'2Year'!D12+'4Year'!D12</f>
        <v>33322875</v>
      </c>
      <c r="E12" s="72">
        <f t="shared" si="0"/>
        <v>-955833</v>
      </c>
      <c r="F12" s="73">
        <f t="shared" si="1"/>
        <v>-2.7884160628224377E-2</v>
      </c>
    </row>
    <row r="13" spans="1:8" ht="15" customHeight="1" x14ac:dyDescent="0.25">
      <c r="A13" s="78" t="s">
        <v>17</v>
      </c>
      <c r="B13" s="72">
        <f>'2Year'!B13+'4Year'!B13</f>
        <v>0</v>
      </c>
      <c r="C13" s="72">
        <f>'2Year'!C13+'4Year'!C13</f>
        <v>0</v>
      </c>
      <c r="D13" s="72">
        <f>'2Year'!D13+'4Year'!D13</f>
        <v>0</v>
      </c>
      <c r="E13" s="72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2">
        <f>'2Year'!B14+'4Year'!B14</f>
        <v>523243</v>
      </c>
      <c r="C14" s="72">
        <f>'2Year'!C14+'4Year'!C14</f>
        <v>523243</v>
      </c>
      <c r="D14" s="72">
        <f>'2Year'!D14+'4Year'!D14</f>
        <v>655827</v>
      </c>
      <c r="E14" s="72">
        <f t="shared" si="0"/>
        <v>132584</v>
      </c>
      <c r="F14" s="73">
        <f t="shared" si="1"/>
        <v>0.2533889607696615</v>
      </c>
    </row>
    <row r="15" spans="1:8" ht="15" customHeight="1" x14ac:dyDescent="0.25">
      <c r="A15" s="78" t="s">
        <v>19</v>
      </c>
      <c r="B15" s="72">
        <f>'2Year'!B15+'4Year'!B15</f>
        <v>1546998</v>
      </c>
      <c r="C15" s="72">
        <f>'2Year'!C15+'4Year'!C15</f>
        <v>1546998</v>
      </c>
      <c r="D15" s="72">
        <f>'2Year'!D15+'4Year'!D15</f>
        <v>2122498</v>
      </c>
      <c r="E15" s="72">
        <f t="shared" si="0"/>
        <v>575500</v>
      </c>
      <c r="F15" s="73">
        <f t="shared" si="1"/>
        <v>0.3720108235434047</v>
      </c>
    </row>
    <row r="16" spans="1:8" ht="15" customHeight="1" x14ac:dyDescent="0.25">
      <c r="A16" s="78" t="s">
        <v>20</v>
      </c>
      <c r="B16" s="72">
        <f>'2Year'!B16+'4Year'!B16</f>
        <v>0</v>
      </c>
      <c r="C16" s="72">
        <f>'2Year'!C16+'4Year'!C16</f>
        <v>50000</v>
      </c>
      <c r="D16" s="72">
        <f>'2Year'!D16+'4Year'!D16</f>
        <v>50000</v>
      </c>
      <c r="E16" s="72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2">
        <f>'2Year'!B17+'4Year'!B17</f>
        <v>0</v>
      </c>
      <c r="C17" s="72">
        <f>'2Year'!C17+'4Year'!C17</f>
        <v>0</v>
      </c>
      <c r="D17" s="72">
        <f>'2Year'!D17+'4Year'!D17</f>
        <v>0</v>
      </c>
      <c r="E17" s="72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2">
        <f>'2Year'!B18+'4Year'!B18</f>
        <v>750000</v>
      </c>
      <c r="C18" s="72">
        <f>'2Year'!C18+'4Year'!C18</f>
        <v>750000</v>
      </c>
      <c r="D18" s="72">
        <f>'2Year'!D18+'4Year'!D18</f>
        <v>750000</v>
      </c>
      <c r="E18" s="72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2">
        <f>'2Year'!B19+'4Year'!B19</f>
        <v>3258470.66</v>
      </c>
      <c r="C19" s="72">
        <f>'2Year'!C19+'4Year'!C19</f>
        <v>3487649</v>
      </c>
      <c r="D19" s="72">
        <f>'2Year'!D19+'4Year'!D19</f>
        <v>3357261</v>
      </c>
      <c r="E19" s="72">
        <f t="shared" si="0"/>
        <v>-130388</v>
      </c>
      <c r="F19" s="73">
        <f t="shared" si="1"/>
        <v>-3.7385642878626835E-2</v>
      </c>
    </row>
    <row r="20" spans="1:6" ht="15" customHeight="1" x14ac:dyDescent="0.25">
      <c r="A20" s="78" t="s">
        <v>24</v>
      </c>
      <c r="B20" s="72">
        <f>'2Year'!B20+'4Year'!B20</f>
        <v>210000</v>
      </c>
      <c r="C20" s="72">
        <f>'2Year'!C20+'4Year'!C20</f>
        <v>210000</v>
      </c>
      <c r="D20" s="72">
        <f>'2Year'!D20+'4Year'!D20</f>
        <v>210000</v>
      </c>
      <c r="E20" s="72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2">
        <f>'2Year'!B21+'4Year'!B21</f>
        <v>0</v>
      </c>
      <c r="C21" s="72">
        <f>'2Year'!C21+'4Year'!C21</f>
        <v>0</v>
      </c>
      <c r="D21" s="72">
        <f>'2Year'!D21+'4Year'!D21</f>
        <v>0</v>
      </c>
      <c r="E21" s="72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2">
        <f>'2Year'!B22+'4Year'!B22</f>
        <v>0</v>
      </c>
      <c r="C22" s="72">
        <f>'2Year'!C22+'4Year'!C22</f>
        <v>0</v>
      </c>
      <c r="D22" s="72">
        <f>'2Year'!D22+'4Year'!D22</f>
        <v>0</v>
      </c>
      <c r="E22" s="72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2">
        <f>'2Year'!B23+'4Year'!B23</f>
        <v>0</v>
      </c>
      <c r="C23" s="72">
        <f>'2Year'!C23+'4Year'!C23</f>
        <v>0</v>
      </c>
      <c r="D23" s="72">
        <f>'2Year'!D23+'4Year'!D23</f>
        <v>0</v>
      </c>
      <c r="E23" s="72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2">
        <f>'2Year'!B24+'4Year'!B24</f>
        <v>0</v>
      </c>
      <c r="C24" s="72">
        <f>'2Year'!C24+'4Year'!C24</f>
        <v>0</v>
      </c>
      <c r="D24" s="72">
        <f>'2Year'!D24+'4Year'!D24</f>
        <v>0</v>
      </c>
      <c r="E24" s="72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2">
        <f>'2Year'!B25+'4Year'!B25</f>
        <v>0</v>
      </c>
      <c r="C25" s="72">
        <f>'2Year'!C25+'4Year'!C25</f>
        <v>0</v>
      </c>
      <c r="D25" s="72">
        <f>'2Year'!D25+'4Year'!D25</f>
        <v>0</v>
      </c>
      <c r="E25" s="72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2">
        <f>'2Year'!B26+'4Year'!B26</f>
        <v>312311</v>
      </c>
      <c r="C26" s="72">
        <f>'2Year'!C26+'4Year'!C26</f>
        <v>312311</v>
      </c>
      <c r="D26" s="72">
        <f>'2Year'!D26+'4Year'!D26</f>
        <v>349241</v>
      </c>
      <c r="E26" s="72">
        <f t="shared" si="0"/>
        <v>36930</v>
      </c>
      <c r="F26" s="73">
        <f t="shared" si="1"/>
        <v>0.11824751609773591</v>
      </c>
    </row>
    <row r="27" spans="1:6" ht="15" customHeight="1" x14ac:dyDescent="0.25">
      <c r="A27" s="79" t="s">
        <v>31</v>
      </c>
      <c r="B27" s="72">
        <f>'2Year'!B27+'4Year'!B27</f>
        <v>0</v>
      </c>
      <c r="C27" s="72">
        <f>'2Year'!C27+'4Year'!C27</f>
        <v>0</v>
      </c>
      <c r="D27" s="72">
        <f>'2Year'!D27+'4Year'!D27</f>
        <v>0</v>
      </c>
      <c r="E27" s="72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2">
        <f>'2Year'!B28+'4Year'!B28</f>
        <v>0</v>
      </c>
      <c r="C28" s="72">
        <f>'2Year'!C28+'4Year'!C28</f>
        <v>0</v>
      </c>
      <c r="D28" s="72">
        <f>'2Year'!D28+'4Year'!D28</f>
        <v>0</v>
      </c>
      <c r="E28" s="72">
        <f t="shared" si="0"/>
        <v>0</v>
      </c>
      <c r="F28" s="73">
        <f t="shared" si="1"/>
        <v>0</v>
      </c>
    </row>
    <row r="29" spans="1:6" ht="15" customHeight="1" x14ac:dyDescent="0.25">
      <c r="A29" s="79" t="s">
        <v>32</v>
      </c>
      <c r="B29" s="72">
        <f>'2Year'!B29+'4Year'!B29</f>
        <v>0</v>
      </c>
      <c r="C29" s="72">
        <f>'2Year'!C29+'4Year'!C29</f>
        <v>0</v>
      </c>
      <c r="D29" s="72">
        <f>'2Year'!D29+'4Year'!D29</f>
        <v>0</v>
      </c>
      <c r="E29" s="72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f>'2Year'!B31+'4Year'!B31</f>
        <v>0</v>
      </c>
      <c r="C31" s="72">
        <f>'2Year'!C31+'4Year'!C31</f>
        <v>0</v>
      </c>
      <c r="D31" s="72">
        <f>'2Year'!D31+'4Year'!D31</f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72">
        <f>'2Year'!B33+'4Year'!B33</f>
        <v>0</v>
      </c>
      <c r="C33" s="72">
        <f>'2Year'!C33+'4Year'!C33</f>
        <v>0</v>
      </c>
      <c r="D33" s="72">
        <f>'2Year'!D33+'4Year'!D33</f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125"/>
      <c r="C34" s="125"/>
      <c r="D34" s="125"/>
      <c r="E34" s="75"/>
      <c r="F34" s="73" t="s">
        <v>37</v>
      </c>
    </row>
    <row r="35" spans="1:12" s="127" customFormat="1" ht="15" customHeight="1" x14ac:dyDescent="0.25">
      <c r="A35" s="82" t="s">
        <v>38</v>
      </c>
      <c r="B35" s="126">
        <f>B33+B31+B10+B9+B8</f>
        <v>529151605.44000006</v>
      </c>
      <c r="C35" s="126">
        <f>C33+C31+C10+C9+C8</f>
        <v>531221738</v>
      </c>
      <c r="D35" s="126">
        <f>D33+D31+D10+D9+D8</f>
        <v>545439654</v>
      </c>
      <c r="E35" s="90">
        <f>D35-C35</f>
        <v>14217916</v>
      </c>
      <c r="F35" s="84">
        <f>IF(ISBLANK(E35),"  ",IF(C35&gt;0,E35/C35,IF(E35&gt;0,1,0)))</f>
        <v>2.6764559849393812E-2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f>'2Year'!B37+'4Year'!B37</f>
        <v>0</v>
      </c>
      <c r="C37" s="72">
        <f>'2Year'!C37+'4Year'!C37</f>
        <v>0</v>
      </c>
      <c r="D37" s="72">
        <f>'2Year'!D37+'4Year'!D37</f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f>'2Year'!B38+'4Year'!B38</f>
        <v>0</v>
      </c>
      <c r="C38" s="72">
        <f>'2Year'!C38+'4Year'!C38</f>
        <v>0</v>
      </c>
      <c r="D38" s="72">
        <f>'2Year'!D38+'4Year'!D38</f>
        <v>0</v>
      </c>
      <c r="E38" s="72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f>'2Year'!B39+'4Year'!B39</f>
        <v>7984624.2999999998</v>
      </c>
      <c r="C39" s="72">
        <f>'2Year'!C39+'4Year'!C39</f>
        <v>0</v>
      </c>
      <c r="D39" s="72">
        <f>'2Year'!D39+'4Year'!D39</f>
        <v>0</v>
      </c>
      <c r="E39" s="72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f>'2Year'!B40+'4Year'!B40</f>
        <v>0</v>
      </c>
      <c r="C40" s="72">
        <f>'2Year'!C40+'4Year'!C40</f>
        <v>0</v>
      </c>
      <c r="D40" s="72">
        <f>'2Year'!D40+'4Year'!D40</f>
        <v>0</v>
      </c>
      <c r="E40" s="72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f>'2Year'!B41+'4Year'!B41</f>
        <v>0</v>
      </c>
      <c r="C41" s="72">
        <f>'2Year'!C41+'4Year'!C41</f>
        <v>0</v>
      </c>
      <c r="D41" s="72">
        <f>'2Year'!D41+'4Year'!D41</f>
        <v>0</v>
      </c>
      <c r="E41" s="72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90">
        <f>SUM(B37:B41)</f>
        <v>7984624.2999999998</v>
      </c>
      <c r="C42" s="90">
        <f>'2Year'!C42+'4Year'!C42</f>
        <v>0</v>
      </c>
      <c r="D42" s="90">
        <f>'2Year'!D42+'4Year'!D42</f>
        <v>0</v>
      </c>
      <c r="E42" s="90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f>'2Year'!B44+'4Year'!B44</f>
        <v>10957485.890000001</v>
      </c>
      <c r="C44" s="90">
        <f>'2Year'!C44+'4Year'!C44</f>
        <v>11037603</v>
      </c>
      <c r="D44" s="90">
        <f>'2Year'!D44+'4Year'!D44</f>
        <v>11152554</v>
      </c>
      <c r="E44" s="90">
        <f>D44-C44</f>
        <v>114951</v>
      </c>
      <c r="F44" s="84">
        <f>IF(ISBLANK(E44),"  ",IF(C44&gt;0,E44/C44,IF(E44&gt;0,1,0)))</f>
        <v>1.0414489450290974E-2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f>'2Year'!B46+'4Year'!B46</f>
        <v>83492</v>
      </c>
      <c r="C46" s="90">
        <f>'2Year'!C46+'4Year'!C46</f>
        <v>0</v>
      </c>
      <c r="D46" s="90">
        <f>'2Year'!D46+'4Year'!D46</f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90">
        <f>'2Year'!B48+'4Year'!B48</f>
        <v>1378558379.0700002</v>
      </c>
      <c r="C48" s="90">
        <f>'2Year'!C48+'4Year'!C48</f>
        <v>1405861236.8</v>
      </c>
      <c r="D48" s="90">
        <f>'2Year'!D48+'4Year'!D48</f>
        <v>1420880708</v>
      </c>
      <c r="E48" s="90">
        <f>D48-C48</f>
        <v>15019471.200000048</v>
      </c>
      <c r="F48" s="84">
        <f>IF(ISBLANK(E48),"  ",IF(C48&gt;0,E48/C48,IF(E48&gt;0,1,0)))</f>
        <v>1.0683466338532201E-2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0">
        <f>'2Year'!B50+'4Year'!B50</f>
        <v>0</v>
      </c>
      <c r="C50" s="90">
        <f>'2Year'!C50+'4Year'!C50</f>
        <v>0</v>
      </c>
      <c r="D50" s="90">
        <f>'2Year'!D50+'4Year'!D50</f>
        <v>0</v>
      </c>
      <c r="E50" s="90">
        <f>D50-C50</f>
        <v>0</v>
      </c>
      <c r="F50" s="84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90">
        <f>'2Year'!B52+'4Year'!B52</f>
        <v>0</v>
      </c>
      <c r="C52" s="90">
        <f>'2Year'!C52+'4Year'!C52</f>
        <v>0</v>
      </c>
      <c r="D52" s="90">
        <f>'2Year'!D52+'4Year'!D52</f>
        <v>0</v>
      </c>
      <c r="E52" s="90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90">
        <f>'2Year'!B54+'4Year'!B54</f>
        <v>1910766338.1000001</v>
      </c>
      <c r="C54" s="90">
        <f>'2Year'!C54+'4Year'!C54</f>
        <v>1948120577.8</v>
      </c>
      <c r="D54" s="90">
        <f>'2Year'!D54+'4Year'!D54</f>
        <v>1977472916</v>
      </c>
      <c r="E54" s="90">
        <f>D54-C54</f>
        <v>29352338.200000048</v>
      </c>
      <c r="F54" s="84">
        <f>IF(ISBLANK(E54),"  ",IF(C54&gt;0,E54/C54,IF(E54&gt;0,1,0)))</f>
        <v>1.5067002799768921E-2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72">
        <f>'2Year'!B58+'4Year'!B58</f>
        <v>801254975.42000008</v>
      </c>
      <c r="C58" s="72">
        <f>'2Year'!C58+'4Year'!C58</f>
        <v>817699182</v>
      </c>
      <c r="D58" s="72">
        <f>'2Year'!D58+'4Year'!D58</f>
        <v>830013744.19600856</v>
      </c>
      <c r="E58" s="72">
        <f t="shared" ref="E58:E71" si="4">D58-C58</f>
        <v>12314562.196008563</v>
      </c>
      <c r="F58" s="73">
        <f t="shared" ref="F58:F71" si="5">IF(ISBLANK(E58),"  ",IF(C58&gt;0,E58/C58,IF(E58&gt;0,1,0)))</f>
        <v>1.5060015305247747E-2</v>
      </c>
    </row>
    <row r="59" spans="1:6" ht="15" customHeight="1" x14ac:dyDescent="0.25">
      <c r="A59" s="78" t="s">
        <v>55</v>
      </c>
      <c r="B59" s="72">
        <f>'2Year'!B59+'4Year'!B59</f>
        <v>104895059.91000001</v>
      </c>
      <c r="C59" s="72">
        <f>'2Year'!C59+'4Year'!C59</f>
        <v>102563453</v>
      </c>
      <c r="D59" s="72">
        <f>'2Year'!D59+'4Year'!D59</f>
        <v>102707215.8</v>
      </c>
      <c r="E59" s="72">
        <f t="shared" si="4"/>
        <v>143762.79999999702</v>
      </c>
      <c r="F59" s="73">
        <f t="shared" si="5"/>
        <v>1.4016961772922857E-3</v>
      </c>
    </row>
    <row r="60" spans="1:6" ht="15" customHeight="1" x14ac:dyDescent="0.25">
      <c r="A60" s="78" t="s">
        <v>56</v>
      </c>
      <c r="B60" s="72">
        <f>'2Year'!B60+'4Year'!B60</f>
        <v>8470783.6500000004</v>
      </c>
      <c r="C60" s="72">
        <f>'2Year'!C60+'4Year'!C60</f>
        <v>6346114</v>
      </c>
      <c r="D60" s="72">
        <f>'2Year'!D60+'4Year'!D60</f>
        <v>6664397</v>
      </c>
      <c r="E60" s="72">
        <f t="shared" si="4"/>
        <v>318283</v>
      </c>
      <c r="F60" s="73">
        <f t="shared" si="5"/>
        <v>5.015399975481058E-2</v>
      </c>
    </row>
    <row r="61" spans="1:6" ht="15" customHeight="1" x14ac:dyDescent="0.25">
      <c r="A61" s="78" t="s">
        <v>57</v>
      </c>
      <c r="B61" s="72">
        <f>'2Year'!B61+'4Year'!B61</f>
        <v>193012952.56</v>
      </c>
      <c r="C61" s="72">
        <f>'2Year'!C61+'4Year'!C61</f>
        <v>196706162</v>
      </c>
      <c r="D61" s="72">
        <f>'2Year'!D61+'4Year'!D61</f>
        <v>203868549.25</v>
      </c>
      <c r="E61" s="72">
        <f t="shared" si="4"/>
        <v>7162387.25</v>
      </c>
      <c r="F61" s="73">
        <f t="shared" si="5"/>
        <v>3.641160590586888E-2</v>
      </c>
    </row>
    <row r="62" spans="1:6" ht="15" customHeight="1" x14ac:dyDescent="0.25">
      <c r="A62" s="78" t="s">
        <v>58</v>
      </c>
      <c r="B62" s="72">
        <f>'2Year'!B62+'4Year'!B62</f>
        <v>101350230.64</v>
      </c>
      <c r="C62" s="72">
        <f>'2Year'!C62+'4Year'!C62</f>
        <v>101186796</v>
      </c>
      <c r="D62" s="72">
        <f>'2Year'!D62+'4Year'!D62</f>
        <v>104558559.90124501</v>
      </c>
      <c r="E62" s="72">
        <f t="shared" si="4"/>
        <v>3371763.9012450129</v>
      </c>
      <c r="F62" s="73">
        <f t="shared" si="5"/>
        <v>3.3322172798563685E-2</v>
      </c>
    </row>
    <row r="63" spans="1:6" ht="15" customHeight="1" x14ac:dyDescent="0.25">
      <c r="A63" s="78" t="s">
        <v>59</v>
      </c>
      <c r="B63" s="72">
        <f>'2Year'!B63+'4Year'!B63</f>
        <v>248335719.79999995</v>
      </c>
      <c r="C63" s="72">
        <f>'2Year'!C63+'4Year'!C63</f>
        <v>260806913</v>
      </c>
      <c r="D63" s="72">
        <f>'2Year'!D63+'4Year'!D63</f>
        <v>261900174.24053603</v>
      </c>
      <c r="E63" s="72">
        <f t="shared" si="4"/>
        <v>1093261.2405360341</v>
      </c>
      <c r="F63" s="73">
        <f t="shared" si="5"/>
        <v>4.1918414966862251E-3</v>
      </c>
    </row>
    <row r="64" spans="1:6" ht="15" customHeight="1" x14ac:dyDescent="0.25">
      <c r="A64" s="78" t="s">
        <v>60</v>
      </c>
      <c r="B64" s="72">
        <f>'2Year'!B64+'4Year'!B64</f>
        <v>217046375.18999997</v>
      </c>
      <c r="C64" s="72">
        <f>'2Year'!C64+'4Year'!C64</f>
        <v>222314352</v>
      </c>
      <c r="D64" s="72">
        <f>'2Year'!D64+'4Year'!D64</f>
        <v>227778563</v>
      </c>
      <c r="E64" s="72">
        <f t="shared" si="4"/>
        <v>5464211</v>
      </c>
      <c r="F64" s="73">
        <f t="shared" si="5"/>
        <v>2.4578759539555052E-2</v>
      </c>
    </row>
    <row r="65" spans="1:6" ht="15" customHeight="1" x14ac:dyDescent="0.25">
      <c r="A65" s="78" t="s">
        <v>61</v>
      </c>
      <c r="B65" s="72">
        <f>'2Year'!B65+'4Year'!B65</f>
        <v>195292311.58599997</v>
      </c>
      <c r="C65" s="72">
        <f>'2Year'!C65+'4Year'!C65</f>
        <v>201328634</v>
      </c>
      <c r="D65" s="72">
        <f>'2Year'!D65+'4Year'!D65</f>
        <v>203405709.40000001</v>
      </c>
      <c r="E65" s="72">
        <f t="shared" si="4"/>
        <v>2077075.400000006</v>
      </c>
      <c r="F65" s="73">
        <f t="shared" si="5"/>
        <v>1.0316840474862636E-2</v>
      </c>
    </row>
    <row r="66" spans="1:6" s="127" customFormat="1" ht="15" customHeight="1" x14ac:dyDescent="0.25">
      <c r="A66" s="97" t="s">
        <v>62</v>
      </c>
      <c r="B66" s="90">
        <f>'2Year'!B66+'4Year'!B66</f>
        <v>1869658408.756</v>
      </c>
      <c r="C66" s="90">
        <f>'2Year'!C66+'4Year'!C66</f>
        <v>1908951605</v>
      </c>
      <c r="D66" s="90">
        <f>'2Year'!D66+'4Year'!D66</f>
        <v>1940896912.7877898</v>
      </c>
      <c r="E66" s="90">
        <f t="shared" si="4"/>
        <v>31945307.787789822</v>
      </c>
      <c r="F66" s="84">
        <f t="shared" si="5"/>
        <v>1.6734477555176062E-2</v>
      </c>
    </row>
    <row r="67" spans="1:6" ht="15" customHeight="1" x14ac:dyDescent="0.25">
      <c r="A67" s="78" t="s">
        <v>63</v>
      </c>
      <c r="B67" s="72">
        <f>'2Year'!B67+'4Year'!B67</f>
        <v>0</v>
      </c>
      <c r="C67" s="72">
        <f>'2Year'!C67+'4Year'!C67</f>
        <v>0</v>
      </c>
      <c r="D67" s="72">
        <f>'2Year'!D67+'4Year'!D67</f>
        <v>0</v>
      </c>
      <c r="E67" s="72">
        <f t="shared" si="4"/>
        <v>0</v>
      </c>
      <c r="F67" s="73">
        <f t="shared" si="5"/>
        <v>0</v>
      </c>
    </row>
    <row r="68" spans="1:6" ht="15" customHeight="1" x14ac:dyDescent="0.25">
      <c r="A68" s="78" t="s">
        <v>64</v>
      </c>
      <c r="B68" s="72">
        <f>'2Year'!B68+'4Year'!B68</f>
        <v>10373144.050000001</v>
      </c>
      <c r="C68" s="72">
        <f>'2Year'!C68+'4Year'!C68</f>
        <v>11412554</v>
      </c>
      <c r="D68" s="72">
        <f>'2Year'!D68+'4Year'!D68</f>
        <v>7934226</v>
      </c>
      <c r="E68" s="72">
        <f t="shared" si="4"/>
        <v>-3478328</v>
      </c>
      <c r="F68" s="73">
        <f t="shared" si="5"/>
        <v>-0.30478085799199722</v>
      </c>
    </row>
    <row r="69" spans="1:6" ht="15" customHeight="1" x14ac:dyDescent="0.25">
      <c r="A69" s="78" t="s">
        <v>65</v>
      </c>
      <c r="B69" s="72">
        <f>'2Year'!B69+'4Year'!B69</f>
        <v>28331082.59</v>
      </c>
      <c r="C69" s="72">
        <f>'2Year'!C69+'4Year'!C69</f>
        <v>25185562</v>
      </c>
      <c r="D69" s="72">
        <f>'2Year'!D69+'4Year'!D69</f>
        <v>25617158</v>
      </c>
      <c r="E69" s="72">
        <f t="shared" si="4"/>
        <v>431596</v>
      </c>
      <c r="F69" s="73">
        <f t="shared" si="5"/>
        <v>1.7136643605570524E-2</v>
      </c>
    </row>
    <row r="70" spans="1:6" ht="15" customHeight="1" x14ac:dyDescent="0.25">
      <c r="A70" s="78" t="s">
        <v>66</v>
      </c>
      <c r="B70" s="72">
        <f>'2Year'!B70+'4Year'!B70</f>
        <v>2403703</v>
      </c>
      <c r="C70" s="72">
        <f>'2Year'!C70+'4Year'!C70</f>
        <v>2570857</v>
      </c>
      <c r="D70" s="72">
        <f>'2Year'!D70+'4Year'!D70</f>
        <v>3024618</v>
      </c>
      <c r="E70" s="72">
        <f t="shared" si="4"/>
        <v>453761</v>
      </c>
      <c r="F70" s="73">
        <f t="shared" si="5"/>
        <v>0.1765018435486688</v>
      </c>
    </row>
    <row r="71" spans="1:6" s="127" customFormat="1" ht="15" customHeight="1" x14ac:dyDescent="0.25">
      <c r="A71" s="98" t="s">
        <v>67</v>
      </c>
      <c r="B71" s="90">
        <f>'2Year'!B71+'4Year'!B71+1</f>
        <v>1910766337.3960004</v>
      </c>
      <c r="C71" s="90">
        <f>'2Year'!C71+'4Year'!C71</f>
        <v>1948120569</v>
      </c>
      <c r="D71" s="90">
        <f>'2Year'!D71+'4Year'!D71-1</f>
        <v>1977472913.7877898</v>
      </c>
      <c r="E71" s="90">
        <f t="shared" si="4"/>
        <v>29352344.787789822</v>
      </c>
      <c r="F71" s="84">
        <f t="shared" si="5"/>
        <v>1.5067006249442162E-2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f>'2Year'!B74+'4Year'!B74</f>
        <v>933104408.75000012</v>
      </c>
      <c r="C74" s="72">
        <f>'2Year'!C74+'4Year'!C74</f>
        <v>960013424</v>
      </c>
      <c r="D74" s="72">
        <f>'2Year'!D74+'4Year'!D74</f>
        <v>976345842.89999998</v>
      </c>
      <c r="E74" s="72">
        <f t="shared" ref="E74:E92" si="6">D74-C74</f>
        <v>16332418.899999976</v>
      </c>
      <c r="F74" s="73">
        <f t="shared" ref="F74:F92" si="7">IF(ISBLANK(E74),"  ",IF(C74&gt;0,E74/C74,IF(E74&gt;0,1,0)))</f>
        <v>1.7012698459933178E-2</v>
      </c>
    </row>
    <row r="75" spans="1:6" ht="15" customHeight="1" x14ac:dyDescent="0.25">
      <c r="A75" s="78" t="s">
        <v>70</v>
      </c>
      <c r="B75" s="72">
        <f>'2Year'!B75+'4Year'!B75</f>
        <v>48181448.510000005</v>
      </c>
      <c r="C75" s="72">
        <f>'2Year'!C75+'4Year'!C75</f>
        <v>44601875</v>
      </c>
      <c r="D75" s="72">
        <f>'2Year'!D75+'4Year'!D75</f>
        <v>44704993</v>
      </c>
      <c r="E75" s="72">
        <f t="shared" si="6"/>
        <v>103118</v>
      </c>
      <c r="F75" s="73">
        <f t="shared" si="7"/>
        <v>2.311965584406485E-3</v>
      </c>
    </row>
    <row r="76" spans="1:6" ht="15" customHeight="1" x14ac:dyDescent="0.25">
      <c r="A76" s="78" t="s">
        <v>71</v>
      </c>
      <c r="B76" s="72">
        <f>'2Year'!B76+'4Year'!B76</f>
        <v>402475674.96999997</v>
      </c>
      <c r="C76" s="72">
        <f>'2Year'!C76+'4Year'!C76</f>
        <v>411071704</v>
      </c>
      <c r="D76" s="72">
        <f>'2Year'!D76+'4Year'!D76</f>
        <v>419972610.88778967</v>
      </c>
      <c r="E76" s="72">
        <f t="shared" si="6"/>
        <v>8900906.8877896667</v>
      </c>
      <c r="F76" s="73">
        <f t="shared" si="7"/>
        <v>2.1652930136465114E-2</v>
      </c>
    </row>
    <row r="77" spans="1:6" s="127" customFormat="1" ht="15" customHeight="1" x14ac:dyDescent="0.25">
      <c r="A77" s="97" t="s">
        <v>72</v>
      </c>
      <c r="B77" s="90">
        <f>'2Year'!B77+'4Year'!B77</f>
        <v>1383761532.23</v>
      </c>
      <c r="C77" s="90">
        <f>'2Year'!C77+'4Year'!C77</f>
        <v>1415687003</v>
      </c>
      <c r="D77" s="90">
        <f>'2Year'!D77+'4Year'!D77</f>
        <v>1441023446.7877896</v>
      </c>
      <c r="E77" s="90">
        <f t="shared" si="6"/>
        <v>25336443.787789583</v>
      </c>
      <c r="F77" s="84">
        <f t="shared" si="7"/>
        <v>1.7896924768044636E-2</v>
      </c>
    </row>
    <row r="78" spans="1:6" ht="15" customHeight="1" x14ac:dyDescent="0.25">
      <c r="A78" s="78" t="s">
        <v>73</v>
      </c>
      <c r="B78" s="72">
        <f>'2Year'!B78+'4Year'!B78</f>
        <v>10971541.149999999</v>
      </c>
      <c r="C78" s="72">
        <f>'2Year'!C78+'4Year'!C78</f>
        <v>9649240</v>
      </c>
      <c r="D78" s="72">
        <f>'2Year'!D78+'4Year'!D78</f>
        <v>10256242</v>
      </c>
      <c r="E78" s="72">
        <f t="shared" si="6"/>
        <v>607002</v>
      </c>
      <c r="F78" s="73">
        <f t="shared" si="7"/>
        <v>6.2906715969340596E-2</v>
      </c>
    </row>
    <row r="79" spans="1:6" ht="15" customHeight="1" x14ac:dyDescent="0.25">
      <c r="A79" s="78" t="s">
        <v>74</v>
      </c>
      <c r="B79" s="72">
        <f>'2Year'!B79+'4Year'!B79</f>
        <v>142077214.32600001</v>
      </c>
      <c r="C79" s="72">
        <f>'2Year'!C79+'4Year'!C79</f>
        <v>158047420</v>
      </c>
      <c r="D79" s="72">
        <f>'2Year'!D79+'4Year'!D79</f>
        <v>153510208</v>
      </c>
      <c r="E79" s="72">
        <f t="shared" si="6"/>
        <v>-4537212</v>
      </c>
      <c r="F79" s="73">
        <f t="shared" si="7"/>
        <v>-2.8707915636965158E-2</v>
      </c>
    </row>
    <row r="80" spans="1:6" ht="15" customHeight="1" x14ac:dyDescent="0.25">
      <c r="A80" s="78" t="s">
        <v>75</v>
      </c>
      <c r="B80" s="72">
        <f>'2Year'!B80+'4Year'!B80</f>
        <v>39963210.390000001</v>
      </c>
      <c r="C80" s="72">
        <f>'2Year'!C80+'4Year'!C80</f>
        <v>34034987</v>
      </c>
      <c r="D80" s="72">
        <f>'2Year'!D80+'4Year'!D80</f>
        <v>36363908</v>
      </c>
      <c r="E80" s="72">
        <f t="shared" si="6"/>
        <v>2328921</v>
      </c>
      <c r="F80" s="73">
        <f t="shared" si="7"/>
        <v>6.8427262804595754E-2</v>
      </c>
    </row>
    <row r="81" spans="1:8" s="127" customFormat="1" ht="15" customHeight="1" x14ac:dyDescent="0.25">
      <c r="A81" s="81" t="s">
        <v>76</v>
      </c>
      <c r="B81" s="90">
        <f>'2Year'!B81+'4Year'!B81</f>
        <v>193011965.86600003</v>
      </c>
      <c r="C81" s="90">
        <f>'2Year'!C81+'4Year'!C81</f>
        <v>201731647</v>
      </c>
      <c r="D81" s="90">
        <f>'2Year'!D81+'4Year'!D81</f>
        <v>200130358</v>
      </c>
      <c r="E81" s="90">
        <f t="shared" si="6"/>
        <v>-1601289</v>
      </c>
      <c r="F81" s="84">
        <f t="shared" si="7"/>
        <v>-7.9377183689974037E-3</v>
      </c>
    </row>
    <row r="82" spans="1:8" ht="15" customHeight="1" x14ac:dyDescent="0.25">
      <c r="A82" s="78" t="s">
        <v>77</v>
      </c>
      <c r="B82" s="72">
        <f>'2Year'!B82+'4Year'!B82</f>
        <v>33547841.059999999</v>
      </c>
      <c r="C82" s="72">
        <f>'2Year'!C82+'4Year'!C82</f>
        <v>28871159</v>
      </c>
      <c r="D82" s="72">
        <f>'2Year'!D82+'4Year'!D82</f>
        <v>31682235</v>
      </c>
      <c r="E82" s="72">
        <f t="shared" si="6"/>
        <v>2811076</v>
      </c>
      <c r="F82" s="73">
        <f t="shared" si="7"/>
        <v>9.7366233201791455E-2</v>
      </c>
    </row>
    <row r="83" spans="1:8" ht="15" customHeight="1" x14ac:dyDescent="0.25">
      <c r="A83" s="78" t="s">
        <v>78</v>
      </c>
      <c r="B83" s="72">
        <f>'2Year'!B83+'4Year'!B83</f>
        <v>261699620.30000001</v>
      </c>
      <c r="C83" s="72">
        <f>'2Year'!C83+'4Year'!C83</f>
        <v>266803000</v>
      </c>
      <c r="D83" s="72">
        <f>'2Year'!D83+'4Year'!D83</f>
        <v>269262217</v>
      </c>
      <c r="E83" s="72">
        <f t="shared" si="6"/>
        <v>2459217</v>
      </c>
      <c r="F83" s="73">
        <f t="shared" si="7"/>
        <v>9.2173513791074316E-3</v>
      </c>
    </row>
    <row r="84" spans="1:8" ht="15" customHeight="1" x14ac:dyDescent="0.25">
      <c r="A84" s="78" t="s">
        <v>79</v>
      </c>
      <c r="B84" s="72">
        <f>'2Year'!B84+'4Year'!B84</f>
        <v>0</v>
      </c>
      <c r="C84" s="72">
        <f>'2Year'!C84+'4Year'!C84</f>
        <v>50000</v>
      </c>
      <c r="D84" s="72">
        <f>'2Year'!D84+'4Year'!D84</f>
        <v>0</v>
      </c>
      <c r="E84" s="72">
        <f t="shared" si="6"/>
        <v>-50000</v>
      </c>
      <c r="F84" s="73">
        <f t="shared" si="7"/>
        <v>-1</v>
      </c>
    </row>
    <row r="85" spans="1:8" ht="15" customHeight="1" x14ac:dyDescent="0.25">
      <c r="A85" s="78" t="s">
        <v>80</v>
      </c>
      <c r="B85" s="72">
        <f>'2Year'!B85+'4Year'!B85</f>
        <v>18824854.790000003</v>
      </c>
      <c r="C85" s="72">
        <f>'2Year'!C85+'4Year'!C85</f>
        <v>17752865</v>
      </c>
      <c r="D85" s="72">
        <f>'2Year'!D85+'4Year'!D85</f>
        <v>19472019</v>
      </c>
      <c r="E85" s="72">
        <f t="shared" si="6"/>
        <v>1719154</v>
      </c>
      <c r="F85" s="73">
        <f t="shared" si="7"/>
        <v>9.6838115988602397E-2</v>
      </c>
    </row>
    <row r="86" spans="1:8" s="127" customFormat="1" ht="15" customHeight="1" x14ac:dyDescent="0.25">
      <c r="A86" s="81" t="s">
        <v>81</v>
      </c>
      <c r="B86" s="90">
        <f>'2Year'!B86+'4Year'!B86</f>
        <v>314072316.14999998</v>
      </c>
      <c r="C86" s="90">
        <f>'2Year'!C86+'4Year'!C86</f>
        <v>313477024</v>
      </c>
      <c r="D86" s="90">
        <f>'2Year'!D86+'4Year'!D86</f>
        <v>320416471</v>
      </c>
      <c r="E86" s="90">
        <f t="shared" si="6"/>
        <v>6939447</v>
      </c>
      <c r="F86" s="84">
        <f t="shared" si="7"/>
        <v>2.2137019522043184E-2</v>
      </c>
    </row>
    <row r="87" spans="1:8" ht="15" customHeight="1" x14ac:dyDescent="0.25">
      <c r="A87" s="78" t="s">
        <v>82</v>
      </c>
      <c r="B87" s="72">
        <f>'2Year'!B87+'4Year'!B87</f>
        <v>13902049.02</v>
      </c>
      <c r="C87" s="72">
        <f>'2Year'!C87+'4Year'!C87</f>
        <v>10037431</v>
      </c>
      <c r="D87" s="72">
        <f>'2Year'!D87+'4Year'!D87</f>
        <v>8726936</v>
      </c>
      <c r="E87" s="72">
        <f t="shared" si="6"/>
        <v>-1310495</v>
      </c>
      <c r="F87" s="73">
        <f t="shared" si="7"/>
        <v>-0.13056079787746486</v>
      </c>
    </row>
    <row r="88" spans="1:8" ht="15" customHeight="1" x14ac:dyDescent="0.25">
      <c r="A88" s="78" t="s">
        <v>83</v>
      </c>
      <c r="B88" s="72">
        <f>'2Year'!B88+'4Year'!B88</f>
        <v>4550463.9699999988</v>
      </c>
      <c r="C88" s="72">
        <f>'2Year'!C88+'4Year'!C88</f>
        <v>5890960</v>
      </c>
      <c r="D88" s="72">
        <f>'2Year'!D88+'4Year'!D88</f>
        <v>6579916</v>
      </c>
      <c r="E88" s="72">
        <f t="shared" si="6"/>
        <v>688956</v>
      </c>
      <c r="F88" s="73">
        <f t="shared" si="7"/>
        <v>0.11695139671632468</v>
      </c>
    </row>
    <row r="89" spans="1:8" ht="15" customHeight="1" x14ac:dyDescent="0.25">
      <c r="A89" s="86" t="s">
        <v>84</v>
      </c>
      <c r="B89" s="72">
        <f>'2Year'!B89+'4Year'!B89</f>
        <v>1468017.1600000001</v>
      </c>
      <c r="C89" s="72">
        <f>'2Year'!C89+'4Year'!C89</f>
        <v>1296512</v>
      </c>
      <c r="D89" s="72">
        <f>'2Year'!D89+'4Year'!D89</f>
        <v>595783</v>
      </c>
      <c r="E89" s="72">
        <f t="shared" si="6"/>
        <v>-700729</v>
      </c>
      <c r="F89" s="73">
        <f t="shared" si="7"/>
        <v>-0.54047243681508539</v>
      </c>
    </row>
    <row r="90" spans="1:8" s="127" customFormat="1" ht="15" customHeight="1" x14ac:dyDescent="0.25">
      <c r="A90" s="100" t="s">
        <v>85</v>
      </c>
      <c r="B90" s="90">
        <f>'2Year'!B90+'4Year'!B90</f>
        <v>19920530.150000002</v>
      </c>
      <c r="C90" s="90">
        <f>'2Year'!C90+'4Year'!C90</f>
        <v>17224903</v>
      </c>
      <c r="D90" s="90">
        <f>'2Year'!D90+'4Year'!D90</f>
        <v>15902635</v>
      </c>
      <c r="E90" s="90">
        <f t="shared" si="6"/>
        <v>-1322268</v>
      </c>
      <c r="F90" s="84">
        <f t="shared" si="7"/>
        <v>-7.6764902536751584E-2</v>
      </c>
    </row>
    <row r="91" spans="1:8" ht="15" customHeight="1" x14ac:dyDescent="0.25">
      <c r="A91" s="86" t="s">
        <v>86</v>
      </c>
      <c r="B91" s="72">
        <f>'2Year'!B91+'4Year'!B91</f>
        <v>0</v>
      </c>
      <c r="C91" s="72">
        <f>'2Year'!C91+'4Year'!C91</f>
        <v>0</v>
      </c>
      <c r="D91" s="72">
        <f>'2Year'!D91+'4Year'!D91</f>
        <v>0</v>
      </c>
      <c r="E91" s="72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f>'2Year'!B92+'4Year'!B92+1</f>
        <v>1910766337.3960001</v>
      </c>
      <c r="C92" s="200">
        <f>'2Year'!C92+'4Year'!C92</f>
        <v>1948120571</v>
      </c>
      <c r="D92" s="200">
        <f>'2Year'!D92+'4Year'!D92-1</f>
        <v>1977472915.7877898</v>
      </c>
      <c r="E92" s="201">
        <f t="shared" si="6"/>
        <v>29352344.787789822</v>
      </c>
      <c r="F92" s="202">
        <f t="shared" si="7"/>
        <v>1.5067006233973914E-2</v>
      </c>
    </row>
    <row r="93" spans="1:8" ht="15" customHeight="1" thickTop="1" x14ac:dyDescent="0.4">
      <c r="A93" s="4"/>
      <c r="B93" s="5"/>
      <c r="C93" s="5"/>
      <c r="D93" s="5"/>
      <c r="E93" s="5"/>
      <c r="F93" s="6" t="s">
        <v>46</v>
      </c>
      <c r="G93" s="145"/>
      <c r="H93" s="145"/>
    </row>
    <row r="94" spans="1:8" x14ac:dyDescent="0.25">
      <c r="A94" s="1" t="s">
        <v>201</v>
      </c>
    </row>
    <row r="95" spans="1:8" x14ac:dyDescent="0.25">
      <c r="A95" s="1" t="s">
        <v>193</v>
      </c>
    </row>
  </sheetData>
  <hyperlinks>
    <hyperlink ref="H2" location="Home!A1" tooltip="Home" display="Home" xr:uid="{00000000-0004-0000-0400-000000000000}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50">
    <pageSetUpPr fitToPage="1"/>
  </sheetPr>
  <dimension ref="A1:L95"/>
  <sheetViews>
    <sheetView zoomScale="80" zoomScaleNormal="80" workbookViewId="0">
      <pane xSplit="1" ySplit="5" topLeftCell="B6" activePane="bottomRight" state="frozen"/>
      <selection activeCell="P29" sqref="P29"/>
      <selection pane="topRight" activeCell="P29" sqref="P29"/>
      <selection pane="bottomLeft" activeCell="P29" sqref="P29"/>
      <selection pane="bottomRight" activeCell="P29" sqref="P29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10" t="s">
        <v>113</v>
      </c>
      <c r="E1" s="41"/>
      <c r="F1" s="34"/>
      <c r="G1" s="215"/>
      <c r="H1" s="145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190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138</v>
      </c>
      <c r="C5" s="65" t="s">
        <v>197</v>
      </c>
      <c r="D5" s="65" t="s">
        <v>198</v>
      </c>
      <c r="E5" s="65" t="s">
        <v>138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v>5243285</v>
      </c>
      <c r="C8" s="72">
        <v>5243285</v>
      </c>
      <c r="D8" s="72">
        <v>5899268</v>
      </c>
      <c r="E8" s="72">
        <f t="shared" ref="E8:E29" si="0">D8-C8</f>
        <v>655983</v>
      </c>
      <c r="F8" s="73">
        <f t="shared" ref="F8:F29" si="1">IF(ISBLANK(E8),"  ",IF(C8&gt;0,E8/C8,IF(E8&gt;0,1,0)))</f>
        <v>0.12510916343475512</v>
      </c>
    </row>
    <row r="9" spans="1:8" ht="15" customHeight="1" x14ac:dyDescent="0.25">
      <c r="A9" s="71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5">
        <v>234538.17</v>
      </c>
      <c r="C10" s="75">
        <v>244794</v>
      </c>
      <c r="D10" s="75">
        <v>240843</v>
      </c>
      <c r="E10" s="75">
        <f t="shared" si="0"/>
        <v>-3951</v>
      </c>
      <c r="F10" s="73">
        <f t="shared" si="1"/>
        <v>-1.6140101473075319E-2</v>
      </c>
    </row>
    <row r="11" spans="1:8" ht="15" customHeight="1" x14ac:dyDescent="0.25">
      <c r="A11" s="76" t="s">
        <v>15</v>
      </c>
      <c r="B11" s="77">
        <v>0</v>
      </c>
      <c r="C11" s="77">
        <v>0</v>
      </c>
      <c r="D11" s="77">
        <v>0</v>
      </c>
      <c r="E11" s="75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7">
        <v>234538.17</v>
      </c>
      <c r="C12" s="77">
        <v>244794</v>
      </c>
      <c r="D12" s="77">
        <v>240843</v>
      </c>
      <c r="E12" s="75">
        <f t="shared" si="0"/>
        <v>-3951</v>
      </c>
      <c r="F12" s="73">
        <f t="shared" si="1"/>
        <v>-1.6140101473075319E-2</v>
      </c>
    </row>
    <row r="13" spans="1:8" ht="15" customHeight="1" x14ac:dyDescent="0.25">
      <c r="A13" s="78" t="s">
        <v>17</v>
      </c>
      <c r="B13" s="77">
        <v>0</v>
      </c>
      <c r="C13" s="77">
        <v>0</v>
      </c>
      <c r="D13" s="77">
        <v>0</v>
      </c>
      <c r="E13" s="75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7">
        <v>0</v>
      </c>
      <c r="C14" s="77">
        <v>0</v>
      </c>
      <c r="D14" s="77">
        <v>0</v>
      </c>
      <c r="E14" s="75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7">
        <v>0</v>
      </c>
      <c r="C15" s="77">
        <v>0</v>
      </c>
      <c r="D15" s="77">
        <v>0</v>
      </c>
      <c r="E15" s="75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7">
        <v>0</v>
      </c>
      <c r="C16" s="77">
        <v>0</v>
      </c>
      <c r="D16" s="77">
        <v>0</v>
      </c>
      <c r="E16" s="75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7">
        <v>0</v>
      </c>
      <c r="C17" s="77">
        <v>0</v>
      </c>
      <c r="D17" s="77">
        <v>0</v>
      </c>
      <c r="E17" s="75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7">
        <v>0</v>
      </c>
      <c r="C18" s="77">
        <v>0</v>
      </c>
      <c r="D18" s="77">
        <v>0</v>
      </c>
      <c r="E18" s="75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7">
        <v>0</v>
      </c>
      <c r="C19" s="77">
        <v>0</v>
      </c>
      <c r="D19" s="77">
        <v>0</v>
      </c>
      <c r="E19" s="75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7">
        <v>0</v>
      </c>
      <c r="C20" s="77">
        <v>0</v>
      </c>
      <c r="D20" s="77">
        <v>0</v>
      </c>
      <c r="E20" s="75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7">
        <v>0</v>
      </c>
      <c r="C22" s="77">
        <v>0</v>
      </c>
      <c r="D22" s="77">
        <v>0</v>
      </c>
      <c r="E22" s="75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7">
        <v>0</v>
      </c>
      <c r="C23" s="77">
        <v>0</v>
      </c>
      <c r="D23" s="77">
        <v>0</v>
      </c>
      <c r="E23" s="75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7">
        <v>0</v>
      </c>
      <c r="C24" s="77">
        <v>0</v>
      </c>
      <c r="D24" s="77">
        <v>0</v>
      </c>
      <c r="E24" s="75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7">
        <v>0</v>
      </c>
      <c r="C25" s="77">
        <v>0</v>
      </c>
      <c r="D25" s="77">
        <v>0</v>
      </c>
      <c r="E25" s="75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7">
        <v>0</v>
      </c>
      <c r="C26" s="77">
        <v>0</v>
      </c>
      <c r="D26" s="77">
        <v>0</v>
      </c>
      <c r="E26" s="75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7">
        <v>0</v>
      </c>
      <c r="C27" s="77">
        <v>0</v>
      </c>
      <c r="D27" s="77">
        <v>0</v>
      </c>
      <c r="E27" s="75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7">
        <v>0</v>
      </c>
      <c r="C28" s="77">
        <v>0</v>
      </c>
      <c r="D28" s="77">
        <v>0</v>
      </c>
      <c r="E28" s="75">
        <f>D28-C28</f>
        <v>0</v>
      </c>
      <c r="F28" s="73">
        <f>IF(ISBLANK(E28),"  ",IF(C28&gt;0,E28/C28,IF(E28&gt;0,1,0)))</f>
        <v>0</v>
      </c>
    </row>
    <row r="29" spans="1:6" ht="15" customHeight="1" x14ac:dyDescent="0.25">
      <c r="A29" s="79" t="s">
        <v>32</v>
      </c>
      <c r="B29" s="77">
        <v>0</v>
      </c>
      <c r="C29" s="77">
        <v>0</v>
      </c>
      <c r="D29" s="77">
        <v>0</v>
      </c>
      <c r="E29" s="75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77"/>
      <c r="C34" s="77"/>
      <c r="D34" s="77"/>
      <c r="E34" s="75"/>
      <c r="F34" s="73" t="str">
        <f>IF(ISBLANK(E34),"  ",IF(C34&gt;0,E34/C34,IF(E34&gt;0,1,0)))</f>
        <v xml:space="preserve">  </v>
      </c>
    </row>
    <row r="35" spans="1:12" s="127" customFormat="1" ht="15" customHeight="1" x14ac:dyDescent="0.25">
      <c r="A35" s="82" t="s">
        <v>38</v>
      </c>
      <c r="B35" s="83">
        <v>5477823.1699999999</v>
      </c>
      <c r="C35" s="83">
        <v>5488079</v>
      </c>
      <c r="D35" s="83">
        <v>6140111</v>
      </c>
      <c r="E35" s="83">
        <f>D35-C35</f>
        <v>652032</v>
      </c>
      <c r="F35" s="84">
        <f>IF(ISBLANK(E35),"  ",IF(C35&gt;0,E35/C35,IF(E35&gt;0,1,0)))</f>
        <v>0.11880878536916105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v>5160467.3</v>
      </c>
      <c r="C39" s="72">
        <v>0</v>
      </c>
      <c r="D39" s="72">
        <v>0</v>
      </c>
      <c r="E39" s="75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88">
        <v>5160467.3</v>
      </c>
      <c r="C42" s="88">
        <v>0</v>
      </c>
      <c r="D42" s="88">
        <v>0</v>
      </c>
      <c r="E42" s="88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v>0</v>
      </c>
      <c r="C44" s="90">
        <v>0</v>
      </c>
      <c r="D44" s="90">
        <v>0</v>
      </c>
      <c r="E44" s="90">
        <f>D44-C44</f>
        <v>0</v>
      </c>
      <c r="F44" s="84">
        <f>IF(ISBLANK(E44),"  ",IF(C44&gt;0,E44/C44,IF(E44&gt;0,1,0)))</f>
        <v>0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v>0</v>
      </c>
      <c r="C46" s="90">
        <v>0</v>
      </c>
      <c r="D46" s="90"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88">
        <v>12197229.129999999</v>
      </c>
      <c r="C48" s="88">
        <v>7250000</v>
      </c>
      <c r="D48" s="88">
        <v>8755000</v>
      </c>
      <c r="E48" s="88">
        <f>D48-C48</f>
        <v>1505000</v>
      </c>
      <c r="F48" s="84">
        <f>IF(ISBLANK(E48),"  ",IF(C48&gt;0,E48/C48,IF(E48&gt;0,1,0)))</f>
        <v>0.20758620689655172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2">
        <v>0</v>
      </c>
      <c r="C50" s="92">
        <v>0</v>
      </c>
      <c r="D50" s="92">
        <v>0</v>
      </c>
      <c r="E50" s="92">
        <f>D50-C50</f>
        <v>0</v>
      </c>
      <c r="F50" s="84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88">
        <v>12514584.999999996</v>
      </c>
      <c r="C54" s="88">
        <v>12738079</v>
      </c>
      <c r="D54" s="88">
        <v>14895111</v>
      </c>
      <c r="E54" s="88">
        <f>D54-C54</f>
        <v>2157032</v>
      </c>
      <c r="F54" s="84">
        <f>IF(ISBLANK(E54),"  ",IF(C54&gt;0,E54/C54,IF(E54&gt;0,1,0)))</f>
        <v>0.16933730745428727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68">
        <v>6075488.8899999997</v>
      </c>
      <c r="C58" s="68">
        <v>6950230</v>
      </c>
      <c r="D58" s="68">
        <v>6905000</v>
      </c>
      <c r="E58" s="68">
        <f t="shared" ref="E58:E71" si="4">D58-C58</f>
        <v>-45230</v>
      </c>
      <c r="F58" s="73">
        <f t="shared" ref="F58:F71" si="5">IF(ISBLANK(E58),"  ",IF(C58&gt;0,E58/C58,IF(E58&gt;0,1,0)))</f>
        <v>-6.5076983063869828E-3</v>
      </c>
    </row>
    <row r="59" spans="1:6" ht="15" customHeight="1" x14ac:dyDescent="0.25">
      <c r="A59" s="78" t="s">
        <v>55</v>
      </c>
      <c r="B59" s="77">
        <v>0</v>
      </c>
      <c r="C59" s="77">
        <v>0</v>
      </c>
      <c r="D59" s="77">
        <v>0</v>
      </c>
      <c r="E59" s="77">
        <f t="shared" si="4"/>
        <v>0</v>
      </c>
      <c r="F59" s="73">
        <f t="shared" si="5"/>
        <v>0</v>
      </c>
    </row>
    <row r="60" spans="1:6" ht="15" customHeight="1" x14ac:dyDescent="0.25">
      <c r="A60" s="78" t="s">
        <v>56</v>
      </c>
      <c r="B60" s="77">
        <v>0</v>
      </c>
      <c r="C60" s="77">
        <v>0</v>
      </c>
      <c r="D60" s="77">
        <v>0</v>
      </c>
      <c r="E60" s="77">
        <f t="shared" si="4"/>
        <v>0</v>
      </c>
      <c r="F60" s="73">
        <f t="shared" si="5"/>
        <v>0</v>
      </c>
    </row>
    <row r="61" spans="1:6" ht="15" customHeight="1" x14ac:dyDescent="0.25">
      <c r="A61" s="78" t="s">
        <v>57</v>
      </c>
      <c r="B61" s="77">
        <v>1080639.5900000001</v>
      </c>
      <c r="C61" s="77">
        <v>638457</v>
      </c>
      <c r="D61" s="77">
        <v>1315000</v>
      </c>
      <c r="E61" s="77">
        <f t="shared" si="4"/>
        <v>676543</v>
      </c>
      <c r="F61" s="73">
        <f t="shared" si="5"/>
        <v>1.059653195125122</v>
      </c>
    </row>
    <row r="62" spans="1:6" ht="15" customHeight="1" x14ac:dyDescent="0.25">
      <c r="A62" s="78" t="s">
        <v>58</v>
      </c>
      <c r="B62" s="77">
        <v>1295048.3599999999</v>
      </c>
      <c r="C62" s="77">
        <v>1206200</v>
      </c>
      <c r="D62" s="77">
        <v>1316000</v>
      </c>
      <c r="E62" s="77">
        <f t="shared" si="4"/>
        <v>109800</v>
      </c>
      <c r="F62" s="73">
        <f t="shared" si="5"/>
        <v>9.1029679986735196E-2</v>
      </c>
    </row>
    <row r="63" spans="1:6" ht="15" customHeight="1" x14ac:dyDescent="0.25">
      <c r="A63" s="78" t="s">
        <v>59</v>
      </c>
      <c r="B63" s="77">
        <v>2163465</v>
      </c>
      <c r="C63" s="77">
        <v>2340649</v>
      </c>
      <c r="D63" s="77">
        <v>2704581</v>
      </c>
      <c r="E63" s="77">
        <f t="shared" si="4"/>
        <v>363932</v>
      </c>
      <c r="F63" s="73">
        <f t="shared" si="5"/>
        <v>0.15548337234672949</v>
      </c>
    </row>
    <row r="64" spans="1:6" ht="15" customHeight="1" x14ac:dyDescent="0.25">
      <c r="A64" s="78" t="s">
        <v>60</v>
      </c>
      <c r="B64" s="77">
        <v>0</v>
      </c>
      <c r="C64" s="77">
        <v>0</v>
      </c>
      <c r="D64" s="77">
        <v>0</v>
      </c>
      <c r="E64" s="77">
        <f t="shared" si="4"/>
        <v>0</v>
      </c>
      <c r="F64" s="73">
        <f t="shared" si="5"/>
        <v>0</v>
      </c>
    </row>
    <row r="65" spans="1:6" ht="15" customHeight="1" x14ac:dyDescent="0.25">
      <c r="A65" s="78" t="s">
        <v>61</v>
      </c>
      <c r="B65" s="77">
        <v>1594460.49</v>
      </c>
      <c r="C65" s="77">
        <v>1297060</v>
      </c>
      <c r="D65" s="77">
        <v>2350500</v>
      </c>
      <c r="E65" s="77">
        <f t="shared" si="4"/>
        <v>1053440</v>
      </c>
      <c r="F65" s="73">
        <f t="shared" si="5"/>
        <v>0.81217522705194822</v>
      </c>
    </row>
    <row r="66" spans="1:6" s="127" customFormat="1" ht="15" customHeight="1" x14ac:dyDescent="0.25">
      <c r="A66" s="97" t="s">
        <v>62</v>
      </c>
      <c r="B66" s="83">
        <v>12209102.33</v>
      </c>
      <c r="C66" s="83">
        <v>12432596</v>
      </c>
      <c r="D66" s="83">
        <v>14591081</v>
      </c>
      <c r="E66" s="83">
        <f t="shared" si="4"/>
        <v>2158485</v>
      </c>
      <c r="F66" s="84">
        <f t="shared" si="5"/>
        <v>0.17361498756977223</v>
      </c>
    </row>
    <row r="67" spans="1:6" ht="15" customHeight="1" x14ac:dyDescent="0.25">
      <c r="A67" s="78" t="s">
        <v>63</v>
      </c>
      <c r="B67" s="77">
        <v>0</v>
      </c>
      <c r="C67" s="77">
        <v>0</v>
      </c>
      <c r="D67" s="77">
        <v>0</v>
      </c>
      <c r="E67" s="77">
        <f t="shared" si="4"/>
        <v>0</v>
      </c>
      <c r="F67" s="73">
        <f t="shared" si="5"/>
        <v>0</v>
      </c>
    </row>
    <row r="68" spans="1:6" ht="15" customHeight="1" x14ac:dyDescent="0.25">
      <c r="A68" s="78" t="s">
        <v>64</v>
      </c>
      <c r="B68" s="77">
        <v>305483</v>
      </c>
      <c r="C68" s="77">
        <v>305483</v>
      </c>
      <c r="D68" s="77">
        <v>304030</v>
      </c>
      <c r="E68" s="77">
        <f t="shared" si="4"/>
        <v>-1453</v>
      </c>
      <c r="F68" s="73">
        <f t="shared" si="5"/>
        <v>-4.7564021565848179E-3</v>
      </c>
    </row>
    <row r="69" spans="1:6" ht="15" customHeight="1" x14ac:dyDescent="0.25">
      <c r="A69" s="78" t="s">
        <v>65</v>
      </c>
      <c r="B69" s="77">
        <v>0</v>
      </c>
      <c r="C69" s="77">
        <v>0</v>
      </c>
      <c r="D69" s="77">
        <v>0</v>
      </c>
      <c r="E69" s="77">
        <f t="shared" si="4"/>
        <v>0</v>
      </c>
      <c r="F69" s="73">
        <f t="shared" si="5"/>
        <v>0</v>
      </c>
    </row>
    <row r="70" spans="1:6" ht="15" customHeight="1" x14ac:dyDescent="0.25">
      <c r="A70" s="78" t="s">
        <v>66</v>
      </c>
      <c r="B70" s="77">
        <v>0</v>
      </c>
      <c r="C70" s="77">
        <v>0</v>
      </c>
      <c r="D70" s="77">
        <v>0</v>
      </c>
      <c r="E70" s="77">
        <f t="shared" si="4"/>
        <v>0</v>
      </c>
      <c r="F70" s="73">
        <f t="shared" si="5"/>
        <v>0</v>
      </c>
    </row>
    <row r="71" spans="1:6" s="127" customFormat="1" ht="15" customHeight="1" x14ac:dyDescent="0.25">
      <c r="A71" s="98" t="s">
        <v>67</v>
      </c>
      <c r="B71" s="99">
        <v>12514585.33</v>
      </c>
      <c r="C71" s="99">
        <v>12738079</v>
      </c>
      <c r="D71" s="99">
        <v>14895111</v>
      </c>
      <c r="E71" s="99">
        <f t="shared" si="4"/>
        <v>2157032</v>
      </c>
      <c r="F71" s="84">
        <f t="shared" si="5"/>
        <v>0.16933730745428727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v>7009263.2599999988</v>
      </c>
      <c r="C74" s="72">
        <v>7640951</v>
      </c>
      <c r="D74" s="72">
        <v>8000000</v>
      </c>
      <c r="E74" s="68">
        <f t="shared" ref="E74:E92" si="6">D74-C74</f>
        <v>359049</v>
      </c>
      <c r="F74" s="73">
        <f t="shared" ref="F74:F92" si="7">IF(ISBLANK(E74),"  ",IF(C74&gt;0,E74/C74,IF(E74&gt;0,1,0)))</f>
        <v>4.6990093248863919E-2</v>
      </c>
    </row>
    <row r="75" spans="1:6" ht="15" customHeight="1" x14ac:dyDescent="0.25">
      <c r="A75" s="78" t="s">
        <v>70</v>
      </c>
      <c r="B75" s="75">
        <v>0</v>
      </c>
      <c r="C75" s="75">
        <v>0</v>
      </c>
      <c r="D75" s="75">
        <v>0</v>
      </c>
      <c r="E75" s="77">
        <f t="shared" si="6"/>
        <v>0</v>
      </c>
      <c r="F75" s="73">
        <f t="shared" si="7"/>
        <v>0</v>
      </c>
    </row>
    <row r="76" spans="1:6" ht="15" customHeight="1" x14ac:dyDescent="0.25">
      <c r="A76" s="78" t="s">
        <v>71</v>
      </c>
      <c r="B76" s="68">
        <v>2637451.63</v>
      </c>
      <c r="C76" s="68">
        <v>2680178</v>
      </c>
      <c r="D76" s="68">
        <v>2855000</v>
      </c>
      <c r="E76" s="77">
        <f t="shared" si="6"/>
        <v>174822</v>
      </c>
      <c r="F76" s="73">
        <f t="shared" si="7"/>
        <v>6.5227757260898342E-2</v>
      </c>
    </row>
    <row r="77" spans="1:6" s="127" customFormat="1" ht="15" customHeight="1" x14ac:dyDescent="0.25">
      <c r="A77" s="97" t="s">
        <v>72</v>
      </c>
      <c r="B77" s="99">
        <v>9646714.8899999987</v>
      </c>
      <c r="C77" s="99">
        <v>10321129</v>
      </c>
      <c r="D77" s="99">
        <v>10855000</v>
      </c>
      <c r="E77" s="83">
        <f t="shared" si="6"/>
        <v>533871</v>
      </c>
      <c r="F77" s="84">
        <f t="shared" si="7"/>
        <v>5.1726027259227161E-2</v>
      </c>
    </row>
    <row r="78" spans="1:6" ht="15" customHeight="1" x14ac:dyDescent="0.25">
      <c r="A78" s="78" t="s">
        <v>73</v>
      </c>
      <c r="B78" s="75">
        <v>58983.199999999997</v>
      </c>
      <c r="C78" s="75">
        <v>60750</v>
      </c>
      <c r="D78" s="75">
        <v>145500</v>
      </c>
      <c r="E78" s="77">
        <f t="shared" si="6"/>
        <v>84750</v>
      </c>
      <c r="F78" s="73">
        <f t="shared" si="7"/>
        <v>1.3950617283950617</v>
      </c>
    </row>
    <row r="79" spans="1:6" ht="15" customHeight="1" x14ac:dyDescent="0.25">
      <c r="A79" s="78" t="s">
        <v>74</v>
      </c>
      <c r="B79" s="72">
        <v>1461810.69</v>
      </c>
      <c r="C79" s="72">
        <v>1135000</v>
      </c>
      <c r="D79" s="72">
        <v>2065000</v>
      </c>
      <c r="E79" s="77">
        <f t="shared" si="6"/>
        <v>930000</v>
      </c>
      <c r="F79" s="73">
        <f t="shared" si="7"/>
        <v>0.81938325991189431</v>
      </c>
    </row>
    <row r="80" spans="1:6" ht="15" customHeight="1" x14ac:dyDescent="0.25">
      <c r="A80" s="78" t="s">
        <v>75</v>
      </c>
      <c r="B80" s="68">
        <v>491953.02</v>
      </c>
      <c r="C80" s="68">
        <v>671717</v>
      </c>
      <c r="D80" s="68">
        <v>685000</v>
      </c>
      <c r="E80" s="77">
        <f t="shared" si="6"/>
        <v>13283</v>
      </c>
      <c r="F80" s="73">
        <f t="shared" si="7"/>
        <v>1.9774696784508952E-2</v>
      </c>
    </row>
    <row r="81" spans="1:8" s="127" customFormat="1" ht="15" customHeight="1" x14ac:dyDescent="0.25">
      <c r="A81" s="81" t="s">
        <v>76</v>
      </c>
      <c r="B81" s="99">
        <v>2012746.91</v>
      </c>
      <c r="C81" s="99">
        <v>1867467</v>
      </c>
      <c r="D81" s="99">
        <v>2895500</v>
      </c>
      <c r="E81" s="83">
        <f t="shared" si="6"/>
        <v>1028033</v>
      </c>
      <c r="F81" s="84">
        <f t="shared" si="7"/>
        <v>0.55049593915180295</v>
      </c>
    </row>
    <row r="82" spans="1:8" ht="15" customHeight="1" x14ac:dyDescent="0.25">
      <c r="A82" s="78" t="s">
        <v>77</v>
      </c>
      <c r="B82" s="68">
        <v>505580.88</v>
      </c>
      <c r="C82" s="68">
        <v>226000</v>
      </c>
      <c r="D82" s="68">
        <v>840581</v>
      </c>
      <c r="E82" s="77">
        <f t="shared" si="6"/>
        <v>614581</v>
      </c>
      <c r="F82" s="73">
        <f t="shared" si="7"/>
        <v>2.7193849557522123</v>
      </c>
    </row>
    <row r="83" spans="1:8" ht="15" customHeight="1" x14ac:dyDescent="0.25">
      <c r="A83" s="78" t="s">
        <v>78</v>
      </c>
      <c r="B83" s="77">
        <v>22935.55</v>
      </c>
      <c r="C83" s="77">
        <v>18000</v>
      </c>
      <c r="D83" s="77">
        <v>0</v>
      </c>
      <c r="E83" s="77">
        <f t="shared" si="6"/>
        <v>-18000</v>
      </c>
      <c r="F83" s="73">
        <f t="shared" si="7"/>
        <v>-1</v>
      </c>
    </row>
    <row r="84" spans="1:8" ht="15" customHeight="1" x14ac:dyDescent="0.25">
      <c r="A84" s="78" t="s">
        <v>79</v>
      </c>
      <c r="B84" s="77">
        <v>0</v>
      </c>
      <c r="C84" s="77">
        <v>0</v>
      </c>
      <c r="D84" s="77">
        <v>0</v>
      </c>
      <c r="E84" s="77">
        <f t="shared" si="6"/>
        <v>0</v>
      </c>
      <c r="F84" s="73">
        <f t="shared" si="7"/>
        <v>0</v>
      </c>
    </row>
    <row r="85" spans="1:8" ht="15" customHeight="1" x14ac:dyDescent="0.25">
      <c r="A85" s="78" t="s">
        <v>80</v>
      </c>
      <c r="B85" s="77">
        <v>305483</v>
      </c>
      <c r="C85" s="77">
        <v>305483</v>
      </c>
      <c r="D85" s="77">
        <v>304030</v>
      </c>
      <c r="E85" s="77">
        <f t="shared" si="6"/>
        <v>-1453</v>
      </c>
      <c r="F85" s="73">
        <f t="shared" si="7"/>
        <v>-4.7564021565848179E-3</v>
      </c>
    </row>
    <row r="86" spans="1:8" s="127" customFormat="1" ht="15" customHeight="1" x14ac:dyDescent="0.25">
      <c r="A86" s="81" t="s">
        <v>81</v>
      </c>
      <c r="B86" s="83">
        <v>833999.43</v>
      </c>
      <c r="C86" s="83">
        <v>549483</v>
      </c>
      <c r="D86" s="83">
        <v>1144611</v>
      </c>
      <c r="E86" s="83">
        <f t="shared" si="6"/>
        <v>595128</v>
      </c>
      <c r="F86" s="84">
        <f t="shared" si="7"/>
        <v>1.0830689939452176</v>
      </c>
    </row>
    <row r="87" spans="1:8" ht="15" customHeight="1" x14ac:dyDescent="0.25">
      <c r="A87" s="78" t="s">
        <v>82</v>
      </c>
      <c r="B87" s="77">
        <v>21124.1</v>
      </c>
      <c r="C87" s="77">
        <v>0</v>
      </c>
      <c r="D87" s="77">
        <v>0</v>
      </c>
      <c r="E87" s="77">
        <f t="shared" si="6"/>
        <v>0</v>
      </c>
      <c r="F87" s="73">
        <f t="shared" si="7"/>
        <v>0</v>
      </c>
    </row>
    <row r="88" spans="1:8" ht="15" customHeight="1" x14ac:dyDescent="0.25">
      <c r="A88" s="78" t="s">
        <v>83</v>
      </c>
      <c r="B88" s="77">
        <v>0</v>
      </c>
      <c r="C88" s="77">
        <v>0</v>
      </c>
      <c r="D88" s="77">
        <v>0</v>
      </c>
      <c r="E88" s="77">
        <f t="shared" si="6"/>
        <v>0</v>
      </c>
      <c r="F88" s="73">
        <f t="shared" si="7"/>
        <v>0</v>
      </c>
    </row>
    <row r="89" spans="1:8" ht="15" customHeight="1" x14ac:dyDescent="0.25">
      <c r="A89" s="86" t="s">
        <v>84</v>
      </c>
      <c r="B89" s="77">
        <v>0</v>
      </c>
      <c r="C89" s="77">
        <v>0</v>
      </c>
      <c r="D89" s="77">
        <v>0</v>
      </c>
      <c r="E89" s="77">
        <f t="shared" si="6"/>
        <v>0</v>
      </c>
      <c r="F89" s="73">
        <f t="shared" si="7"/>
        <v>0</v>
      </c>
    </row>
    <row r="90" spans="1:8" s="127" customFormat="1" ht="15" customHeight="1" x14ac:dyDescent="0.25">
      <c r="A90" s="100" t="s">
        <v>85</v>
      </c>
      <c r="B90" s="99">
        <v>21124.1</v>
      </c>
      <c r="C90" s="99">
        <v>0</v>
      </c>
      <c r="D90" s="99">
        <v>0</v>
      </c>
      <c r="E90" s="99">
        <f t="shared" si="6"/>
        <v>0</v>
      </c>
      <c r="F90" s="84">
        <f t="shared" si="7"/>
        <v>0</v>
      </c>
    </row>
    <row r="91" spans="1:8" ht="15" customHeight="1" x14ac:dyDescent="0.25">
      <c r="A91" s="86" t="s">
        <v>86</v>
      </c>
      <c r="B91" s="77">
        <v>0</v>
      </c>
      <c r="C91" s="77">
        <v>0</v>
      </c>
      <c r="D91" s="77">
        <v>0</v>
      </c>
      <c r="E91" s="77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v>12514585.329999998</v>
      </c>
      <c r="C92" s="200">
        <v>12738079</v>
      </c>
      <c r="D92" s="200">
        <v>14895111</v>
      </c>
      <c r="E92" s="200">
        <f t="shared" si="6"/>
        <v>2157032</v>
      </c>
      <c r="F92" s="202">
        <f t="shared" si="7"/>
        <v>0.16933730745428727</v>
      </c>
    </row>
    <row r="93" spans="1:8" ht="15" customHeight="1" thickTop="1" x14ac:dyDescent="0.4">
      <c r="A93" s="4"/>
      <c r="B93" s="5"/>
      <c r="C93" s="5"/>
      <c r="D93" s="5"/>
      <c r="E93" s="5"/>
      <c r="F93" s="6" t="s">
        <v>46</v>
      </c>
      <c r="G93" s="145"/>
      <c r="H93" s="145"/>
    </row>
    <row r="94" spans="1:8" x14ac:dyDescent="0.25">
      <c r="A94" s="11" t="s">
        <v>201</v>
      </c>
    </row>
    <row r="95" spans="1:8" x14ac:dyDescent="0.25">
      <c r="A95" s="11" t="s">
        <v>193</v>
      </c>
    </row>
  </sheetData>
  <hyperlinks>
    <hyperlink ref="H2" location="Home!A1" tooltip="Home" display="Home" xr:uid="{00000000-0004-0000-3100-000000000000}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51">
    <pageSetUpPr fitToPage="1"/>
  </sheetPr>
  <dimension ref="A1:L95"/>
  <sheetViews>
    <sheetView zoomScale="80" zoomScaleNormal="80" workbookViewId="0">
      <pane xSplit="1" ySplit="5" topLeftCell="B6" activePane="bottomRight" state="frozen"/>
      <selection activeCell="P29" sqref="P29"/>
      <selection pane="topRight" activeCell="P29" sqref="P29"/>
      <selection pane="bottomLeft" activeCell="P29" sqref="P29"/>
      <selection pane="bottomRight" activeCell="P29" sqref="P29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10" t="s">
        <v>114</v>
      </c>
      <c r="E1" s="33"/>
      <c r="F1" s="34"/>
      <c r="G1" s="215"/>
      <c r="H1" s="145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190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138</v>
      </c>
      <c r="C5" s="65" t="s">
        <v>197</v>
      </c>
      <c r="D5" s="65" t="s">
        <v>198</v>
      </c>
      <c r="E5" s="65" t="s">
        <v>138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v>14183422</v>
      </c>
      <c r="C8" s="72">
        <v>14183422</v>
      </c>
      <c r="D8" s="72">
        <v>13958457</v>
      </c>
      <c r="E8" s="72">
        <f t="shared" ref="E8:E29" si="0">D8-C8</f>
        <v>-224965</v>
      </c>
      <c r="F8" s="73">
        <f t="shared" ref="F8:F29" si="1">IF(ISBLANK(E8),"  ",IF(C8&gt;0,E8/C8,IF(E8&gt;0,1,0)))</f>
        <v>-1.586112293634075E-2</v>
      </c>
    </row>
    <row r="9" spans="1:8" ht="15" customHeight="1" x14ac:dyDescent="0.25">
      <c r="A9" s="71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5">
        <v>726164</v>
      </c>
      <c r="C10" s="75">
        <v>764374</v>
      </c>
      <c r="D10" s="75">
        <v>745685</v>
      </c>
      <c r="E10" s="75">
        <f t="shared" si="0"/>
        <v>-18689</v>
      </c>
      <c r="F10" s="73">
        <f t="shared" si="1"/>
        <v>-2.4450072870087155E-2</v>
      </c>
    </row>
    <row r="11" spans="1:8" ht="15" customHeight="1" x14ac:dyDescent="0.25">
      <c r="A11" s="76" t="s">
        <v>15</v>
      </c>
      <c r="B11" s="77">
        <v>0</v>
      </c>
      <c r="C11" s="77">
        <v>0</v>
      </c>
      <c r="D11" s="77">
        <v>0</v>
      </c>
      <c r="E11" s="75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7">
        <v>726164</v>
      </c>
      <c r="C12" s="77">
        <v>764374</v>
      </c>
      <c r="D12" s="77">
        <v>745685</v>
      </c>
      <c r="E12" s="75">
        <f t="shared" si="0"/>
        <v>-18689</v>
      </c>
      <c r="F12" s="73">
        <f t="shared" si="1"/>
        <v>-2.4450072870087155E-2</v>
      </c>
    </row>
    <row r="13" spans="1:8" ht="15" customHeight="1" x14ac:dyDescent="0.25">
      <c r="A13" s="78" t="s">
        <v>17</v>
      </c>
      <c r="B13" s="77">
        <v>0</v>
      </c>
      <c r="C13" s="77">
        <v>0</v>
      </c>
      <c r="D13" s="77">
        <v>0</v>
      </c>
      <c r="E13" s="75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7">
        <v>0</v>
      </c>
      <c r="C14" s="77">
        <v>0</v>
      </c>
      <c r="D14" s="77">
        <v>0</v>
      </c>
      <c r="E14" s="75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7">
        <v>0</v>
      </c>
      <c r="C15" s="77">
        <v>0</v>
      </c>
      <c r="D15" s="77">
        <v>0</v>
      </c>
      <c r="E15" s="75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7">
        <v>0</v>
      </c>
      <c r="C16" s="77">
        <v>0</v>
      </c>
      <c r="D16" s="77">
        <v>0</v>
      </c>
      <c r="E16" s="75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7">
        <v>0</v>
      </c>
      <c r="C17" s="77">
        <v>0</v>
      </c>
      <c r="D17" s="77">
        <v>0</v>
      </c>
      <c r="E17" s="75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7">
        <v>0</v>
      </c>
      <c r="C18" s="77">
        <v>0</v>
      </c>
      <c r="D18" s="77">
        <v>0</v>
      </c>
      <c r="E18" s="75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7">
        <v>0</v>
      </c>
      <c r="C19" s="77">
        <v>0</v>
      </c>
      <c r="D19" s="77">
        <v>0</v>
      </c>
      <c r="E19" s="75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7">
        <v>0</v>
      </c>
      <c r="C20" s="77">
        <v>0</v>
      </c>
      <c r="D20" s="77">
        <v>0</v>
      </c>
      <c r="E20" s="75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7">
        <v>0</v>
      </c>
      <c r="C22" s="77">
        <v>0</v>
      </c>
      <c r="D22" s="77">
        <v>0</v>
      </c>
      <c r="E22" s="75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7">
        <v>0</v>
      </c>
      <c r="C23" s="77">
        <v>0</v>
      </c>
      <c r="D23" s="77">
        <v>0</v>
      </c>
      <c r="E23" s="75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7">
        <v>0</v>
      </c>
      <c r="C24" s="77">
        <v>0</v>
      </c>
      <c r="D24" s="77">
        <v>0</v>
      </c>
      <c r="E24" s="75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7">
        <v>0</v>
      </c>
      <c r="C25" s="77">
        <v>0</v>
      </c>
      <c r="D25" s="77">
        <v>0</v>
      </c>
      <c r="E25" s="75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7">
        <v>0</v>
      </c>
      <c r="C26" s="77">
        <v>0</v>
      </c>
      <c r="D26" s="77">
        <v>0</v>
      </c>
      <c r="E26" s="75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7">
        <v>0</v>
      </c>
      <c r="C27" s="77">
        <v>0</v>
      </c>
      <c r="D27" s="77">
        <v>0</v>
      </c>
      <c r="E27" s="75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7">
        <v>0</v>
      </c>
      <c r="C28" s="77">
        <v>0</v>
      </c>
      <c r="D28" s="77">
        <v>0</v>
      </c>
      <c r="E28" s="75">
        <f>D28-C28</f>
        <v>0</v>
      </c>
      <c r="F28" s="73">
        <f>IF(ISBLANK(E28),"  ",IF(C28&gt;0,E28/C28,IF(E28&gt;0,1,0)))</f>
        <v>0</v>
      </c>
    </row>
    <row r="29" spans="1:6" ht="15" customHeight="1" x14ac:dyDescent="0.25">
      <c r="A29" s="79" t="s">
        <v>32</v>
      </c>
      <c r="B29" s="77">
        <v>0</v>
      </c>
      <c r="C29" s="77">
        <v>0</v>
      </c>
      <c r="D29" s="77">
        <v>0</v>
      </c>
      <c r="E29" s="75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77"/>
      <c r="C34" s="77"/>
      <c r="D34" s="77"/>
      <c r="E34" s="75"/>
      <c r="F34" s="73" t="str">
        <f>IF(ISBLANK(E34),"  ",IF(C34&gt;0,E34/C34,IF(E34&gt;0,1,0)))</f>
        <v xml:space="preserve">  </v>
      </c>
    </row>
    <row r="35" spans="1:12" s="127" customFormat="1" ht="15" customHeight="1" x14ac:dyDescent="0.25">
      <c r="A35" s="82" t="s">
        <v>38</v>
      </c>
      <c r="B35" s="83">
        <v>14909586</v>
      </c>
      <c r="C35" s="83">
        <v>14947796</v>
      </c>
      <c r="D35" s="83">
        <v>14704142</v>
      </c>
      <c r="E35" s="83">
        <f>D35-C35</f>
        <v>-243654</v>
      </c>
      <c r="F35" s="84">
        <f>IF(ISBLANK(E35),"  ",IF(C35&gt;0,E35/C35,IF(E35&gt;0,1,0)))</f>
        <v>-1.6300329493391535E-2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v>0</v>
      </c>
      <c r="C39" s="72">
        <v>0</v>
      </c>
      <c r="D39" s="72">
        <v>0</v>
      </c>
      <c r="E39" s="75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88">
        <v>0</v>
      </c>
      <c r="C42" s="88">
        <v>0</v>
      </c>
      <c r="D42" s="88">
        <v>0</v>
      </c>
      <c r="E42" s="88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v>0</v>
      </c>
      <c r="C44" s="90">
        <v>0</v>
      </c>
      <c r="D44" s="90">
        <v>0</v>
      </c>
      <c r="E44" s="90">
        <f>D44-C44</f>
        <v>0</v>
      </c>
      <c r="F44" s="84">
        <f>IF(ISBLANK(E44),"  ",IF(C44&gt;0,E44/C44,IF(E44&gt;0,1,0)))</f>
        <v>0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v>0</v>
      </c>
      <c r="C46" s="90">
        <v>0</v>
      </c>
      <c r="D46" s="90"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88">
        <v>18250000</v>
      </c>
      <c r="C48" s="88">
        <v>18250000</v>
      </c>
      <c r="D48" s="88">
        <v>18250000</v>
      </c>
      <c r="E48" s="88">
        <f>D48-C48</f>
        <v>0</v>
      </c>
      <c r="F48" s="84">
        <f>IF(ISBLANK(E48),"  ",IF(C48&gt;0,E48/C48,IF(E48&gt;0,1,0)))</f>
        <v>0</v>
      </c>
    </row>
    <row r="49" spans="1:8" ht="15" customHeight="1" x14ac:dyDescent="0.25">
      <c r="A49" s="78" t="s">
        <v>46</v>
      </c>
      <c r="B49" s="77"/>
      <c r="C49" s="77"/>
      <c r="D49" s="77"/>
      <c r="E49" s="77"/>
      <c r="F49" s="69"/>
    </row>
    <row r="50" spans="1:8" s="127" customFormat="1" ht="15" customHeight="1" x14ac:dyDescent="0.25">
      <c r="A50" s="91" t="s">
        <v>50</v>
      </c>
      <c r="B50" s="92">
        <v>0</v>
      </c>
      <c r="C50" s="92">
        <v>0</v>
      </c>
      <c r="D50" s="92">
        <v>0</v>
      </c>
      <c r="E50" s="92">
        <f>D50-C50</f>
        <v>0</v>
      </c>
      <c r="F50" s="84">
        <f>IF(ISBLANK(E50),"  ",IF(C50&gt;0,E50/C50,IF(E50&gt;0,1,0)))</f>
        <v>0</v>
      </c>
    </row>
    <row r="51" spans="1:8" ht="15" customHeight="1" x14ac:dyDescent="0.25">
      <c r="A51" s="80"/>
      <c r="B51" s="68"/>
      <c r="C51" s="68"/>
      <c r="D51" s="68"/>
      <c r="E51" s="68"/>
      <c r="F51" s="93"/>
    </row>
    <row r="52" spans="1:8" s="127" customFormat="1" ht="15" customHeight="1" x14ac:dyDescent="0.25">
      <c r="A52" s="80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84">
        <f>IF(ISBLANK(E52),"  ",IF(C52&gt;0,E52/C52,IF(E52&gt;0,1,0)))</f>
        <v>0</v>
      </c>
    </row>
    <row r="53" spans="1:8" ht="15" customHeight="1" x14ac:dyDescent="0.25">
      <c r="A53" s="78"/>
      <c r="B53" s="77"/>
      <c r="C53" s="77"/>
      <c r="D53" s="77"/>
      <c r="E53" s="77"/>
      <c r="F53" s="69"/>
    </row>
    <row r="54" spans="1:8" s="127" customFormat="1" ht="15" customHeight="1" x14ac:dyDescent="0.25">
      <c r="A54" s="94" t="s">
        <v>52</v>
      </c>
      <c r="B54" s="88">
        <v>33159586</v>
      </c>
      <c r="C54" s="88">
        <v>33197796</v>
      </c>
      <c r="D54" s="88">
        <v>32954142</v>
      </c>
      <c r="E54" s="88">
        <f>D54-C54</f>
        <v>-243654</v>
      </c>
      <c r="F54" s="84">
        <f>IF(ISBLANK(E54),"  ",IF(C54&gt;0,E54/C54,IF(E54&gt;0,1,0)))</f>
        <v>-7.3394631378540911E-3</v>
      </c>
    </row>
    <row r="55" spans="1:8" ht="15" customHeight="1" x14ac:dyDescent="0.25">
      <c r="A55" s="95"/>
      <c r="B55" s="77"/>
      <c r="C55" s="77"/>
      <c r="D55" s="77"/>
      <c r="E55" s="77"/>
      <c r="F55" s="69" t="s">
        <v>46</v>
      </c>
    </row>
    <row r="56" spans="1:8" ht="15" customHeight="1" x14ac:dyDescent="0.25">
      <c r="A56" s="96"/>
      <c r="B56" s="68"/>
      <c r="C56" s="68"/>
      <c r="D56" s="68"/>
      <c r="E56" s="68"/>
      <c r="F56" s="70" t="s">
        <v>46</v>
      </c>
    </row>
    <row r="57" spans="1:8" ht="15" customHeight="1" x14ac:dyDescent="0.25">
      <c r="A57" s="94" t="s">
        <v>53</v>
      </c>
      <c r="B57" s="68"/>
      <c r="C57" s="68"/>
      <c r="D57" s="68"/>
      <c r="E57" s="68"/>
      <c r="F57" s="70"/>
    </row>
    <row r="58" spans="1:8" ht="15" customHeight="1" x14ac:dyDescent="0.25">
      <c r="A58" s="76" t="s">
        <v>54</v>
      </c>
      <c r="B58" s="68">
        <v>17495530</v>
      </c>
      <c r="C58" s="68">
        <v>17533740</v>
      </c>
      <c r="D58" s="68">
        <v>16412043</v>
      </c>
      <c r="E58" s="68">
        <f t="shared" ref="E58:E71" si="4">D58-C58</f>
        <v>-1121697</v>
      </c>
      <c r="F58" s="73">
        <f t="shared" ref="F58:F71" si="5">IF(ISBLANK(E58),"  ",IF(C58&gt;0,E58/C58,IF(E58&gt;0,1,0)))</f>
        <v>-6.3973630269411996E-2</v>
      </c>
      <c r="H58" s="190"/>
    </row>
    <row r="59" spans="1:8" ht="15" customHeight="1" x14ac:dyDescent="0.25">
      <c r="A59" s="78" t="s">
        <v>55</v>
      </c>
      <c r="B59" s="77">
        <v>0</v>
      </c>
      <c r="C59" s="77">
        <v>0</v>
      </c>
      <c r="D59" s="77">
        <v>0</v>
      </c>
      <c r="E59" s="77">
        <f t="shared" si="4"/>
        <v>0</v>
      </c>
      <c r="F59" s="73">
        <f t="shared" si="5"/>
        <v>0</v>
      </c>
      <c r="H59" s="190"/>
    </row>
    <row r="60" spans="1:8" ht="15" customHeight="1" x14ac:dyDescent="0.25">
      <c r="A60" s="78" t="s">
        <v>56</v>
      </c>
      <c r="B60" s="77">
        <v>0</v>
      </c>
      <c r="C60" s="77">
        <v>0</v>
      </c>
      <c r="D60" s="77">
        <v>0</v>
      </c>
      <c r="E60" s="77">
        <f t="shared" si="4"/>
        <v>0</v>
      </c>
      <c r="F60" s="73">
        <f t="shared" si="5"/>
        <v>0</v>
      </c>
      <c r="H60" s="190"/>
    </row>
    <row r="61" spans="1:8" ht="15" customHeight="1" x14ac:dyDescent="0.25">
      <c r="A61" s="78" t="s">
        <v>57</v>
      </c>
      <c r="B61" s="77">
        <v>2893332</v>
      </c>
      <c r="C61" s="77">
        <v>2893332</v>
      </c>
      <c r="D61" s="77">
        <v>3218974</v>
      </c>
      <c r="E61" s="77">
        <f t="shared" si="4"/>
        <v>325642</v>
      </c>
      <c r="F61" s="73">
        <f t="shared" si="5"/>
        <v>0.11254913020697245</v>
      </c>
      <c r="H61" s="190"/>
    </row>
    <row r="62" spans="1:8" ht="15" customHeight="1" x14ac:dyDescent="0.25">
      <c r="A62" s="78" t="s">
        <v>58</v>
      </c>
      <c r="B62" s="77">
        <v>4024477</v>
      </c>
      <c r="C62" s="77">
        <v>4024477</v>
      </c>
      <c r="D62" s="77">
        <v>4267169</v>
      </c>
      <c r="E62" s="77">
        <f t="shared" si="4"/>
        <v>242692</v>
      </c>
      <c r="F62" s="73">
        <f t="shared" si="5"/>
        <v>6.0303984840763158E-2</v>
      </c>
      <c r="H62" s="190"/>
    </row>
    <row r="63" spans="1:8" ht="15" customHeight="1" x14ac:dyDescent="0.25">
      <c r="A63" s="78" t="s">
        <v>59</v>
      </c>
      <c r="B63" s="77">
        <v>5322923</v>
      </c>
      <c r="C63" s="77">
        <v>5322923</v>
      </c>
      <c r="D63" s="77">
        <v>5733614</v>
      </c>
      <c r="E63" s="77">
        <f t="shared" si="4"/>
        <v>410691</v>
      </c>
      <c r="F63" s="73">
        <f t="shared" si="5"/>
        <v>7.7155164559021425E-2</v>
      </c>
      <c r="H63" s="190"/>
    </row>
    <row r="64" spans="1:8" ht="15" customHeight="1" x14ac:dyDescent="0.25">
      <c r="A64" s="78" t="s">
        <v>60</v>
      </c>
      <c r="B64" s="77">
        <v>54711</v>
      </c>
      <c r="C64" s="77">
        <v>54711</v>
      </c>
      <c r="D64" s="77">
        <v>30000</v>
      </c>
      <c r="E64" s="77">
        <f t="shared" si="4"/>
        <v>-24711</v>
      </c>
      <c r="F64" s="73">
        <f t="shared" si="5"/>
        <v>-0.45166419915556288</v>
      </c>
      <c r="H64" s="190"/>
    </row>
    <row r="65" spans="1:8" ht="15" customHeight="1" x14ac:dyDescent="0.25">
      <c r="A65" s="78" t="s">
        <v>61</v>
      </c>
      <c r="B65" s="77">
        <v>2767333</v>
      </c>
      <c r="C65" s="77">
        <v>2767333</v>
      </c>
      <c r="D65" s="77">
        <v>2432801</v>
      </c>
      <c r="E65" s="77">
        <f t="shared" si="4"/>
        <v>-334532</v>
      </c>
      <c r="F65" s="73">
        <f t="shared" si="5"/>
        <v>-0.12088606611492003</v>
      </c>
      <c r="H65" s="190"/>
    </row>
    <row r="66" spans="1:8" s="127" customFormat="1" ht="15" customHeight="1" x14ac:dyDescent="0.25">
      <c r="A66" s="97" t="s">
        <v>62</v>
      </c>
      <c r="B66" s="83">
        <v>32558306</v>
      </c>
      <c r="C66" s="83">
        <v>32596516</v>
      </c>
      <c r="D66" s="83">
        <v>32094601</v>
      </c>
      <c r="E66" s="83">
        <f t="shared" si="4"/>
        <v>-501915</v>
      </c>
      <c r="F66" s="84">
        <f t="shared" si="5"/>
        <v>-1.5397811226205893E-2</v>
      </c>
      <c r="H66" s="190"/>
    </row>
    <row r="67" spans="1:8" ht="15" customHeight="1" x14ac:dyDescent="0.25">
      <c r="A67" s="78" t="s">
        <v>63</v>
      </c>
      <c r="B67" s="77">
        <v>0</v>
      </c>
      <c r="C67" s="77">
        <v>0</v>
      </c>
      <c r="D67" s="77">
        <v>0</v>
      </c>
      <c r="E67" s="77">
        <f t="shared" si="4"/>
        <v>0</v>
      </c>
      <c r="F67" s="73">
        <f t="shared" si="5"/>
        <v>0</v>
      </c>
      <c r="H67" s="190"/>
    </row>
    <row r="68" spans="1:8" ht="15" customHeight="1" x14ac:dyDescent="0.25">
      <c r="A68" s="78" t="s">
        <v>64</v>
      </c>
      <c r="B68" s="77">
        <v>601280</v>
      </c>
      <c r="C68" s="77">
        <v>601280</v>
      </c>
      <c r="D68" s="77">
        <v>859541</v>
      </c>
      <c r="E68" s="77">
        <f t="shared" si="4"/>
        <v>258261</v>
      </c>
      <c r="F68" s="73">
        <f t="shared" si="5"/>
        <v>0.42951869345396487</v>
      </c>
      <c r="H68" s="190"/>
    </row>
    <row r="69" spans="1:8" ht="15" customHeight="1" x14ac:dyDescent="0.25">
      <c r="A69" s="78" t="s">
        <v>65</v>
      </c>
      <c r="B69" s="77">
        <v>0</v>
      </c>
      <c r="C69" s="77">
        <v>0</v>
      </c>
      <c r="D69" s="77">
        <v>0</v>
      </c>
      <c r="E69" s="77">
        <f t="shared" si="4"/>
        <v>0</v>
      </c>
      <c r="F69" s="73">
        <f t="shared" si="5"/>
        <v>0</v>
      </c>
      <c r="H69" s="190"/>
    </row>
    <row r="70" spans="1:8" ht="15" customHeight="1" x14ac:dyDescent="0.25">
      <c r="A70" s="78" t="s">
        <v>66</v>
      </c>
      <c r="B70" s="77">
        <v>0</v>
      </c>
      <c r="C70" s="77">
        <v>0</v>
      </c>
      <c r="D70" s="77">
        <v>0</v>
      </c>
      <c r="E70" s="77">
        <f t="shared" si="4"/>
        <v>0</v>
      </c>
      <c r="F70" s="73">
        <f t="shared" si="5"/>
        <v>0</v>
      </c>
      <c r="H70" s="190"/>
    </row>
    <row r="71" spans="1:8" s="127" customFormat="1" ht="15" customHeight="1" x14ac:dyDescent="0.25">
      <c r="A71" s="98" t="s">
        <v>67</v>
      </c>
      <c r="B71" s="99">
        <v>33159586</v>
      </c>
      <c r="C71" s="99">
        <v>33197796</v>
      </c>
      <c r="D71" s="99">
        <v>32954142</v>
      </c>
      <c r="E71" s="99">
        <f t="shared" si="4"/>
        <v>-243654</v>
      </c>
      <c r="F71" s="84">
        <f t="shared" si="5"/>
        <v>-7.3394631378540911E-3</v>
      </c>
      <c r="H71" s="190"/>
    </row>
    <row r="72" spans="1:8" ht="15" customHeight="1" x14ac:dyDescent="0.25">
      <c r="A72" s="96"/>
      <c r="B72" s="68"/>
      <c r="C72" s="68"/>
      <c r="D72" s="68"/>
      <c r="E72" s="68"/>
      <c r="F72" s="70"/>
      <c r="H72" s="190"/>
    </row>
    <row r="73" spans="1:8" ht="15" customHeight="1" x14ac:dyDescent="0.25">
      <c r="A73" s="94" t="s">
        <v>68</v>
      </c>
      <c r="B73" s="68"/>
      <c r="C73" s="68"/>
      <c r="D73" s="68"/>
      <c r="E73" s="68"/>
      <c r="F73" s="70"/>
      <c r="H73" s="190"/>
    </row>
    <row r="74" spans="1:8" ht="15" customHeight="1" x14ac:dyDescent="0.25">
      <c r="A74" s="76" t="s">
        <v>69</v>
      </c>
      <c r="B74" s="72">
        <v>17025259</v>
      </c>
      <c r="C74" s="72">
        <v>17063469</v>
      </c>
      <c r="D74" s="72">
        <v>17037494</v>
      </c>
      <c r="E74" s="68">
        <f t="shared" ref="E74:E92" si="6">D74-C74</f>
        <v>-25975</v>
      </c>
      <c r="F74" s="73">
        <f t="shared" ref="F74:F92" si="7">IF(ISBLANK(E74),"  ",IF(C74&gt;0,E74/C74,IF(E74&gt;0,1,0)))</f>
        <v>-1.5222578714797091E-3</v>
      </c>
      <c r="H74" s="190"/>
    </row>
    <row r="75" spans="1:8" ht="15" customHeight="1" x14ac:dyDescent="0.25">
      <c r="A75" s="78" t="s">
        <v>70</v>
      </c>
      <c r="B75" s="75">
        <v>131610</v>
      </c>
      <c r="C75" s="75">
        <v>131610</v>
      </c>
      <c r="D75" s="75">
        <v>105000</v>
      </c>
      <c r="E75" s="77">
        <f t="shared" si="6"/>
        <v>-26610</v>
      </c>
      <c r="F75" s="73">
        <f t="shared" si="7"/>
        <v>-0.20218828356507865</v>
      </c>
      <c r="H75" s="190"/>
    </row>
    <row r="76" spans="1:8" ht="15" customHeight="1" x14ac:dyDescent="0.25">
      <c r="A76" s="78" t="s">
        <v>71</v>
      </c>
      <c r="B76" s="68">
        <v>8062216</v>
      </c>
      <c r="C76" s="68">
        <v>8062216</v>
      </c>
      <c r="D76" s="68">
        <v>7703761</v>
      </c>
      <c r="E76" s="77">
        <f t="shared" si="6"/>
        <v>-358455</v>
      </c>
      <c r="F76" s="73">
        <f t="shared" si="7"/>
        <v>-4.4461101017387775E-2</v>
      </c>
      <c r="H76" s="190"/>
    </row>
    <row r="77" spans="1:8" s="127" customFormat="1" ht="15" customHeight="1" x14ac:dyDescent="0.25">
      <c r="A77" s="97" t="s">
        <v>72</v>
      </c>
      <c r="B77" s="99">
        <v>25219085</v>
      </c>
      <c r="C77" s="99">
        <v>25257295</v>
      </c>
      <c r="D77" s="99">
        <v>24846255</v>
      </c>
      <c r="E77" s="83">
        <f t="shared" si="6"/>
        <v>-411040</v>
      </c>
      <c r="F77" s="84">
        <f t="shared" si="7"/>
        <v>-1.6274110113533535E-2</v>
      </c>
      <c r="H77" s="190"/>
    </row>
    <row r="78" spans="1:8" ht="15" customHeight="1" x14ac:dyDescent="0.25">
      <c r="A78" s="78" t="s">
        <v>73</v>
      </c>
      <c r="B78" s="75">
        <v>350705</v>
      </c>
      <c r="C78" s="75">
        <v>350705</v>
      </c>
      <c r="D78" s="75">
        <v>462420</v>
      </c>
      <c r="E78" s="77">
        <f t="shared" si="6"/>
        <v>111715</v>
      </c>
      <c r="F78" s="73">
        <f t="shared" si="7"/>
        <v>0.31854407550505409</v>
      </c>
      <c r="H78" s="190"/>
    </row>
    <row r="79" spans="1:8" ht="15" customHeight="1" x14ac:dyDescent="0.25">
      <c r="A79" s="78" t="s">
        <v>74</v>
      </c>
      <c r="B79" s="72">
        <v>4492075</v>
      </c>
      <c r="C79" s="72">
        <v>4492075</v>
      </c>
      <c r="D79" s="72">
        <v>4636165</v>
      </c>
      <c r="E79" s="77">
        <f t="shared" si="6"/>
        <v>144090</v>
      </c>
      <c r="F79" s="73">
        <f t="shared" si="7"/>
        <v>3.2076490263408336E-2</v>
      </c>
      <c r="H79" s="190"/>
    </row>
    <row r="80" spans="1:8" ht="15" customHeight="1" x14ac:dyDescent="0.25">
      <c r="A80" s="78" t="s">
        <v>75</v>
      </c>
      <c r="B80" s="68">
        <v>337177</v>
      </c>
      <c r="C80" s="68">
        <v>337177</v>
      </c>
      <c r="D80" s="68">
        <v>400634</v>
      </c>
      <c r="E80" s="77">
        <f t="shared" si="6"/>
        <v>63457</v>
      </c>
      <c r="F80" s="73">
        <f t="shared" si="7"/>
        <v>0.18820085593026809</v>
      </c>
      <c r="H80" s="190"/>
    </row>
    <row r="81" spans="1:8" s="127" customFormat="1" ht="15" customHeight="1" x14ac:dyDescent="0.25">
      <c r="A81" s="81" t="s">
        <v>76</v>
      </c>
      <c r="B81" s="99">
        <v>5179957</v>
      </c>
      <c r="C81" s="99">
        <v>5179957</v>
      </c>
      <c r="D81" s="99">
        <v>5499219</v>
      </c>
      <c r="E81" s="83">
        <f t="shared" si="6"/>
        <v>319262</v>
      </c>
      <c r="F81" s="84">
        <f t="shared" si="7"/>
        <v>6.1634102368031241E-2</v>
      </c>
      <c r="H81" s="190"/>
    </row>
    <row r="82" spans="1:8" ht="15" customHeight="1" x14ac:dyDescent="0.25">
      <c r="A82" s="78" t="s">
        <v>77</v>
      </c>
      <c r="B82" s="68">
        <v>1219632</v>
      </c>
      <c r="C82" s="68">
        <v>1219632</v>
      </c>
      <c r="D82" s="68">
        <v>1258312</v>
      </c>
      <c r="E82" s="77">
        <f t="shared" si="6"/>
        <v>38680</v>
      </c>
      <c r="F82" s="73">
        <f t="shared" si="7"/>
        <v>3.1714484369055586E-2</v>
      </c>
      <c r="H82" s="190"/>
    </row>
    <row r="83" spans="1:8" ht="15" customHeight="1" x14ac:dyDescent="0.25">
      <c r="A83" s="78" t="s">
        <v>78</v>
      </c>
      <c r="B83" s="77">
        <v>391093</v>
      </c>
      <c r="C83" s="77">
        <v>391093</v>
      </c>
      <c r="D83" s="77">
        <v>364265</v>
      </c>
      <c r="E83" s="77">
        <f t="shared" si="6"/>
        <v>-26828</v>
      </c>
      <c r="F83" s="73">
        <f t="shared" si="7"/>
        <v>-6.8597494713533616E-2</v>
      </c>
      <c r="H83" s="190"/>
    </row>
    <row r="84" spans="1:8" ht="15" customHeight="1" x14ac:dyDescent="0.25">
      <c r="A84" s="78" t="s">
        <v>79</v>
      </c>
      <c r="B84" s="77">
        <v>0</v>
      </c>
      <c r="C84" s="77">
        <v>0</v>
      </c>
      <c r="D84" s="77">
        <v>0</v>
      </c>
      <c r="E84" s="77">
        <f t="shared" si="6"/>
        <v>0</v>
      </c>
      <c r="F84" s="73">
        <f t="shared" si="7"/>
        <v>0</v>
      </c>
      <c r="H84" s="190"/>
    </row>
    <row r="85" spans="1:8" ht="15" customHeight="1" x14ac:dyDescent="0.25">
      <c r="A85" s="78" t="s">
        <v>80</v>
      </c>
      <c r="B85" s="77">
        <v>601280</v>
      </c>
      <c r="C85" s="77">
        <v>601280</v>
      </c>
      <c r="D85" s="77">
        <v>859541</v>
      </c>
      <c r="E85" s="77">
        <f t="shared" si="6"/>
        <v>258261</v>
      </c>
      <c r="F85" s="73">
        <f t="shared" si="7"/>
        <v>0.42951869345396487</v>
      </c>
      <c r="H85" s="190"/>
    </row>
    <row r="86" spans="1:8" s="127" customFormat="1" ht="15" customHeight="1" x14ac:dyDescent="0.25">
      <c r="A86" s="81" t="s">
        <v>81</v>
      </c>
      <c r="B86" s="83">
        <v>2212005</v>
      </c>
      <c r="C86" s="83">
        <v>2212005</v>
      </c>
      <c r="D86" s="83">
        <v>2482118</v>
      </c>
      <c r="E86" s="83">
        <f t="shared" si="6"/>
        <v>270113</v>
      </c>
      <c r="F86" s="84">
        <f t="shared" si="7"/>
        <v>0.12211229178957553</v>
      </c>
      <c r="H86" s="190"/>
    </row>
    <row r="87" spans="1:8" ht="15" customHeight="1" x14ac:dyDescent="0.25">
      <c r="A87" s="78" t="s">
        <v>82</v>
      </c>
      <c r="B87" s="77">
        <v>537426</v>
      </c>
      <c r="C87" s="77">
        <v>537426</v>
      </c>
      <c r="D87" s="77">
        <v>113550</v>
      </c>
      <c r="E87" s="77">
        <f t="shared" si="6"/>
        <v>-423876</v>
      </c>
      <c r="F87" s="73">
        <f t="shared" si="7"/>
        <v>-0.78871509752040281</v>
      </c>
      <c r="H87" s="190"/>
    </row>
    <row r="88" spans="1:8" ht="15" customHeight="1" x14ac:dyDescent="0.25">
      <c r="A88" s="78" t="s">
        <v>83</v>
      </c>
      <c r="B88" s="77">
        <v>11113</v>
      </c>
      <c r="C88" s="77">
        <v>11113</v>
      </c>
      <c r="D88" s="77">
        <v>13000</v>
      </c>
      <c r="E88" s="77">
        <f t="shared" si="6"/>
        <v>1887</v>
      </c>
      <c r="F88" s="73">
        <f t="shared" si="7"/>
        <v>0.16980113380725276</v>
      </c>
      <c r="H88" s="190"/>
    </row>
    <row r="89" spans="1:8" ht="15" customHeight="1" x14ac:dyDescent="0.25">
      <c r="A89" s="86" t="s">
        <v>84</v>
      </c>
      <c r="B89" s="77">
        <v>0</v>
      </c>
      <c r="C89" s="77">
        <v>0</v>
      </c>
      <c r="D89" s="77">
        <v>0</v>
      </c>
      <c r="E89" s="77">
        <f t="shared" si="6"/>
        <v>0</v>
      </c>
      <c r="F89" s="73">
        <f t="shared" si="7"/>
        <v>0</v>
      </c>
      <c r="H89" s="190"/>
    </row>
    <row r="90" spans="1:8" s="127" customFormat="1" ht="15" customHeight="1" x14ac:dyDescent="0.25">
      <c r="A90" s="100" t="s">
        <v>85</v>
      </c>
      <c r="B90" s="99">
        <v>548539</v>
      </c>
      <c r="C90" s="99">
        <v>548539</v>
      </c>
      <c r="D90" s="99">
        <v>126550</v>
      </c>
      <c r="E90" s="99">
        <f t="shared" si="6"/>
        <v>-421989</v>
      </c>
      <c r="F90" s="84">
        <f t="shared" si="7"/>
        <v>-0.76929625787774436</v>
      </c>
      <c r="H90" s="190"/>
    </row>
    <row r="91" spans="1:8" ht="15" customHeight="1" x14ac:dyDescent="0.25">
      <c r="A91" s="86" t="s">
        <v>86</v>
      </c>
      <c r="B91" s="77">
        <v>0</v>
      </c>
      <c r="C91" s="77">
        <v>0</v>
      </c>
      <c r="D91" s="77">
        <v>0</v>
      </c>
      <c r="E91" s="77">
        <f t="shared" si="6"/>
        <v>0</v>
      </c>
      <c r="F91" s="73">
        <f t="shared" si="7"/>
        <v>0</v>
      </c>
      <c r="H91" s="190"/>
    </row>
    <row r="92" spans="1:8" s="127" customFormat="1" ht="15" customHeight="1" thickBot="1" x14ac:dyDescent="0.3">
      <c r="A92" s="199" t="s">
        <v>67</v>
      </c>
      <c r="B92" s="200">
        <v>33159586</v>
      </c>
      <c r="C92" s="200">
        <v>33197796</v>
      </c>
      <c r="D92" s="200">
        <v>32954142</v>
      </c>
      <c r="E92" s="200">
        <f t="shared" si="6"/>
        <v>-243654</v>
      </c>
      <c r="F92" s="202">
        <f t="shared" si="7"/>
        <v>-7.3394631378540911E-3</v>
      </c>
      <c r="H92" s="190"/>
    </row>
    <row r="93" spans="1:8" ht="15" customHeight="1" thickTop="1" x14ac:dyDescent="0.4">
      <c r="A93" s="4"/>
      <c r="B93" s="5"/>
      <c r="C93" s="5"/>
      <c r="D93" s="5"/>
      <c r="E93" s="5"/>
      <c r="F93" s="6" t="s">
        <v>46</v>
      </c>
      <c r="G93" s="145"/>
      <c r="H93" s="145"/>
    </row>
    <row r="94" spans="1:8" x14ac:dyDescent="0.25">
      <c r="A94" s="11" t="s">
        <v>201</v>
      </c>
    </row>
    <row r="95" spans="1:8" x14ac:dyDescent="0.25">
      <c r="A95" s="11" t="s">
        <v>193</v>
      </c>
    </row>
  </sheetData>
  <hyperlinks>
    <hyperlink ref="H2" location="Home!A1" tooltip="Home" display="Home" xr:uid="{00000000-0004-0000-3200-000000000000}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52">
    <pageSetUpPr fitToPage="1"/>
  </sheetPr>
  <dimension ref="A1:L95"/>
  <sheetViews>
    <sheetView zoomScale="80" zoomScaleNormal="80" workbookViewId="0">
      <pane xSplit="1" ySplit="5" topLeftCell="B6" activePane="bottomRight" state="frozen"/>
      <selection activeCell="P29" sqref="P29"/>
      <selection pane="topRight" activeCell="P29" sqref="P29"/>
      <selection pane="bottomLeft" activeCell="P29" sqref="P29"/>
      <selection pane="bottomRight" activeCell="P29" sqref="P29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10" t="s">
        <v>115</v>
      </c>
      <c r="E1" s="33"/>
      <c r="F1" s="34"/>
      <c r="G1" s="215"/>
      <c r="H1" s="145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190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138</v>
      </c>
      <c r="C5" s="65" t="s">
        <v>197</v>
      </c>
      <c r="D5" s="65" t="s">
        <v>198</v>
      </c>
      <c r="E5" s="65" t="s">
        <v>138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v>8697261</v>
      </c>
      <c r="C8" s="72">
        <v>8697261</v>
      </c>
      <c r="D8" s="72">
        <v>9152491</v>
      </c>
      <c r="E8" s="72">
        <f t="shared" ref="E8:E29" si="0">D8-C8</f>
        <v>455230</v>
      </c>
      <c r="F8" s="73">
        <f t="shared" ref="F8:F29" si="1">IF(ISBLANK(E8),"  ",IF(C8&gt;0,E8/C8,IF(E8&gt;0,1,0)))</f>
        <v>5.23417659881657E-2</v>
      </c>
    </row>
    <row r="9" spans="1:8" ht="15" customHeight="1" x14ac:dyDescent="0.25">
      <c r="A9" s="71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5">
        <v>784243.71</v>
      </c>
      <c r="C10" s="75">
        <v>798647</v>
      </c>
      <c r="D10" s="75">
        <v>968484</v>
      </c>
      <c r="E10" s="75">
        <f t="shared" si="0"/>
        <v>169837</v>
      </c>
      <c r="F10" s="73">
        <f t="shared" si="1"/>
        <v>0.21265590429814424</v>
      </c>
    </row>
    <row r="11" spans="1:8" ht="15" customHeight="1" x14ac:dyDescent="0.25">
      <c r="A11" s="76" t="s">
        <v>15</v>
      </c>
      <c r="B11" s="77">
        <v>0</v>
      </c>
      <c r="C11" s="77">
        <v>0</v>
      </c>
      <c r="D11" s="77">
        <v>0</v>
      </c>
      <c r="E11" s="75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7">
        <v>266732.71000000002</v>
      </c>
      <c r="C12" s="77">
        <v>281136</v>
      </c>
      <c r="D12" s="77">
        <v>273903</v>
      </c>
      <c r="E12" s="75">
        <f t="shared" si="0"/>
        <v>-7233</v>
      </c>
      <c r="F12" s="73">
        <f t="shared" si="1"/>
        <v>-2.5727761652723238E-2</v>
      </c>
    </row>
    <row r="13" spans="1:8" ht="15" customHeight="1" x14ac:dyDescent="0.25">
      <c r="A13" s="78" t="s">
        <v>17</v>
      </c>
      <c r="B13" s="77">
        <v>0</v>
      </c>
      <c r="C13" s="77">
        <v>0</v>
      </c>
      <c r="D13" s="77">
        <v>0</v>
      </c>
      <c r="E13" s="75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7">
        <v>130811</v>
      </c>
      <c r="C14" s="77">
        <v>130811</v>
      </c>
      <c r="D14" s="77">
        <v>163957</v>
      </c>
      <c r="E14" s="75">
        <f t="shared" si="0"/>
        <v>33146</v>
      </c>
      <c r="F14" s="73">
        <f t="shared" si="1"/>
        <v>0.25338847650426954</v>
      </c>
    </row>
    <row r="15" spans="1:8" ht="15" customHeight="1" x14ac:dyDescent="0.25">
      <c r="A15" s="78" t="s">
        <v>19</v>
      </c>
      <c r="B15" s="77">
        <v>386700</v>
      </c>
      <c r="C15" s="77">
        <v>386700</v>
      </c>
      <c r="D15" s="77">
        <v>530624</v>
      </c>
      <c r="E15" s="75">
        <f t="shared" si="0"/>
        <v>143924</v>
      </c>
      <c r="F15" s="73">
        <f t="shared" si="1"/>
        <v>0.37218515645202999</v>
      </c>
    </row>
    <row r="16" spans="1:8" ht="15" customHeight="1" x14ac:dyDescent="0.25">
      <c r="A16" s="78" t="s">
        <v>20</v>
      </c>
      <c r="B16" s="77">
        <v>0</v>
      </c>
      <c r="C16" s="77">
        <v>0</v>
      </c>
      <c r="D16" s="77">
        <v>0</v>
      </c>
      <c r="E16" s="75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7">
        <v>0</v>
      </c>
      <c r="C17" s="77">
        <v>0</v>
      </c>
      <c r="D17" s="77">
        <v>0</v>
      </c>
      <c r="E17" s="75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7">
        <v>0</v>
      </c>
      <c r="C18" s="77">
        <v>0</v>
      </c>
      <c r="D18" s="77">
        <v>0</v>
      </c>
      <c r="E18" s="75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7">
        <v>0</v>
      </c>
      <c r="C19" s="77">
        <v>0</v>
      </c>
      <c r="D19" s="77">
        <v>0</v>
      </c>
      <c r="E19" s="75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7">
        <v>0</v>
      </c>
      <c r="C20" s="77">
        <v>0</v>
      </c>
      <c r="D20" s="77">
        <v>0</v>
      </c>
      <c r="E20" s="75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7">
        <v>0</v>
      </c>
      <c r="C22" s="77">
        <v>0</v>
      </c>
      <c r="D22" s="77">
        <v>0</v>
      </c>
      <c r="E22" s="75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7">
        <v>0</v>
      </c>
      <c r="C23" s="77">
        <v>0</v>
      </c>
      <c r="D23" s="77">
        <v>0</v>
      </c>
      <c r="E23" s="75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7">
        <v>0</v>
      </c>
      <c r="C24" s="77">
        <v>0</v>
      </c>
      <c r="D24" s="77">
        <v>0</v>
      </c>
      <c r="E24" s="75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7">
        <v>0</v>
      </c>
      <c r="C25" s="77">
        <v>0</v>
      </c>
      <c r="D25" s="77">
        <v>0</v>
      </c>
      <c r="E25" s="75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7">
        <v>0</v>
      </c>
      <c r="C26" s="77">
        <v>0</v>
      </c>
      <c r="D26" s="77">
        <v>0</v>
      </c>
      <c r="E26" s="75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7">
        <v>0</v>
      </c>
      <c r="C27" s="77">
        <v>0</v>
      </c>
      <c r="D27" s="77">
        <v>0</v>
      </c>
      <c r="E27" s="75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7">
        <v>0</v>
      </c>
      <c r="C28" s="77">
        <v>0</v>
      </c>
      <c r="D28" s="77">
        <v>0</v>
      </c>
      <c r="E28" s="75">
        <f>D28-C28</f>
        <v>0</v>
      </c>
      <c r="F28" s="73">
        <f>IF(ISBLANK(E28),"  ",IF(C28&gt;0,E28/C28,IF(E28&gt;0,1,0)))</f>
        <v>0</v>
      </c>
    </row>
    <row r="29" spans="1:6" ht="15" customHeight="1" x14ac:dyDescent="0.25">
      <c r="A29" s="79" t="s">
        <v>32</v>
      </c>
      <c r="B29" s="77">
        <v>0</v>
      </c>
      <c r="C29" s="77">
        <v>0</v>
      </c>
      <c r="D29" s="77">
        <v>0</v>
      </c>
      <c r="E29" s="75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77"/>
      <c r="C34" s="77"/>
      <c r="D34" s="77"/>
      <c r="E34" s="75"/>
      <c r="F34" s="73" t="str">
        <f>IF(ISBLANK(E34),"  ",IF(C34&gt;0,E34/C34,IF(E34&gt;0,1,0)))</f>
        <v xml:space="preserve">  </v>
      </c>
    </row>
    <row r="35" spans="1:12" s="127" customFormat="1" ht="15" customHeight="1" x14ac:dyDescent="0.25">
      <c r="A35" s="82" t="s">
        <v>38</v>
      </c>
      <c r="B35" s="83">
        <v>9481504.7100000009</v>
      </c>
      <c r="C35" s="83">
        <v>9495908</v>
      </c>
      <c r="D35" s="83">
        <v>10120975</v>
      </c>
      <c r="E35" s="83">
        <f>D35-C35</f>
        <v>625067</v>
      </c>
      <c r="F35" s="84">
        <f>IF(ISBLANK(E35),"  ",IF(C35&gt;0,E35/C35,IF(E35&gt;0,1,0)))</f>
        <v>6.5824879516524382E-2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v>0</v>
      </c>
      <c r="C39" s="72">
        <v>0</v>
      </c>
      <c r="D39" s="72">
        <v>0</v>
      </c>
      <c r="E39" s="75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88">
        <v>0</v>
      </c>
      <c r="C42" s="88">
        <v>0</v>
      </c>
      <c r="D42" s="88">
        <v>0</v>
      </c>
      <c r="E42" s="88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v>0</v>
      </c>
      <c r="C44" s="90">
        <v>0</v>
      </c>
      <c r="D44" s="90">
        <v>0</v>
      </c>
      <c r="E44" s="90">
        <f>D44-C44</f>
        <v>0</v>
      </c>
      <c r="F44" s="84">
        <f>IF(ISBLANK(E44),"  ",IF(C44&gt;0,E44/C44,IF(E44&gt;0,1,0)))</f>
        <v>0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v>0</v>
      </c>
      <c r="C46" s="90">
        <v>0</v>
      </c>
      <c r="D46" s="90"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88">
        <v>9778814.2799999993</v>
      </c>
      <c r="C48" s="88">
        <v>9800000</v>
      </c>
      <c r="D48" s="88">
        <v>9900000</v>
      </c>
      <c r="E48" s="88">
        <f>D48-C48</f>
        <v>100000</v>
      </c>
      <c r="F48" s="84">
        <f>IF(ISBLANK(E48),"  ",IF(C48&gt;0,E48/C48,IF(E48&gt;0,1,0)))</f>
        <v>1.020408163265306E-2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2">
        <v>0</v>
      </c>
      <c r="C50" s="92">
        <v>0</v>
      </c>
      <c r="D50" s="92">
        <v>0</v>
      </c>
      <c r="E50" s="92">
        <f>D50-C50</f>
        <v>0</v>
      </c>
      <c r="F50" s="84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88">
        <v>19260318.990000002</v>
      </c>
      <c r="C54" s="88">
        <v>19295908</v>
      </c>
      <c r="D54" s="88">
        <v>20020975</v>
      </c>
      <c r="E54" s="88">
        <f>D54-C54</f>
        <v>725067</v>
      </c>
      <c r="F54" s="84">
        <f>IF(ISBLANK(E54),"  ",IF(C54&gt;0,E54/C54,IF(E54&gt;0,1,0)))</f>
        <v>3.757620527626894E-2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68">
        <v>8082349</v>
      </c>
      <c r="C58" s="68">
        <v>8117766</v>
      </c>
      <c r="D58" s="68">
        <v>8113758</v>
      </c>
      <c r="E58" s="68">
        <f t="shared" ref="E58:E71" si="4">D58-C58</f>
        <v>-4008</v>
      </c>
      <c r="F58" s="73">
        <f t="shared" ref="F58:F71" si="5">IF(ISBLANK(E58),"  ",IF(C58&gt;0,E58/C58,IF(E58&gt;0,1,0)))</f>
        <v>-4.9373189618917318E-4</v>
      </c>
    </row>
    <row r="59" spans="1:6" ht="15" customHeight="1" x14ac:dyDescent="0.25">
      <c r="A59" s="78" t="s">
        <v>55</v>
      </c>
      <c r="B59" s="77">
        <v>0</v>
      </c>
      <c r="C59" s="77">
        <v>0</v>
      </c>
      <c r="D59" s="77">
        <v>0</v>
      </c>
      <c r="E59" s="77">
        <f t="shared" si="4"/>
        <v>0</v>
      </c>
      <c r="F59" s="73">
        <f t="shared" si="5"/>
        <v>0</v>
      </c>
    </row>
    <row r="60" spans="1:6" ht="15" customHeight="1" x14ac:dyDescent="0.25">
      <c r="A60" s="78" t="s">
        <v>56</v>
      </c>
      <c r="B60" s="77">
        <v>0</v>
      </c>
      <c r="C60" s="77">
        <v>0</v>
      </c>
      <c r="D60" s="77">
        <v>0</v>
      </c>
      <c r="E60" s="77">
        <f t="shared" si="4"/>
        <v>0</v>
      </c>
      <c r="F60" s="73">
        <f t="shared" si="5"/>
        <v>0</v>
      </c>
    </row>
    <row r="61" spans="1:6" ht="15" customHeight="1" x14ac:dyDescent="0.25">
      <c r="A61" s="78" t="s">
        <v>57</v>
      </c>
      <c r="B61" s="77">
        <v>1998348</v>
      </c>
      <c r="C61" s="77">
        <v>1998386</v>
      </c>
      <c r="D61" s="77">
        <v>2351582</v>
      </c>
      <c r="E61" s="77">
        <f t="shared" si="4"/>
        <v>353196</v>
      </c>
      <c r="F61" s="73">
        <f t="shared" si="5"/>
        <v>0.17674062968815835</v>
      </c>
    </row>
    <row r="62" spans="1:6" ht="15" customHeight="1" x14ac:dyDescent="0.25">
      <c r="A62" s="78" t="s">
        <v>58</v>
      </c>
      <c r="B62" s="77">
        <v>1927946</v>
      </c>
      <c r="C62" s="77">
        <v>1927990</v>
      </c>
      <c r="D62" s="77">
        <v>1997598</v>
      </c>
      <c r="E62" s="77">
        <f t="shared" si="4"/>
        <v>69608</v>
      </c>
      <c r="F62" s="73">
        <f t="shared" si="5"/>
        <v>3.6103921700838697E-2</v>
      </c>
    </row>
    <row r="63" spans="1:6" ht="15" customHeight="1" x14ac:dyDescent="0.25">
      <c r="A63" s="78" t="s">
        <v>59</v>
      </c>
      <c r="B63" s="77">
        <v>4571140</v>
      </c>
      <c r="C63" s="77">
        <v>4571208</v>
      </c>
      <c r="D63" s="77">
        <v>4845163</v>
      </c>
      <c r="E63" s="77">
        <f t="shared" si="4"/>
        <v>273955</v>
      </c>
      <c r="F63" s="73">
        <f t="shared" si="5"/>
        <v>5.9930547898936121E-2</v>
      </c>
    </row>
    <row r="64" spans="1:6" ht="15" customHeight="1" x14ac:dyDescent="0.25">
      <c r="A64" s="78" t="s">
        <v>60</v>
      </c>
      <c r="B64" s="77">
        <v>100970</v>
      </c>
      <c r="C64" s="77">
        <v>100972</v>
      </c>
      <c r="D64" s="77">
        <v>37201</v>
      </c>
      <c r="E64" s="77">
        <f t="shared" si="4"/>
        <v>-63771</v>
      </c>
      <c r="F64" s="73">
        <f t="shared" si="5"/>
        <v>-0.63157112862971909</v>
      </c>
    </row>
    <row r="65" spans="1:6" ht="15" customHeight="1" x14ac:dyDescent="0.25">
      <c r="A65" s="78" t="s">
        <v>61</v>
      </c>
      <c r="B65" s="77">
        <v>2335267</v>
      </c>
      <c r="C65" s="77">
        <v>2335285</v>
      </c>
      <c r="D65" s="77">
        <v>2353877</v>
      </c>
      <c r="E65" s="77">
        <f t="shared" si="4"/>
        <v>18592</v>
      </c>
      <c r="F65" s="73">
        <f t="shared" si="5"/>
        <v>7.9613409069985031E-3</v>
      </c>
    </row>
    <row r="66" spans="1:6" s="127" customFormat="1" ht="15" customHeight="1" x14ac:dyDescent="0.25">
      <c r="A66" s="97" t="s">
        <v>62</v>
      </c>
      <c r="B66" s="83">
        <v>19016020</v>
      </c>
      <c r="C66" s="83">
        <v>19051607</v>
      </c>
      <c r="D66" s="83">
        <v>19699179</v>
      </c>
      <c r="E66" s="83">
        <f t="shared" si="4"/>
        <v>647572</v>
      </c>
      <c r="F66" s="84">
        <f t="shared" si="5"/>
        <v>3.3990413512099006E-2</v>
      </c>
    </row>
    <row r="67" spans="1:6" ht="15" customHeight="1" x14ac:dyDescent="0.25">
      <c r="A67" s="78" t="s">
        <v>63</v>
      </c>
      <c r="B67" s="77">
        <v>0</v>
      </c>
      <c r="C67" s="77">
        <v>0</v>
      </c>
      <c r="D67" s="77">
        <v>0</v>
      </c>
      <c r="E67" s="77">
        <f t="shared" si="4"/>
        <v>0</v>
      </c>
      <c r="F67" s="73">
        <f t="shared" si="5"/>
        <v>0</v>
      </c>
    </row>
    <row r="68" spans="1:6" ht="15" customHeight="1" x14ac:dyDescent="0.25">
      <c r="A68" s="78" t="s">
        <v>64</v>
      </c>
      <c r="B68" s="77">
        <v>244299</v>
      </c>
      <c r="C68" s="77">
        <v>244301</v>
      </c>
      <c r="D68" s="77">
        <v>321796</v>
      </c>
      <c r="E68" s="77">
        <f t="shared" si="4"/>
        <v>77495</v>
      </c>
      <c r="F68" s="73">
        <f t="shared" si="5"/>
        <v>0.31721114526751837</v>
      </c>
    </row>
    <row r="69" spans="1:6" ht="15" customHeight="1" x14ac:dyDescent="0.25">
      <c r="A69" s="78" t="s">
        <v>65</v>
      </c>
      <c r="B69" s="77">
        <v>0</v>
      </c>
      <c r="C69" s="77">
        <v>0</v>
      </c>
      <c r="D69" s="77">
        <v>0</v>
      </c>
      <c r="E69" s="77">
        <f t="shared" si="4"/>
        <v>0</v>
      </c>
      <c r="F69" s="73">
        <f t="shared" si="5"/>
        <v>0</v>
      </c>
    </row>
    <row r="70" spans="1:6" ht="15" customHeight="1" x14ac:dyDescent="0.25">
      <c r="A70" s="78" t="s">
        <v>66</v>
      </c>
      <c r="B70" s="77">
        <v>0</v>
      </c>
      <c r="C70" s="77">
        <v>0</v>
      </c>
      <c r="D70" s="77">
        <v>0</v>
      </c>
      <c r="E70" s="77">
        <f t="shared" si="4"/>
        <v>0</v>
      </c>
      <c r="F70" s="73">
        <f t="shared" si="5"/>
        <v>0</v>
      </c>
    </row>
    <row r="71" spans="1:6" s="127" customFormat="1" ht="15" customHeight="1" x14ac:dyDescent="0.25">
      <c r="A71" s="98" t="s">
        <v>67</v>
      </c>
      <c r="B71" s="99">
        <v>19260319</v>
      </c>
      <c r="C71" s="99">
        <v>19295908</v>
      </c>
      <c r="D71" s="99">
        <v>20020975</v>
      </c>
      <c r="E71" s="99">
        <f t="shared" si="4"/>
        <v>725067</v>
      </c>
      <c r="F71" s="84">
        <f t="shared" si="5"/>
        <v>3.757620527626894E-2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v>10467291</v>
      </c>
      <c r="C74" s="72">
        <v>10502642</v>
      </c>
      <c r="D74" s="72">
        <v>11323596</v>
      </c>
      <c r="E74" s="68">
        <f t="shared" ref="E74:E92" si="6">D74-C74</f>
        <v>820954</v>
      </c>
      <c r="F74" s="73">
        <f t="shared" ref="F74:F92" si="7">IF(ISBLANK(E74),"  ",IF(C74&gt;0,E74/C74,IF(E74&gt;0,1,0)))</f>
        <v>7.8166427076158548E-2</v>
      </c>
    </row>
    <row r="75" spans="1:6" ht="15" customHeight="1" x14ac:dyDescent="0.25">
      <c r="A75" s="78" t="s">
        <v>70</v>
      </c>
      <c r="B75" s="75">
        <v>0</v>
      </c>
      <c r="C75" s="75">
        <v>0</v>
      </c>
      <c r="D75" s="75">
        <v>0</v>
      </c>
      <c r="E75" s="77">
        <f t="shared" si="6"/>
        <v>0</v>
      </c>
      <c r="F75" s="73">
        <f t="shared" si="7"/>
        <v>0</v>
      </c>
    </row>
    <row r="76" spans="1:6" ht="15" customHeight="1" x14ac:dyDescent="0.25">
      <c r="A76" s="78" t="s">
        <v>71</v>
      </c>
      <c r="B76" s="68">
        <v>4304385</v>
      </c>
      <c r="C76" s="68">
        <v>4304442</v>
      </c>
      <c r="D76" s="68">
        <v>4708538</v>
      </c>
      <c r="E76" s="77">
        <f t="shared" si="6"/>
        <v>404096</v>
      </c>
      <c r="F76" s="73">
        <f t="shared" si="7"/>
        <v>9.3878834933773067E-2</v>
      </c>
    </row>
    <row r="77" spans="1:6" s="127" customFormat="1" ht="15" customHeight="1" x14ac:dyDescent="0.25">
      <c r="A77" s="97" t="s">
        <v>72</v>
      </c>
      <c r="B77" s="99">
        <v>14771676</v>
      </c>
      <c r="C77" s="99">
        <v>14807084</v>
      </c>
      <c r="D77" s="99">
        <v>16032134</v>
      </c>
      <c r="E77" s="83">
        <f t="shared" si="6"/>
        <v>1225050</v>
      </c>
      <c r="F77" s="84">
        <f t="shared" si="7"/>
        <v>8.2734048108324368E-2</v>
      </c>
    </row>
    <row r="78" spans="1:6" ht="15" customHeight="1" x14ac:dyDescent="0.25">
      <c r="A78" s="78" t="s">
        <v>73</v>
      </c>
      <c r="B78" s="75">
        <v>175267</v>
      </c>
      <c r="C78" s="75">
        <v>175315</v>
      </c>
      <c r="D78" s="75">
        <v>171281</v>
      </c>
      <c r="E78" s="77">
        <f t="shared" si="6"/>
        <v>-4034</v>
      </c>
      <c r="F78" s="73">
        <f t="shared" si="7"/>
        <v>-2.301001055243419E-2</v>
      </c>
    </row>
    <row r="79" spans="1:6" ht="15" customHeight="1" x14ac:dyDescent="0.25">
      <c r="A79" s="78" t="s">
        <v>74</v>
      </c>
      <c r="B79" s="72">
        <v>2109048</v>
      </c>
      <c r="C79" s="72">
        <v>2109089</v>
      </c>
      <c r="D79" s="72">
        <v>2147119</v>
      </c>
      <c r="E79" s="77">
        <f t="shared" si="6"/>
        <v>38030</v>
      </c>
      <c r="F79" s="73">
        <f t="shared" si="7"/>
        <v>1.8031481838841321E-2</v>
      </c>
    </row>
    <row r="80" spans="1:6" ht="15" customHeight="1" x14ac:dyDescent="0.25">
      <c r="A80" s="78" t="s">
        <v>75</v>
      </c>
      <c r="B80" s="68">
        <v>438114</v>
      </c>
      <c r="C80" s="68">
        <v>438154</v>
      </c>
      <c r="D80" s="68">
        <v>332129</v>
      </c>
      <c r="E80" s="77">
        <f t="shared" si="6"/>
        <v>-106025</v>
      </c>
      <c r="F80" s="73">
        <f t="shared" si="7"/>
        <v>-0.24198112992235607</v>
      </c>
    </row>
    <row r="81" spans="1:8" s="127" customFormat="1" ht="15" customHeight="1" x14ac:dyDescent="0.25">
      <c r="A81" s="81" t="s">
        <v>76</v>
      </c>
      <c r="B81" s="99">
        <v>2722429</v>
      </c>
      <c r="C81" s="99">
        <v>2722558</v>
      </c>
      <c r="D81" s="99">
        <v>2650529</v>
      </c>
      <c r="E81" s="83">
        <f t="shared" si="6"/>
        <v>-72029</v>
      </c>
      <c r="F81" s="84">
        <f t="shared" si="7"/>
        <v>-2.6456369340891912E-2</v>
      </c>
    </row>
    <row r="82" spans="1:8" ht="15" customHeight="1" x14ac:dyDescent="0.25">
      <c r="A82" s="78" t="s">
        <v>77</v>
      </c>
      <c r="B82" s="68">
        <v>138849</v>
      </c>
      <c r="C82" s="68">
        <v>138856</v>
      </c>
      <c r="D82" s="68">
        <v>112667</v>
      </c>
      <c r="E82" s="77">
        <f t="shared" si="6"/>
        <v>-26189</v>
      </c>
      <c r="F82" s="73">
        <f t="shared" si="7"/>
        <v>-0.18860546177334792</v>
      </c>
    </row>
    <row r="83" spans="1:8" ht="15" customHeight="1" x14ac:dyDescent="0.25">
      <c r="A83" s="78" t="s">
        <v>78</v>
      </c>
      <c r="B83" s="77">
        <v>622761</v>
      </c>
      <c r="C83" s="77">
        <v>622769</v>
      </c>
      <c r="D83" s="77">
        <v>566025</v>
      </c>
      <c r="E83" s="77">
        <f t="shared" si="6"/>
        <v>-56744</v>
      </c>
      <c r="F83" s="73">
        <f t="shared" si="7"/>
        <v>-9.1115646411430246E-2</v>
      </c>
    </row>
    <row r="84" spans="1:8" ht="15" customHeight="1" x14ac:dyDescent="0.25">
      <c r="A84" s="78" t="s">
        <v>79</v>
      </c>
      <c r="B84" s="77">
        <v>0</v>
      </c>
      <c r="C84" s="77">
        <v>0</v>
      </c>
      <c r="D84" s="77">
        <v>0</v>
      </c>
      <c r="E84" s="77">
        <f t="shared" si="6"/>
        <v>0</v>
      </c>
      <c r="F84" s="73">
        <f t="shared" si="7"/>
        <v>0</v>
      </c>
    </row>
    <row r="85" spans="1:8" ht="15" customHeight="1" x14ac:dyDescent="0.25">
      <c r="A85" s="78" t="s">
        <v>80</v>
      </c>
      <c r="B85" s="77">
        <v>244299</v>
      </c>
      <c r="C85" s="77">
        <v>244301</v>
      </c>
      <c r="D85" s="77">
        <v>321796</v>
      </c>
      <c r="E85" s="77">
        <f t="shared" si="6"/>
        <v>77495</v>
      </c>
      <c r="F85" s="73">
        <f t="shared" si="7"/>
        <v>0.31721114526751837</v>
      </c>
    </row>
    <row r="86" spans="1:8" s="127" customFormat="1" ht="15" customHeight="1" x14ac:dyDescent="0.25">
      <c r="A86" s="81" t="s">
        <v>81</v>
      </c>
      <c r="B86" s="83">
        <v>1005909</v>
      </c>
      <c r="C86" s="83">
        <v>1005926</v>
      </c>
      <c r="D86" s="83">
        <v>1000488</v>
      </c>
      <c r="E86" s="83">
        <f t="shared" si="6"/>
        <v>-5438</v>
      </c>
      <c r="F86" s="84">
        <f t="shared" si="7"/>
        <v>-5.4059642558200102E-3</v>
      </c>
    </row>
    <row r="87" spans="1:8" ht="15" customHeight="1" x14ac:dyDescent="0.25">
      <c r="A87" s="78" t="s">
        <v>82</v>
      </c>
      <c r="B87" s="77">
        <v>760305</v>
      </c>
      <c r="C87" s="77">
        <v>760340</v>
      </c>
      <c r="D87" s="77">
        <v>337824</v>
      </c>
      <c r="E87" s="77">
        <f t="shared" si="6"/>
        <v>-422516</v>
      </c>
      <c r="F87" s="73">
        <f t="shared" si="7"/>
        <v>-0.55569350553699659</v>
      </c>
    </row>
    <row r="88" spans="1:8" ht="15" customHeight="1" x14ac:dyDescent="0.25">
      <c r="A88" s="78" t="s">
        <v>83</v>
      </c>
      <c r="B88" s="77">
        <v>0</v>
      </c>
      <c r="C88" s="77">
        <v>0</v>
      </c>
      <c r="D88" s="77">
        <v>0</v>
      </c>
      <c r="E88" s="77">
        <f t="shared" si="6"/>
        <v>0</v>
      </c>
      <c r="F88" s="73">
        <f t="shared" si="7"/>
        <v>0</v>
      </c>
    </row>
    <row r="89" spans="1:8" ht="15" customHeight="1" x14ac:dyDescent="0.25">
      <c r="A89" s="86" t="s">
        <v>84</v>
      </c>
      <c r="B89" s="77">
        <v>0</v>
      </c>
      <c r="C89" s="77">
        <v>0</v>
      </c>
      <c r="D89" s="77">
        <v>0</v>
      </c>
      <c r="E89" s="77">
        <f t="shared" si="6"/>
        <v>0</v>
      </c>
      <c r="F89" s="73">
        <f t="shared" si="7"/>
        <v>0</v>
      </c>
    </row>
    <row r="90" spans="1:8" s="127" customFormat="1" ht="15" customHeight="1" x14ac:dyDescent="0.25">
      <c r="A90" s="100" t="s">
        <v>85</v>
      </c>
      <c r="B90" s="99">
        <v>760305</v>
      </c>
      <c r="C90" s="99">
        <v>760340</v>
      </c>
      <c r="D90" s="99">
        <v>337824</v>
      </c>
      <c r="E90" s="99">
        <f t="shared" si="6"/>
        <v>-422516</v>
      </c>
      <c r="F90" s="84">
        <f t="shared" si="7"/>
        <v>-0.55569350553699659</v>
      </c>
    </row>
    <row r="91" spans="1:8" ht="15" customHeight="1" x14ac:dyDescent="0.25">
      <c r="A91" s="86" t="s">
        <v>86</v>
      </c>
      <c r="B91" s="77">
        <v>0</v>
      </c>
      <c r="C91" s="77">
        <v>0</v>
      </c>
      <c r="D91" s="77">
        <v>0</v>
      </c>
      <c r="E91" s="77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v>19260319</v>
      </c>
      <c r="C92" s="200">
        <v>19295908</v>
      </c>
      <c r="D92" s="200">
        <v>20020975</v>
      </c>
      <c r="E92" s="200">
        <f t="shared" si="6"/>
        <v>725067</v>
      </c>
      <c r="F92" s="202">
        <f t="shared" si="7"/>
        <v>3.757620527626894E-2</v>
      </c>
    </row>
    <row r="93" spans="1:8" ht="15" customHeight="1" thickTop="1" x14ac:dyDescent="0.4">
      <c r="A93" s="4"/>
      <c r="B93" s="5"/>
      <c r="C93" s="14"/>
      <c r="D93" s="14"/>
      <c r="E93" s="5"/>
      <c r="F93" s="6" t="s">
        <v>46</v>
      </c>
      <c r="G93" s="145"/>
      <c r="H93" s="145"/>
    </row>
    <row r="94" spans="1:8" x14ac:dyDescent="0.25">
      <c r="A94" s="11" t="s">
        <v>201</v>
      </c>
    </row>
    <row r="95" spans="1:8" x14ac:dyDescent="0.25">
      <c r="A95" s="11" t="s">
        <v>193</v>
      </c>
    </row>
  </sheetData>
  <hyperlinks>
    <hyperlink ref="H2" location="Home!A1" tooltip="Home" display="Home" xr:uid="{00000000-0004-0000-3300-000000000000}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53">
    <pageSetUpPr fitToPage="1"/>
  </sheetPr>
  <dimension ref="A1:L95"/>
  <sheetViews>
    <sheetView zoomScale="80" zoomScaleNormal="80" workbookViewId="0">
      <pane xSplit="1" ySplit="5" topLeftCell="B6" activePane="bottomRight" state="frozen"/>
      <selection activeCell="P29" sqref="P29"/>
      <selection pane="topRight" activeCell="P29" sqref="P29"/>
      <selection pane="bottomLeft" activeCell="P29" sqref="P29"/>
      <selection pane="bottomRight" activeCell="P29" sqref="P29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10" t="s">
        <v>203</v>
      </c>
      <c r="E1" s="33"/>
      <c r="F1" s="34"/>
      <c r="G1" s="215"/>
      <c r="H1" s="145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190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138</v>
      </c>
      <c r="C5" s="65" t="s">
        <v>197</v>
      </c>
      <c r="D5" s="65" t="s">
        <v>198</v>
      </c>
      <c r="E5" s="65" t="s">
        <v>138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v>3824986</v>
      </c>
      <c r="C8" s="72">
        <v>3824986</v>
      </c>
      <c r="D8" s="72">
        <v>4040293</v>
      </c>
      <c r="E8" s="72">
        <f t="shared" ref="E8:E29" si="0">D8-C8</f>
        <v>215307</v>
      </c>
      <c r="F8" s="73">
        <f t="shared" ref="F8:F29" si="1">IF(ISBLANK(E8),"  ",IF(C8&gt;0,E8/C8,IF(E8&gt;0,1,0)))</f>
        <v>5.6289617792065122E-2</v>
      </c>
    </row>
    <row r="9" spans="1:8" ht="15" customHeight="1" x14ac:dyDescent="0.25">
      <c r="A9" s="71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5">
        <v>212081.84</v>
      </c>
      <c r="C10" s="75">
        <v>230867</v>
      </c>
      <c r="D10" s="75">
        <v>217783</v>
      </c>
      <c r="E10" s="75">
        <f t="shared" si="0"/>
        <v>-13084</v>
      </c>
      <c r="F10" s="73">
        <f t="shared" si="1"/>
        <v>-5.6673322735601016E-2</v>
      </c>
    </row>
    <row r="11" spans="1:8" ht="15" customHeight="1" x14ac:dyDescent="0.25">
      <c r="A11" s="76" t="s">
        <v>15</v>
      </c>
      <c r="B11" s="77">
        <v>0</v>
      </c>
      <c r="C11" s="77">
        <v>0</v>
      </c>
      <c r="D11" s="77">
        <v>0</v>
      </c>
      <c r="E11" s="75">
        <f t="shared" si="0"/>
        <v>0</v>
      </c>
      <c r="F11" s="73">
        <f t="shared" si="1"/>
        <v>0</v>
      </c>
    </row>
    <row r="12" spans="1:8" ht="15" customHeight="1" x14ac:dyDescent="0.25">
      <c r="A12" s="78" t="s">
        <v>200</v>
      </c>
      <c r="B12" s="77">
        <v>212081.84</v>
      </c>
      <c r="C12" s="77">
        <v>230867</v>
      </c>
      <c r="D12" s="77">
        <v>217783</v>
      </c>
      <c r="E12" s="75">
        <f t="shared" si="0"/>
        <v>-13084</v>
      </c>
      <c r="F12" s="73">
        <f t="shared" si="1"/>
        <v>-5.6673322735601016E-2</v>
      </c>
    </row>
    <row r="13" spans="1:8" ht="15" customHeight="1" x14ac:dyDescent="0.25">
      <c r="A13" s="78" t="s">
        <v>17</v>
      </c>
      <c r="B13" s="77">
        <v>0</v>
      </c>
      <c r="C13" s="77">
        <v>0</v>
      </c>
      <c r="D13" s="77">
        <v>0</v>
      </c>
      <c r="E13" s="75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7">
        <v>0</v>
      </c>
      <c r="C14" s="77">
        <v>0</v>
      </c>
      <c r="D14" s="77">
        <v>0</v>
      </c>
      <c r="E14" s="75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7">
        <v>0</v>
      </c>
      <c r="C15" s="77">
        <v>0</v>
      </c>
      <c r="D15" s="77">
        <v>0</v>
      </c>
      <c r="E15" s="75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7">
        <v>0</v>
      </c>
      <c r="C16" s="77">
        <v>0</v>
      </c>
      <c r="D16" s="77">
        <v>0</v>
      </c>
      <c r="E16" s="75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7">
        <v>0</v>
      </c>
      <c r="C17" s="77">
        <v>0</v>
      </c>
      <c r="D17" s="77">
        <v>0</v>
      </c>
      <c r="E17" s="75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7">
        <v>0</v>
      </c>
      <c r="C18" s="77">
        <v>0</v>
      </c>
      <c r="D18" s="77">
        <v>0</v>
      </c>
      <c r="E18" s="75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7">
        <v>0</v>
      </c>
      <c r="C19" s="77">
        <v>0</v>
      </c>
      <c r="D19" s="77">
        <v>0</v>
      </c>
      <c r="E19" s="75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7">
        <v>0</v>
      </c>
      <c r="C20" s="77">
        <v>0</v>
      </c>
      <c r="D20" s="77">
        <v>0</v>
      </c>
      <c r="E20" s="75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7">
        <v>0</v>
      </c>
      <c r="C22" s="77">
        <v>0</v>
      </c>
      <c r="D22" s="77">
        <v>0</v>
      </c>
      <c r="E22" s="75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7">
        <v>0</v>
      </c>
      <c r="C23" s="77">
        <v>0</v>
      </c>
      <c r="D23" s="77">
        <v>0</v>
      </c>
      <c r="E23" s="75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7">
        <v>0</v>
      </c>
      <c r="C24" s="77">
        <v>0</v>
      </c>
      <c r="D24" s="77">
        <v>0</v>
      </c>
      <c r="E24" s="75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7">
        <v>0</v>
      </c>
      <c r="C25" s="77">
        <v>0</v>
      </c>
      <c r="D25" s="77">
        <v>0</v>
      </c>
      <c r="E25" s="75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7">
        <v>0</v>
      </c>
      <c r="C26" s="77">
        <v>0</v>
      </c>
      <c r="D26" s="77">
        <v>0</v>
      </c>
      <c r="E26" s="75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7">
        <v>0</v>
      </c>
      <c r="C27" s="77">
        <v>0</v>
      </c>
      <c r="D27" s="77">
        <v>0</v>
      </c>
      <c r="E27" s="75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7">
        <v>0</v>
      </c>
      <c r="C28" s="77">
        <v>0</v>
      </c>
      <c r="D28" s="77">
        <v>0</v>
      </c>
      <c r="E28" s="75">
        <f>D28-C28</f>
        <v>0</v>
      </c>
      <c r="F28" s="73">
        <f>IF(ISBLANK(E28),"  ",IF(C28&gt;0,E28/C28,IF(E28&gt;0,1,0)))</f>
        <v>0</v>
      </c>
    </row>
    <row r="29" spans="1:6" ht="15" customHeight="1" x14ac:dyDescent="0.25">
      <c r="A29" s="79" t="s">
        <v>32</v>
      </c>
      <c r="B29" s="77">
        <v>0</v>
      </c>
      <c r="C29" s="77">
        <v>0</v>
      </c>
      <c r="D29" s="77">
        <v>0</v>
      </c>
      <c r="E29" s="75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77"/>
      <c r="C34" s="77"/>
      <c r="D34" s="77"/>
      <c r="E34" s="75"/>
      <c r="F34" s="73" t="str">
        <f>IF(ISBLANK(E34),"  ",IF(C34&gt;0,E34/C34,IF(E34&gt;0,1,0)))</f>
        <v xml:space="preserve">  </v>
      </c>
    </row>
    <row r="35" spans="1:12" s="127" customFormat="1" ht="15" customHeight="1" x14ac:dyDescent="0.25">
      <c r="A35" s="82" t="s">
        <v>38</v>
      </c>
      <c r="B35" s="83">
        <v>4037067.84</v>
      </c>
      <c r="C35" s="83">
        <v>4055853</v>
      </c>
      <c r="D35" s="83">
        <v>4258076</v>
      </c>
      <c r="E35" s="83">
        <f>D35-C35</f>
        <v>202223</v>
      </c>
      <c r="F35" s="84">
        <f>IF(ISBLANK(E35),"  ",IF(C35&gt;0,E35/C35,IF(E35&gt;0,1,0)))</f>
        <v>4.9859548657212184E-2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v>0</v>
      </c>
      <c r="C39" s="72">
        <v>0</v>
      </c>
      <c r="D39" s="72">
        <v>0</v>
      </c>
      <c r="E39" s="75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88">
        <v>0</v>
      </c>
      <c r="C42" s="88">
        <v>0</v>
      </c>
      <c r="D42" s="88">
        <v>0</v>
      </c>
      <c r="E42" s="88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v>0</v>
      </c>
      <c r="C44" s="90">
        <v>0</v>
      </c>
      <c r="D44" s="90">
        <v>0</v>
      </c>
      <c r="E44" s="90">
        <f>D44-C44</f>
        <v>0</v>
      </c>
      <c r="F44" s="84">
        <f>IF(ISBLANK(E44),"  ",IF(C44&gt;0,E44/C44,IF(E44&gt;0,1,0)))</f>
        <v>0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v>0</v>
      </c>
      <c r="C46" s="90">
        <v>0</v>
      </c>
      <c r="D46" s="90"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88">
        <v>2513997.39</v>
      </c>
      <c r="C48" s="88">
        <v>2730000</v>
      </c>
      <c r="D48" s="88">
        <v>2730000</v>
      </c>
      <c r="E48" s="88">
        <f>D48-C48</f>
        <v>0</v>
      </c>
      <c r="F48" s="84">
        <f>IF(ISBLANK(E48),"  ",IF(C48&gt;0,E48/C48,IF(E48&gt;0,1,0)))</f>
        <v>0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2">
        <v>0</v>
      </c>
      <c r="C50" s="92">
        <v>0</v>
      </c>
      <c r="D50" s="92">
        <v>0</v>
      </c>
      <c r="E50" s="92">
        <f>D50-C50</f>
        <v>0</v>
      </c>
      <c r="F50" s="84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88">
        <v>6551065.2300000004</v>
      </c>
      <c r="C54" s="88">
        <v>6785853</v>
      </c>
      <c r="D54" s="88">
        <v>6988076</v>
      </c>
      <c r="E54" s="88">
        <f>D54-C54</f>
        <v>202223</v>
      </c>
      <c r="F54" s="84">
        <f>IF(ISBLANK(E54),"  ",IF(C54&gt;0,E54/C54,IF(E54&gt;0,1,0)))</f>
        <v>2.9800675021990602E-2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68">
        <v>3360316.53</v>
      </c>
      <c r="C58" s="68">
        <v>3468356</v>
      </c>
      <c r="D58" s="68">
        <v>3571715.0060086302</v>
      </c>
      <c r="E58" s="68">
        <f t="shared" ref="E58:E71" si="4">D58-C58</f>
        <v>103359.00600863015</v>
      </c>
      <c r="F58" s="73">
        <f t="shared" ref="F58:F71" si="5">IF(ISBLANK(E58),"  ",IF(C58&gt;0,E58/C58,IF(E58&gt;0,1,0)))</f>
        <v>2.9800575837264153E-2</v>
      </c>
    </row>
    <row r="59" spans="1:6" ht="15" customHeight="1" x14ac:dyDescent="0.25">
      <c r="A59" s="78" t="s">
        <v>55</v>
      </c>
      <c r="B59" s="77">
        <v>0</v>
      </c>
      <c r="C59" s="77">
        <v>0</v>
      </c>
      <c r="D59" s="77">
        <v>0</v>
      </c>
      <c r="E59" s="77">
        <f t="shared" si="4"/>
        <v>0</v>
      </c>
      <c r="F59" s="73">
        <f t="shared" si="5"/>
        <v>0</v>
      </c>
    </row>
    <row r="60" spans="1:6" ht="15" customHeight="1" x14ac:dyDescent="0.25">
      <c r="A60" s="78" t="s">
        <v>56</v>
      </c>
      <c r="B60" s="77">
        <v>0</v>
      </c>
      <c r="C60" s="77">
        <v>0</v>
      </c>
      <c r="D60" s="77">
        <v>0</v>
      </c>
      <c r="E60" s="77">
        <f t="shared" si="4"/>
        <v>0</v>
      </c>
      <c r="F60" s="73">
        <f t="shared" si="5"/>
        <v>0</v>
      </c>
    </row>
    <row r="61" spans="1:6" ht="15" customHeight="1" x14ac:dyDescent="0.25">
      <c r="A61" s="78" t="s">
        <v>57</v>
      </c>
      <c r="B61" s="77">
        <v>228433.98000000004</v>
      </c>
      <c r="C61" s="77">
        <v>232874</v>
      </c>
      <c r="D61" s="77">
        <v>239814</v>
      </c>
      <c r="E61" s="77">
        <f t="shared" si="4"/>
        <v>6940</v>
      </c>
      <c r="F61" s="73">
        <f t="shared" si="5"/>
        <v>2.9801523570686293E-2</v>
      </c>
    </row>
    <row r="62" spans="1:6" ht="15" customHeight="1" x14ac:dyDescent="0.25">
      <c r="A62" s="78" t="s">
        <v>58</v>
      </c>
      <c r="B62" s="77">
        <v>562165.7899999998</v>
      </c>
      <c r="C62" s="77">
        <v>589057</v>
      </c>
      <c r="D62" s="77">
        <v>606700.30124501593</v>
      </c>
      <c r="E62" s="77">
        <f t="shared" si="4"/>
        <v>17643.301245015929</v>
      </c>
      <c r="F62" s="73">
        <f t="shared" si="5"/>
        <v>2.9951772485542025E-2</v>
      </c>
    </row>
    <row r="63" spans="1:6" ht="15" customHeight="1" x14ac:dyDescent="0.25">
      <c r="A63" s="78" t="s">
        <v>59</v>
      </c>
      <c r="B63" s="77">
        <v>1714397.1800000002</v>
      </c>
      <c r="C63" s="77">
        <v>1586969</v>
      </c>
      <c r="D63" s="77">
        <v>1954360.440536038</v>
      </c>
      <c r="E63" s="77">
        <f t="shared" si="4"/>
        <v>367391.44053603802</v>
      </c>
      <c r="F63" s="73">
        <f t="shared" si="5"/>
        <v>0.23150511480440891</v>
      </c>
    </row>
    <row r="64" spans="1:6" ht="15" customHeight="1" x14ac:dyDescent="0.25">
      <c r="A64" s="78" t="s">
        <v>60</v>
      </c>
      <c r="B64" s="77">
        <v>0</v>
      </c>
      <c r="C64" s="77">
        <v>0</v>
      </c>
      <c r="D64" s="77">
        <v>0</v>
      </c>
      <c r="E64" s="77">
        <f t="shared" si="4"/>
        <v>0</v>
      </c>
      <c r="F64" s="73">
        <f t="shared" si="5"/>
        <v>0</v>
      </c>
    </row>
    <row r="65" spans="1:6" ht="15" customHeight="1" x14ac:dyDescent="0.25">
      <c r="A65" s="78" t="s">
        <v>61</v>
      </c>
      <c r="B65" s="77">
        <v>685751.22</v>
      </c>
      <c r="C65" s="77">
        <v>632405</v>
      </c>
      <c r="D65" s="77">
        <v>615486</v>
      </c>
      <c r="E65" s="77">
        <f t="shared" si="4"/>
        <v>-16919</v>
      </c>
      <c r="F65" s="73">
        <f t="shared" si="5"/>
        <v>-2.6753425415675082E-2</v>
      </c>
    </row>
    <row r="66" spans="1:6" s="127" customFormat="1" ht="15" customHeight="1" x14ac:dyDescent="0.25">
      <c r="A66" s="97" t="s">
        <v>62</v>
      </c>
      <c r="B66" s="83">
        <v>6551064.7000000002</v>
      </c>
      <c r="C66" s="83">
        <v>6509661</v>
      </c>
      <c r="D66" s="83">
        <v>6988075.7477896838</v>
      </c>
      <c r="E66" s="83">
        <f t="shared" si="4"/>
        <v>478414.74778968375</v>
      </c>
      <c r="F66" s="84">
        <f t="shared" si="5"/>
        <v>7.3493035626537806E-2</v>
      </c>
    </row>
    <row r="67" spans="1:6" ht="15" customHeight="1" x14ac:dyDescent="0.25">
      <c r="A67" s="78" t="s">
        <v>63</v>
      </c>
      <c r="B67" s="77">
        <v>0</v>
      </c>
      <c r="C67" s="77">
        <v>0</v>
      </c>
      <c r="D67" s="77">
        <v>0</v>
      </c>
      <c r="E67" s="77">
        <f t="shared" si="4"/>
        <v>0</v>
      </c>
      <c r="F67" s="73">
        <f t="shared" si="5"/>
        <v>0</v>
      </c>
    </row>
    <row r="68" spans="1:6" ht="15" customHeight="1" x14ac:dyDescent="0.25">
      <c r="A68" s="78" t="s">
        <v>64</v>
      </c>
      <c r="B68" s="77">
        <v>0</v>
      </c>
      <c r="C68" s="77">
        <v>276192</v>
      </c>
      <c r="D68" s="77">
        <v>0</v>
      </c>
      <c r="E68" s="77">
        <f t="shared" si="4"/>
        <v>-276192</v>
      </c>
      <c r="F68" s="73">
        <f t="shared" si="5"/>
        <v>-1</v>
      </c>
    </row>
    <row r="69" spans="1:6" ht="15" customHeight="1" x14ac:dyDescent="0.25">
      <c r="A69" s="78" t="s">
        <v>65</v>
      </c>
      <c r="B69" s="77">
        <v>0</v>
      </c>
      <c r="C69" s="77">
        <v>0</v>
      </c>
      <c r="D69" s="77">
        <v>0</v>
      </c>
      <c r="E69" s="77">
        <f t="shared" si="4"/>
        <v>0</v>
      </c>
      <c r="F69" s="73">
        <f t="shared" si="5"/>
        <v>0</v>
      </c>
    </row>
    <row r="70" spans="1:6" ht="15" customHeight="1" x14ac:dyDescent="0.25">
      <c r="A70" s="78" t="s">
        <v>66</v>
      </c>
      <c r="B70" s="77">
        <v>0</v>
      </c>
      <c r="C70" s="77">
        <v>0</v>
      </c>
      <c r="D70" s="77">
        <v>0</v>
      </c>
      <c r="E70" s="77">
        <f t="shared" si="4"/>
        <v>0</v>
      </c>
      <c r="F70" s="73">
        <f t="shared" si="5"/>
        <v>0</v>
      </c>
    </row>
    <row r="71" spans="1:6" s="127" customFormat="1" ht="15" customHeight="1" x14ac:dyDescent="0.25">
      <c r="A71" s="98" t="s">
        <v>67</v>
      </c>
      <c r="B71" s="99">
        <v>6551064.7000000002</v>
      </c>
      <c r="C71" s="99">
        <v>6785853</v>
      </c>
      <c r="D71" s="99">
        <v>6988075.7477896838</v>
      </c>
      <c r="E71" s="99">
        <f t="shared" si="4"/>
        <v>202222.74778968375</v>
      </c>
      <c r="F71" s="84">
        <f t="shared" si="5"/>
        <v>2.9800637854914297E-2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v>3468966.8200000003</v>
      </c>
      <c r="C74" s="72">
        <v>3472928</v>
      </c>
      <c r="D74" s="72">
        <v>3819841.9</v>
      </c>
      <c r="E74" s="68">
        <f t="shared" ref="E74:E92" si="6">D74-C74</f>
        <v>346913.89999999991</v>
      </c>
      <c r="F74" s="73">
        <f t="shared" ref="F74:F92" si="7">IF(ISBLANK(E74),"  ",IF(C74&gt;0,E74/C74,IF(E74&gt;0,1,0)))</f>
        <v>9.9890898976310455E-2</v>
      </c>
    </row>
    <row r="75" spans="1:6" ht="15" customHeight="1" x14ac:dyDescent="0.25">
      <c r="A75" s="78" t="s">
        <v>70</v>
      </c>
      <c r="B75" s="75">
        <v>0</v>
      </c>
      <c r="C75" s="72">
        <v>0</v>
      </c>
      <c r="D75" s="72">
        <v>0</v>
      </c>
      <c r="E75" s="77">
        <f t="shared" si="6"/>
        <v>0</v>
      </c>
      <c r="F75" s="73">
        <f t="shared" si="7"/>
        <v>0</v>
      </c>
    </row>
    <row r="76" spans="1:6" ht="15" customHeight="1" x14ac:dyDescent="0.25">
      <c r="A76" s="78" t="s">
        <v>71</v>
      </c>
      <c r="B76" s="68">
        <v>1948982.23</v>
      </c>
      <c r="C76" s="72">
        <v>2029824</v>
      </c>
      <c r="D76" s="72">
        <v>2008447.8477896838</v>
      </c>
      <c r="E76" s="77">
        <f t="shared" si="6"/>
        <v>-21376.152210316155</v>
      </c>
      <c r="F76" s="73">
        <f t="shared" si="7"/>
        <v>-1.0531037277279288E-2</v>
      </c>
    </row>
    <row r="77" spans="1:6" s="127" customFormat="1" ht="15" customHeight="1" x14ac:dyDescent="0.25">
      <c r="A77" s="97" t="s">
        <v>72</v>
      </c>
      <c r="B77" s="99">
        <v>5417949.0500000007</v>
      </c>
      <c r="C77" s="99">
        <v>5502752</v>
      </c>
      <c r="D77" s="99">
        <v>5828289.7477896838</v>
      </c>
      <c r="E77" s="83">
        <f t="shared" si="6"/>
        <v>325537.74778968375</v>
      </c>
      <c r="F77" s="84">
        <f t="shared" si="7"/>
        <v>5.9159080363731409E-2</v>
      </c>
    </row>
    <row r="78" spans="1:6" ht="15" customHeight="1" x14ac:dyDescent="0.25">
      <c r="A78" s="78" t="s">
        <v>73</v>
      </c>
      <c r="B78" s="75">
        <v>14868.31</v>
      </c>
      <c r="C78" s="75">
        <v>15207</v>
      </c>
      <c r="D78" s="75">
        <v>21050</v>
      </c>
      <c r="E78" s="77">
        <f t="shared" si="6"/>
        <v>5843</v>
      </c>
      <c r="F78" s="73">
        <f t="shared" si="7"/>
        <v>0.38423094627474191</v>
      </c>
    </row>
    <row r="79" spans="1:6" ht="15" customHeight="1" x14ac:dyDescent="0.25">
      <c r="A79" s="78" t="s">
        <v>74</v>
      </c>
      <c r="B79" s="72">
        <v>722938.28</v>
      </c>
      <c r="C79" s="72">
        <v>696656</v>
      </c>
      <c r="D79" s="72">
        <v>710986</v>
      </c>
      <c r="E79" s="77">
        <f t="shared" si="6"/>
        <v>14330</v>
      </c>
      <c r="F79" s="73">
        <f t="shared" si="7"/>
        <v>2.0569692933097541E-2</v>
      </c>
    </row>
    <row r="80" spans="1:6" ht="15" customHeight="1" x14ac:dyDescent="0.25">
      <c r="A80" s="78" t="s">
        <v>75</v>
      </c>
      <c r="B80" s="68">
        <v>31736.510000000002</v>
      </c>
      <c r="C80" s="68">
        <v>58760</v>
      </c>
      <c r="D80" s="68">
        <v>49500</v>
      </c>
      <c r="E80" s="77">
        <f t="shared" si="6"/>
        <v>-9260</v>
      </c>
      <c r="F80" s="73">
        <f t="shared" si="7"/>
        <v>-0.15759019741320626</v>
      </c>
    </row>
    <row r="81" spans="1:8" s="127" customFormat="1" ht="15" customHeight="1" x14ac:dyDescent="0.25">
      <c r="A81" s="81" t="s">
        <v>76</v>
      </c>
      <c r="B81" s="99">
        <v>769543.10000000009</v>
      </c>
      <c r="C81" s="99">
        <v>770623</v>
      </c>
      <c r="D81" s="99">
        <v>781536</v>
      </c>
      <c r="E81" s="83">
        <f t="shared" si="6"/>
        <v>10913</v>
      </c>
      <c r="F81" s="84">
        <f t="shared" si="7"/>
        <v>1.4161269518298832E-2</v>
      </c>
    </row>
    <row r="82" spans="1:8" ht="15" customHeight="1" x14ac:dyDescent="0.25">
      <c r="A82" s="78" t="s">
        <v>77</v>
      </c>
      <c r="B82" s="68">
        <v>21996.83</v>
      </c>
      <c r="C82" s="68">
        <v>23690</v>
      </c>
      <c r="D82" s="68">
        <v>38250</v>
      </c>
      <c r="E82" s="77">
        <f t="shared" si="6"/>
        <v>14560</v>
      </c>
      <c r="F82" s="73">
        <f t="shared" si="7"/>
        <v>0.61460531869987334</v>
      </c>
    </row>
    <row r="83" spans="1:8" ht="15" customHeight="1" x14ac:dyDescent="0.25">
      <c r="A83" s="78" t="s">
        <v>78</v>
      </c>
      <c r="B83" s="77">
        <v>0</v>
      </c>
      <c r="C83" s="77">
        <v>344788</v>
      </c>
      <c r="D83" s="77">
        <v>0</v>
      </c>
      <c r="E83" s="77">
        <f t="shared" si="6"/>
        <v>-344788</v>
      </c>
      <c r="F83" s="73">
        <f t="shared" si="7"/>
        <v>-1</v>
      </c>
    </row>
    <row r="84" spans="1:8" ht="15" customHeight="1" x14ac:dyDescent="0.25">
      <c r="A84" s="78" t="s">
        <v>79</v>
      </c>
      <c r="B84" s="77">
        <v>0</v>
      </c>
      <c r="C84" s="77">
        <v>50000</v>
      </c>
      <c r="D84" s="77">
        <v>0</v>
      </c>
      <c r="E84" s="77">
        <f t="shared" si="6"/>
        <v>-50000</v>
      </c>
      <c r="F84" s="73">
        <f t="shared" si="7"/>
        <v>-1</v>
      </c>
    </row>
    <row r="85" spans="1:8" ht="15" customHeight="1" x14ac:dyDescent="0.25">
      <c r="A85" s="78" t="s">
        <v>80</v>
      </c>
      <c r="B85" s="77">
        <v>339934.94</v>
      </c>
      <c r="C85" s="77">
        <v>94000</v>
      </c>
      <c r="D85" s="77">
        <v>340000</v>
      </c>
      <c r="E85" s="77">
        <f t="shared" si="6"/>
        <v>246000</v>
      </c>
      <c r="F85" s="73">
        <f t="shared" si="7"/>
        <v>2.6170212765957448</v>
      </c>
    </row>
    <row r="86" spans="1:8" s="127" customFormat="1" ht="15" customHeight="1" x14ac:dyDescent="0.25">
      <c r="A86" s="81" t="s">
        <v>81</v>
      </c>
      <c r="B86" s="83">
        <v>361931.77</v>
      </c>
      <c r="C86" s="83">
        <v>512478</v>
      </c>
      <c r="D86" s="83">
        <v>378250</v>
      </c>
      <c r="E86" s="83">
        <f t="shared" si="6"/>
        <v>-134228</v>
      </c>
      <c r="F86" s="84">
        <f t="shared" si="7"/>
        <v>-0.26191953605813323</v>
      </c>
    </row>
    <row r="87" spans="1:8" ht="15" customHeight="1" x14ac:dyDescent="0.25">
      <c r="A87" s="78" t="s">
        <v>82</v>
      </c>
      <c r="B87" s="77">
        <v>1640.7800000000002</v>
      </c>
      <c r="C87" s="77">
        <v>0</v>
      </c>
      <c r="D87" s="77">
        <v>0</v>
      </c>
      <c r="E87" s="77">
        <f t="shared" si="6"/>
        <v>0</v>
      </c>
      <c r="F87" s="73">
        <f t="shared" si="7"/>
        <v>0</v>
      </c>
    </row>
    <row r="88" spans="1:8" ht="15" customHeight="1" x14ac:dyDescent="0.25">
      <c r="A88" s="78" t="s">
        <v>83</v>
      </c>
      <c r="B88" s="77">
        <v>0</v>
      </c>
      <c r="C88" s="77">
        <v>0</v>
      </c>
      <c r="D88" s="77">
        <v>0</v>
      </c>
      <c r="E88" s="77">
        <f t="shared" si="6"/>
        <v>0</v>
      </c>
      <c r="F88" s="73">
        <f t="shared" si="7"/>
        <v>0</v>
      </c>
    </row>
    <row r="89" spans="1:8" ht="15" customHeight="1" x14ac:dyDescent="0.25">
      <c r="A89" s="86" t="s">
        <v>84</v>
      </c>
      <c r="B89" s="77">
        <v>0</v>
      </c>
      <c r="C89" s="77">
        <v>0</v>
      </c>
      <c r="D89" s="77">
        <v>0</v>
      </c>
      <c r="E89" s="77">
        <f t="shared" si="6"/>
        <v>0</v>
      </c>
      <c r="F89" s="73">
        <f t="shared" si="7"/>
        <v>0</v>
      </c>
    </row>
    <row r="90" spans="1:8" s="127" customFormat="1" ht="15" customHeight="1" x14ac:dyDescent="0.25">
      <c r="A90" s="100" t="s">
        <v>85</v>
      </c>
      <c r="B90" s="99">
        <v>1640.7800000000002</v>
      </c>
      <c r="C90" s="99">
        <v>0</v>
      </c>
      <c r="D90" s="99">
        <v>0</v>
      </c>
      <c r="E90" s="99">
        <f t="shared" si="6"/>
        <v>0</v>
      </c>
      <c r="F90" s="84">
        <f t="shared" si="7"/>
        <v>0</v>
      </c>
    </row>
    <row r="91" spans="1:8" ht="15" customHeight="1" x14ac:dyDescent="0.25">
      <c r="A91" s="86" t="s">
        <v>86</v>
      </c>
      <c r="B91" s="77">
        <v>0</v>
      </c>
      <c r="C91" s="77">
        <v>0</v>
      </c>
      <c r="D91" s="75">
        <v>0</v>
      </c>
      <c r="E91" s="77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v>6551064.7000000011</v>
      </c>
      <c r="C92" s="200">
        <v>6785853</v>
      </c>
      <c r="D92" s="201">
        <v>6988075.7477896838</v>
      </c>
      <c r="E92" s="200">
        <f t="shared" si="6"/>
        <v>202222.74778968375</v>
      </c>
      <c r="F92" s="202">
        <f t="shared" si="7"/>
        <v>2.9800637854914297E-2</v>
      </c>
    </row>
    <row r="93" spans="1:8" ht="15" customHeight="1" thickTop="1" x14ac:dyDescent="0.4">
      <c r="A93" s="4"/>
      <c r="B93" s="14"/>
      <c r="C93" s="14"/>
      <c r="D93" s="14"/>
      <c r="E93" s="5"/>
      <c r="F93" s="6" t="s">
        <v>46</v>
      </c>
      <c r="G93" s="145"/>
      <c r="H93" s="145"/>
    </row>
    <row r="94" spans="1:8" x14ac:dyDescent="0.25">
      <c r="A94" s="11" t="s">
        <v>201</v>
      </c>
    </row>
    <row r="95" spans="1:8" x14ac:dyDescent="0.25">
      <c r="A95" s="11" t="s">
        <v>193</v>
      </c>
    </row>
  </sheetData>
  <hyperlinks>
    <hyperlink ref="H2" location="Home!A1" tooltip="Home" display="Home" xr:uid="{00000000-0004-0000-3400-000000000000}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L95"/>
  <sheetViews>
    <sheetView zoomScale="80" zoomScaleNormal="80" workbookViewId="0">
      <pane xSplit="1" ySplit="5" topLeftCell="B6" activePane="bottomRight" state="frozen"/>
      <selection activeCell="P29" sqref="P29"/>
      <selection pane="topRight" activeCell="P29" sqref="P29"/>
      <selection pane="bottomLeft" activeCell="P29" sqref="P29"/>
      <selection pane="bottomRight" activeCell="P29" sqref="P29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6"/>
      <c r="C1" s="32" t="s">
        <v>1</v>
      </c>
      <c r="D1" s="29" t="s">
        <v>133</v>
      </c>
      <c r="E1" s="53"/>
      <c r="F1" s="41"/>
    </row>
    <row r="2" spans="1:8" ht="19.5" customHeight="1" thickBot="1" x14ac:dyDescent="0.35">
      <c r="A2" s="30" t="s">
        <v>2</v>
      </c>
      <c r="B2" s="31"/>
      <c r="C2" s="37"/>
      <c r="D2" s="35"/>
      <c r="E2" s="35"/>
      <c r="F2" s="36"/>
      <c r="H2" s="214" t="s">
        <v>190</v>
      </c>
    </row>
    <row r="3" spans="1:8" ht="19.5" customHeight="1" thickBot="1" x14ac:dyDescent="0.35">
      <c r="A3" s="38" t="s">
        <v>3</v>
      </c>
      <c r="B3" s="39"/>
      <c r="C3" s="40"/>
      <c r="D3" s="35"/>
      <c r="E3" s="35"/>
      <c r="F3" s="36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138</v>
      </c>
      <c r="C5" s="65" t="s">
        <v>197</v>
      </c>
      <c r="D5" s="65" t="s">
        <v>198</v>
      </c>
      <c r="E5" s="65" t="s">
        <v>138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f>BOR!B8+ULBoard!B8+SUBoard!B8+LCTCBoard!B8+Online!B8</f>
        <v>25725094.789999999</v>
      </c>
      <c r="C8" s="72">
        <f>BOR!C8+ULBoard!C8+SUBoard!C8+LCTCBoard!C8+Online!C8</f>
        <v>25728956</v>
      </c>
      <c r="D8" s="72">
        <f>BOR!D8+ULBoard!D8+SUBoard!D8+LCTCBoard!D8+Online!D8</f>
        <v>28347966</v>
      </c>
      <c r="E8" s="72">
        <f t="shared" ref="E8:E29" si="0">D8-C8</f>
        <v>2619010</v>
      </c>
      <c r="F8" s="73">
        <f t="shared" ref="F8:F29" si="1">IF(ISBLANK(E8),"  ",IF(C8&gt;0,E8/C8,IF(E8&gt;0,1,0)))</f>
        <v>0.10179231524201759</v>
      </c>
    </row>
    <row r="9" spans="1:8" ht="15" customHeight="1" x14ac:dyDescent="0.25">
      <c r="A9" s="71" t="s">
        <v>13</v>
      </c>
      <c r="B9" s="72">
        <f>BOR!B9+ULBoard!B9+SUBoard!B9+LCTCBoard!B9+Online!B9</f>
        <v>0</v>
      </c>
      <c r="C9" s="72">
        <f>BOR!C9+ULBoard!C9+SUBoard!C9+LCTCBoard!C9+Online!C9</f>
        <v>0</v>
      </c>
      <c r="D9" s="72">
        <f>BOR!D9+ULBoard!D9+SUBoard!D9+LCTCBoard!D9+Online!D9</f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2">
        <f>BOR!B10+ULBoard!B10+SUBoard!B10+LCTCBoard!B10+Online!B10</f>
        <v>29903162.719999999</v>
      </c>
      <c r="C10" s="72">
        <f>BOR!C10+ULBoard!C10+SUBoard!C10+LCTCBoard!C10+Online!C10</f>
        <v>32272000</v>
      </c>
      <c r="D10" s="72">
        <f>BOR!D10+ULBoard!D10+SUBoard!D10+LCTCBoard!D10+Online!D10</f>
        <v>34772000</v>
      </c>
      <c r="E10" s="72">
        <f t="shared" si="0"/>
        <v>2500000</v>
      </c>
      <c r="F10" s="73">
        <f t="shared" si="1"/>
        <v>7.746653445711453E-2</v>
      </c>
    </row>
    <row r="11" spans="1:8" ht="15" customHeight="1" x14ac:dyDescent="0.25">
      <c r="A11" s="76" t="s">
        <v>15</v>
      </c>
      <c r="B11" s="72">
        <f>BOR!B11+ULBoard!B11+SUBoard!B11+LCTCBoard!B11+Online!B11</f>
        <v>122370.13</v>
      </c>
      <c r="C11" s="72">
        <f>BOR!C11+ULBoard!C11+SUBoard!C11+LCTCBoard!C11+Online!C11</f>
        <v>142000</v>
      </c>
      <c r="D11" s="72">
        <f>BOR!D11+ULBoard!D11+SUBoard!D11+LCTCBoard!D11+Online!D11</f>
        <v>2142000</v>
      </c>
      <c r="E11" s="72">
        <f t="shared" si="0"/>
        <v>2000000</v>
      </c>
      <c r="F11" s="73">
        <f t="shared" si="1"/>
        <v>14.084507042253522</v>
      </c>
    </row>
    <row r="12" spans="1:8" ht="15" customHeight="1" x14ac:dyDescent="0.25">
      <c r="A12" s="78" t="s">
        <v>16</v>
      </c>
      <c r="B12" s="72">
        <f>BOR!B12+ULBoard!B12+SUBoard!B12+LCTCBoard!B12+Online!B12</f>
        <v>0</v>
      </c>
      <c r="C12" s="72">
        <f>BOR!C12+ULBoard!C12+SUBoard!C12+LCTCBoard!C12+Online!C12</f>
        <v>0</v>
      </c>
      <c r="D12" s="72">
        <f>BOR!D12+ULBoard!D12+SUBoard!D12+LCTCBoard!D12+Online!D12</f>
        <v>0</v>
      </c>
      <c r="E12" s="72">
        <f t="shared" si="0"/>
        <v>0</v>
      </c>
      <c r="F12" s="73">
        <f t="shared" si="1"/>
        <v>0</v>
      </c>
    </row>
    <row r="13" spans="1:8" ht="15" customHeight="1" x14ac:dyDescent="0.25">
      <c r="A13" s="78" t="s">
        <v>17</v>
      </c>
      <c r="B13" s="72">
        <f>BOR!B13+ULBoard!B13+SUBoard!B13+LCTCBoard!B13+Online!B13</f>
        <v>0</v>
      </c>
      <c r="C13" s="72">
        <f>BOR!C13+ULBoard!C13+SUBoard!C13+LCTCBoard!C13+Online!C13</f>
        <v>0</v>
      </c>
      <c r="D13" s="72">
        <f>BOR!D13+ULBoard!D13+SUBoard!D13+LCTCBoard!D13+Online!D13</f>
        <v>0</v>
      </c>
      <c r="E13" s="72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2">
        <f>BOR!B14+ULBoard!B14+SUBoard!B14+LCTCBoard!B14+Online!B14</f>
        <v>0</v>
      </c>
      <c r="C14" s="72">
        <f>BOR!C14+ULBoard!C14+SUBoard!C14+LCTCBoard!C14+Online!C14</f>
        <v>0</v>
      </c>
      <c r="D14" s="72">
        <f>BOR!D14+ULBoard!D14+SUBoard!D14+LCTCBoard!D14+Online!D14</f>
        <v>0</v>
      </c>
      <c r="E14" s="72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2">
        <f>BOR!B15+ULBoard!B15+SUBoard!B15+LCTCBoard!B15+Online!B15</f>
        <v>0</v>
      </c>
      <c r="C15" s="72">
        <f>BOR!C15+ULBoard!C15+SUBoard!C15+LCTCBoard!C15+Online!C15</f>
        <v>0</v>
      </c>
      <c r="D15" s="72">
        <f>BOR!D15+ULBoard!D15+SUBoard!D15+LCTCBoard!D15+Online!D15</f>
        <v>0</v>
      </c>
      <c r="E15" s="72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2">
        <f>BOR!B16+ULBoard!B16+SUBoard!B16+LCTCBoard!B16+Online!B16</f>
        <v>0</v>
      </c>
      <c r="C16" s="72">
        <f>BOR!C16+ULBoard!C16+SUBoard!C16+LCTCBoard!C16+Online!C16</f>
        <v>0</v>
      </c>
      <c r="D16" s="72">
        <f>BOR!D16+ULBoard!D16+SUBoard!D16+LCTCBoard!D16+Online!D16</f>
        <v>0</v>
      </c>
      <c r="E16" s="72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2">
        <f>BOR!B17+ULBoard!B17+SUBoard!B17+LCTCBoard!B17+Online!B17</f>
        <v>0</v>
      </c>
      <c r="C17" s="72">
        <f>BOR!C17+ULBoard!C17+SUBoard!C17+LCTCBoard!C17+Online!C17</f>
        <v>0</v>
      </c>
      <c r="D17" s="72">
        <f>BOR!D17+ULBoard!D17+SUBoard!D17+LCTCBoard!D17+Online!D17</f>
        <v>0</v>
      </c>
      <c r="E17" s="72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2">
        <f>BOR!B18+ULBoard!B18+SUBoard!B18+LCTCBoard!B18+Online!B18</f>
        <v>0</v>
      </c>
      <c r="C18" s="72">
        <f>BOR!C18+ULBoard!C18+SUBoard!C18+LCTCBoard!C18+Online!C18</f>
        <v>0</v>
      </c>
      <c r="D18" s="72">
        <f>BOR!D18+ULBoard!D18+SUBoard!D18+LCTCBoard!D18+Online!D18</f>
        <v>0</v>
      </c>
      <c r="E18" s="72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2">
        <f>BOR!B19+ULBoard!B19+SUBoard!B19+LCTCBoard!B19+Online!B19</f>
        <v>0</v>
      </c>
      <c r="C19" s="72">
        <f>BOR!C19+ULBoard!C19+SUBoard!C19+LCTCBoard!C19+Online!C19</f>
        <v>0</v>
      </c>
      <c r="D19" s="72">
        <f>BOR!D19+ULBoard!D19+SUBoard!D19+LCTCBoard!D19+Online!D19</f>
        <v>0</v>
      </c>
      <c r="E19" s="72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2">
        <f>BOR!B20+ULBoard!B20+SUBoard!B20+LCTCBoard!B20+Online!B20</f>
        <v>0</v>
      </c>
      <c r="C20" s="72">
        <f>BOR!C20+ULBoard!C20+SUBoard!C20+LCTCBoard!C20+Online!C20</f>
        <v>0</v>
      </c>
      <c r="D20" s="72">
        <f>BOR!D20+ULBoard!D20+SUBoard!D20+LCTCBoard!D20+Online!D20</f>
        <v>0</v>
      </c>
      <c r="E20" s="72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2">
        <f>BOR!B21+ULBoard!B21+SUBoard!B21+LCTCBoard!B21+Online!B21</f>
        <v>0</v>
      </c>
      <c r="C21" s="72">
        <f>BOR!C21+ULBoard!C21+SUBoard!C21+LCTCBoard!C21+Online!C21</f>
        <v>0</v>
      </c>
      <c r="D21" s="72">
        <f>BOR!D21+ULBoard!D21+SUBoard!D21+LCTCBoard!D21+Online!D21</f>
        <v>0</v>
      </c>
      <c r="E21" s="72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2">
        <f>BOR!B22+ULBoard!B22+SUBoard!B22+LCTCBoard!B22+Online!B22</f>
        <v>19566396.390000001</v>
      </c>
      <c r="C22" s="72">
        <f>BOR!C22+ULBoard!C22+SUBoard!C22+LCTCBoard!C22+Online!C22</f>
        <v>21730000</v>
      </c>
      <c r="D22" s="72">
        <f>BOR!D22+ULBoard!D22+SUBoard!D22+LCTCBoard!D22+Online!D22</f>
        <v>22230000</v>
      </c>
      <c r="E22" s="72">
        <f t="shared" si="0"/>
        <v>500000</v>
      </c>
      <c r="F22" s="73">
        <f t="shared" si="1"/>
        <v>2.3009664058904741E-2</v>
      </c>
    </row>
    <row r="23" spans="1:6" ht="15" customHeight="1" x14ac:dyDescent="0.25">
      <c r="A23" s="79" t="s">
        <v>27</v>
      </c>
      <c r="B23" s="72">
        <f>BOR!B23+ULBoard!B23+SUBoard!B23+LCTCBoard!B23+Online!B23</f>
        <v>14396.2</v>
      </c>
      <c r="C23" s="72">
        <f>BOR!C23+ULBoard!C23+SUBoard!C23+LCTCBoard!C23+Online!C23</f>
        <v>200000</v>
      </c>
      <c r="D23" s="72">
        <f>BOR!D23+ULBoard!D23+SUBoard!D23+LCTCBoard!D23+Online!D23</f>
        <v>200000</v>
      </c>
      <c r="E23" s="72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2">
        <f>BOR!B24+ULBoard!B24+SUBoard!B24+LCTCBoard!B24+Online!B24</f>
        <v>10000000</v>
      </c>
      <c r="C24" s="72">
        <f>BOR!C24+ULBoard!C24+SUBoard!C24+LCTCBoard!C24+Online!C24</f>
        <v>10000000</v>
      </c>
      <c r="D24" s="72">
        <f>BOR!D24+ULBoard!D24+SUBoard!D24+LCTCBoard!D24+Online!D24</f>
        <v>10000000</v>
      </c>
      <c r="E24" s="72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2">
        <f>BOR!B25+ULBoard!B25+SUBoard!B25+LCTCBoard!B25+Online!B25</f>
        <v>0</v>
      </c>
      <c r="C25" s="72">
        <f>BOR!C25+ULBoard!C25+SUBoard!C25+LCTCBoard!C25+Online!C25</f>
        <v>0</v>
      </c>
      <c r="D25" s="72">
        <f>BOR!D25+ULBoard!D25+SUBoard!D25+LCTCBoard!D25+Online!D25</f>
        <v>0</v>
      </c>
      <c r="E25" s="72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2">
        <f>BOR!B26+ULBoard!B26+SUBoard!B26+LCTCBoard!B26+Online!B26</f>
        <v>0</v>
      </c>
      <c r="C26" s="72">
        <f>BOR!C26+ULBoard!C26+SUBoard!C26+LCTCBoard!C26+Online!C26</f>
        <v>0</v>
      </c>
      <c r="D26" s="72">
        <f>BOR!D26+ULBoard!D26+SUBoard!D26+LCTCBoard!D26+Online!D26</f>
        <v>0</v>
      </c>
      <c r="E26" s="72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2">
        <f>BOR!B27+ULBoard!B27+SUBoard!B27+LCTCBoard!B27+Online!B27</f>
        <v>0</v>
      </c>
      <c r="C27" s="72">
        <f>BOR!C27+ULBoard!C27+SUBoard!C27+LCTCBoard!C27+Online!C27</f>
        <v>0</v>
      </c>
      <c r="D27" s="72">
        <f>BOR!D27+ULBoard!D27+SUBoard!D27+LCTCBoard!D27+Online!D27</f>
        <v>0</v>
      </c>
      <c r="E27" s="72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2">
        <f>BOR!B28+ULBoard!B28+SUBoard!B28+LCTCBoard!B28+Online!B28</f>
        <v>200000</v>
      </c>
      <c r="C28" s="72">
        <f>BOR!C28+ULBoard!C28+SUBoard!C28+LCTCBoard!C28+Online!C28</f>
        <v>200000</v>
      </c>
      <c r="D28" s="72">
        <f>BOR!D28+ULBoard!D28+SUBoard!D28+LCTCBoard!D28+Online!D28</f>
        <v>200000</v>
      </c>
      <c r="E28" s="72">
        <f t="shared" si="0"/>
        <v>0</v>
      </c>
      <c r="F28" s="73">
        <f t="shared" si="1"/>
        <v>0</v>
      </c>
    </row>
    <row r="29" spans="1:6" ht="15" customHeight="1" x14ac:dyDescent="0.25">
      <c r="A29" s="79" t="s">
        <v>32</v>
      </c>
      <c r="B29" s="72">
        <f>BOR!B29+ULBoard!B29+SUBoard!B29+LCTCBoard!B29+Online!B29</f>
        <v>0</v>
      </c>
      <c r="C29" s="72">
        <f>BOR!C29+ULBoard!C29+SUBoard!C29+LCTCBoard!C29+Online!C29</f>
        <v>0</v>
      </c>
      <c r="D29" s="72">
        <f>BOR!D29+ULBoard!D29+SUBoard!D29+LCTCBoard!D29+Online!D29</f>
        <v>0</v>
      </c>
      <c r="E29" s="72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f>BOR!B31+ULBoard!B31+SUBoard!B31+LCTCBoard!B31+Online!B31</f>
        <v>0</v>
      </c>
      <c r="C31" s="72">
        <f>BOR!C31+ULBoard!C31+SUBoard!C31+LCTCBoard!C31+Online!C31</f>
        <v>0</v>
      </c>
      <c r="D31" s="72">
        <f>BOR!D31+ULBoard!D31+SUBoard!D31+LCTCBoard!D31+Online!D31</f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72">
        <f>BOR!B33+ULBoard!B33+SUBoard!B33+LCTCBoard!B33+Online!B33</f>
        <v>0</v>
      </c>
      <c r="C33" s="72">
        <f>BOR!C33+ULBoard!C33+SUBoard!C33+LCTCBoard!C33+Online!C33</f>
        <v>0</v>
      </c>
      <c r="D33" s="72">
        <f>BOR!D33+ULBoard!D33+SUBoard!D33+LCTCBoard!D33+Online!D33</f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75"/>
      <c r="C34" s="75"/>
      <c r="D34" s="75"/>
      <c r="E34" s="75"/>
      <c r="F34" s="73" t="s">
        <v>37</v>
      </c>
    </row>
    <row r="35" spans="1:12" s="127" customFormat="1" ht="15" customHeight="1" x14ac:dyDescent="0.25">
      <c r="A35" s="82" t="s">
        <v>38</v>
      </c>
      <c r="B35" s="90">
        <f>BOR!B35+ULBoard!B35+SUBoard!B35+LCTCBoard!B35+Online!B35</f>
        <v>55628257.509999998</v>
      </c>
      <c r="C35" s="90">
        <f>BOR!C35+ULBoard!C35+SUBoard!C35+LCTCBoard!C35+Online!C35</f>
        <v>58000956</v>
      </c>
      <c r="D35" s="90">
        <f>BOR!D35+ULBoard!D35+SUBoard!D35+LCTCBoard!D35+Online!D35</f>
        <v>63119966</v>
      </c>
      <c r="E35" s="90">
        <f>D35-C35</f>
        <v>5119010</v>
      </c>
      <c r="F35" s="84">
        <f>IF(ISBLANK(E35),"  ",IF(C35&gt;0,E35/C35,IF(E35&gt;0,1,0)))</f>
        <v>8.8257338379043274E-2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f>BOR!B37+ULBoard!B37+SUBoard!B37+LCTCBoard!B37+Online!B37</f>
        <v>0</v>
      </c>
      <c r="C37" s="72">
        <f>BOR!C37+ULBoard!C37+SUBoard!C37+LCTCBoard!C37+Online!C37</f>
        <v>0</v>
      </c>
      <c r="D37" s="72">
        <f>BOR!D37+ULBoard!D37+SUBoard!D37+LCTCBoard!D37+Online!D37</f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f>BOR!B38+ULBoard!B38+SUBoard!B38+LCTCBoard!B38+Online!B38</f>
        <v>0</v>
      </c>
      <c r="C38" s="72">
        <f>BOR!C38+ULBoard!C38+SUBoard!C38+LCTCBoard!C38+Online!C38</f>
        <v>0</v>
      </c>
      <c r="D38" s="72">
        <f>BOR!D38+ULBoard!D38+SUBoard!D38+LCTCBoard!D38+Online!D38</f>
        <v>0</v>
      </c>
      <c r="E38" s="72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f>BOR!B39+ULBoard!B39+SUBoard!B39+LCTCBoard!B39+Online!B39</f>
        <v>0</v>
      </c>
      <c r="C39" s="72">
        <f>BOR!C39+ULBoard!C39+SUBoard!C39+LCTCBoard!C39+Online!C39</f>
        <v>0</v>
      </c>
      <c r="D39" s="72">
        <f>BOR!D39+ULBoard!D39+SUBoard!D39+LCTCBoard!D39+Online!D39</f>
        <v>0</v>
      </c>
      <c r="E39" s="72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f>BOR!B40+ULBoard!B40+SUBoard!B40+LCTCBoard!B40+Online!B40</f>
        <v>0</v>
      </c>
      <c r="C40" s="72">
        <f>BOR!C40+ULBoard!C40+SUBoard!C40+LCTCBoard!C40+Online!C40</f>
        <v>0</v>
      </c>
      <c r="D40" s="72">
        <f>BOR!D40+ULBoard!D40+SUBoard!D40+LCTCBoard!D40+Online!D40</f>
        <v>0</v>
      </c>
      <c r="E40" s="72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f>BOR!B41+ULBoard!B41+SUBoard!B41+LCTCBoard!B41+Online!B41</f>
        <v>0</v>
      </c>
      <c r="C41" s="72">
        <f>BOR!C41+ULBoard!C41+SUBoard!C41+LCTCBoard!C41+Online!C41</f>
        <v>0</v>
      </c>
      <c r="D41" s="72">
        <f>BOR!D41+ULBoard!D41+SUBoard!D41+LCTCBoard!D41+Online!D41</f>
        <v>0</v>
      </c>
      <c r="E41" s="72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90">
        <f>BOR!B42+ULBoard!B42+SUBoard!B42+LCTCBoard!B42+Online!B42</f>
        <v>0</v>
      </c>
      <c r="C42" s="90">
        <f>BOR!C42+ULBoard!C42+SUBoard!C42+LCTCBoard!C42+Online!C42</f>
        <v>0</v>
      </c>
      <c r="D42" s="90">
        <f>BOR!D42+ULBoard!D42+SUBoard!D42+LCTCBoard!D42+Online!D42</f>
        <v>0</v>
      </c>
      <c r="E42" s="90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f>BOR!B44+ULBoard!B44+SUBoard!B44+LCTCBoard!B44+Online!B44</f>
        <v>5256003.17</v>
      </c>
      <c r="C44" s="90">
        <f>BOR!C44+ULBoard!C44+SUBoard!C44+LCTCBoard!C44+Online!C44</f>
        <v>11167888</v>
      </c>
      <c r="D44" s="90">
        <f>BOR!D44+ULBoard!D44+SUBoard!D44+LCTCBoard!D44+Online!D44</f>
        <v>5781216</v>
      </c>
      <c r="E44" s="90">
        <f>D44-C44</f>
        <v>-5386672</v>
      </c>
      <c r="F44" s="84">
        <f>IF(ISBLANK(E44),"  ",IF(C44&gt;0,E44/C44,IF(E44&gt;0,1,0)))</f>
        <v>-0.48233578273707617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f>BOR!B46+ULBoard!B46+SUBoard!B46+LCTCBoard!B46+Online!B46</f>
        <v>0</v>
      </c>
      <c r="C46" s="90">
        <f>BOR!C46+ULBoard!C46+SUBoard!C46+LCTCBoard!C46+Online!C46</f>
        <v>0</v>
      </c>
      <c r="D46" s="90">
        <f>BOR!D46+ULBoard!D46+SUBoard!D46+LCTCBoard!D46+Online!D46</f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90">
        <f>BOR!B48+ULBoard!B48+SUBoard!B48+LCTCBoard!B48+Online!B48</f>
        <v>3928534.3</v>
      </c>
      <c r="C48" s="90">
        <f>BOR!C48+ULBoard!C48+SUBoard!C48+LCTCBoard!C48+Online!C48</f>
        <v>5544299</v>
      </c>
      <c r="D48" s="90">
        <f>BOR!D48+ULBoard!D48+SUBoard!D48+LCTCBoard!D48+Online!D48</f>
        <v>5544299</v>
      </c>
      <c r="E48" s="90">
        <f>D48-C48</f>
        <v>0</v>
      </c>
      <c r="F48" s="84">
        <f>IF(ISBLANK(E48),"  ",IF(C48&gt;0,E48/C48,IF(E48&gt;0,1,0)))</f>
        <v>0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0">
        <f>BOR!B50+ULBoard!B50+SUBoard!B50+LCTCBoard!B50+Online!B50</f>
        <v>9134727.1600000001</v>
      </c>
      <c r="C50" s="90">
        <f>BOR!C50+ULBoard!C50+SUBoard!C50+LCTCBoard!C50+Online!C50</f>
        <v>12172314</v>
      </c>
      <c r="D50" s="90">
        <f>BOR!D50+ULBoard!D50+SUBoard!D50+LCTCBoard!D50+Online!D50</f>
        <v>12172314</v>
      </c>
      <c r="E50" s="90">
        <f>D50-C50</f>
        <v>0</v>
      </c>
      <c r="F50" s="84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90">
        <f>BOR!B52+ULBoard!B52+SUBoard!B52+LCTCBoard!B52+Online!B52</f>
        <v>0</v>
      </c>
      <c r="C52" s="90">
        <f>BOR!C52+ULBoard!C52+SUBoard!C52+LCTCBoard!C52+Online!C52</f>
        <v>0</v>
      </c>
      <c r="D52" s="90">
        <f>BOR!D52+ULBoard!D52+SUBoard!D52+LCTCBoard!D52+Online!D52</f>
        <v>0</v>
      </c>
      <c r="E52" s="90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90">
        <f>B52+B50+B48+B46+B44+-B42+B35</f>
        <v>73947522.140000001</v>
      </c>
      <c r="C54" s="90">
        <f>C52+C50+C48+C46+C44+-C42+C35</f>
        <v>86885457</v>
      </c>
      <c r="D54" s="90">
        <f>D52+D50+D48+D46+D44+-D42+D35</f>
        <v>86617795</v>
      </c>
      <c r="E54" s="90">
        <f>D54-C54</f>
        <v>-267662</v>
      </c>
      <c r="F54" s="84">
        <f>IF(ISBLANK(E54),"  ",IF(C54&gt;0,E54/C54,IF(E54&gt;0,1,0)))</f>
        <v>-3.0806306284376223E-3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72">
        <f>BOR!B58+ULBoard!B58+SUBoard!B58+LCTCBoard!B58+Online!B58</f>
        <v>48569015.840000004</v>
      </c>
      <c r="C58" s="72">
        <f>BOR!C58+ULBoard!C58+SUBoard!C58+LCTCBoard!C58+Online!C58</f>
        <v>61501478</v>
      </c>
      <c r="D58" s="72">
        <f>BOR!D58+ULBoard!D58+SUBoard!D58+LCTCBoard!D58+Online!D58</f>
        <v>59027835</v>
      </c>
      <c r="E58" s="72">
        <f t="shared" ref="E58:E70" si="4">D58-C58</f>
        <v>-2473643</v>
      </c>
      <c r="F58" s="73">
        <f t="shared" ref="F58:F71" si="5">IF(ISBLANK(E58),"  ",IF(C58&gt;0,E58/C58,IF(E58&gt;0,1,0)))</f>
        <v>-4.0220870789479238E-2</v>
      </c>
    </row>
    <row r="59" spans="1:6" ht="15" customHeight="1" x14ac:dyDescent="0.25">
      <c r="A59" s="78" t="s">
        <v>55</v>
      </c>
      <c r="B59" s="72">
        <f>BOR!B59+ULBoard!B59+SUBoard!B59+LCTCBoard!B59+Online!B59</f>
        <v>0</v>
      </c>
      <c r="C59" s="72">
        <f>BOR!C59+ULBoard!C59+SUBoard!C59+LCTCBoard!C59+Online!C59</f>
        <v>0</v>
      </c>
      <c r="D59" s="72">
        <f>BOR!D59+ULBoard!D59+SUBoard!D59+LCTCBoard!D59+Online!D59</f>
        <v>0</v>
      </c>
      <c r="E59" s="72">
        <f t="shared" si="4"/>
        <v>0</v>
      </c>
      <c r="F59" s="73">
        <f t="shared" si="5"/>
        <v>0</v>
      </c>
    </row>
    <row r="60" spans="1:6" ht="15" customHeight="1" x14ac:dyDescent="0.25">
      <c r="A60" s="78" t="s">
        <v>56</v>
      </c>
      <c r="B60" s="72">
        <f>BOR!B60+ULBoard!B60+SUBoard!B60+LCTCBoard!B60+Online!B60</f>
        <v>0</v>
      </c>
      <c r="C60" s="72">
        <f>BOR!C60+ULBoard!C60+SUBoard!C60+LCTCBoard!C60+Online!C60</f>
        <v>0</v>
      </c>
      <c r="D60" s="72">
        <f>BOR!D60+ULBoard!D60+SUBoard!D60+LCTCBoard!D60+Online!D60</f>
        <v>0</v>
      </c>
      <c r="E60" s="72">
        <f t="shared" si="4"/>
        <v>0</v>
      </c>
      <c r="F60" s="73">
        <f t="shared" si="5"/>
        <v>0</v>
      </c>
    </row>
    <row r="61" spans="1:6" ht="15" customHeight="1" x14ac:dyDescent="0.25">
      <c r="A61" s="78" t="s">
        <v>57</v>
      </c>
      <c r="B61" s="72">
        <f>BOR!B61+ULBoard!B61+SUBoard!B61+LCTCBoard!B61+Online!B61</f>
        <v>3910917.01</v>
      </c>
      <c r="C61" s="72">
        <f>BOR!C61+ULBoard!C61+SUBoard!C61+LCTCBoard!C61+Online!C61</f>
        <v>3911279.01</v>
      </c>
      <c r="D61" s="72">
        <f>BOR!D61+ULBoard!D61+SUBoard!D61+LCTCBoard!D61+Online!D61</f>
        <v>3913536.08</v>
      </c>
      <c r="E61" s="72">
        <f t="shared" si="4"/>
        <v>2257.070000000298</v>
      </c>
      <c r="F61" s="73">
        <f t="shared" si="5"/>
        <v>5.770669886320123E-4</v>
      </c>
    </row>
    <row r="62" spans="1:6" ht="15" customHeight="1" x14ac:dyDescent="0.25">
      <c r="A62" s="78" t="s">
        <v>58</v>
      </c>
      <c r="B62" s="72">
        <f>BOR!B62+ULBoard!B62+SUBoard!B62+LCTCBoard!B62+Online!B62</f>
        <v>0</v>
      </c>
      <c r="C62" s="72">
        <f>BOR!C62+ULBoard!C62+SUBoard!C62+LCTCBoard!C62+Online!C62</f>
        <v>0</v>
      </c>
      <c r="D62" s="72">
        <f>BOR!D62+ULBoard!D62+SUBoard!D62+LCTCBoard!D62+Online!D62</f>
        <v>0</v>
      </c>
      <c r="E62" s="72">
        <f t="shared" si="4"/>
        <v>0</v>
      </c>
      <c r="F62" s="73">
        <f t="shared" si="5"/>
        <v>0</v>
      </c>
    </row>
    <row r="63" spans="1:6" ht="15" customHeight="1" x14ac:dyDescent="0.25">
      <c r="A63" s="78" t="s">
        <v>59</v>
      </c>
      <c r="B63" s="72">
        <f>BOR!B63+ULBoard!B63+SUBoard!B63+LCTCBoard!B63+Online!B63</f>
        <v>10900992.99</v>
      </c>
      <c r="C63" s="72">
        <f>BOR!C63+ULBoard!C63+SUBoard!C63+LCTCBoard!C63+Online!C63</f>
        <v>10906103.99</v>
      </c>
      <c r="D63" s="72">
        <f>BOR!D63+ULBoard!D63+SUBoard!D63+LCTCBoard!D63+Online!D63</f>
        <v>11161870</v>
      </c>
      <c r="E63" s="72">
        <f t="shared" si="4"/>
        <v>255766.00999999978</v>
      </c>
      <c r="F63" s="73">
        <f t="shared" si="5"/>
        <v>2.3451638663496713E-2</v>
      </c>
    </row>
    <row r="64" spans="1:6" ht="15" customHeight="1" x14ac:dyDescent="0.25">
      <c r="A64" s="78" t="s">
        <v>60</v>
      </c>
      <c r="B64" s="72">
        <f>BOR!B64+ULBoard!B64+SUBoard!B64+LCTCBoard!B64+Online!B64</f>
        <v>0</v>
      </c>
      <c r="C64" s="72">
        <f>BOR!C64+ULBoard!C64+SUBoard!C64+LCTCBoard!C64+Online!C64</f>
        <v>0</v>
      </c>
      <c r="D64" s="72">
        <f>BOR!D64+ULBoard!D64+SUBoard!D64+LCTCBoard!D64+Online!D64</f>
        <v>0</v>
      </c>
      <c r="E64" s="72">
        <f t="shared" si="4"/>
        <v>0</v>
      </c>
      <c r="F64" s="73">
        <f t="shared" si="5"/>
        <v>0</v>
      </c>
    </row>
    <row r="65" spans="1:6" ht="15" customHeight="1" x14ac:dyDescent="0.25">
      <c r="A65" s="78" t="s">
        <v>61</v>
      </c>
      <c r="B65" s="72">
        <f>BOR!B65+ULBoard!B65+SUBoard!B65+LCTCBoard!B65+Online!B65</f>
        <v>0</v>
      </c>
      <c r="C65" s="72">
        <f>BOR!C65+ULBoard!C65+SUBoard!C65+LCTCBoard!C65+Online!C65</f>
        <v>0</v>
      </c>
      <c r="D65" s="72">
        <f>BOR!D65+ULBoard!D65+SUBoard!D65+LCTCBoard!D65+Online!D65</f>
        <v>0</v>
      </c>
      <c r="E65" s="72">
        <f t="shared" si="4"/>
        <v>0</v>
      </c>
      <c r="F65" s="73">
        <f t="shared" si="5"/>
        <v>0</v>
      </c>
    </row>
    <row r="66" spans="1:6" s="127" customFormat="1" ht="15" customHeight="1" x14ac:dyDescent="0.25">
      <c r="A66" s="97" t="s">
        <v>62</v>
      </c>
      <c r="B66" s="90">
        <f>SUM(B58:B65)</f>
        <v>63380925.840000004</v>
      </c>
      <c r="C66" s="90">
        <f>SUM(C58:C65)</f>
        <v>76318861</v>
      </c>
      <c r="D66" s="90">
        <f>SUM(D58:D65)</f>
        <v>74103241.079999998</v>
      </c>
      <c r="E66" s="90">
        <f t="shared" si="4"/>
        <v>-2215619.9200000018</v>
      </c>
      <c r="F66" s="84">
        <f t="shared" si="5"/>
        <v>-2.9031092589288012E-2</v>
      </c>
    </row>
    <row r="67" spans="1:6" ht="15" customHeight="1" x14ac:dyDescent="0.25">
      <c r="A67" s="78" t="s">
        <v>63</v>
      </c>
      <c r="B67" s="72">
        <f>BOR!B67+ULBoard!B67+SUBoard!B67+LCTCBoard!B67+Online!B67</f>
        <v>0</v>
      </c>
      <c r="C67" s="72">
        <f>BOR!C67+ULBoard!C67+SUBoard!C67+LCTCBoard!C67+Online!C67</f>
        <v>0</v>
      </c>
      <c r="D67" s="72">
        <f>BOR!D67+ULBoard!D67+SUBoard!D67+LCTCBoard!D67+Online!D67</f>
        <v>0</v>
      </c>
      <c r="E67" s="72">
        <f t="shared" si="4"/>
        <v>0</v>
      </c>
      <c r="F67" s="73">
        <f t="shared" si="5"/>
        <v>0</v>
      </c>
    </row>
    <row r="68" spans="1:6" ht="15" customHeight="1" x14ac:dyDescent="0.25">
      <c r="A68" s="78" t="s">
        <v>64</v>
      </c>
      <c r="B68" s="72">
        <f>BOR!B68+ULBoard!B68+SUBoard!B68+LCTCBoard!B68+Online!B68</f>
        <v>566596</v>
      </c>
      <c r="C68" s="72">
        <f>BOR!C68+ULBoard!C68+SUBoard!C68+LCTCBoard!C68+Online!C68</f>
        <v>566596</v>
      </c>
      <c r="D68" s="72">
        <f>BOR!D68+ULBoard!D68+SUBoard!D68+LCTCBoard!D68+Online!D68</f>
        <v>2514554</v>
      </c>
      <c r="E68" s="72">
        <f t="shared" si="4"/>
        <v>1947958</v>
      </c>
      <c r="F68" s="73">
        <f t="shared" si="5"/>
        <v>3.4380016802095321</v>
      </c>
    </row>
    <row r="69" spans="1:6" ht="15" customHeight="1" x14ac:dyDescent="0.25">
      <c r="A69" s="78" t="s">
        <v>65</v>
      </c>
      <c r="B69" s="72">
        <f>BOR!B69+ULBoard!B69+SUBoard!B69+LCTCBoard!B69+Online!B69</f>
        <v>0</v>
      </c>
      <c r="C69" s="72">
        <f>BOR!C69+ULBoard!C69+SUBoard!C69+LCTCBoard!C69+Online!C69</f>
        <v>0</v>
      </c>
      <c r="D69" s="72">
        <f>BOR!D69+ULBoard!D69+SUBoard!D69+LCTCBoard!D69+Online!D69</f>
        <v>0</v>
      </c>
      <c r="E69" s="72">
        <f t="shared" si="4"/>
        <v>0</v>
      </c>
      <c r="F69" s="73">
        <f t="shared" si="5"/>
        <v>0</v>
      </c>
    </row>
    <row r="70" spans="1:6" ht="15" customHeight="1" x14ac:dyDescent="0.25">
      <c r="A70" s="78" t="s">
        <v>66</v>
      </c>
      <c r="B70" s="72">
        <f>BOR!B70+ULBoard!B70+SUBoard!B70+LCTCBoard!B70+Online!B70</f>
        <v>10000000</v>
      </c>
      <c r="C70" s="72">
        <f>BOR!C70+ULBoard!C70+SUBoard!C70+LCTCBoard!C70+Online!C70</f>
        <v>10000000</v>
      </c>
      <c r="D70" s="72">
        <f>BOR!D70+ULBoard!D70+SUBoard!D70+LCTCBoard!D70+Online!D70</f>
        <v>10000000</v>
      </c>
      <c r="E70" s="72">
        <f t="shared" si="4"/>
        <v>0</v>
      </c>
      <c r="F70" s="73">
        <f t="shared" si="5"/>
        <v>0</v>
      </c>
    </row>
    <row r="71" spans="1:6" s="127" customFormat="1" ht="15" customHeight="1" x14ac:dyDescent="0.25">
      <c r="A71" s="98" t="s">
        <v>67</v>
      </c>
      <c r="B71" s="90">
        <f>SUM(B66:B70)+1</f>
        <v>73947522.840000004</v>
      </c>
      <c r="C71" s="90">
        <f>SUM(C66:C70)</f>
        <v>86885457</v>
      </c>
      <c r="D71" s="90">
        <f>SUM(D66:D70)</f>
        <v>86617795.079999998</v>
      </c>
      <c r="E71" s="90">
        <f>D71-C71</f>
        <v>-267661.92000000179</v>
      </c>
      <c r="F71" s="84">
        <f t="shared" si="5"/>
        <v>-3.0806297076851627E-3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f>BOR!B74+ULBoard!B74+SUBoard!B74+LCTCBoard!B74+Online!B74</f>
        <v>11929562.08</v>
      </c>
      <c r="C74" s="72">
        <f>BOR!C74+ULBoard!C74+SUBoard!C74+LCTCBoard!C74+Online!C74</f>
        <v>12060504</v>
      </c>
      <c r="D74" s="72">
        <f>BOR!D74+ULBoard!D74+SUBoard!D74+LCTCBoard!D74+Online!D74</f>
        <v>12601563</v>
      </c>
      <c r="E74" s="72">
        <f t="shared" ref="E74:E91" si="6">D74-C74</f>
        <v>541059</v>
      </c>
      <c r="F74" s="73">
        <f t="shared" ref="F74:F92" si="7">IF(ISBLANK(E74),"  ",IF(C74&gt;0,E74/C74,IF(E74&gt;0,1,0)))</f>
        <v>4.4862055516087886E-2</v>
      </c>
    </row>
    <row r="75" spans="1:6" ht="15" customHeight="1" x14ac:dyDescent="0.25">
      <c r="A75" s="78" t="s">
        <v>70</v>
      </c>
      <c r="B75" s="72">
        <f>BOR!B75+ULBoard!B75+SUBoard!B75+LCTCBoard!B75+Online!B75</f>
        <v>222769.36</v>
      </c>
      <c r="C75" s="72">
        <f>BOR!C75+ULBoard!C75+SUBoard!C75+LCTCBoard!C75+Online!C75</f>
        <v>228548</v>
      </c>
      <c r="D75" s="72">
        <f>BOR!D75+ULBoard!D75+SUBoard!D75+LCTCBoard!D75+Online!D75</f>
        <v>337766</v>
      </c>
      <c r="E75" s="72">
        <f t="shared" si="6"/>
        <v>109218</v>
      </c>
      <c r="F75" s="73">
        <f t="shared" si="7"/>
        <v>0.47787773246757792</v>
      </c>
    </row>
    <row r="76" spans="1:6" ht="15" customHeight="1" x14ac:dyDescent="0.25">
      <c r="A76" s="78" t="s">
        <v>71</v>
      </c>
      <c r="B76" s="72">
        <f>BOR!B76+ULBoard!B76+SUBoard!B76+LCTCBoard!B76+Online!B76</f>
        <v>4949553.51</v>
      </c>
      <c r="C76" s="72">
        <f>BOR!C76+ULBoard!C76+SUBoard!C76+LCTCBoard!C76+Online!C76</f>
        <v>5175300</v>
      </c>
      <c r="D76" s="72">
        <f>BOR!D76+ULBoard!D76+SUBoard!D76+LCTCBoard!D76+Online!D76</f>
        <v>5400131</v>
      </c>
      <c r="E76" s="72">
        <f t="shared" si="6"/>
        <v>224831</v>
      </c>
      <c r="F76" s="73">
        <f t="shared" si="7"/>
        <v>4.3443085424999514E-2</v>
      </c>
    </row>
    <row r="77" spans="1:6" s="127" customFormat="1" ht="15" customHeight="1" x14ac:dyDescent="0.25">
      <c r="A77" s="97" t="s">
        <v>72</v>
      </c>
      <c r="B77" s="90">
        <f>SUM(B74:B76)</f>
        <v>17101884.949999999</v>
      </c>
      <c r="C77" s="90">
        <f>SUM(C74:C76)</f>
        <v>17464352</v>
      </c>
      <c r="D77" s="90">
        <f>SUM(D74:D76)</f>
        <v>18339460</v>
      </c>
      <c r="E77" s="90">
        <f t="shared" si="6"/>
        <v>875108</v>
      </c>
      <c r="F77" s="84">
        <f t="shared" si="7"/>
        <v>5.0108243351943436E-2</v>
      </c>
    </row>
    <row r="78" spans="1:6" ht="15" customHeight="1" x14ac:dyDescent="0.25">
      <c r="A78" s="78" t="s">
        <v>73</v>
      </c>
      <c r="B78" s="72">
        <f>BOR!B78+ULBoard!B78+SUBoard!B78+LCTCBoard!B78+Online!B78</f>
        <v>393727.86999999994</v>
      </c>
      <c r="C78" s="72">
        <f>BOR!C78+ULBoard!C78+SUBoard!C78+LCTCBoard!C78+Online!C78</f>
        <v>423762.91</v>
      </c>
      <c r="D78" s="72">
        <f>BOR!D78+ULBoard!D78+SUBoard!D78+LCTCBoard!D78+Online!D78</f>
        <v>436500</v>
      </c>
      <c r="E78" s="72">
        <f t="shared" si="6"/>
        <v>12737.090000000026</v>
      </c>
      <c r="F78" s="73">
        <f t="shared" si="7"/>
        <v>3.0057113776191566E-2</v>
      </c>
    </row>
    <row r="79" spans="1:6" ht="15" customHeight="1" x14ac:dyDescent="0.25">
      <c r="A79" s="78" t="s">
        <v>74</v>
      </c>
      <c r="B79" s="72">
        <f>BOR!B79+ULBoard!B79+SUBoard!B79+LCTCBoard!B79+Online!B79</f>
        <v>6169707.1299999999</v>
      </c>
      <c r="C79" s="72">
        <f>BOR!C79+ULBoard!C79+SUBoard!C79+LCTCBoard!C79+Online!C79</f>
        <v>6477143.9299999997</v>
      </c>
      <c r="D79" s="72">
        <f>BOR!D79+ULBoard!D79+SUBoard!D79+LCTCBoard!D79+Online!D79</f>
        <v>7373493.9399999995</v>
      </c>
      <c r="E79" s="72">
        <f t="shared" si="6"/>
        <v>896350.00999999978</v>
      </c>
      <c r="F79" s="73">
        <f t="shared" si="7"/>
        <v>0.13838661294037352</v>
      </c>
    </row>
    <row r="80" spans="1:6" ht="15" customHeight="1" x14ac:dyDescent="0.25">
      <c r="A80" s="78" t="s">
        <v>75</v>
      </c>
      <c r="B80" s="72">
        <f>BOR!B80+ULBoard!B80+SUBoard!B80+LCTCBoard!B80+Online!B80</f>
        <v>137716.24</v>
      </c>
      <c r="C80" s="72">
        <f>BOR!C80+ULBoard!C80+SUBoard!C80+LCTCBoard!C80+Online!C80</f>
        <v>201140.02</v>
      </c>
      <c r="D80" s="72">
        <f>BOR!D80+ULBoard!D80+SUBoard!D80+LCTCBoard!D80+Online!D80</f>
        <v>176328</v>
      </c>
      <c r="E80" s="72">
        <f t="shared" si="6"/>
        <v>-24812.01999999999</v>
      </c>
      <c r="F80" s="73">
        <f t="shared" si="7"/>
        <v>-0.12335695303202213</v>
      </c>
    </row>
    <row r="81" spans="1:8" s="127" customFormat="1" ht="15" customHeight="1" x14ac:dyDescent="0.25">
      <c r="A81" s="81" t="s">
        <v>76</v>
      </c>
      <c r="B81" s="90">
        <f>SUM(B78:B80)</f>
        <v>6701151.2400000002</v>
      </c>
      <c r="C81" s="90">
        <f>SUM(C78:C80)</f>
        <v>7102046.8599999994</v>
      </c>
      <c r="D81" s="90">
        <f>SUM(D78:D80)</f>
        <v>7986321.9399999995</v>
      </c>
      <c r="E81" s="90">
        <f t="shared" si="6"/>
        <v>884275.08000000007</v>
      </c>
      <c r="F81" s="84">
        <f t="shared" si="7"/>
        <v>0.12450989094149685</v>
      </c>
    </row>
    <row r="82" spans="1:8" ht="15" customHeight="1" x14ac:dyDescent="0.25">
      <c r="A82" s="78" t="s">
        <v>77</v>
      </c>
      <c r="B82" s="72">
        <f>BOR!B82+ULBoard!B82+SUBoard!B82+LCTCBoard!B82+Online!B82</f>
        <v>1349261</v>
      </c>
      <c r="C82" s="72">
        <f>BOR!C82+ULBoard!C82+SUBoard!C82+LCTCBoard!C82+Online!C82</f>
        <v>1521901</v>
      </c>
      <c r="D82" s="72">
        <f>BOR!D82+ULBoard!D82+SUBoard!D82+LCTCBoard!D82+Online!D82</f>
        <v>1427500</v>
      </c>
      <c r="E82" s="72">
        <f t="shared" si="6"/>
        <v>-94401</v>
      </c>
      <c r="F82" s="73">
        <f t="shared" si="7"/>
        <v>-6.2028344813493126E-2</v>
      </c>
    </row>
    <row r="83" spans="1:8" ht="15" customHeight="1" x14ac:dyDescent="0.25">
      <c r="A83" s="78" t="s">
        <v>78</v>
      </c>
      <c r="B83" s="72">
        <f>BOR!B83+ULBoard!B83+SUBoard!B83+LCTCBoard!B83+Online!B83</f>
        <v>46206382.170000002</v>
      </c>
      <c r="C83" s="72">
        <f>BOR!C83+ULBoard!C83+SUBoard!C83+LCTCBoard!C83+Online!C83</f>
        <v>57868071.140000001</v>
      </c>
      <c r="D83" s="72">
        <f>BOR!D83+ULBoard!D83+SUBoard!D83+LCTCBoard!D83+Online!D83</f>
        <v>56259427.140000001</v>
      </c>
      <c r="E83" s="72">
        <f t="shared" si="6"/>
        <v>-1608644</v>
      </c>
      <c r="F83" s="73">
        <f t="shared" si="7"/>
        <v>-2.7798472772804433E-2</v>
      </c>
    </row>
    <row r="84" spans="1:8" ht="15" customHeight="1" x14ac:dyDescent="0.25">
      <c r="A84" s="78" t="s">
        <v>79</v>
      </c>
      <c r="B84" s="72">
        <f>BOR!B84+ULBoard!B84+SUBoard!B84+LCTCBoard!B84+Online!B84</f>
        <v>0</v>
      </c>
      <c r="C84" s="72">
        <f>BOR!C84+ULBoard!C84+SUBoard!C84+LCTCBoard!C84+Online!C84</f>
        <v>0</v>
      </c>
      <c r="D84" s="72">
        <f>BOR!D84+ULBoard!D84+SUBoard!D84+LCTCBoard!D84+Online!D84</f>
        <v>0</v>
      </c>
      <c r="E84" s="72">
        <f t="shared" si="6"/>
        <v>0</v>
      </c>
      <c r="F84" s="73">
        <f t="shared" si="7"/>
        <v>0</v>
      </c>
    </row>
    <row r="85" spans="1:8" ht="15" customHeight="1" x14ac:dyDescent="0.25">
      <c r="A85" s="78" t="s">
        <v>80</v>
      </c>
      <c r="B85" s="72">
        <f>BOR!B85+ULBoard!B85+SUBoard!B85+LCTCBoard!B85+Online!B85</f>
        <v>2258676.7000000002</v>
      </c>
      <c r="C85" s="72">
        <f>BOR!C85+ULBoard!C85+SUBoard!C85+LCTCBoard!C85+Online!C85</f>
        <v>2549443</v>
      </c>
      <c r="D85" s="72">
        <f>BOR!D85+ULBoard!D85+SUBoard!D85+LCTCBoard!D85+Online!D85</f>
        <v>2402946</v>
      </c>
      <c r="E85" s="72">
        <f t="shared" si="6"/>
        <v>-146497</v>
      </c>
      <c r="F85" s="73">
        <f t="shared" si="7"/>
        <v>-5.7462355502750993E-2</v>
      </c>
    </row>
    <row r="86" spans="1:8" s="127" customFormat="1" ht="15" customHeight="1" x14ac:dyDescent="0.25">
      <c r="A86" s="81" t="s">
        <v>81</v>
      </c>
      <c r="B86" s="90">
        <f>SUM(B82:B85)</f>
        <v>49814319.870000005</v>
      </c>
      <c r="C86" s="90">
        <f>SUM(C82:C85)</f>
        <v>61939415.140000001</v>
      </c>
      <c r="D86" s="90">
        <f>SUM(D82:D85)</f>
        <v>60089873.140000001</v>
      </c>
      <c r="E86" s="90">
        <f t="shared" si="6"/>
        <v>-1849542</v>
      </c>
      <c r="F86" s="84">
        <f t="shared" si="7"/>
        <v>-2.9860501521035188E-2</v>
      </c>
    </row>
    <row r="87" spans="1:8" ht="15" customHeight="1" x14ac:dyDescent="0.25">
      <c r="A87" s="78" t="s">
        <v>82</v>
      </c>
      <c r="B87" s="72">
        <f>BOR!B87+ULBoard!B87+SUBoard!B87+LCTCBoard!B87+Online!B87</f>
        <v>330165.78000000003</v>
      </c>
      <c r="C87" s="72">
        <f>BOR!C87+ULBoard!C87+SUBoard!C87+LCTCBoard!C87+Online!C87</f>
        <v>374643</v>
      </c>
      <c r="D87" s="72">
        <f>BOR!D87+ULBoard!D87+SUBoard!D87+LCTCBoard!D87+Online!D87</f>
        <v>202140</v>
      </c>
      <c r="E87" s="72">
        <f t="shared" si="6"/>
        <v>-172503</v>
      </c>
      <c r="F87" s="73">
        <f t="shared" si="7"/>
        <v>-0.46044634492036418</v>
      </c>
    </row>
    <row r="88" spans="1:8" ht="15" customHeight="1" x14ac:dyDescent="0.25">
      <c r="A88" s="78" t="s">
        <v>83</v>
      </c>
      <c r="B88" s="72">
        <f>BOR!B88+ULBoard!B88+SUBoard!B88+LCTCBoard!B88+Online!B88</f>
        <v>0</v>
      </c>
      <c r="C88" s="72">
        <f>BOR!C88+ULBoard!C88+SUBoard!C88+LCTCBoard!C88+Online!C88</f>
        <v>0</v>
      </c>
      <c r="D88" s="72">
        <f>BOR!D88+ULBoard!D88+SUBoard!D88+LCTCBoard!D88+Online!D88</f>
        <v>0</v>
      </c>
      <c r="E88" s="72">
        <f t="shared" si="6"/>
        <v>0</v>
      </c>
      <c r="F88" s="73">
        <f t="shared" si="7"/>
        <v>0</v>
      </c>
    </row>
    <row r="89" spans="1:8" ht="15" customHeight="1" x14ac:dyDescent="0.25">
      <c r="A89" s="86" t="s">
        <v>84</v>
      </c>
      <c r="B89" s="72">
        <f>BOR!B89+ULBoard!B89+SUBoard!B89+LCTCBoard!B89+Online!B89</f>
        <v>0</v>
      </c>
      <c r="C89" s="72">
        <f>BOR!C89+ULBoard!C89+SUBoard!C89+LCTCBoard!C89+Online!C89</f>
        <v>5000</v>
      </c>
      <c r="D89" s="72">
        <f>BOR!D89+ULBoard!D89+SUBoard!D89+LCTCBoard!D89+Online!D89</f>
        <v>0</v>
      </c>
      <c r="E89" s="72">
        <f t="shared" si="6"/>
        <v>-5000</v>
      </c>
      <c r="F89" s="73">
        <f t="shared" si="7"/>
        <v>-1</v>
      </c>
    </row>
    <row r="90" spans="1:8" s="127" customFormat="1" ht="15" customHeight="1" x14ac:dyDescent="0.25">
      <c r="A90" s="100" t="s">
        <v>85</v>
      </c>
      <c r="B90" s="90">
        <f>SUM(B87:B89)</f>
        <v>330165.78000000003</v>
      </c>
      <c r="C90" s="90">
        <f>SUM(C87:C89)</f>
        <v>379643</v>
      </c>
      <c r="D90" s="90">
        <f>SUM(D87:D89)</f>
        <v>202140</v>
      </c>
      <c r="E90" s="90">
        <f t="shared" si="6"/>
        <v>-177503</v>
      </c>
      <c r="F90" s="84">
        <f t="shared" si="7"/>
        <v>-0.46755241108093654</v>
      </c>
    </row>
    <row r="91" spans="1:8" ht="15" customHeight="1" x14ac:dyDescent="0.25">
      <c r="A91" s="86" t="s">
        <v>86</v>
      </c>
      <c r="B91" s="72">
        <f>BOR!B91+ULBoard!B91+SUBoard!B91+LCTCBoard!B91+Online!B91</f>
        <v>0</v>
      </c>
      <c r="C91" s="72">
        <f>BOR!C91+ULBoard!C91+SUBoard!C91+LCTCBoard!C91+Online!C91</f>
        <v>0</v>
      </c>
      <c r="D91" s="72">
        <f>BOR!D91+ULBoard!D91+SUBoard!D91+LCTCBoard!D91+Online!D91</f>
        <v>0</v>
      </c>
      <c r="E91" s="72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f>B91+B90+B86+B81+B77+1</f>
        <v>73947522.840000004</v>
      </c>
      <c r="C92" s="200">
        <f>C91+C90+C86+C81+C77</f>
        <v>86885457</v>
      </c>
      <c r="D92" s="200">
        <f>D91+D90+D86+D81+D77</f>
        <v>86617795.079999998</v>
      </c>
      <c r="E92" s="201">
        <f>D92-C92</f>
        <v>-267661.92000000179</v>
      </c>
      <c r="F92" s="202">
        <f t="shared" si="7"/>
        <v>-3.0806297076851627E-3</v>
      </c>
    </row>
    <row r="93" spans="1:8" ht="15" customHeight="1" thickTop="1" x14ac:dyDescent="0.4">
      <c r="A93" s="4"/>
      <c r="B93" s="5"/>
      <c r="C93" s="5"/>
      <c r="D93" s="5"/>
      <c r="E93" s="5"/>
      <c r="F93" s="6" t="s">
        <v>46</v>
      </c>
      <c r="G93" s="145"/>
      <c r="H93" s="145"/>
    </row>
    <row r="94" spans="1:8" x14ac:dyDescent="0.25">
      <c r="A94" s="11" t="s">
        <v>201</v>
      </c>
    </row>
    <row r="95" spans="1:8" x14ac:dyDescent="0.25">
      <c r="A95" s="11" t="s">
        <v>193</v>
      </c>
    </row>
  </sheetData>
  <hyperlinks>
    <hyperlink ref="H2" location="Home!A1" tooltip="Home" display="Home" xr:uid="{00000000-0004-0000-0500-000000000000}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L95"/>
  <sheetViews>
    <sheetView zoomScale="80" zoomScaleNormal="80" workbookViewId="0">
      <pane xSplit="1" ySplit="5" topLeftCell="B6" activePane="bottomRight" state="frozen"/>
      <selection activeCell="P29" sqref="P29"/>
      <selection pane="topRight" activeCell="P29" sqref="P29"/>
      <selection pane="bottomLeft" activeCell="P29" sqref="P29"/>
      <selection pane="bottomRight" activeCell="P29" sqref="P29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6"/>
      <c r="C1" s="32" t="s">
        <v>1</v>
      </c>
      <c r="D1" s="29" t="s">
        <v>134</v>
      </c>
      <c r="E1" s="53"/>
      <c r="F1" s="41"/>
    </row>
    <row r="2" spans="1:8" ht="19.5" customHeight="1" thickBot="1" x14ac:dyDescent="0.35">
      <c r="A2" s="30" t="s">
        <v>2</v>
      </c>
      <c r="B2" s="31"/>
      <c r="C2" s="37"/>
      <c r="D2" s="35"/>
      <c r="E2" s="35"/>
      <c r="F2" s="36"/>
      <c r="H2" s="214" t="s">
        <v>190</v>
      </c>
    </row>
    <row r="3" spans="1:8" ht="19.5" customHeight="1" thickBot="1" x14ac:dyDescent="0.35">
      <c r="A3" s="38" t="s">
        <v>3</v>
      </c>
      <c r="B3" s="39"/>
      <c r="C3" s="40"/>
      <c r="D3" s="35"/>
      <c r="E3" s="35"/>
      <c r="F3" s="36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138</v>
      </c>
      <c r="C5" s="65" t="s">
        <v>197</v>
      </c>
      <c r="D5" s="65" t="s">
        <v>198</v>
      </c>
      <c r="E5" s="65" t="s">
        <v>138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f>LSUHSCS!B8+LSUHSCNO!B8+LSUAg!B8+PBRC!B8+SULaw!B8+SUAg!B8</f>
        <v>229798653.99999988</v>
      </c>
      <c r="C8" s="72">
        <f>LSUHSCS!C8+LSUHSCNO!C8+LSUAg!C8+PBRC!C8+SULaw!C8+SUAg!C8</f>
        <v>229798654</v>
      </c>
      <c r="D8" s="72">
        <f>LSUHSCS!D8+LSUHSCNO!D8+LSUAg!D8+PBRC!D8+SULaw!D8+SUAg!D8</f>
        <v>234929116</v>
      </c>
      <c r="E8" s="72">
        <f t="shared" ref="E8:E29" si="0">D8-C8</f>
        <v>5130462</v>
      </c>
      <c r="F8" s="73">
        <f t="shared" ref="F8:F29" si="1">IF(ISBLANK(E8),"  ",IF(C8&gt;0,E8/C8,IF(E8&gt;0,1,0)))</f>
        <v>2.2325901003754357E-2</v>
      </c>
    </row>
    <row r="9" spans="1:8" ht="15" customHeight="1" x14ac:dyDescent="0.25">
      <c r="A9" s="71" t="s">
        <v>13</v>
      </c>
      <c r="B9" s="72">
        <f>LSUHSCS!B9+LSUHSCNO!B9+LSUAg!B9+PBRC!B9+SULaw!B9+SUAg!B9</f>
        <v>0</v>
      </c>
      <c r="C9" s="72">
        <f>LSUHSCS!C9+LSUHSCNO!C9+LSUAg!C9+PBRC!C9+SULaw!C9+SUAg!C9</f>
        <v>0</v>
      </c>
      <c r="D9" s="72">
        <f>LSUHSCS!D9+LSUHSCNO!D9+LSUAg!D9+PBRC!D9+SULaw!D9+SUAg!D9</f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2">
        <f>LSUHSCS!B10+LSUHSCNO!B10+LSUAg!B10+PBRC!B10+SULaw!B10+SUAg!B10</f>
        <v>17375276.210000001</v>
      </c>
      <c r="C10" s="72">
        <f>LSUHSCS!C10+LSUHSCNO!C10+LSUAg!C10+PBRC!C10+SULaw!C10+SUAg!C10</f>
        <v>17925734</v>
      </c>
      <c r="D10" s="72">
        <f>LSUHSCS!D10+LSUHSCNO!D10+LSUAg!D10+PBRC!D10+SULaw!D10+SUAg!D10</f>
        <v>17782852</v>
      </c>
      <c r="E10" s="72">
        <f t="shared" si="0"/>
        <v>-142882</v>
      </c>
      <c r="F10" s="73">
        <f t="shared" si="1"/>
        <v>-7.9707754226409928E-3</v>
      </c>
    </row>
    <row r="11" spans="1:8" ht="15" customHeight="1" x14ac:dyDescent="0.25">
      <c r="A11" s="76" t="s">
        <v>15</v>
      </c>
      <c r="B11" s="72">
        <f>LSUHSCS!B11+LSUHSCNO!B11+LSUAg!B11+PBRC!B11+SULaw!B11+SUAg!B11</f>
        <v>0</v>
      </c>
      <c r="C11" s="72">
        <f>LSUHSCS!C11+LSUHSCNO!C11+LSUAg!C11+PBRC!C11+SULaw!C11+SUAg!C11</f>
        <v>0</v>
      </c>
      <c r="D11" s="72">
        <f>LSUHSCS!D11+LSUHSCNO!D11+LSUAg!D11+PBRC!D11+SULaw!D11+SUAg!D11</f>
        <v>0</v>
      </c>
      <c r="E11" s="72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2">
        <f>LSUHSCS!B12+LSUHSCNO!B12+LSUAg!B12+PBRC!B12+SULaw!B12+SUAg!B12</f>
        <v>9780160.209999999</v>
      </c>
      <c r="C12" s="72">
        <f>LSUHSCS!C12+LSUHSCNO!C12+LSUAg!C12+PBRC!C12+SULaw!C12+SUAg!C12</f>
        <v>10330618</v>
      </c>
      <c r="D12" s="72">
        <f>LSUHSCS!D12+LSUHSCNO!D12+LSUAg!D12+PBRC!D12+SULaw!D12+SUAg!D12</f>
        <v>10042559</v>
      </c>
      <c r="E12" s="72">
        <f t="shared" si="0"/>
        <v>-288059</v>
      </c>
      <c r="F12" s="73">
        <f t="shared" si="1"/>
        <v>-2.7884004616180756E-2</v>
      </c>
    </row>
    <row r="13" spans="1:8" ht="15" customHeight="1" x14ac:dyDescent="0.25">
      <c r="A13" s="78" t="s">
        <v>17</v>
      </c>
      <c r="B13" s="72">
        <f>LSUHSCS!B13+LSUHSCNO!B13+LSUAg!B13+PBRC!B13+SULaw!B13+SUAg!B13</f>
        <v>6845116</v>
      </c>
      <c r="C13" s="72">
        <f>LSUHSCS!C13+LSUHSCNO!C13+LSUAg!C13+PBRC!C13+SULaw!C13+SUAg!C13</f>
        <v>6845116</v>
      </c>
      <c r="D13" s="72">
        <f>LSUHSCS!D13+LSUHSCNO!D13+LSUAg!D13+PBRC!D13+SULaw!D13+SUAg!D13</f>
        <v>6990293</v>
      </c>
      <c r="E13" s="72">
        <f t="shared" si="0"/>
        <v>145177</v>
      </c>
      <c r="F13" s="73">
        <f t="shared" si="1"/>
        <v>2.1208844378970349E-2</v>
      </c>
    </row>
    <row r="14" spans="1:8" ht="15" customHeight="1" x14ac:dyDescent="0.25">
      <c r="A14" s="78" t="s">
        <v>18</v>
      </c>
      <c r="B14" s="72">
        <f>LSUHSCS!B14+LSUHSCNO!B14+LSUAg!B14+PBRC!B14+SULaw!B14+SUAg!B14</f>
        <v>0</v>
      </c>
      <c r="C14" s="72">
        <f>LSUHSCS!C14+LSUHSCNO!C14+LSUAg!C14+PBRC!C14+SULaw!C14+SUAg!C14</f>
        <v>0</v>
      </c>
      <c r="D14" s="72">
        <f>LSUHSCS!D14+LSUHSCNO!D14+LSUAg!D14+PBRC!D14+SULaw!D14+SUAg!D14</f>
        <v>0</v>
      </c>
      <c r="E14" s="72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2">
        <f>LSUHSCS!B15+LSUHSCNO!B15+LSUAg!B15+PBRC!B15+SULaw!B15+SUAg!B15</f>
        <v>0</v>
      </c>
      <c r="C15" s="72">
        <f>LSUHSCS!C15+LSUHSCNO!C15+LSUAg!C15+PBRC!C15+SULaw!C15+SUAg!C15</f>
        <v>0</v>
      </c>
      <c r="D15" s="72">
        <f>LSUHSCS!D15+LSUHSCNO!D15+LSUAg!D15+PBRC!D15+SULaw!D15+SUAg!D15</f>
        <v>0</v>
      </c>
      <c r="E15" s="72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2">
        <f>LSUHSCS!B16+LSUHSCNO!B16+LSUAg!B16+PBRC!B16+SULaw!B16+SUAg!B16</f>
        <v>0</v>
      </c>
      <c r="C16" s="72">
        <f>LSUHSCS!C16+LSUHSCNO!C16+LSUAg!C16+PBRC!C16+SULaw!C16+SUAg!C16</f>
        <v>0</v>
      </c>
      <c r="D16" s="72">
        <f>LSUHSCS!D16+LSUHSCNO!D16+LSUAg!D16+PBRC!D16+SULaw!D16+SUAg!D16</f>
        <v>0</v>
      </c>
      <c r="E16" s="72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2">
        <f>LSUHSCS!B17+LSUHSCNO!B17+LSUAg!B17+PBRC!B17+SULaw!B17+SUAg!B17</f>
        <v>750000</v>
      </c>
      <c r="C17" s="72">
        <f>LSUHSCS!C17+LSUHSCNO!C17+LSUAg!C17+PBRC!C17+SULaw!C17+SUAg!C17</f>
        <v>750000</v>
      </c>
      <c r="D17" s="72">
        <f>LSUHSCS!D17+LSUHSCNO!D17+LSUAg!D17+PBRC!D17+SULaw!D17+SUAg!D17</f>
        <v>750000</v>
      </c>
      <c r="E17" s="72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2">
        <f>LSUHSCS!B18+LSUHSCNO!B18+LSUAg!B18+PBRC!B18+SULaw!B18+SUAg!B18</f>
        <v>0</v>
      </c>
      <c r="C18" s="72">
        <f>LSUHSCS!C18+LSUHSCNO!C18+LSUAg!C18+PBRC!C18+SULaw!C18+SUAg!C18</f>
        <v>0</v>
      </c>
      <c r="D18" s="72">
        <f>LSUHSCS!D18+LSUHSCNO!D18+LSUAg!D18+PBRC!D18+SULaw!D18+SUAg!D18</f>
        <v>0</v>
      </c>
      <c r="E18" s="72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2">
        <f>LSUHSCS!B19+LSUHSCNO!B19+LSUAg!B19+PBRC!B19+SULaw!B19+SUAg!B19</f>
        <v>0</v>
      </c>
      <c r="C19" s="72">
        <f>LSUHSCS!C19+LSUHSCNO!C19+LSUAg!C19+PBRC!C19+SULaw!C19+SUAg!C19</f>
        <v>0</v>
      </c>
      <c r="D19" s="72">
        <f>LSUHSCS!D19+LSUHSCNO!D19+LSUAg!D19+PBRC!D19+SULaw!D19+SUAg!D19</f>
        <v>0</v>
      </c>
      <c r="E19" s="72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2">
        <f>LSUHSCS!B20+LSUHSCNO!B20+LSUAg!B20+PBRC!B20+SULaw!B20+SUAg!B20</f>
        <v>0</v>
      </c>
      <c r="C20" s="72">
        <f>LSUHSCS!C20+LSUHSCNO!C20+LSUAg!C20+PBRC!C20+SULaw!C20+SUAg!C20</f>
        <v>0</v>
      </c>
      <c r="D20" s="72">
        <f>LSUHSCS!D20+LSUHSCNO!D20+LSUAg!D20+PBRC!D20+SULaw!D20+SUAg!D20</f>
        <v>0</v>
      </c>
      <c r="E20" s="72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2">
        <f>LSUHSCS!B21+LSUHSCNO!B21+LSUAg!B21+PBRC!B21+SULaw!B21+SUAg!B21</f>
        <v>0</v>
      </c>
      <c r="C21" s="72">
        <f>LSUHSCS!C21+LSUHSCNO!C21+LSUAg!C21+PBRC!C21+SULaw!C21+SUAg!C21</f>
        <v>0</v>
      </c>
      <c r="D21" s="72">
        <f>LSUHSCS!D21+LSUHSCNO!D21+LSUAg!D21+PBRC!D21+SULaw!D21+SUAg!D21</f>
        <v>0</v>
      </c>
      <c r="E21" s="72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2">
        <f>LSUHSCS!B22+LSUHSCNO!B22+LSUAg!B22+PBRC!B22+SULaw!B22+SUAg!B22</f>
        <v>0</v>
      </c>
      <c r="C22" s="72">
        <f>LSUHSCS!C22+LSUHSCNO!C22+LSUAg!C22+PBRC!C22+SULaw!C22+SUAg!C22</f>
        <v>0</v>
      </c>
      <c r="D22" s="72">
        <f>LSUHSCS!D22+LSUHSCNO!D22+LSUAg!D22+PBRC!D22+SULaw!D22+SUAg!D22</f>
        <v>0</v>
      </c>
      <c r="E22" s="72">
        <f t="shared" si="0"/>
        <v>0</v>
      </c>
      <c r="F22" s="73">
        <f t="shared" si="1"/>
        <v>0</v>
      </c>
    </row>
    <row r="23" spans="1:6" ht="15" customHeight="1" x14ac:dyDescent="0.25">
      <c r="A23" s="79" t="s">
        <v>27</v>
      </c>
      <c r="B23" s="72">
        <f>LSUHSCS!B23+LSUHSCNO!B23+LSUAg!B23+PBRC!B23+SULaw!B23+SUAg!B23</f>
        <v>0</v>
      </c>
      <c r="C23" s="72">
        <f>LSUHSCS!C23+LSUHSCNO!C23+LSUAg!C23+PBRC!C23+SULaw!C23+SUAg!C23</f>
        <v>0</v>
      </c>
      <c r="D23" s="72">
        <f>LSUHSCS!D23+LSUHSCNO!D23+LSUAg!D23+PBRC!D23+SULaw!D23+SUAg!D23</f>
        <v>0</v>
      </c>
      <c r="E23" s="72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2">
        <f>LSUHSCS!B24+LSUHSCNO!B24+LSUAg!B24+PBRC!B24+SULaw!B24+SUAg!B24</f>
        <v>0</v>
      </c>
      <c r="C24" s="72">
        <f>LSUHSCS!C24+LSUHSCNO!C24+LSUAg!C24+PBRC!C24+SULaw!C24+SUAg!C24</f>
        <v>0</v>
      </c>
      <c r="D24" s="72">
        <f>LSUHSCS!D24+LSUHSCNO!D24+LSUAg!D24+PBRC!D24+SULaw!D24+SUAg!D24</f>
        <v>0</v>
      </c>
      <c r="E24" s="72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2">
        <f>LSUHSCS!B25+LSUHSCNO!B25+LSUAg!B25+PBRC!B25+SULaw!B25+SUAg!B25</f>
        <v>0</v>
      </c>
      <c r="C25" s="72">
        <f>LSUHSCS!C25+LSUHSCNO!C25+LSUAg!C25+PBRC!C25+SULaw!C25+SUAg!C25</f>
        <v>0</v>
      </c>
      <c r="D25" s="72">
        <f>LSUHSCS!D25+LSUHSCNO!D25+LSUAg!D25+PBRC!D25+SULaw!D25+SUAg!D25</f>
        <v>0</v>
      </c>
      <c r="E25" s="72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2">
        <f>LSUHSCS!B26+LSUHSCNO!B26+LSUAg!B26+PBRC!B26+SULaw!B26+SUAg!B26</f>
        <v>0</v>
      </c>
      <c r="C26" s="72">
        <f>LSUHSCS!C26+LSUHSCNO!C26+LSUAg!C26+PBRC!C26+SULaw!C26+SUAg!C26</f>
        <v>0</v>
      </c>
      <c r="D26" s="72">
        <f>LSUHSCS!D26+LSUHSCNO!D26+LSUAg!D26+PBRC!D26+SULaw!D26+SUAg!D26</f>
        <v>0</v>
      </c>
      <c r="E26" s="72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2">
        <f>LSUHSCS!B27+LSUHSCNO!B27+LSUAg!B27+PBRC!B27+SULaw!B27+SUAg!B27</f>
        <v>0</v>
      </c>
      <c r="C27" s="72">
        <f>LSUHSCS!C27+LSUHSCNO!C27+LSUAg!C27+PBRC!C27+SULaw!C27+SUAg!C27</f>
        <v>0</v>
      </c>
      <c r="D27" s="72">
        <f>LSUHSCS!D27+LSUHSCNO!D27+LSUAg!D27+PBRC!D27+SULaw!D27+SUAg!D27</f>
        <v>0</v>
      </c>
      <c r="E27" s="72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2">
        <f>LSUHSCS!B28+LSUHSCNO!B28+LSUAg!B28+PBRC!B28+SULaw!B28+SUAg!B28</f>
        <v>0</v>
      </c>
      <c r="C28" s="72">
        <f>LSUHSCS!C28+LSUHSCNO!C28+LSUAg!C28+PBRC!C28+SULaw!C28+SUAg!C28</f>
        <v>0</v>
      </c>
      <c r="D28" s="72">
        <f>LSUHSCS!D28+LSUHSCNO!D28+LSUAg!D28+PBRC!D28+SULaw!D28+SUAg!D28</f>
        <v>0</v>
      </c>
      <c r="E28" s="72">
        <f t="shared" si="0"/>
        <v>0</v>
      </c>
      <c r="F28" s="73">
        <f t="shared" si="1"/>
        <v>0</v>
      </c>
    </row>
    <row r="29" spans="1:6" ht="15" customHeight="1" x14ac:dyDescent="0.25">
      <c r="A29" s="79" t="s">
        <v>32</v>
      </c>
      <c r="B29" s="72">
        <f>LSUHSCS!B29+LSUHSCNO!B29+LSUAg!B29+PBRC!B29+SULaw!B29+SUAg!B29</f>
        <v>0</v>
      </c>
      <c r="C29" s="72">
        <f>LSUHSCS!C29+LSUHSCNO!C29+LSUAg!C29+PBRC!C29+SULaw!C29+SUAg!C29</f>
        <v>0</v>
      </c>
      <c r="D29" s="72">
        <f>LSUHSCS!D29+LSUHSCNO!D29+LSUAg!D29+PBRC!D29+SULaw!D29+SUAg!D29</f>
        <v>0</v>
      </c>
      <c r="E29" s="72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f>LSUHSCS!B31+LSUHSCNO!B31+LSUAg!B31+PBRC!B31+SULaw!B31+SUAg!B31</f>
        <v>0</v>
      </c>
      <c r="C31" s="72">
        <f>LSUHSCS!C31+LSUHSCNO!C31+LSUAg!C31+PBRC!C31+SULaw!C31+SUAg!C31</f>
        <v>0</v>
      </c>
      <c r="D31" s="72">
        <f>LSUHSCS!D31+LSUHSCNO!D31+LSUAg!D31+PBRC!D31+SULaw!D31+SUAg!D31</f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72">
        <f>LSUHSCS!B33+LSUHSCNO!B33+LSUAg!B33+PBRC!B33+SULaw!B33+SUAg!B33</f>
        <v>0</v>
      </c>
      <c r="C33" s="72">
        <f>LSUHSCS!C33+LSUHSCNO!C33+LSUAg!C33+PBRC!C33+SULaw!C33+SUAg!C33</f>
        <v>0</v>
      </c>
      <c r="D33" s="72">
        <f>LSUHSCS!D33+LSUHSCNO!D33+LSUAg!D33+PBRC!D33+SULaw!D33+SUAg!D33</f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125"/>
      <c r="C34" s="125"/>
      <c r="D34" s="125"/>
      <c r="E34" s="75"/>
      <c r="F34" s="73" t="s">
        <v>37</v>
      </c>
    </row>
    <row r="35" spans="1:12" s="127" customFormat="1" ht="15" customHeight="1" x14ac:dyDescent="0.25">
      <c r="A35" s="82" t="s">
        <v>38</v>
      </c>
      <c r="B35" s="126">
        <f>B33+B31+B10+B9+B8</f>
        <v>247173930.20999989</v>
      </c>
      <c r="C35" s="126">
        <f>C33+C31+C10+C9+C8</f>
        <v>247724388</v>
      </c>
      <c r="D35" s="126">
        <f>D33+D31+D10+D9+D8</f>
        <v>252711968</v>
      </c>
      <c r="E35" s="90">
        <f>D35-C35</f>
        <v>4987580</v>
      </c>
      <c r="F35" s="84">
        <f>IF(ISBLANK(E35),"  ",IF(C35&gt;0,E35/C35,IF(E35&gt;0,1,0)))</f>
        <v>2.0133584909694077E-2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f>LSUHSCS!B37+LSUHSCNO!B37+LSUAg!B37+PBRC!B37+SULaw!B37+SUAg!B37</f>
        <v>0</v>
      </c>
      <c r="C37" s="72">
        <f>LSUHSCS!C37+LSUHSCNO!C37+LSUAg!C37+PBRC!C37+SULaw!C37+SUAg!C37</f>
        <v>0</v>
      </c>
      <c r="D37" s="72">
        <f>LSUHSCS!D37+LSUHSCNO!D37+LSUAg!D37+PBRC!D37+SULaw!D37+SUAg!D37</f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f>LSUHSCS!B38+LSUHSCNO!B38+LSUAg!B38+PBRC!B38+SULaw!B38+SUAg!B38</f>
        <v>0</v>
      </c>
      <c r="C38" s="72">
        <f>LSUHSCS!C38+LSUHSCNO!C38+LSUAg!C38+PBRC!C38+SULaw!C38+SUAg!C38</f>
        <v>0</v>
      </c>
      <c r="D38" s="72">
        <f>LSUHSCS!D38+LSUHSCNO!D38+LSUAg!D38+PBRC!D38+SULaw!D38+SUAg!D38</f>
        <v>0</v>
      </c>
      <c r="E38" s="72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f>LSUHSCS!B39+LSUHSCNO!B39+LSUAg!B39+PBRC!B39+SULaw!B39+SUAg!B39</f>
        <v>0</v>
      </c>
      <c r="C39" s="72">
        <f>LSUHSCS!C39+LSUHSCNO!C39+LSUAg!C39+PBRC!C39+SULaw!C39+SUAg!C39</f>
        <v>0</v>
      </c>
      <c r="D39" s="72">
        <f>LSUHSCS!D39+LSUHSCNO!D39+LSUAg!D39+PBRC!D39+SULaw!D39+SUAg!D39</f>
        <v>0</v>
      </c>
      <c r="E39" s="72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f>LSUHSCS!B40+LSUHSCNO!B40+LSUAg!B40+PBRC!B40+SULaw!B40+SUAg!B40</f>
        <v>0</v>
      </c>
      <c r="C40" s="72">
        <f>LSUHSCS!C40+LSUHSCNO!C40+LSUAg!C40+PBRC!C40+SULaw!C40+SUAg!C40</f>
        <v>0</v>
      </c>
      <c r="D40" s="72">
        <f>LSUHSCS!D40+LSUHSCNO!D40+LSUAg!D40+PBRC!D40+SULaw!D40+SUAg!D40</f>
        <v>0</v>
      </c>
      <c r="E40" s="72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f>LSUHSCS!B41+LSUHSCNO!B41+LSUAg!B41+PBRC!B41+SULaw!B41+SUAg!B41</f>
        <v>0</v>
      </c>
      <c r="C41" s="72">
        <f>LSUHSCS!C41+LSUHSCNO!C41+LSUAg!C41+PBRC!C41+SULaw!C41+SUAg!C41</f>
        <v>0</v>
      </c>
      <c r="D41" s="72">
        <f>LSUHSCS!D41+LSUHSCNO!D41+LSUAg!D41+PBRC!D41+SULaw!D41+SUAg!D41</f>
        <v>0</v>
      </c>
      <c r="E41" s="72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90">
        <f>LSUHSCS!B42+LSUHSCNO!B42+LSUAg!B42+PBRC!B42+SULaw!B42+SUAg!B42</f>
        <v>0</v>
      </c>
      <c r="C42" s="90">
        <f>LSUHSCS!C42+LSUHSCNO!C42+LSUAg!C42+PBRC!C42+SULaw!C42+SUAg!C42</f>
        <v>0</v>
      </c>
      <c r="D42" s="90">
        <f>LSUHSCS!D42+LSUHSCNO!D42+LSUAg!D42+PBRC!D42+SULaw!D42+SUAg!D42</f>
        <v>0</v>
      </c>
      <c r="E42" s="90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f>LSUHSCS!B44+LSUHSCNO!B44+LSUAg!B44+PBRC!B44+SULaw!B44+SUAg!B44</f>
        <v>0</v>
      </c>
      <c r="C44" s="90">
        <f>LSUHSCS!C44+LSUHSCNO!C44+LSUAg!C44+PBRC!C44+SULaw!C44+SUAg!C44</f>
        <v>0</v>
      </c>
      <c r="D44" s="90">
        <f>LSUHSCS!D44+LSUHSCNO!D44+LSUAg!D44+PBRC!D44+SULaw!D44+SUAg!D44</f>
        <v>0</v>
      </c>
      <c r="E44" s="90">
        <f>D44-C44</f>
        <v>0</v>
      </c>
      <c r="F44" s="84">
        <f>IF(ISBLANK(E44),"  ",IF(C44&gt;0,E44/C44,IF(E44&gt;0,1,0)))</f>
        <v>0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f>LSUHSCS!B46+LSUHSCNO!B46+LSUAg!B46+PBRC!B46+SULaw!B46+SUAg!B46</f>
        <v>0</v>
      </c>
      <c r="C46" s="90">
        <f>LSUHSCS!C46+LSUHSCNO!C46+LSUAg!C46+PBRC!C46+SULaw!C46+SUAg!C46</f>
        <v>0</v>
      </c>
      <c r="D46" s="90">
        <f>LSUHSCS!D46+LSUHSCNO!D46+LSUAg!D46+PBRC!D46+SULaw!D46+SUAg!D46</f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90">
        <f>LSUHSCS!B48+LSUHSCNO!B48+LSUAg!B48+PBRC!B48+SULaw!B48+SUAg!B48</f>
        <v>99568861.75</v>
      </c>
      <c r="C48" s="90">
        <f>LSUHSCS!C48+LSUHSCNO!C48+LSUAg!C48+PBRC!C48+SULaw!C48+SUAg!C48</f>
        <v>103182859</v>
      </c>
      <c r="D48" s="90">
        <f>LSUHSCS!D48+LSUHSCNO!D48+LSUAg!D48+PBRC!D48+SULaw!D48+SUAg!D48</f>
        <v>109165034</v>
      </c>
      <c r="E48" s="90">
        <f>D48-C48</f>
        <v>5982175</v>
      </c>
      <c r="F48" s="84">
        <f>IF(ISBLANK(E48),"  ",IF(C48&gt;0,E48/C48,IF(E48&gt;0,1,0)))</f>
        <v>5.7976441610325995E-2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0">
        <f>LSUHSCS!B50+LSUHSCNO!B50+LSUAg!B50+PBRC!B50+SULaw!B50+SUAg!B50</f>
        <v>16611894.919999998</v>
      </c>
      <c r="C50" s="90">
        <f>LSUHSCS!C50+LSUHSCNO!C50+LSUAg!C50+PBRC!C50+SULaw!C50+SUAg!C50</f>
        <v>16672484</v>
      </c>
      <c r="D50" s="90">
        <f>LSUHSCS!D50+LSUHSCNO!D50+LSUAg!D50+PBRC!D50+SULaw!D50+SUAg!D50</f>
        <v>16672484</v>
      </c>
      <c r="E50" s="90">
        <f>D50-C50</f>
        <v>0</v>
      </c>
      <c r="F50" s="84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90">
        <f>LSUHSCS!B52+LSUHSCNO!B52+LSUAg!B52+PBRC!B52+SULaw!B52+SUAg!B52</f>
        <v>0</v>
      </c>
      <c r="C52" s="90">
        <f>LSUHSCS!C52+LSUHSCNO!C52+LSUAg!C52+PBRC!C52+SULaw!C52+SUAg!C52</f>
        <v>0</v>
      </c>
      <c r="D52" s="90">
        <f>LSUHSCS!D52+LSUHSCNO!D52+LSUAg!D52+PBRC!D52+SULaw!D52+SUAg!D52</f>
        <v>0</v>
      </c>
      <c r="E52" s="90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90">
        <f>B52+B50+B48+B46+B44+-B42+B35</f>
        <v>363354686.87999988</v>
      </c>
      <c r="C54" s="90">
        <f>C52+C50+C48+C46+C44+-C42+C35</f>
        <v>367579731</v>
      </c>
      <c r="D54" s="90">
        <f>D52+D50+D48+D46+D44+-D42+D35</f>
        <v>378549486</v>
      </c>
      <c r="E54" s="90">
        <f>D54-C54</f>
        <v>10969755</v>
      </c>
      <c r="F54" s="84">
        <f>IF(ISBLANK(E54),"  ",IF(C54&gt;0,E54/C54,IF(E54&gt;0,1,0)))</f>
        <v>2.9843198835139254E-2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72">
        <f>LSUHSCS!B58+LSUHSCNO!B58+LSUAg!B58+PBRC!B58+SULaw!B58+SUAg!B58</f>
        <v>79807759.890000001</v>
      </c>
      <c r="C58" s="72">
        <f>LSUHSCS!C58+LSUHSCNO!C58+LSUAg!C58+PBRC!C58+SULaw!C58+SUAg!C58</f>
        <v>84195960.549999997</v>
      </c>
      <c r="D58" s="72">
        <f>LSUHSCS!D58+LSUHSCNO!D58+LSUAg!D58+PBRC!D58+SULaw!D58+SUAg!D58</f>
        <v>71145593.680000007</v>
      </c>
      <c r="E58" s="72">
        <f t="shared" ref="E58:E70" si="4">D58-C58</f>
        <v>-13050366.86999999</v>
      </c>
      <c r="F58" s="73">
        <f t="shared" ref="F58:F71" si="5">IF(ISBLANK(E58),"  ",IF(C58&gt;0,E58/C58,IF(E58&gt;0,1,0)))</f>
        <v>-0.15499991667949431</v>
      </c>
    </row>
    <row r="59" spans="1:6" ht="15" customHeight="1" x14ac:dyDescent="0.25">
      <c r="A59" s="78" t="s">
        <v>55</v>
      </c>
      <c r="B59" s="72">
        <f>LSUHSCS!B59+LSUHSCNO!B59+LSUAg!B59+PBRC!B59+SULaw!B59+SUAg!B59</f>
        <v>59627625.650000006</v>
      </c>
      <c r="C59" s="72">
        <f>LSUHSCS!C59+LSUHSCNO!C59+LSUAg!C59+PBRC!C59+SULaw!C59+SUAg!C59</f>
        <v>72686427.329042107</v>
      </c>
      <c r="D59" s="72">
        <f>LSUHSCS!D59+LSUHSCNO!D59+LSUAg!D59+PBRC!D59+SULaw!D59+SUAg!D59</f>
        <v>76534621.178688869</v>
      </c>
      <c r="E59" s="72">
        <f t="shared" si="4"/>
        <v>3848193.849646762</v>
      </c>
      <c r="F59" s="73">
        <f t="shared" si="5"/>
        <v>5.2942399166580077E-2</v>
      </c>
    </row>
    <row r="60" spans="1:6" ht="15" customHeight="1" x14ac:dyDescent="0.25">
      <c r="A60" s="78" t="s">
        <v>56</v>
      </c>
      <c r="B60" s="72">
        <f>LSUHSCS!B60+LSUHSCNO!B60+LSUAg!B60+PBRC!B60+SULaw!B60+SUAg!B60</f>
        <v>27611127.410000004</v>
      </c>
      <c r="C60" s="72">
        <f>LSUHSCS!C60+LSUHSCNO!C60+LSUAg!C60+PBRC!C60+SULaw!C60+SUAg!C60</f>
        <v>40469382.024312399</v>
      </c>
      <c r="D60" s="72">
        <f>LSUHSCS!D60+LSUHSCNO!D60+LSUAg!D60+PBRC!D60+SULaw!D60+SUAg!D60</f>
        <v>42314527.001717873</v>
      </c>
      <c r="E60" s="72">
        <f t="shared" si="4"/>
        <v>1845144.9774054736</v>
      </c>
      <c r="F60" s="73">
        <f t="shared" si="5"/>
        <v>4.5593603981819726E-2</v>
      </c>
    </row>
    <row r="61" spans="1:6" ht="15" customHeight="1" x14ac:dyDescent="0.25">
      <c r="A61" s="78" t="s">
        <v>57</v>
      </c>
      <c r="B61" s="72">
        <f>LSUHSCS!B61+LSUHSCNO!B61+LSUAg!B61+PBRC!B61+SULaw!B61+SUAg!B61</f>
        <v>36094928.049999997</v>
      </c>
      <c r="C61" s="72">
        <f>LSUHSCS!C61+LSUHSCNO!C61+LSUAg!C61+PBRC!C61+SULaw!C61+SUAg!C61</f>
        <v>32812582.733348351</v>
      </c>
      <c r="D61" s="72">
        <f>LSUHSCS!D61+LSUHSCNO!D61+LSUAg!D61+PBRC!D61+SULaw!D61+SUAg!D61</f>
        <v>39901308.920371398</v>
      </c>
      <c r="E61" s="72">
        <f t="shared" si="4"/>
        <v>7088726.1870230474</v>
      </c>
      <c r="F61" s="73">
        <f t="shared" si="5"/>
        <v>0.21603682479461075</v>
      </c>
    </row>
    <row r="62" spans="1:6" ht="15" customHeight="1" x14ac:dyDescent="0.25">
      <c r="A62" s="78" t="s">
        <v>58</v>
      </c>
      <c r="B62" s="72">
        <f>LSUHSCS!B62+LSUHSCNO!B62+LSUAg!B62+PBRC!B62+SULaw!B62+SUAg!B62</f>
        <v>7283598.2699999996</v>
      </c>
      <c r="C62" s="72">
        <f>LSUHSCS!C62+LSUHSCNO!C62+LSUAg!C62+PBRC!C62+SULaw!C62+SUAg!C62</f>
        <v>7365733</v>
      </c>
      <c r="D62" s="72">
        <f>LSUHSCS!D62+LSUHSCNO!D62+LSUAg!D62+PBRC!D62+SULaw!D62+SUAg!D62</f>
        <v>7769552.9900000002</v>
      </c>
      <c r="E62" s="72">
        <f t="shared" si="4"/>
        <v>403819.99000000022</v>
      </c>
      <c r="F62" s="73">
        <f t="shared" si="5"/>
        <v>5.4824141738507248E-2</v>
      </c>
    </row>
    <row r="63" spans="1:6" ht="15" customHeight="1" x14ac:dyDescent="0.25">
      <c r="A63" s="78" t="s">
        <v>59</v>
      </c>
      <c r="B63" s="72">
        <f>LSUHSCS!B63+LSUHSCNO!B63+LSUAg!B63+PBRC!B63+SULaw!B63+SUAg!B63</f>
        <v>94343289.620000005</v>
      </c>
      <c r="C63" s="72">
        <f>LSUHSCS!C63+LSUHSCNO!C63+LSUAg!C63+PBRC!C63+SULaw!C63+SUAg!C63</f>
        <v>72114264.936411992</v>
      </c>
      <c r="D63" s="72">
        <f>LSUHSCS!D63+LSUHSCNO!D63+LSUAg!D63+PBRC!D63+SULaw!D63+SUAg!D63</f>
        <v>84493443.065102145</v>
      </c>
      <c r="E63" s="72">
        <f t="shared" si="4"/>
        <v>12379178.128690153</v>
      </c>
      <c r="F63" s="73">
        <f t="shared" si="5"/>
        <v>0.17166060195726476</v>
      </c>
    </row>
    <row r="64" spans="1:6" ht="15" customHeight="1" x14ac:dyDescent="0.25">
      <c r="A64" s="78" t="s">
        <v>60</v>
      </c>
      <c r="B64" s="72">
        <f>LSUHSCS!B64+LSUHSCNO!B64+LSUAg!B64+PBRC!B64+SULaw!B64+SUAg!B64</f>
        <v>7060032.4100000001</v>
      </c>
      <c r="C64" s="72">
        <f>LSUHSCS!C64+LSUHSCNO!C64+LSUAg!C64+PBRC!C64+SULaw!C64+SUAg!C64</f>
        <v>8018205</v>
      </c>
      <c r="D64" s="72">
        <f>LSUHSCS!D64+LSUHSCNO!D64+LSUAg!D64+PBRC!D64+SULaw!D64+SUAg!D64</f>
        <v>8482934</v>
      </c>
      <c r="E64" s="72">
        <f t="shared" si="4"/>
        <v>464729</v>
      </c>
      <c r="F64" s="73">
        <f t="shared" si="5"/>
        <v>5.7959231523763734E-2</v>
      </c>
    </row>
    <row r="65" spans="1:6" ht="15" customHeight="1" x14ac:dyDescent="0.25">
      <c r="A65" s="78" t="s">
        <v>61</v>
      </c>
      <c r="B65" s="72">
        <f>LSUHSCS!B65+LSUHSCNO!B65+LSUAg!B65+PBRC!B65+SULaw!B65+SUAg!B65</f>
        <v>45818750.18</v>
      </c>
      <c r="C65" s="72">
        <f>LSUHSCS!C65+LSUHSCNO!C65+LSUAg!C65+PBRC!C65+SULaw!C65+SUAg!C65</f>
        <v>44643906.056885146</v>
      </c>
      <c r="D65" s="72">
        <f>LSUHSCS!D65+LSUHSCNO!D65+LSUAg!D65+PBRC!D65+SULaw!D65+SUAg!D65</f>
        <v>42886859.34411972</v>
      </c>
      <c r="E65" s="72">
        <f t="shared" si="4"/>
        <v>-1757046.7127654254</v>
      </c>
      <c r="F65" s="73">
        <f t="shared" si="5"/>
        <v>-3.9356921648535888E-2</v>
      </c>
    </row>
    <row r="66" spans="1:6" s="127" customFormat="1" ht="15" customHeight="1" x14ac:dyDescent="0.25">
      <c r="A66" s="97" t="s">
        <v>62</v>
      </c>
      <c r="B66" s="90">
        <f>SUM(B58:B65)</f>
        <v>357647111.48000002</v>
      </c>
      <c r="C66" s="90">
        <f>SUM(C58:C65)</f>
        <v>362306461.62999994</v>
      </c>
      <c r="D66" s="90">
        <f>SUM(D58:D65)</f>
        <v>373528840.18000007</v>
      </c>
      <c r="E66" s="90">
        <f t="shared" si="4"/>
        <v>11222378.550000131</v>
      </c>
      <c r="F66" s="84">
        <f t="shared" si="5"/>
        <v>3.0974823080745433E-2</v>
      </c>
    </row>
    <row r="67" spans="1:6" ht="15" customHeight="1" x14ac:dyDescent="0.25">
      <c r="A67" s="78" t="s">
        <v>63</v>
      </c>
      <c r="B67" s="72">
        <f>LSUHSCS!B67+LSUHSCNO!B67+LSUAg!B67+PBRC!B67+SULaw!B67+SUAg!B67</f>
        <v>5262809.24</v>
      </c>
      <c r="C67" s="72">
        <f>LSUHSCS!C67+LSUHSCNO!C67+LSUAg!C67+PBRC!C67+SULaw!C67+SUAg!C67</f>
        <v>4691853</v>
      </c>
      <c r="D67" s="72">
        <f>LSUHSCS!D67+LSUHSCNO!D67+LSUAg!D67+PBRC!D67+SULaw!D67+SUAg!D67</f>
        <v>4366686</v>
      </c>
      <c r="E67" s="72">
        <f t="shared" si="4"/>
        <v>-325167</v>
      </c>
      <c r="F67" s="73">
        <f t="shared" si="5"/>
        <v>-6.9304600975350253E-2</v>
      </c>
    </row>
    <row r="68" spans="1:6" ht="15" customHeight="1" x14ac:dyDescent="0.25">
      <c r="A68" s="78" t="s">
        <v>64</v>
      </c>
      <c r="B68" s="72">
        <f>LSUHSCS!B68+LSUHSCNO!B68+LSUAg!B68+PBRC!B68+SULaw!B68+SUAg!B68</f>
        <v>444766.64</v>
      </c>
      <c r="C68" s="72">
        <f>LSUHSCS!C68+LSUHSCNO!C68+LSUAg!C68+PBRC!C68+SULaw!C68+SUAg!C68</f>
        <v>581416</v>
      </c>
      <c r="D68" s="72">
        <f>LSUHSCS!D68+LSUHSCNO!D68+LSUAg!D68+PBRC!D68+SULaw!D68+SUAg!D68</f>
        <v>653960</v>
      </c>
      <c r="E68" s="72">
        <f t="shared" si="4"/>
        <v>72544</v>
      </c>
      <c r="F68" s="73">
        <f t="shared" si="5"/>
        <v>0.12477124812526659</v>
      </c>
    </row>
    <row r="69" spans="1:6" ht="15" customHeight="1" x14ac:dyDescent="0.25">
      <c r="A69" s="78" t="s">
        <v>65</v>
      </c>
      <c r="B69" s="72">
        <f>LSUHSCS!B69+LSUHSCNO!B69+LSUAg!B69+PBRC!B69+SULaw!B69+SUAg!B69</f>
        <v>0</v>
      </c>
      <c r="C69" s="72">
        <f>LSUHSCS!C69+LSUHSCNO!C69+LSUAg!C69+PBRC!C69+SULaw!C69+SUAg!C69</f>
        <v>0</v>
      </c>
      <c r="D69" s="72">
        <f>LSUHSCS!D69+LSUHSCNO!D69+LSUAg!D69+PBRC!D69+SULaw!D69+SUAg!D69</f>
        <v>0</v>
      </c>
      <c r="E69" s="72">
        <f t="shared" si="4"/>
        <v>0</v>
      </c>
      <c r="F69" s="73">
        <f t="shared" si="5"/>
        <v>0</v>
      </c>
    </row>
    <row r="70" spans="1:6" ht="15" customHeight="1" x14ac:dyDescent="0.25">
      <c r="A70" s="78" t="s">
        <v>66</v>
      </c>
      <c r="B70" s="72">
        <f>LSUHSCS!B70+LSUHSCNO!B70+LSUAg!B70+PBRC!B70+SULaw!B70+SUAg!B70</f>
        <v>0</v>
      </c>
      <c r="C70" s="72">
        <f>LSUHSCS!C70+LSUHSCNO!C70+LSUAg!C70+PBRC!C70+SULaw!C70+SUAg!C70</f>
        <v>0</v>
      </c>
      <c r="D70" s="72">
        <f>LSUHSCS!D70+LSUHSCNO!D70+LSUAg!D70+PBRC!D70+SULaw!D70+SUAg!D70</f>
        <v>0</v>
      </c>
      <c r="E70" s="72">
        <f t="shared" si="4"/>
        <v>0</v>
      </c>
      <c r="F70" s="73">
        <f t="shared" si="5"/>
        <v>0</v>
      </c>
    </row>
    <row r="71" spans="1:6" s="127" customFormat="1" ht="15" customHeight="1" x14ac:dyDescent="0.25">
      <c r="A71" s="98" t="s">
        <v>67</v>
      </c>
      <c r="B71" s="90">
        <f>SUM(B66:B70)</f>
        <v>363354687.36000001</v>
      </c>
      <c r="C71" s="90">
        <f>SUM(C66:C70)</f>
        <v>367579730.62999994</v>
      </c>
      <c r="D71" s="90">
        <f>SUM(D66:D70)</f>
        <v>378549486.18000007</v>
      </c>
      <c r="E71" s="90">
        <f>D71-C71</f>
        <v>10969755.550000131</v>
      </c>
      <c r="F71" s="84">
        <f t="shared" si="5"/>
        <v>2.9843200361453329E-2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f>LSUHSCS!B74+LSUHSCNO!B74+LSUAg!B74+PBRC!B74+SULaw!B74+SUAg!B74</f>
        <v>163213569.05000001</v>
      </c>
      <c r="C74" s="72">
        <f>LSUHSCS!C74+LSUHSCNO!C74+LSUAg!C74+PBRC!C74+SULaw!C74+SUAg!C74</f>
        <v>160217422.84</v>
      </c>
      <c r="D74" s="72">
        <f>LSUHSCS!D74+LSUHSCNO!D74+LSUAg!D74+PBRC!D74+SULaw!D74+SUAg!D74</f>
        <v>164877283.28999999</v>
      </c>
      <c r="E74" s="72">
        <f t="shared" ref="E74:E91" si="6">D74-C74</f>
        <v>4659860.4499999881</v>
      </c>
      <c r="F74" s="73">
        <f t="shared" ref="F74:F92" si="7">IF(ISBLANK(E74),"  ",IF(C74&gt;0,E74/C74,IF(E74&gt;0,1,0)))</f>
        <v>2.908460495369174E-2</v>
      </c>
    </row>
    <row r="75" spans="1:6" ht="15" customHeight="1" x14ac:dyDescent="0.25">
      <c r="A75" s="78" t="s">
        <v>70</v>
      </c>
      <c r="B75" s="72">
        <f>LSUHSCS!B75+LSUHSCNO!B75+LSUAg!B75+PBRC!B75+SULaw!B75+SUAg!B75</f>
        <v>6448298.3800000008</v>
      </c>
      <c r="C75" s="72">
        <f>LSUHSCS!C75+LSUHSCNO!C75+LSUAg!C75+PBRC!C75+SULaw!C75+SUAg!C75</f>
        <v>4393214</v>
      </c>
      <c r="D75" s="72">
        <f>LSUHSCS!D75+LSUHSCNO!D75+LSUAg!D75+PBRC!D75+SULaw!D75+SUAg!D75</f>
        <v>5084587</v>
      </c>
      <c r="E75" s="72">
        <f t="shared" si="6"/>
        <v>691373</v>
      </c>
      <c r="F75" s="73">
        <f t="shared" si="7"/>
        <v>0.15737293926496637</v>
      </c>
    </row>
    <row r="76" spans="1:6" ht="15" customHeight="1" x14ac:dyDescent="0.25">
      <c r="A76" s="78" t="s">
        <v>71</v>
      </c>
      <c r="B76" s="72">
        <f>LSUHSCS!B76+LSUHSCNO!B76+LSUAg!B76+PBRC!B76+SULaw!B76+SUAg!B76</f>
        <v>84314637</v>
      </c>
      <c r="C76" s="72">
        <f>LSUHSCS!C76+LSUHSCNO!C76+LSUAg!C76+PBRC!C76+SULaw!C76+SUAg!C76</f>
        <v>88733370.790000007</v>
      </c>
      <c r="D76" s="72">
        <f>LSUHSCS!D76+LSUHSCNO!D76+LSUAg!D76+PBRC!D76+SULaw!D76+SUAg!D76</f>
        <v>89255137.890000001</v>
      </c>
      <c r="E76" s="72">
        <f t="shared" si="6"/>
        <v>521767.09999999404</v>
      </c>
      <c r="F76" s="73">
        <f t="shared" si="7"/>
        <v>5.8801676906293709E-3</v>
      </c>
    </row>
    <row r="77" spans="1:6" s="127" customFormat="1" ht="15" customHeight="1" x14ac:dyDescent="0.25">
      <c r="A77" s="97" t="s">
        <v>72</v>
      </c>
      <c r="B77" s="90">
        <f>SUM(B74:B76)</f>
        <v>253976504.43000001</v>
      </c>
      <c r="C77" s="90">
        <f>SUM(C74:C76)</f>
        <v>253344007.63</v>
      </c>
      <c r="D77" s="90">
        <f>SUM(D74:D76)</f>
        <v>259217008.18000001</v>
      </c>
      <c r="E77" s="90">
        <f t="shared" si="6"/>
        <v>5873000.5500000119</v>
      </c>
      <c r="F77" s="84">
        <f t="shared" si="7"/>
        <v>2.3181920128844423E-2</v>
      </c>
    </row>
    <row r="78" spans="1:6" ht="15" customHeight="1" x14ac:dyDescent="0.25">
      <c r="A78" s="78" t="s">
        <v>73</v>
      </c>
      <c r="B78" s="72">
        <f>LSUHSCS!B78+LSUHSCNO!B78+LSUAg!B78+PBRC!B78+SULaw!B78+SUAg!B78</f>
        <v>2677080.62</v>
      </c>
      <c r="C78" s="72">
        <f>LSUHSCS!C78+LSUHSCNO!C78+LSUAg!C78+PBRC!C78+SULaw!C78+SUAg!C78</f>
        <v>2460869</v>
      </c>
      <c r="D78" s="72">
        <f>LSUHSCS!D78+LSUHSCNO!D78+LSUAg!D78+PBRC!D78+SULaw!D78+SUAg!D78</f>
        <v>2849580</v>
      </c>
      <c r="E78" s="72">
        <f t="shared" si="6"/>
        <v>388711</v>
      </c>
      <c r="F78" s="73">
        <f t="shared" si="7"/>
        <v>0.15795680306428339</v>
      </c>
    </row>
    <row r="79" spans="1:6" ht="15" customHeight="1" x14ac:dyDescent="0.25">
      <c r="A79" s="78" t="s">
        <v>74</v>
      </c>
      <c r="B79" s="72">
        <f>LSUHSCS!B79+LSUHSCNO!B79+LSUAg!B79+PBRC!B79+SULaw!B79+SUAg!B79</f>
        <v>53861192.530000009</v>
      </c>
      <c r="C79" s="72">
        <f>LSUHSCS!C79+LSUHSCNO!C79+LSUAg!C79+PBRC!C79+SULaw!C79+SUAg!C79</f>
        <v>59340028</v>
      </c>
      <c r="D79" s="72">
        <f>LSUHSCS!D79+LSUHSCNO!D79+LSUAg!D79+PBRC!D79+SULaw!D79+SUAg!D79</f>
        <v>52090729</v>
      </c>
      <c r="E79" s="72">
        <f t="shared" si="6"/>
        <v>-7249299</v>
      </c>
      <c r="F79" s="73">
        <f t="shared" si="7"/>
        <v>-0.12216541252727417</v>
      </c>
    </row>
    <row r="80" spans="1:6" ht="15" customHeight="1" x14ac:dyDescent="0.25">
      <c r="A80" s="78" t="s">
        <v>75</v>
      </c>
      <c r="B80" s="72">
        <f>LSUHSCS!B80+LSUHSCNO!B80+LSUAg!B80+PBRC!B80+SULaw!B80+SUAg!B80</f>
        <v>13425340.280000001</v>
      </c>
      <c r="C80" s="72">
        <f>LSUHSCS!C80+LSUHSCNO!C80+LSUAg!C80+PBRC!C80+SULaw!C80+SUAg!C80</f>
        <v>13277251</v>
      </c>
      <c r="D80" s="72">
        <f>LSUHSCS!D80+LSUHSCNO!D80+LSUAg!D80+PBRC!D80+SULaw!D80+SUAg!D80</f>
        <v>14751389</v>
      </c>
      <c r="E80" s="72">
        <f t="shared" si="6"/>
        <v>1474138</v>
      </c>
      <c r="F80" s="73">
        <f t="shared" si="7"/>
        <v>0.11102735046584568</v>
      </c>
    </row>
    <row r="81" spans="1:8" s="127" customFormat="1" ht="15" customHeight="1" x14ac:dyDescent="0.25">
      <c r="A81" s="81" t="s">
        <v>76</v>
      </c>
      <c r="B81" s="90">
        <f>SUM(B78:B80)</f>
        <v>69963613.430000007</v>
      </c>
      <c r="C81" s="90">
        <f>SUM(C78:C80)</f>
        <v>75078148</v>
      </c>
      <c r="D81" s="90">
        <f>SUM(D78:D80)</f>
        <v>69691698</v>
      </c>
      <c r="E81" s="90">
        <f t="shared" si="6"/>
        <v>-5386450</v>
      </c>
      <c r="F81" s="84">
        <f t="shared" si="7"/>
        <v>-7.1744577396874523E-2</v>
      </c>
    </row>
    <row r="82" spans="1:8" ht="15" customHeight="1" x14ac:dyDescent="0.25">
      <c r="A82" s="78" t="s">
        <v>77</v>
      </c>
      <c r="B82" s="72">
        <f>LSUHSCS!B82+LSUHSCNO!B82+LSUAg!B82+PBRC!B82+SULaw!B82+SUAg!B82</f>
        <v>5951539.6500000004</v>
      </c>
      <c r="C82" s="72">
        <f>LSUHSCS!C82+LSUHSCNO!C82+LSUAg!C82+PBRC!C82+SULaw!C82+SUAg!C82</f>
        <v>5737816</v>
      </c>
      <c r="D82" s="72">
        <f>LSUHSCS!D82+LSUHSCNO!D82+LSUAg!D82+PBRC!D82+SULaw!D82+SUAg!D82</f>
        <v>5834815</v>
      </c>
      <c r="E82" s="72">
        <f t="shared" si="6"/>
        <v>96999</v>
      </c>
      <c r="F82" s="73">
        <f t="shared" si="7"/>
        <v>1.6905212715081837E-2</v>
      </c>
    </row>
    <row r="83" spans="1:8" ht="15" customHeight="1" x14ac:dyDescent="0.25">
      <c r="A83" s="78" t="s">
        <v>78</v>
      </c>
      <c r="B83" s="72">
        <f>LSUHSCS!B83+LSUHSCNO!B83+LSUAg!B83+PBRC!B83+SULaw!B83+SUAg!B83</f>
        <v>12178143.970000003</v>
      </c>
      <c r="C83" s="72">
        <f>LSUHSCS!C83+LSUHSCNO!C83+LSUAg!C83+PBRC!C83+SULaw!C83+SUAg!C83</f>
        <v>12618497</v>
      </c>
      <c r="D83" s="72">
        <f>LSUHSCS!D83+LSUHSCNO!D83+LSUAg!D83+PBRC!D83+SULaw!D83+SUAg!D83</f>
        <v>21324801</v>
      </c>
      <c r="E83" s="72">
        <f t="shared" si="6"/>
        <v>8706304</v>
      </c>
      <c r="F83" s="73">
        <f t="shared" si="7"/>
        <v>0.68996363037531327</v>
      </c>
    </row>
    <row r="84" spans="1:8" ht="15" customHeight="1" x14ac:dyDescent="0.25">
      <c r="A84" s="78" t="s">
        <v>79</v>
      </c>
      <c r="B84" s="72">
        <f>LSUHSCS!B84+LSUHSCNO!B84+LSUAg!B84+PBRC!B84+SULaw!B84+SUAg!B84</f>
        <v>264179</v>
      </c>
      <c r="C84" s="72">
        <f>LSUHSCS!C84+LSUHSCNO!C84+LSUAg!C84+PBRC!C84+SULaw!C84+SUAg!C84</f>
        <v>260866</v>
      </c>
      <c r="D84" s="72">
        <f>LSUHSCS!D84+LSUHSCNO!D84+LSUAg!D84+PBRC!D84+SULaw!D84+SUAg!D84</f>
        <v>260039</v>
      </c>
      <c r="E84" s="72">
        <f t="shared" si="6"/>
        <v>-827</v>
      </c>
      <c r="F84" s="73">
        <f t="shared" si="7"/>
        <v>-3.1702099928699024E-3</v>
      </c>
    </row>
    <row r="85" spans="1:8" ht="15" customHeight="1" x14ac:dyDescent="0.25">
      <c r="A85" s="78" t="s">
        <v>80</v>
      </c>
      <c r="B85" s="72">
        <f>LSUHSCS!B85+LSUHSCNO!B85+LSUAg!B85+PBRC!B85+SULaw!B85+SUAg!B85</f>
        <v>14721256.09</v>
      </c>
      <c r="C85" s="72">
        <f>LSUHSCS!C85+LSUHSCNO!C85+LSUAg!C85+PBRC!C85+SULaw!C85+SUAg!C85</f>
        <v>17502071</v>
      </c>
      <c r="D85" s="72">
        <f>LSUHSCS!D85+LSUHSCNO!D85+LSUAg!D85+PBRC!D85+SULaw!D85+SUAg!D85</f>
        <v>19650794</v>
      </c>
      <c r="E85" s="72">
        <f t="shared" si="6"/>
        <v>2148723</v>
      </c>
      <c r="F85" s="73">
        <f t="shared" si="7"/>
        <v>0.12276964251830541</v>
      </c>
    </row>
    <row r="86" spans="1:8" s="127" customFormat="1" ht="15" customHeight="1" x14ac:dyDescent="0.25">
      <c r="A86" s="81" t="s">
        <v>81</v>
      </c>
      <c r="B86" s="90">
        <f>SUM(B82:B85)</f>
        <v>33115118.710000005</v>
      </c>
      <c r="C86" s="90">
        <f>SUM(C82:C85)</f>
        <v>36119250</v>
      </c>
      <c r="D86" s="90">
        <f>SUM(D82:D85)</f>
        <v>47070449</v>
      </c>
      <c r="E86" s="90">
        <f t="shared" si="6"/>
        <v>10951199</v>
      </c>
      <c r="F86" s="84">
        <f t="shared" si="7"/>
        <v>0.30319563667573385</v>
      </c>
    </row>
    <row r="87" spans="1:8" ht="15" customHeight="1" x14ac:dyDescent="0.25">
      <c r="A87" s="78" t="s">
        <v>82</v>
      </c>
      <c r="B87" s="72">
        <f>LSUHSCS!B87+LSUHSCNO!B87+LSUAg!B87+PBRC!B87+SULaw!B87+SUAg!B87</f>
        <v>5275825.5600000005</v>
      </c>
      <c r="C87" s="72">
        <f>LSUHSCS!C87+LSUHSCNO!C87+LSUAg!C87+PBRC!C87+SULaw!C87+SUAg!C87</f>
        <v>2603857</v>
      </c>
      <c r="D87" s="72">
        <f>LSUHSCS!D87+LSUHSCNO!D87+LSUAg!D87+PBRC!D87+SULaw!D87+SUAg!D87</f>
        <v>2086772</v>
      </c>
      <c r="E87" s="72">
        <f t="shared" si="6"/>
        <v>-517085</v>
      </c>
      <c r="F87" s="73">
        <f t="shared" si="7"/>
        <v>-0.1985842540508177</v>
      </c>
    </row>
    <row r="88" spans="1:8" ht="15" customHeight="1" x14ac:dyDescent="0.25">
      <c r="A88" s="78" t="s">
        <v>83</v>
      </c>
      <c r="B88" s="72">
        <f>LSUHSCS!B88+LSUHSCNO!B88+LSUAg!B88+PBRC!B88+SULaw!B88+SUAg!B88</f>
        <v>162775.71</v>
      </c>
      <c r="C88" s="72">
        <f>LSUHSCS!C88+LSUHSCNO!C88+LSUAg!C88+PBRC!C88+SULaw!C88+SUAg!C88</f>
        <v>373317</v>
      </c>
      <c r="D88" s="72">
        <f>LSUHSCS!D88+LSUHSCNO!D88+LSUAg!D88+PBRC!D88+SULaw!D88+SUAg!D88</f>
        <v>373317</v>
      </c>
      <c r="E88" s="72">
        <f t="shared" si="6"/>
        <v>0</v>
      </c>
      <c r="F88" s="73">
        <f t="shared" si="7"/>
        <v>0</v>
      </c>
    </row>
    <row r="89" spans="1:8" ht="15" customHeight="1" x14ac:dyDescent="0.25">
      <c r="A89" s="86" t="s">
        <v>84</v>
      </c>
      <c r="B89" s="72">
        <f>LSUHSCS!B89+LSUHSCNO!B89+LSUAg!B89+PBRC!B89+SULaw!B89+SUAg!B89</f>
        <v>860849.52</v>
      </c>
      <c r="C89" s="72">
        <f>LSUHSCS!C89+LSUHSCNO!C89+LSUAg!C89+PBRC!C89+SULaw!C89+SUAg!C89</f>
        <v>61151</v>
      </c>
      <c r="D89" s="72">
        <f>LSUHSCS!D89+LSUHSCNO!D89+LSUAg!D89+PBRC!D89+SULaw!D89+SUAg!D89</f>
        <v>110242</v>
      </c>
      <c r="E89" s="72">
        <f t="shared" si="6"/>
        <v>49091</v>
      </c>
      <c r="F89" s="73">
        <f t="shared" si="7"/>
        <v>0.80278327419011952</v>
      </c>
    </row>
    <row r="90" spans="1:8" s="127" customFormat="1" ht="15" customHeight="1" x14ac:dyDescent="0.25">
      <c r="A90" s="100" t="s">
        <v>85</v>
      </c>
      <c r="B90" s="90">
        <f>SUM(B87:B89)</f>
        <v>6299450.790000001</v>
      </c>
      <c r="C90" s="90">
        <f>SUM(C87:C89)</f>
        <v>3038325</v>
      </c>
      <c r="D90" s="90">
        <f>SUM(D87:D89)</f>
        <v>2570331</v>
      </c>
      <c r="E90" s="90">
        <f t="shared" si="6"/>
        <v>-467994</v>
      </c>
      <c r="F90" s="84">
        <f t="shared" si="7"/>
        <v>-0.15403026338525339</v>
      </c>
    </row>
    <row r="91" spans="1:8" ht="15" customHeight="1" x14ac:dyDescent="0.25">
      <c r="A91" s="86" t="s">
        <v>86</v>
      </c>
      <c r="B91" s="72">
        <f>LSUHSCS!B91+LSUHSCNO!B91+LSUAg!B91+PBRC!B91+SULaw!B91+SUAg!B91</f>
        <v>0</v>
      </c>
      <c r="C91" s="72">
        <f>LSUHSCS!C91+LSUHSCNO!C91+LSUAg!C91+PBRC!C91+SULaw!C91+SUAg!C91</f>
        <v>0</v>
      </c>
      <c r="D91" s="72">
        <f>LSUHSCS!D91+LSUHSCNO!D91+LSUAg!D91+PBRC!D91+SULaw!D91+SUAg!D91</f>
        <v>0</v>
      </c>
      <c r="E91" s="72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f>B91+B90+B86+B81+B77</f>
        <v>363354687.36000001</v>
      </c>
      <c r="C92" s="200">
        <f>C91+C90+C86+C81+C77</f>
        <v>367579730.63</v>
      </c>
      <c r="D92" s="200">
        <f>D91+D90+D86+D81+D77</f>
        <v>378549486.18000001</v>
      </c>
      <c r="E92" s="201">
        <f>D92-C92</f>
        <v>10969755.550000012</v>
      </c>
      <c r="F92" s="202">
        <f t="shared" si="7"/>
        <v>2.9843200361453E-2</v>
      </c>
    </row>
    <row r="93" spans="1:8" ht="15" customHeight="1" thickTop="1" x14ac:dyDescent="0.4">
      <c r="A93" s="4"/>
      <c r="B93" s="5"/>
      <c r="C93" s="5"/>
      <c r="D93" s="5"/>
      <c r="E93" s="5"/>
      <c r="F93" s="6" t="s">
        <v>46</v>
      </c>
      <c r="G93" s="145"/>
      <c r="H93" s="145"/>
    </row>
    <row r="94" spans="1:8" x14ac:dyDescent="0.25">
      <c r="A94" s="11" t="s">
        <v>201</v>
      </c>
    </row>
    <row r="95" spans="1:8" x14ac:dyDescent="0.25">
      <c r="A95" s="11" t="s">
        <v>193</v>
      </c>
    </row>
  </sheetData>
  <hyperlinks>
    <hyperlink ref="H2" location="Home!A1" tooltip="Home" display="Home" xr:uid="{00000000-0004-0000-0600-000000000000}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L95"/>
  <sheetViews>
    <sheetView zoomScale="80" zoomScaleNormal="80" workbookViewId="0">
      <pane xSplit="1" ySplit="5" topLeftCell="B6" activePane="bottomRight" state="frozen"/>
      <selection activeCell="P29" sqref="P29"/>
      <selection pane="topRight" activeCell="P29" sqref="P29"/>
      <selection pane="bottomLeft" activeCell="P29" sqref="P29"/>
      <selection pane="bottomRight" activeCell="P29" sqref="P29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6"/>
      <c r="C1" s="32" t="s">
        <v>1</v>
      </c>
      <c r="D1" s="29" t="s">
        <v>135</v>
      </c>
      <c r="E1" s="53"/>
      <c r="F1" s="41"/>
    </row>
    <row r="2" spans="1:8" ht="19.5" customHeight="1" thickBot="1" x14ac:dyDescent="0.35">
      <c r="A2" s="30" t="s">
        <v>2</v>
      </c>
      <c r="B2" s="31"/>
      <c r="C2" s="37"/>
      <c r="D2" s="35"/>
      <c r="E2" s="35"/>
      <c r="F2" s="36"/>
      <c r="H2" s="214" t="s">
        <v>190</v>
      </c>
    </row>
    <row r="3" spans="1:8" ht="19.5" customHeight="1" thickBot="1" x14ac:dyDescent="0.35">
      <c r="A3" s="38" t="s">
        <v>3</v>
      </c>
      <c r="B3" s="39"/>
      <c r="C3" s="40"/>
      <c r="D3" s="35"/>
      <c r="E3" s="35"/>
      <c r="F3" s="36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138</v>
      </c>
      <c r="C5" s="65" t="s">
        <v>197</v>
      </c>
      <c r="D5" s="65" t="s">
        <v>198</v>
      </c>
      <c r="E5" s="65" t="s">
        <v>138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f>BOR!B8+LUMCON!B8+LOSFA!B8</f>
        <v>293790746.79000002</v>
      </c>
      <c r="C8" s="72">
        <f>BOR!C8+LUMCON!C8+LOSFA!C8</f>
        <v>293794608</v>
      </c>
      <c r="D8" s="72">
        <f>BOR!D8+LUMCON!D8+LOSFA!D8</f>
        <v>310816011</v>
      </c>
      <c r="E8" s="72">
        <f t="shared" ref="E8:E29" si="0">D8-C8</f>
        <v>17021403</v>
      </c>
      <c r="F8" s="73">
        <f t="shared" ref="F8:F29" si="1">IF(ISBLANK(E8),"  ",IF(C8&gt;0,E8/C8,IF(E8&gt;0,1,0)))</f>
        <v>5.7936403652445519E-2</v>
      </c>
    </row>
    <row r="9" spans="1:8" ht="15" customHeight="1" x14ac:dyDescent="0.25">
      <c r="A9" s="71" t="s">
        <v>13</v>
      </c>
      <c r="B9" s="72">
        <f>BOR!B9+LUMCON!B9+LOSFA!B9</f>
        <v>0</v>
      </c>
      <c r="C9" s="72">
        <f>BOR!C9+LUMCON!C9+LOSFA!C9</f>
        <v>0</v>
      </c>
      <c r="D9" s="72">
        <f>BOR!D9+LUMCON!D9+LOSFA!D9</f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2">
        <f>BOR!B10+LUMCON!B10+LOSFA!B10</f>
        <v>79283123.149999991</v>
      </c>
      <c r="C10" s="72">
        <f>BOR!C10+LUMCON!C10+LOSFA!C10</f>
        <v>81833494</v>
      </c>
      <c r="D10" s="72">
        <f>BOR!D10+LUMCON!D10+LOSFA!D10</f>
        <v>82273062</v>
      </c>
      <c r="E10" s="72">
        <f t="shared" si="0"/>
        <v>439568</v>
      </c>
      <c r="F10" s="73">
        <f t="shared" si="1"/>
        <v>5.3714925089230576E-3</v>
      </c>
    </row>
    <row r="11" spans="1:8" ht="15" customHeight="1" x14ac:dyDescent="0.25">
      <c r="A11" s="76" t="s">
        <v>15</v>
      </c>
      <c r="B11" s="72">
        <f>BOR!B11+LUMCON!B11+LOSFA!B11</f>
        <v>143010.29</v>
      </c>
      <c r="C11" s="72">
        <f>BOR!C11+LUMCON!C11+LOSFA!C11</f>
        <v>342000</v>
      </c>
      <c r="D11" s="72">
        <f>BOR!D11+LUMCON!D11+LOSFA!D11</f>
        <v>342000</v>
      </c>
      <c r="E11" s="72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2">
        <f>BOR!B12+LUMCON!B12+LOSFA!B12</f>
        <v>37619.269999999997</v>
      </c>
      <c r="C12" s="72">
        <f>BOR!C12+LUMCON!C12+LOSFA!C12</f>
        <v>39744</v>
      </c>
      <c r="D12" s="72">
        <f>BOR!D12+LUMCON!D12+LOSFA!D12</f>
        <v>38636</v>
      </c>
      <c r="E12" s="72">
        <f t="shared" si="0"/>
        <v>-1108</v>
      </c>
      <c r="F12" s="73">
        <f t="shared" si="1"/>
        <v>-2.787842190016103E-2</v>
      </c>
    </row>
    <row r="13" spans="1:8" ht="15" customHeight="1" x14ac:dyDescent="0.25">
      <c r="A13" s="78" t="s">
        <v>17</v>
      </c>
      <c r="B13" s="72">
        <f>BOR!B13+LUMCON!B13+LOSFA!B13</f>
        <v>0</v>
      </c>
      <c r="C13" s="72">
        <f>BOR!C13+LUMCON!C13+LOSFA!C13</f>
        <v>0</v>
      </c>
      <c r="D13" s="72">
        <f>BOR!D13+LUMCON!D13+LOSFA!D13</f>
        <v>0</v>
      </c>
      <c r="E13" s="72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2">
        <f>BOR!B14+LUMCON!B14+LOSFA!B14</f>
        <v>0</v>
      </c>
      <c r="C14" s="72">
        <f>BOR!C14+LUMCON!C14+LOSFA!C14</f>
        <v>0</v>
      </c>
      <c r="D14" s="72">
        <f>BOR!D14+LUMCON!D14+LOSFA!D14</f>
        <v>0</v>
      </c>
      <c r="E14" s="72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2">
        <f>BOR!B15+LUMCON!B15+LOSFA!B15</f>
        <v>0</v>
      </c>
      <c r="C15" s="72">
        <f>BOR!C15+LUMCON!C15+LOSFA!C15</f>
        <v>0</v>
      </c>
      <c r="D15" s="72">
        <f>BOR!D15+LUMCON!D15+LOSFA!D15</f>
        <v>0</v>
      </c>
      <c r="E15" s="72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2">
        <f>BOR!B16+LUMCON!B16+LOSFA!B16</f>
        <v>0</v>
      </c>
      <c r="C16" s="72">
        <f>BOR!C16+LUMCON!C16+LOSFA!C16</f>
        <v>0</v>
      </c>
      <c r="D16" s="72">
        <f>BOR!D16+LUMCON!D16+LOSFA!D16</f>
        <v>0</v>
      </c>
      <c r="E16" s="72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2">
        <f>BOR!B17+LUMCON!B17+LOSFA!B17</f>
        <v>0</v>
      </c>
      <c r="C17" s="72">
        <f>BOR!C17+LUMCON!C17+LOSFA!C17</f>
        <v>0</v>
      </c>
      <c r="D17" s="72">
        <f>BOR!D17+LUMCON!D17+LOSFA!D17</f>
        <v>0</v>
      </c>
      <c r="E17" s="72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2">
        <f>BOR!B18+LUMCON!B18+LOSFA!B18</f>
        <v>0</v>
      </c>
      <c r="C18" s="72">
        <f>BOR!C18+LUMCON!C18+LOSFA!C18</f>
        <v>0</v>
      </c>
      <c r="D18" s="72">
        <f>BOR!D18+LUMCON!D18+LOSFA!D18</f>
        <v>0</v>
      </c>
      <c r="E18" s="72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2">
        <f>BOR!B19+LUMCON!B19+LOSFA!B19</f>
        <v>0</v>
      </c>
      <c r="C19" s="72">
        <f>BOR!C19+LUMCON!C19+LOSFA!C19</f>
        <v>0</v>
      </c>
      <c r="D19" s="72">
        <f>BOR!D19+LUMCON!D19+LOSFA!D19</f>
        <v>0</v>
      </c>
      <c r="E19" s="72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2">
        <f>BOR!B20+LUMCON!B20+LOSFA!B20</f>
        <v>0</v>
      </c>
      <c r="C20" s="72">
        <f>BOR!C20+LUMCON!C20+LOSFA!C20</f>
        <v>0</v>
      </c>
      <c r="D20" s="72">
        <f>BOR!D20+LUMCON!D20+LOSFA!D20</f>
        <v>0</v>
      </c>
      <c r="E20" s="72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2">
        <f>BOR!B21+LUMCON!B21+LOSFA!B21</f>
        <v>0</v>
      </c>
      <c r="C21" s="72">
        <f>BOR!C21+LUMCON!C21+LOSFA!C21</f>
        <v>0</v>
      </c>
      <c r="D21" s="72">
        <f>BOR!D21+LUMCON!D21+LOSFA!D21</f>
        <v>0</v>
      </c>
      <c r="E21" s="72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2">
        <f>BOR!B22+LUMCON!B22+LOSFA!B22</f>
        <v>19566396.390000001</v>
      </c>
      <c r="C22" s="72">
        <f>BOR!C22+LUMCON!C22+LOSFA!C22</f>
        <v>21730000</v>
      </c>
      <c r="D22" s="72">
        <f>BOR!D22+LUMCON!D22+LOSFA!D22</f>
        <v>22230000</v>
      </c>
      <c r="E22" s="72">
        <f t="shared" si="0"/>
        <v>500000</v>
      </c>
      <c r="F22" s="73">
        <f t="shared" si="1"/>
        <v>2.3009664058904741E-2</v>
      </c>
    </row>
    <row r="23" spans="1:6" ht="15" customHeight="1" x14ac:dyDescent="0.25">
      <c r="A23" s="79" t="s">
        <v>27</v>
      </c>
      <c r="B23" s="72">
        <f>BOR!B23+LUMCON!B23+LOSFA!B23</f>
        <v>14396.2</v>
      </c>
      <c r="C23" s="72">
        <f>BOR!C23+LUMCON!C23+LOSFA!C23</f>
        <v>200000</v>
      </c>
      <c r="D23" s="72">
        <f>BOR!D23+LUMCON!D23+LOSFA!D23</f>
        <v>200000</v>
      </c>
      <c r="E23" s="72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2">
        <f>BOR!B24+LUMCON!B24+LOSFA!B24</f>
        <v>0</v>
      </c>
      <c r="C24" s="72">
        <f>BOR!C24+LUMCON!C24+LOSFA!C24</f>
        <v>0</v>
      </c>
      <c r="D24" s="72">
        <f>BOR!D24+LUMCON!D24+LOSFA!D24</f>
        <v>0</v>
      </c>
      <c r="E24" s="72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2">
        <f>BOR!B25+LUMCON!B25+LOSFA!B25</f>
        <v>60000</v>
      </c>
      <c r="C25" s="72">
        <f>BOR!C25+LUMCON!C25+LOSFA!C25</f>
        <v>60000</v>
      </c>
      <c r="D25" s="72">
        <f>BOR!D25+LUMCON!D25+LOSFA!D25</f>
        <v>60000</v>
      </c>
      <c r="E25" s="72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2">
        <f>BOR!B26+LUMCON!B26+LOSFA!B26</f>
        <v>0</v>
      </c>
      <c r="C26" s="72">
        <f>BOR!C26+LUMCON!C26+LOSFA!C26</f>
        <v>0</v>
      </c>
      <c r="D26" s="72">
        <f>BOR!D26+LUMCON!D26+LOSFA!D26</f>
        <v>0</v>
      </c>
      <c r="E26" s="72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2">
        <f>BOR!B27+LUMCON!B27+LOSFA!B27</f>
        <v>59261701</v>
      </c>
      <c r="C27" s="72">
        <f>BOR!C27+LUMCON!C27+LOSFA!C27</f>
        <v>59261750</v>
      </c>
      <c r="D27" s="72">
        <f>BOR!D27+LUMCON!D27+LOSFA!D27</f>
        <v>59202426</v>
      </c>
      <c r="E27" s="72">
        <f t="shared" si="0"/>
        <v>-59324</v>
      </c>
      <c r="F27" s="73">
        <f t="shared" si="1"/>
        <v>-1.001050424599341E-3</v>
      </c>
    </row>
    <row r="28" spans="1:6" ht="15" customHeight="1" x14ac:dyDescent="0.25">
      <c r="A28" s="79" t="s">
        <v>87</v>
      </c>
      <c r="B28" s="72">
        <f>BOR!B28+LUMCON!B28+LOSFA!B28</f>
        <v>200000</v>
      </c>
      <c r="C28" s="72">
        <f>BOR!C28+LUMCON!C28+LOSFA!C28</f>
        <v>200000</v>
      </c>
      <c r="D28" s="72">
        <f>BOR!D28+LUMCON!D28+LOSFA!D28</f>
        <v>200000</v>
      </c>
      <c r="E28" s="72">
        <f t="shared" si="0"/>
        <v>0</v>
      </c>
      <c r="F28" s="73">
        <f t="shared" si="1"/>
        <v>0</v>
      </c>
    </row>
    <row r="29" spans="1:6" ht="15" customHeight="1" x14ac:dyDescent="0.25">
      <c r="A29" s="79" t="s">
        <v>32</v>
      </c>
      <c r="B29" s="72">
        <f>BOR!B29+LUMCON!B29+LOSFA!B29</f>
        <v>0</v>
      </c>
      <c r="C29" s="72">
        <f>BOR!C29+LUMCON!C29+LOSFA!C29</f>
        <v>0</v>
      </c>
      <c r="D29" s="72">
        <f>BOR!D29+LUMCON!D29+LOSFA!D29</f>
        <v>0</v>
      </c>
      <c r="E29" s="72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f>BOR!B31+LUMCON!B31+LOSFA!B31</f>
        <v>0</v>
      </c>
      <c r="C31" s="72">
        <f>BOR!C31+LUMCON!C31+LOSFA!C31</f>
        <v>0</v>
      </c>
      <c r="D31" s="72">
        <f>BOR!D31+LUMCON!D31+LOSFA!D31</f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72">
        <f>BOR!B33+LUMCON!B33+LOSFA!B33</f>
        <v>0</v>
      </c>
      <c r="C33" s="72">
        <f>BOR!C33+LUMCON!C33+LOSFA!C33</f>
        <v>0</v>
      </c>
      <c r="D33" s="72">
        <f>BOR!D33+LUMCON!D33+LOSFA!D33</f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125"/>
      <c r="C34" s="125"/>
      <c r="D34" s="125"/>
      <c r="E34" s="75"/>
      <c r="F34" s="73" t="s">
        <v>37</v>
      </c>
    </row>
    <row r="35" spans="1:12" s="127" customFormat="1" ht="15" customHeight="1" x14ac:dyDescent="0.25">
      <c r="A35" s="82" t="s">
        <v>38</v>
      </c>
      <c r="B35" s="126">
        <f>B33+B31+B10+B9+B8</f>
        <v>373073869.94</v>
      </c>
      <c r="C35" s="126">
        <f>C33+C31+C10+C9+C8</f>
        <v>375628102</v>
      </c>
      <c r="D35" s="126">
        <f>D33+D31+D10+D9+D8</f>
        <v>393089073</v>
      </c>
      <c r="E35" s="90">
        <f>D35-C35</f>
        <v>17460971</v>
      </c>
      <c r="F35" s="84">
        <f>IF(ISBLANK(E35),"  ",IF(C35&gt;0,E35/C35,IF(E35&gt;0,1,0)))</f>
        <v>4.6484730261209264E-2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f>BOR!B37+LUMCON!B37+LOSFA!B37</f>
        <v>0</v>
      </c>
      <c r="C37" s="72">
        <f>BOR!C37+LUMCON!C37+LOSFA!C37</f>
        <v>0</v>
      </c>
      <c r="D37" s="72">
        <f>BOR!D37+LUMCON!D37+LOSFA!D37</f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f>BOR!B38+LUMCON!B38+LOSFA!B38</f>
        <v>0</v>
      </c>
      <c r="C38" s="72">
        <f>BOR!C38+LUMCON!C38+LOSFA!C38</f>
        <v>0</v>
      </c>
      <c r="D38" s="72">
        <f>BOR!D38+LUMCON!D38+LOSFA!D38</f>
        <v>0</v>
      </c>
      <c r="E38" s="72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f>BOR!B39+LUMCON!B39+LOSFA!B39</f>
        <v>0</v>
      </c>
      <c r="C39" s="72">
        <f>BOR!C39+LUMCON!C39+LOSFA!C39</f>
        <v>0</v>
      </c>
      <c r="D39" s="72">
        <f>BOR!D39+LUMCON!D39+LOSFA!D39</f>
        <v>0</v>
      </c>
      <c r="E39" s="72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f>BOR!B40+LUMCON!B40+LOSFA!B40</f>
        <v>0</v>
      </c>
      <c r="C40" s="72">
        <f>BOR!C40+LUMCON!C40+LOSFA!C40</f>
        <v>0</v>
      </c>
      <c r="D40" s="72">
        <f>BOR!D40+LUMCON!D40+LOSFA!D40</f>
        <v>0</v>
      </c>
      <c r="E40" s="72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f>BOR!B41+LUMCON!B41+LOSFA!B41</f>
        <v>0</v>
      </c>
      <c r="C41" s="72">
        <f>BOR!C41+LUMCON!C41+LOSFA!C41</f>
        <v>0</v>
      </c>
      <c r="D41" s="72">
        <f>BOR!D41+LUMCON!D41+LOSFA!D41</f>
        <v>0</v>
      </c>
      <c r="E41" s="72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90">
        <f>BOR!B42+LUMCON!B42+LOSFA!B42</f>
        <v>0</v>
      </c>
      <c r="C42" s="90">
        <f>BOR!C42+LUMCON!C42+LOSFA!C42</f>
        <v>0</v>
      </c>
      <c r="D42" s="90">
        <f>BOR!D42+LUMCON!D42+LOSFA!D42</f>
        <v>0</v>
      </c>
      <c r="E42" s="90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f>BOR!B44+LUMCON!B44+LOSFA!B44</f>
        <v>5880863.1500000004</v>
      </c>
      <c r="C44" s="90">
        <f>BOR!C44+LUMCON!C44+LOSFA!C44</f>
        <v>12213886</v>
      </c>
      <c r="D44" s="90">
        <f>BOR!D44+LUMCON!D44+LOSFA!D44</f>
        <v>6827214</v>
      </c>
      <c r="E44" s="90">
        <f>D44-C44</f>
        <v>-5386672</v>
      </c>
      <c r="F44" s="84">
        <f>IF(ISBLANK(E44),"  ",IF(C44&gt;0,E44/C44,IF(E44&gt;0,1,0)))</f>
        <v>-0.44102851459396297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f>BOR!B46+LUMCON!B46+LOSFA!B46</f>
        <v>0</v>
      </c>
      <c r="C46" s="90">
        <f>BOR!C46+LUMCON!C46+LOSFA!C46</f>
        <v>0</v>
      </c>
      <c r="D46" s="90">
        <f>BOR!D46+LUMCON!D46+LOSFA!D46</f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90">
        <f>BOR!B48+LUMCON!B48+LOSFA!B48</f>
        <v>9109915.75</v>
      </c>
      <c r="C48" s="90">
        <f>BOR!C48+LUMCON!C48+LOSFA!C48</f>
        <v>11851749</v>
      </c>
      <c r="D48" s="90">
        <f>BOR!D48+LUMCON!D48+LOSFA!D48</f>
        <v>11830299</v>
      </c>
      <c r="E48" s="90">
        <f>D48-C48</f>
        <v>-21450</v>
      </c>
      <c r="F48" s="84">
        <f>IF(ISBLANK(E48),"  ",IF(C48&gt;0,E48/C48,IF(E48&gt;0,1,0)))</f>
        <v>-1.8098594561865933E-3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0">
        <f>BOR!B50+LUMCON!B50+LOSFA!B50</f>
        <v>43416460.02000007</v>
      </c>
      <c r="C50" s="90">
        <f>BOR!C50+LUMCON!C50+LOSFA!C50</f>
        <v>64512519</v>
      </c>
      <c r="D50" s="90">
        <f>BOR!D50+LUMCON!D50+LOSFA!D50</f>
        <v>53545312</v>
      </c>
      <c r="E50" s="90">
        <f>D50-C50</f>
        <v>-10967207</v>
      </c>
      <c r="F50" s="84">
        <f>IF(ISBLANK(E50),"  ",IF(C50&gt;0,E50/C50,IF(E50&gt;0,1,0)))</f>
        <v>-0.17000122100332185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90">
        <f>BOR!B52+LUMCON!B52+LOSFA!B52</f>
        <v>0</v>
      </c>
      <c r="C52" s="90">
        <f>BOR!C52+LUMCON!C52+LOSFA!C52</f>
        <v>0</v>
      </c>
      <c r="D52" s="90">
        <f>BOR!D52+LUMCON!D52+LOSFA!D52</f>
        <v>0</v>
      </c>
      <c r="E52" s="90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90">
        <f>B52+B50+B48+B46+B44+-B42+B35</f>
        <v>431481108.86000007</v>
      </c>
      <c r="C54" s="90">
        <f>C52+C50+C48+C46+C44+-C42+C35</f>
        <v>464206256</v>
      </c>
      <c r="D54" s="90">
        <f>D52+D50+D48+D46+D44+-D42+D35</f>
        <v>465291898</v>
      </c>
      <c r="E54" s="90">
        <f>D54-C54</f>
        <v>1085642</v>
      </c>
      <c r="F54" s="84">
        <f>IF(ISBLANK(E54),"  ",IF(C54&gt;0,E54/C54,IF(E54&gt;0,1,0)))</f>
        <v>2.3387060944736601E-3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72">
        <f>BOR!B58+LUMCON!B58+LOSFA!B58</f>
        <v>48743672.840000004</v>
      </c>
      <c r="C58" s="72">
        <f>BOR!C58+LUMCON!C58+LOSFA!C58</f>
        <v>61728275</v>
      </c>
      <c r="D58" s="72">
        <f>BOR!D58+LUMCON!D58+LOSFA!D58</f>
        <v>59211492</v>
      </c>
      <c r="E58" s="72">
        <f t="shared" ref="E58:E70" si="4">D58-C58</f>
        <v>-2516783</v>
      </c>
      <c r="F58" s="73">
        <f t="shared" ref="F58:F71" si="5">IF(ISBLANK(E58),"  ",IF(C58&gt;0,E58/C58,IF(E58&gt;0,1,0)))</f>
        <v>-4.0771963901469789E-2</v>
      </c>
    </row>
    <row r="59" spans="1:6" ht="15" customHeight="1" x14ac:dyDescent="0.25">
      <c r="A59" s="78" t="s">
        <v>55</v>
      </c>
      <c r="B59" s="72">
        <f>BOR!B59+LUMCON!B59+LOSFA!B59</f>
        <v>9181885</v>
      </c>
      <c r="C59" s="72">
        <f>BOR!C59+LUMCON!C59+LOSFA!C59</f>
        <v>8778190</v>
      </c>
      <c r="D59" s="72">
        <f>BOR!D59+LUMCON!D59+LOSFA!D59</f>
        <v>9145486</v>
      </c>
      <c r="E59" s="72">
        <f t="shared" si="4"/>
        <v>367296</v>
      </c>
      <c r="F59" s="73">
        <f t="shared" si="5"/>
        <v>4.1841883121691376E-2</v>
      </c>
    </row>
    <row r="60" spans="1:6" ht="15" customHeight="1" x14ac:dyDescent="0.25">
      <c r="A60" s="78" t="s">
        <v>56</v>
      </c>
      <c r="B60" s="72">
        <f>BOR!B60+LUMCON!B60+LOSFA!B60</f>
        <v>572349</v>
      </c>
      <c r="C60" s="72">
        <f>BOR!C60+LUMCON!C60+LOSFA!C60</f>
        <v>854183</v>
      </c>
      <c r="D60" s="72">
        <f>BOR!D60+LUMCON!D60+LOSFA!D60</f>
        <v>454183</v>
      </c>
      <c r="E60" s="72">
        <f t="shared" si="4"/>
        <v>-400000</v>
      </c>
      <c r="F60" s="73">
        <f t="shared" si="5"/>
        <v>-0.46828372842821736</v>
      </c>
    </row>
    <row r="61" spans="1:6" ht="15" customHeight="1" x14ac:dyDescent="0.25">
      <c r="A61" s="78" t="s">
        <v>57</v>
      </c>
      <c r="B61" s="72">
        <f>BOR!B61+LUMCON!B61+LOSFA!B61</f>
        <v>132246</v>
      </c>
      <c r="C61" s="72">
        <f>BOR!C61+LUMCON!C61+LOSFA!C61</f>
        <v>137719</v>
      </c>
      <c r="D61" s="72">
        <f>BOR!D61+LUMCON!D61+LOSFA!D61</f>
        <v>147755</v>
      </c>
      <c r="E61" s="72">
        <f t="shared" si="4"/>
        <v>10036</v>
      </c>
      <c r="F61" s="73">
        <f t="shared" si="5"/>
        <v>7.2873024056230445E-2</v>
      </c>
    </row>
    <row r="62" spans="1:6" ht="15" customHeight="1" x14ac:dyDescent="0.25">
      <c r="A62" s="78" t="s">
        <v>58</v>
      </c>
      <c r="B62" s="72">
        <f>BOR!B62+LUMCON!B62+LOSFA!B62</f>
        <v>13220458.18</v>
      </c>
      <c r="C62" s="72">
        <f>BOR!C62+LUMCON!C62+LOSFA!C62</f>
        <v>16308776</v>
      </c>
      <c r="D62" s="72">
        <f>BOR!D62+LUMCON!D62+LOSFA!D62</f>
        <v>15247967</v>
      </c>
      <c r="E62" s="72">
        <f t="shared" si="4"/>
        <v>-1060809</v>
      </c>
      <c r="F62" s="73">
        <f t="shared" si="5"/>
        <v>-6.5045286047217765E-2</v>
      </c>
    </row>
    <row r="63" spans="1:6" ht="15" customHeight="1" x14ac:dyDescent="0.25">
      <c r="A63" s="78" t="s">
        <v>59</v>
      </c>
      <c r="B63" s="72">
        <f>BOR!B63+LUMCON!B63+LOSFA!B63</f>
        <v>774251</v>
      </c>
      <c r="C63" s="72">
        <f>BOR!C63+LUMCON!C63+LOSFA!C63</f>
        <v>1022498</v>
      </c>
      <c r="D63" s="72">
        <f>BOR!D63+LUMCON!D63+LOSFA!D63</f>
        <v>1090606</v>
      </c>
      <c r="E63" s="72">
        <f t="shared" si="4"/>
        <v>68108</v>
      </c>
      <c r="F63" s="73">
        <f t="shared" si="5"/>
        <v>6.6609421240921743E-2</v>
      </c>
    </row>
    <row r="64" spans="1:6" ht="15" customHeight="1" x14ac:dyDescent="0.25">
      <c r="A64" s="78" t="s">
        <v>60</v>
      </c>
      <c r="B64" s="72">
        <f>BOR!B64+LUMCON!B64+LOSFA!B64</f>
        <v>333166600</v>
      </c>
      <c r="C64" s="72">
        <f>BOR!C64+LUMCON!C64+LOSFA!C64</f>
        <v>333827543</v>
      </c>
      <c r="D64" s="72">
        <f>BOR!D64+LUMCON!D64+LOSFA!D64</f>
        <v>342329160</v>
      </c>
      <c r="E64" s="72">
        <f t="shared" si="4"/>
        <v>8501617</v>
      </c>
      <c r="F64" s="73">
        <f t="shared" si="5"/>
        <v>2.5467092749743542E-2</v>
      </c>
    </row>
    <row r="65" spans="1:6" ht="15" customHeight="1" x14ac:dyDescent="0.25">
      <c r="A65" s="78" t="s">
        <v>61</v>
      </c>
      <c r="B65" s="72">
        <f>BOR!B65+LUMCON!B65+LOSFA!B65</f>
        <v>831097</v>
      </c>
      <c r="C65" s="72">
        <f>BOR!C65+LUMCON!C65+LOSFA!C65</f>
        <v>677916</v>
      </c>
      <c r="D65" s="72">
        <f>BOR!D65+LUMCON!D65+LOSFA!D65</f>
        <v>674508</v>
      </c>
      <c r="E65" s="72">
        <f t="shared" si="4"/>
        <v>-3408</v>
      </c>
      <c r="F65" s="73">
        <f t="shared" si="5"/>
        <v>-5.027171507974439E-3</v>
      </c>
    </row>
    <row r="66" spans="1:6" s="127" customFormat="1" ht="15" customHeight="1" x14ac:dyDescent="0.25">
      <c r="A66" s="97" t="s">
        <v>62</v>
      </c>
      <c r="B66" s="90">
        <f>SUM(B58:B65)</f>
        <v>406622559.01999998</v>
      </c>
      <c r="C66" s="90">
        <f>SUM(C58:C65)</f>
        <v>423335100</v>
      </c>
      <c r="D66" s="90">
        <f>SUM(D58:D65)</f>
        <v>428301157</v>
      </c>
      <c r="E66" s="90">
        <f t="shared" si="4"/>
        <v>4966057</v>
      </c>
      <c r="F66" s="84">
        <f t="shared" si="5"/>
        <v>1.1730794351803098E-2</v>
      </c>
    </row>
    <row r="67" spans="1:6" ht="15" customHeight="1" x14ac:dyDescent="0.25">
      <c r="A67" s="78" t="s">
        <v>63</v>
      </c>
      <c r="B67" s="72">
        <f>BOR!B67+LUMCON!B67+LOSFA!B67</f>
        <v>0</v>
      </c>
      <c r="C67" s="72">
        <f>BOR!C67+LUMCON!C67+LOSFA!C67</f>
        <v>0</v>
      </c>
      <c r="D67" s="72">
        <f>BOR!D67+LUMCON!D67+LOSFA!D67</f>
        <v>0</v>
      </c>
      <c r="E67" s="72">
        <f t="shared" si="4"/>
        <v>0</v>
      </c>
      <c r="F67" s="73">
        <f t="shared" si="5"/>
        <v>0</v>
      </c>
    </row>
    <row r="68" spans="1:6" ht="15" customHeight="1" x14ac:dyDescent="0.25">
      <c r="A68" s="78" t="s">
        <v>64</v>
      </c>
      <c r="B68" s="72">
        <f>BOR!B68+LUMCON!B68+LOSFA!B68</f>
        <v>0</v>
      </c>
      <c r="C68" s="72">
        <f>BOR!C68+LUMCON!C68+LOSFA!C68</f>
        <v>0</v>
      </c>
      <c r="D68" s="72">
        <f>BOR!D68+LUMCON!D68+LOSFA!D68</f>
        <v>0</v>
      </c>
      <c r="E68" s="72">
        <f t="shared" si="4"/>
        <v>0</v>
      </c>
      <c r="F68" s="73">
        <f t="shared" si="5"/>
        <v>0</v>
      </c>
    </row>
    <row r="69" spans="1:6" ht="15" customHeight="1" x14ac:dyDescent="0.25">
      <c r="A69" s="78" t="s">
        <v>65</v>
      </c>
      <c r="B69" s="72">
        <f>BOR!B69+LUMCON!B69+LOSFA!B69</f>
        <v>0</v>
      </c>
      <c r="C69" s="72">
        <f>BOR!C69+LUMCON!C69+LOSFA!C69</f>
        <v>0</v>
      </c>
      <c r="D69" s="72">
        <f>BOR!D69+LUMCON!D69+LOSFA!D69</f>
        <v>0</v>
      </c>
      <c r="E69" s="72">
        <f t="shared" si="4"/>
        <v>0</v>
      </c>
      <c r="F69" s="73">
        <f t="shared" si="5"/>
        <v>0</v>
      </c>
    </row>
    <row r="70" spans="1:6" ht="15" customHeight="1" x14ac:dyDescent="0.25">
      <c r="A70" s="78" t="s">
        <v>66</v>
      </c>
      <c r="B70" s="72">
        <f>BOR!B70+LUMCON!B70+LOSFA!B70</f>
        <v>24858552</v>
      </c>
      <c r="C70" s="72">
        <f>BOR!C70+LUMCON!C70+LOSFA!C70</f>
        <v>40871156</v>
      </c>
      <c r="D70" s="72">
        <f>BOR!D70+LUMCON!D70+LOSFA!D70</f>
        <v>36990741</v>
      </c>
      <c r="E70" s="72">
        <f t="shared" si="4"/>
        <v>-3880415</v>
      </c>
      <c r="F70" s="73">
        <f t="shared" si="5"/>
        <v>-9.4942628977756349E-2</v>
      </c>
    </row>
    <row r="71" spans="1:6" s="127" customFormat="1" ht="15" customHeight="1" x14ac:dyDescent="0.25">
      <c r="A71" s="98" t="s">
        <v>67</v>
      </c>
      <c r="B71" s="90">
        <f>SUM(B66:B70)</f>
        <v>431481111.01999998</v>
      </c>
      <c r="C71" s="90">
        <f>SUM(C66:C70)</f>
        <v>464206256</v>
      </c>
      <c r="D71" s="90">
        <f>SUM(D66:D70)</f>
        <v>465291898</v>
      </c>
      <c r="E71" s="90">
        <f>D71-C71</f>
        <v>1085642</v>
      </c>
      <c r="F71" s="84">
        <f t="shared" si="5"/>
        <v>2.3387060944736601E-3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f>BOR!B74+LUMCON!B74+LOSFA!B74</f>
        <v>13063654.49</v>
      </c>
      <c r="C74" s="72">
        <f>BOR!C74+LUMCON!C74+LOSFA!C74</f>
        <v>14993921</v>
      </c>
      <c r="D74" s="72">
        <f>BOR!D74+LUMCON!D74+LOSFA!D74</f>
        <v>16312190</v>
      </c>
      <c r="E74" s="72">
        <f t="shared" ref="E74:E91" si="6">D74-C74</f>
        <v>1318269</v>
      </c>
      <c r="F74" s="73">
        <f t="shared" ref="F74:F92" si="7">IF(ISBLANK(E74),"  ",IF(C74&gt;0,E74/C74,IF(E74&gt;0,1,0)))</f>
        <v>8.7920231139006266E-2</v>
      </c>
    </row>
    <row r="75" spans="1:6" ht="15" customHeight="1" x14ac:dyDescent="0.25">
      <c r="A75" s="78" t="s">
        <v>70</v>
      </c>
      <c r="B75" s="72">
        <f>BOR!B75+LUMCON!B75+LOSFA!B75</f>
        <v>159866.15</v>
      </c>
      <c r="C75" s="72">
        <f>BOR!C75+LUMCON!C75+LOSFA!C75</f>
        <v>271597</v>
      </c>
      <c r="D75" s="72">
        <f>BOR!D75+LUMCON!D75+LOSFA!D75</f>
        <v>365577</v>
      </c>
      <c r="E75" s="72">
        <f t="shared" si="6"/>
        <v>93980</v>
      </c>
      <c r="F75" s="73">
        <f t="shared" si="7"/>
        <v>0.34602738616405926</v>
      </c>
    </row>
    <row r="76" spans="1:6" ht="15" customHeight="1" x14ac:dyDescent="0.25">
      <c r="A76" s="78" t="s">
        <v>71</v>
      </c>
      <c r="B76" s="72">
        <f>BOR!B76+LUMCON!B76+LOSFA!B76</f>
        <v>6263749.4900000002</v>
      </c>
      <c r="C76" s="72">
        <f>BOR!C76+LUMCON!C76+LOSFA!C76</f>
        <v>6990003</v>
      </c>
      <c r="D76" s="72">
        <f>BOR!D76+LUMCON!D76+LOSFA!D76</f>
        <v>7431534</v>
      </c>
      <c r="E76" s="72">
        <f t="shared" si="6"/>
        <v>441531</v>
      </c>
      <c r="F76" s="73">
        <f t="shared" si="7"/>
        <v>6.3166067310700721E-2</v>
      </c>
    </row>
    <row r="77" spans="1:6" s="127" customFormat="1" ht="15" customHeight="1" x14ac:dyDescent="0.25">
      <c r="A77" s="97" t="s">
        <v>72</v>
      </c>
      <c r="B77" s="90">
        <f>SUM(B74:B76)</f>
        <v>19487270.130000003</v>
      </c>
      <c r="C77" s="90">
        <f>SUM(C74:C76)</f>
        <v>22255521</v>
      </c>
      <c r="D77" s="90">
        <f>SUM(D74:D76)</f>
        <v>24109301</v>
      </c>
      <c r="E77" s="90">
        <f t="shared" si="6"/>
        <v>1853780</v>
      </c>
      <c r="F77" s="84">
        <f t="shared" si="7"/>
        <v>8.3295286594279233E-2</v>
      </c>
    </row>
    <row r="78" spans="1:6" ht="15" customHeight="1" x14ac:dyDescent="0.25">
      <c r="A78" s="78" t="s">
        <v>73</v>
      </c>
      <c r="B78" s="72">
        <f>BOR!B78+LUMCON!B78+LOSFA!B78</f>
        <v>453976.95999999996</v>
      </c>
      <c r="C78" s="72">
        <f>BOR!C78+LUMCON!C78+LOSFA!C78</f>
        <v>466509</v>
      </c>
      <c r="D78" s="72">
        <f>BOR!D78+LUMCON!D78+LOSFA!D78</f>
        <v>472459</v>
      </c>
      <c r="E78" s="72">
        <f t="shared" si="6"/>
        <v>5950</v>
      </c>
      <c r="F78" s="73">
        <f t="shared" si="7"/>
        <v>1.275430913444328E-2</v>
      </c>
    </row>
    <row r="79" spans="1:6" ht="15" customHeight="1" x14ac:dyDescent="0.25">
      <c r="A79" s="78" t="s">
        <v>74</v>
      </c>
      <c r="B79" s="72">
        <f>BOR!B79+LUMCON!B79+LOSFA!B79</f>
        <v>5461043.2000000002</v>
      </c>
      <c r="C79" s="72">
        <f>BOR!C79+LUMCON!C79+LOSFA!C79</f>
        <v>6331649</v>
      </c>
      <c r="D79" s="72">
        <f>BOR!D79+LUMCON!D79+LOSFA!D79</f>
        <v>7148557</v>
      </c>
      <c r="E79" s="72">
        <f t="shared" si="6"/>
        <v>816908</v>
      </c>
      <c r="F79" s="73">
        <f t="shared" si="7"/>
        <v>0.12901978615681317</v>
      </c>
    </row>
    <row r="80" spans="1:6" ht="15" customHeight="1" x14ac:dyDescent="0.25">
      <c r="A80" s="78" t="s">
        <v>75</v>
      </c>
      <c r="B80" s="72">
        <f>BOR!B80+LUMCON!B80+LOSFA!B80</f>
        <v>214636.22</v>
      </c>
      <c r="C80" s="72">
        <f>BOR!C80+LUMCON!C80+LOSFA!C80</f>
        <v>317278</v>
      </c>
      <c r="D80" s="72">
        <f>BOR!D80+LUMCON!D80+LOSFA!D80</f>
        <v>231495</v>
      </c>
      <c r="E80" s="72">
        <f t="shared" si="6"/>
        <v>-85783</v>
      </c>
      <c r="F80" s="73">
        <f t="shared" si="7"/>
        <v>-0.27037172448136965</v>
      </c>
    </row>
    <row r="81" spans="1:8" s="127" customFormat="1" ht="15" customHeight="1" x14ac:dyDescent="0.25">
      <c r="A81" s="81" t="s">
        <v>76</v>
      </c>
      <c r="B81" s="90">
        <f>SUM(B78:B80)</f>
        <v>6129656.3799999999</v>
      </c>
      <c r="C81" s="90">
        <f>SUM(C78:C80)</f>
        <v>7115436</v>
      </c>
      <c r="D81" s="90">
        <f>SUM(D78:D80)</f>
        <v>7852511</v>
      </c>
      <c r="E81" s="90">
        <f t="shared" si="6"/>
        <v>737075</v>
      </c>
      <c r="F81" s="84">
        <f t="shared" si="7"/>
        <v>0.1035881708443446</v>
      </c>
    </row>
    <row r="82" spans="1:8" ht="15" customHeight="1" x14ac:dyDescent="0.25">
      <c r="A82" s="78" t="s">
        <v>77</v>
      </c>
      <c r="B82" s="72">
        <f>BOR!B82+LUMCON!B82+LOSFA!B82</f>
        <v>4212792</v>
      </c>
      <c r="C82" s="72">
        <f>BOR!C82+LUMCON!C82+LOSFA!C82</f>
        <v>6043152</v>
      </c>
      <c r="D82" s="72">
        <f>BOR!D82+LUMCON!D82+LOSFA!D82</f>
        <v>5620341</v>
      </c>
      <c r="E82" s="72">
        <f t="shared" si="6"/>
        <v>-422811</v>
      </c>
      <c r="F82" s="73">
        <f t="shared" si="7"/>
        <v>-6.9965309494118305E-2</v>
      </c>
    </row>
    <row r="83" spans="1:8" ht="15" customHeight="1" x14ac:dyDescent="0.25">
      <c r="A83" s="78" t="s">
        <v>78</v>
      </c>
      <c r="B83" s="72">
        <f>BOR!B83+LUMCON!B83+LOSFA!B83</f>
        <v>398236377.02999997</v>
      </c>
      <c r="C83" s="72">
        <f>BOR!C83+LUMCON!C83+LOSFA!C83</f>
        <v>425025888</v>
      </c>
      <c r="D83" s="72">
        <f>BOR!D83+LUMCON!D83+LOSFA!D83</f>
        <v>424108585</v>
      </c>
      <c r="E83" s="72">
        <f t="shared" si="6"/>
        <v>-917303</v>
      </c>
      <c r="F83" s="73">
        <f t="shared" si="7"/>
        <v>-2.1582285359521441E-3</v>
      </c>
    </row>
    <row r="84" spans="1:8" ht="15" customHeight="1" x14ac:dyDescent="0.25">
      <c r="A84" s="78" t="s">
        <v>79</v>
      </c>
      <c r="B84" s="72">
        <f>BOR!B84+LUMCON!B84+LOSFA!B84</f>
        <v>0</v>
      </c>
      <c r="C84" s="72">
        <f>BOR!C84+LUMCON!C84+LOSFA!C84</f>
        <v>0</v>
      </c>
      <c r="D84" s="72">
        <f>BOR!D84+LUMCON!D84+LOSFA!D84</f>
        <v>0</v>
      </c>
      <c r="E84" s="72">
        <f t="shared" si="6"/>
        <v>0</v>
      </c>
      <c r="F84" s="73">
        <f t="shared" si="7"/>
        <v>0</v>
      </c>
    </row>
    <row r="85" spans="1:8" ht="15" customHeight="1" x14ac:dyDescent="0.25">
      <c r="A85" s="78" t="s">
        <v>80</v>
      </c>
      <c r="B85" s="72">
        <f>BOR!B85+LUMCON!B85+LOSFA!B85</f>
        <v>3105700.7</v>
      </c>
      <c r="C85" s="72">
        <f>BOR!C85+LUMCON!C85+LOSFA!C85</f>
        <v>3370576</v>
      </c>
      <c r="D85" s="72">
        <f>BOR!D85+LUMCON!D85+LOSFA!D85</f>
        <v>3397820</v>
      </c>
      <c r="E85" s="72">
        <f t="shared" si="6"/>
        <v>27244</v>
      </c>
      <c r="F85" s="73">
        <f t="shared" si="7"/>
        <v>8.0828914701819507E-3</v>
      </c>
    </row>
    <row r="86" spans="1:8" s="127" customFormat="1" ht="15" customHeight="1" x14ac:dyDescent="0.25">
      <c r="A86" s="81" t="s">
        <v>81</v>
      </c>
      <c r="B86" s="90">
        <f>SUM(B82:B85)</f>
        <v>405554869.72999996</v>
      </c>
      <c r="C86" s="90">
        <f>SUM(C82:C85)</f>
        <v>434439616</v>
      </c>
      <c r="D86" s="90">
        <f>SUM(D82:D85)</f>
        <v>433126746</v>
      </c>
      <c r="E86" s="90">
        <f t="shared" si="6"/>
        <v>-1312870</v>
      </c>
      <c r="F86" s="84">
        <f t="shared" si="7"/>
        <v>-3.0219849931917811E-3</v>
      </c>
    </row>
    <row r="87" spans="1:8" ht="15" customHeight="1" x14ac:dyDescent="0.25">
      <c r="A87" s="78" t="s">
        <v>82</v>
      </c>
      <c r="B87" s="72">
        <f>BOR!B87+LUMCON!B87+LOSFA!B87</f>
        <v>288229.78000000003</v>
      </c>
      <c r="C87" s="72">
        <f>BOR!C87+LUMCON!C87+LOSFA!C87</f>
        <v>365683</v>
      </c>
      <c r="D87" s="72">
        <f>BOR!D87+LUMCON!D87+LOSFA!D87</f>
        <v>203340</v>
      </c>
      <c r="E87" s="72">
        <f t="shared" si="6"/>
        <v>-162343</v>
      </c>
      <c r="F87" s="73">
        <f t="shared" si="7"/>
        <v>-0.44394461869980284</v>
      </c>
    </row>
    <row r="88" spans="1:8" ht="15" customHeight="1" x14ac:dyDescent="0.25">
      <c r="A88" s="78" t="s">
        <v>83</v>
      </c>
      <c r="B88" s="72">
        <f>BOR!B88+LUMCON!B88+LOSFA!B88</f>
        <v>21085</v>
      </c>
      <c r="C88" s="72">
        <f>BOR!C88+LUMCON!C88+LOSFA!C88</f>
        <v>30000</v>
      </c>
      <c r="D88" s="72">
        <f>BOR!D88+LUMCON!D88+LOSFA!D88</f>
        <v>0</v>
      </c>
      <c r="E88" s="72">
        <f t="shared" si="6"/>
        <v>-30000</v>
      </c>
      <c r="F88" s="73">
        <f t="shared" si="7"/>
        <v>-1</v>
      </c>
    </row>
    <row r="89" spans="1:8" ht="15" customHeight="1" x14ac:dyDescent="0.25">
      <c r="A89" s="86" t="s">
        <v>84</v>
      </c>
      <c r="B89" s="72">
        <f>BOR!B89+LUMCON!B89+LOSFA!B89</f>
        <v>0</v>
      </c>
      <c r="C89" s="72">
        <f>BOR!C89+LUMCON!C89+LOSFA!C89</f>
        <v>0</v>
      </c>
      <c r="D89" s="72">
        <f>BOR!D89+LUMCON!D89+LOSFA!D89</f>
        <v>0</v>
      </c>
      <c r="E89" s="72">
        <f t="shared" si="6"/>
        <v>0</v>
      </c>
      <c r="F89" s="73">
        <f t="shared" si="7"/>
        <v>0</v>
      </c>
    </row>
    <row r="90" spans="1:8" s="127" customFormat="1" ht="15" customHeight="1" x14ac:dyDescent="0.25">
      <c r="A90" s="100" t="s">
        <v>85</v>
      </c>
      <c r="B90" s="90">
        <f>SUM(B87:B89)</f>
        <v>309314.78000000003</v>
      </c>
      <c r="C90" s="90">
        <f>SUM(C87:C89)</f>
        <v>395683</v>
      </c>
      <c r="D90" s="90">
        <f>SUM(D87:D89)</f>
        <v>203340</v>
      </c>
      <c r="E90" s="90">
        <f t="shared" si="6"/>
        <v>-192343</v>
      </c>
      <c r="F90" s="84">
        <f t="shared" si="7"/>
        <v>-0.48610377499159679</v>
      </c>
    </row>
    <row r="91" spans="1:8" ht="15" customHeight="1" x14ac:dyDescent="0.25">
      <c r="A91" s="86" t="s">
        <v>86</v>
      </c>
      <c r="B91" s="72">
        <f>BOR!B91+LUMCON!B91+LOSFA!B91</f>
        <v>0</v>
      </c>
      <c r="C91" s="72">
        <f>BOR!C91+LUMCON!C91+LOSFA!C91</f>
        <v>0</v>
      </c>
      <c r="D91" s="72">
        <f>BOR!D91+LUMCON!D91+LOSFA!D91</f>
        <v>0</v>
      </c>
      <c r="E91" s="72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f>B91+B90+B86+B81+B77</f>
        <v>431481111.01999992</v>
      </c>
      <c r="C92" s="200">
        <f>C91+C90+C86+C81+C77</f>
        <v>464206256</v>
      </c>
      <c r="D92" s="200">
        <f>D91+D90+D86+D81+D77</f>
        <v>465291898</v>
      </c>
      <c r="E92" s="201">
        <f>D92-C92</f>
        <v>1085642</v>
      </c>
      <c r="F92" s="202">
        <f t="shared" si="7"/>
        <v>2.3387060944736601E-3</v>
      </c>
    </row>
    <row r="93" spans="1:8" ht="15" customHeight="1" thickTop="1" x14ac:dyDescent="0.4">
      <c r="A93" s="4"/>
      <c r="B93" s="5"/>
      <c r="C93" s="5"/>
      <c r="D93" s="5"/>
      <c r="E93" s="5"/>
      <c r="F93" s="6" t="s">
        <v>46</v>
      </c>
      <c r="G93" s="145"/>
      <c r="H93" s="145"/>
    </row>
    <row r="94" spans="1:8" x14ac:dyDescent="0.25">
      <c r="A94" s="11" t="s">
        <v>201</v>
      </c>
    </row>
    <row r="95" spans="1:8" x14ac:dyDescent="0.25">
      <c r="A95" s="11" t="s">
        <v>193</v>
      </c>
    </row>
  </sheetData>
  <hyperlinks>
    <hyperlink ref="H2" location="Home!A1" tooltip="Home" display="Home" xr:uid="{00000000-0004-0000-0700-000000000000}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L95"/>
  <sheetViews>
    <sheetView zoomScale="80" zoomScaleNormal="80" workbookViewId="0">
      <pane xSplit="1" ySplit="5" topLeftCell="B6" activePane="bottomRight" state="frozen"/>
      <selection activeCell="P29" sqref="P29"/>
      <selection pane="topRight" activeCell="P29" sqref="P29"/>
      <selection pane="bottomLeft" activeCell="P29" sqref="P29"/>
      <selection pane="bottomRight" activeCell="P29" sqref="P29"/>
    </sheetView>
  </sheetViews>
  <sheetFormatPr defaultColWidth="9.140625" defaultRowHeight="15.75" x14ac:dyDescent="0.25"/>
  <cols>
    <col min="1" max="1" width="66.5703125" style="11" customWidth="1"/>
    <col min="2" max="5" width="23.7109375" style="12" customWidth="1"/>
    <col min="6" max="6" width="23.7109375" style="13" customWidth="1"/>
    <col min="7" max="7" width="8.42578125" style="142" customWidth="1"/>
    <col min="8" max="8" width="11.5703125" style="142" customWidth="1"/>
    <col min="9" max="16384" width="9.140625" style="142"/>
  </cols>
  <sheetData>
    <row r="1" spans="1:8" ht="19.5" customHeight="1" thickBot="1" x14ac:dyDescent="0.35">
      <c r="A1" s="30" t="s">
        <v>0</v>
      </c>
      <c r="B1" s="31"/>
      <c r="C1" s="32" t="s">
        <v>1</v>
      </c>
      <c r="D1" s="29" t="s">
        <v>0</v>
      </c>
      <c r="E1" s="43"/>
      <c r="F1" s="41"/>
      <c r="H1" s="145"/>
    </row>
    <row r="2" spans="1:8" ht="19.5" customHeight="1" thickBot="1" x14ac:dyDescent="0.3">
      <c r="A2" s="30" t="s">
        <v>2</v>
      </c>
      <c r="B2" s="31"/>
      <c r="C2" s="31"/>
      <c r="D2" s="31"/>
      <c r="E2" s="31"/>
      <c r="F2" s="37"/>
      <c r="G2" s="145"/>
      <c r="H2" s="214" t="s">
        <v>190</v>
      </c>
    </row>
    <row r="3" spans="1:8" ht="19.5" customHeight="1" thickBot="1" x14ac:dyDescent="0.3">
      <c r="A3" s="38" t="s">
        <v>3</v>
      </c>
      <c r="B3" s="39"/>
      <c r="C3" s="39"/>
      <c r="D3" s="39"/>
      <c r="E3" s="39"/>
      <c r="F3" s="40"/>
      <c r="G3" s="145"/>
      <c r="H3" s="145"/>
    </row>
    <row r="4" spans="1:8" ht="15" customHeight="1" thickTop="1" x14ac:dyDescent="0.25">
      <c r="A4" s="60" t="s">
        <v>4</v>
      </c>
      <c r="B4" s="61" t="s">
        <v>5</v>
      </c>
      <c r="C4" s="62" t="s">
        <v>6</v>
      </c>
      <c r="D4" s="62" t="s">
        <v>6</v>
      </c>
      <c r="E4" s="62" t="s">
        <v>7</v>
      </c>
      <c r="F4" s="63" t="s">
        <v>8</v>
      </c>
    </row>
    <row r="5" spans="1:8" s="143" customFormat="1" ht="15" customHeight="1" x14ac:dyDescent="0.25">
      <c r="A5" s="64"/>
      <c r="B5" s="65" t="s">
        <v>138</v>
      </c>
      <c r="C5" s="65" t="s">
        <v>197</v>
      </c>
      <c r="D5" s="65" t="s">
        <v>198</v>
      </c>
      <c r="E5" s="65" t="s">
        <v>138</v>
      </c>
      <c r="F5" s="66" t="s">
        <v>9</v>
      </c>
    </row>
    <row r="6" spans="1:8" ht="15" customHeight="1" x14ac:dyDescent="0.25">
      <c r="A6" s="67" t="s">
        <v>10</v>
      </c>
      <c r="B6" s="68"/>
      <c r="C6" s="68"/>
      <c r="D6" s="68"/>
      <c r="E6" s="68"/>
      <c r="F6" s="69"/>
    </row>
    <row r="7" spans="1:8" ht="15" customHeight="1" x14ac:dyDescent="0.25">
      <c r="A7" s="67" t="s">
        <v>11</v>
      </c>
      <c r="B7" s="68"/>
      <c r="C7" s="68"/>
      <c r="D7" s="68"/>
      <c r="E7" s="68"/>
      <c r="F7" s="70"/>
    </row>
    <row r="8" spans="1:8" ht="15" customHeight="1" x14ac:dyDescent="0.25">
      <c r="A8" s="71" t="s">
        <v>12</v>
      </c>
      <c r="B8" s="72">
        <v>13155115.789999999</v>
      </c>
      <c r="C8" s="72">
        <v>13158977</v>
      </c>
      <c r="D8" s="72">
        <v>15572006</v>
      </c>
      <c r="E8" s="72">
        <f t="shared" ref="E8:E29" si="0">D8-C8</f>
        <v>2413029</v>
      </c>
      <c r="F8" s="73">
        <f t="shared" ref="F8:F29" si="1">IF(ISBLANK(E8),"  ",IF(C8&gt;0,E8/C8,IF(E8&gt;0,1,0)))</f>
        <v>0.18337512102954509</v>
      </c>
    </row>
    <row r="9" spans="1:8" ht="15" customHeight="1" x14ac:dyDescent="0.25">
      <c r="A9" s="71" t="s">
        <v>13</v>
      </c>
      <c r="B9" s="72">
        <v>0</v>
      </c>
      <c r="C9" s="72">
        <v>0</v>
      </c>
      <c r="D9" s="72">
        <v>0</v>
      </c>
      <c r="E9" s="72">
        <f t="shared" si="0"/>
        <v>0</v>
      </c>
      <c r="F9" s="73">
        <f t="shared" si="1"/>
        <v>0</v>
      </c>
    </row>
    <row r="10" spans="1:8" ht="15" customHeight="1" x14ac:dyDescent="0.25">
      <c r="A10" s="74" t="s">
        <v>14</v>
      </c>
      <c r="B10" s="75">
        <v>19903162.719999999</v>
      </c>
      <c r="C10" s="75">
        <v>22272000</v>
      </c>
      <c r="D10" s="75">
        <v>22772000</v>
      </c>
      <c r="E10" s="75">
        <f t="shared" si="0"/>
        <v>500000</v>
      </c>
      <c r="F10" s="73">
        <f t="shared" si="1"/>
        <v>2.244971264367816E-2</v>
      </c>
    </row>
    <row r="11" spans="1:8" ht="15" customHeight="1" x14ac:dyDescent="0.25">
      <c r="A11" s="76" t="s">
        <v>15</v>
      </c>
      <c r="B11" s="77">
        <v>122370.13</v>
      </c>
      <c r="C11" s="77">
        <v>142000</v>
      </c>
      <c r="D11" s="77">
        <v>142000</v>
      </c>
      <c r="E11" s="75">
        <f t="shared" si="0"/>
        <v>0</v>
      </c>
      <c r="F11" s="73">
        <f t="shared" si="1"/>
        <v>0</v>
      </c>
    </row>
    <row r="12" spans="1:8" ht="15" customHeight="1" x14ac:dyDescent="0.25">
      <c r="A12" s="78" t="s">
        <v>16</v>
      </c>
      <c r="B12" s="77">
        <v>0</v>
      </c>
      <c r="C12" s="77">
        <v>0</v>
      </c>
      <c r="D12" s="77">
        <v>0</v>
      </c>
      <c r="E12" s="75">
        <f t="shared" si="0"/>
        <v>0</v>
      </c>
      <c r="F12" s="73">
        <f t="shared" si="1"/>
        <v>0</v>
      </c>
    </row>
    <row r="13" spans="1:8" ht="15" customHeight="1" x14ac:dyDescent="0.25">
      <c r="A13" s="78" t="s">
        <v>17</v>
      </c>
      <c r="B13" s="77">
        <v>0</v>
      </c>
      <c r="C13" s="77">
        <v>0</v>
      </c>
      <c r="D13" s="77">
        <v>0</v>
      </c>
      <c r="E13" s="75">
        <f t="shared" si="0"/>
        <v>0</v>
      </c>
      <c r="F13" s="73">
        <f t="shared" si="1"/>
        <v>0</v>
      </c>
    </row>
    <row r="14" spans="1:8" ht="15" customHeight="1" x14ac:dyDescent="0.25">
      <c r="A14" s="78" t="s">
        <v>18</v>
      </c>
      <c r="B14" s="77">
        <v>0</v>
      </c>
      <c r="C14" s="77">
        <v>0</v>
      </c>
      <c r="D14" s="77">
        <v>0</v>
      </c>
      <c r="E14" s="75">
        <f t="shared" si="0"/>
        <v>0</v>
      </c>
      <c r="F14" s="73">
        <f t="shared" si="1"/>
        <v>0</v>
      </c>
    </row>
    <row r="15" spans="1:8" ht="15" customHeight="1" x14ac:dyDescent="0.25">
      <c r="A15" s="78" t="s">
        <v>19</v>
      </c>
      <c r="B15" s="77">
        <v>0</v>
      </c>
      <c r="C15" s="77">
        <v>0</v>
      </c>
      <c r="D15" s="77">
        <v>0</v>
      </c>
      <c r="E15" s="75">
        <f t="shared" si="0"/>
        <v>0</v>
      </c>
      <c r="F15" s="73">
        <f t="shared" si="1"/>
        <v>0</v>
      </c>
    </row>
    <row r="16" spans="1:8" ht="15" customHeight="1" x14ac:dyDescent="0.25">
      <c r="A16" s="78" t="s">
        <v>20</v>
      </c>
      <c r="B16" s="77">
        <v>0</v>
      </c>
      <c r="C16" s="77">
        <v>0</v>
      </c>
      <c r="D16" s="77">
        <v>0</v>
      </c>
      <c r="E16" s="75">
        <f t="shared" si="0"/>
        <v>0</v>
      </c>
      <c r="F16" s="73">
        <f t="shared" si="1"/>
        <v>0</v>
      </c>
    </row>
    <row r="17" spans="1:6" ht="15" customHeight="1" x14ac:dyDescent="0.25">
      <c r="A17" s="78" t="s">
        <v>21</v>
      </c>
      <c r="B17" s="77">
        <v>0</v>
      </c>
      <c r="C17" s="77">
        <v>0</v>
      </c>
      <c r="D17" s="77">
        <v>0</v>
      </c>
      <c r="E17" s="75">
        <f t="shared" si="0"/>
        <v>0</v>
      </c>
      <c r="F17" s="73">
        <f t="shared" si="1"/>
        <v>0</v>
      </c>
    </row>
    <row r="18" spans="1:6" ht="15" customHeight="1" x14ac:dyDescent="0.25">
      <c r="A18" s="78" t="s">
        <v>22</v>
      </c>
      <c r="B18" s="77">
        <v>0</v>
      </c>
      <c r="C18" s="77">
        <v>0</v>
      </c>
      <c r="D18" s="77">
        <v>0</v>
      </c>
      <c r="E18" s="75">
        <f t="shared" si="0"/>
        <v>0</v>
      </c>
      <c r="F18" s="73">
        <f t="shared" si="1"/>
        <v>0</v>
      </c>
    </row>
    <row r="19" spans="1:6" ht="15" customHeight="1" x14ac:dyDescent="0.25">
      <c r="A19" s="78" t="s">
        <v>23</v>
      </c>
      <c r="B19" s="77">
        <v>0</v>
      </c>
      <c r="C19" s="77">
        <v>0</v>
      </c>
      <c r="D19" s="77">
        <v>0</v>
      </c>
      <c r="E19" s="75">
        <f t="shared" si="0"/>
        <v>0</v>
      </c>
      <c r="F19" s="73">
        <f t="shared" si="1"/>
        <v>0</v>
      </c>
    </row>
    <row r="20" spans="1:6" ht="15" customHeight="1" x14ac:dyDescent="0.25">
      <c r="A20" s="78" t="s">
        <v>24</v>
      </c>
      <c r="B20" s="77">
        <v>0</v>
      </c>
      <c r="C20" s="77">
        <v>0</v>
      </c>
      <c r="D20" s="77">
        <v>0</v>
      </c>
      <c r="E20" s="75">
        <f t="shared" si="0"/>
        <v>0</v>
      </c>
      <c r="F20" s="73">
        <f t="shared" si="1"/>
        <v>0</v>
      </c>
    </row>
    <row r="21" spans="1:6" ht="15" customHeight="1" x14ac:dyDescent="0.25">
      <c r="A21" s="78" t="s">
        <v>25</v>
      </c>
      <c r="B21" s="77">
        <v>0</v>
      </c>
      <c r="C21" s="77">
        <v>0</v>
      </c>
      <c r="D21" s="77">
        <v>0</v>
      </c>
      <c r="E21" s="75">
        <f t="shared" si="0"/>
        <v>0</v>
      </c>
      <c r="F21" s="73">
        <f t="shared" si="1"/>
        <v>0</v>
      </c>
    </row>
    <row r="22" spans="1:6" ht="15" customHeight="1" x14ac:dyDescent="0.25">
      <c r="A22" s="78" t="s">
        <v>26</v>
      </c>
      <c r="B22" s="77">
        <v>19566396.390000001</v>
      </c>
      <c r="C22" s="77">
        <v>21730000</v>
      </c>
      <c r="D22" s="77">
        <v>22230000</v>
      </c>
      <c r="E22" s="75">
        <f t="shared" si="0"/>
        <v>500000</v>
      </c>
      <c r="F22" s="73">
        <f t="shared" si="1"/>
        <v>2.3009664058904741E-2</v>
      </c>
    </row>
    <row r="23" spans="1:6" ht="15" customHeight="1" x14ac:dyDescent="0.25">
      <c r="A23" s="79" t="s">
        <v>27</v>
      </c>
      <c r="B23" s="77">
        <v>14396.2</v>
      </c>
      <c r="C23" s="77">
        <v>200000</v>
      </c>
      <c r="D23" s="77">
        <v>200000</v>
      </c>
      <c r="E23" s="75">
        <f t="shared" si="0"/>
        <v>0</v>
      </c>
      <c r="F23" s="73">
        <f t="shared" si="1"/>
        <v>0</v>
      </c>
    </row>
    <row r="24" spans="1:6" ht="15" customHeight="1" x14ac:dyDescent="0.25">
      <c r="A24" s="79" t="s">
        <v>28</v>
      </c>
      <c r="B24" s="77">
        <v>0</v>
      </c>
      <c r="C24" s="77">
        <v>0</v>
      </c>
      <c r="D24" s="77">
        <v>0</v>
      </c>
      <c r="E24" s="75">
        <f t="shared" si="0"/>
        <v>0</v>
      </c>
      <c r="F24" s="73">
        <f t="shared" si="1"/>
        <v>0</v>
      </c>
    </row>
    <row r="25" spans="1:6" ht="15" customHeight="1" x14ac:dyDescent="0.25">
      <c r="A25" s="79" t="s">
        <v>29</v>
      </c>
      <c r="B25" s="77">
        <v>0</v>
      </c>
      <c r="C25" s="77">
        <v>0</v>
      </c>
      <c r="D25" s="77">
        <v>0</v>
      </c>
      <c r="E25" s="75">
        <f t="shared" si="0"/>
        <v>0</v>
      </c>
      <c r="F25" s="73">
        <f t="shared" si="1"/>
        <v>0</v>
      </c>
    </row>
    <row r="26" spans="1:6" ht="15" customHeight="1" x14ac:dyDescent="0.25">
      <c r="A26" s="79" t="s">
        <v>30</v>
      </c>
      <c r="B26" s="77">
        <v>0</v>
      </c>
      <c r="C26" s="77">
        <v>0</v>
      </c>
      <c r="D26" s="77">
        <v>0</v>
      </c>
      <c r="E26" s="75">
        <f t="shared" si="0"/>
        <v>0</v>
      </c>
      <c r="F26" s="73">
        <f t="shared" si="1"/>
        <v>0</v>
      </c>
    </row>
    <row r="27" spans="1:6" ht="15" customHeight="1" x14ac:dyDescent="0.25">
      <c r="A27" s="79" t="s">
        <v>31</v>
      </c>
      <c r="B27" s="77">
        <v>0</v>
      </c>
      <c r="C27" s="77">
        <v>0</v>
      </c>
      <c r="D27" s="77">
        <v>0</v>
      </c>
      <c r="E27" s="75">
        <f t="shared" si="0"/>
        <v>0</v>
      </c>
      <c r="F27" s="73">
        <f t="shared" si="1"/>
        <v>0</v>
      </c>
    </row>
    <row r="28" spans="1:6" ht="15" customHeight="1" x14ac:dyDescent="0.25">
      <c r="A28" s="79" t="s">
        <v>87</v>
      </c>
      <c r="B28" s="77">
        <v>200000</v>
      </c>
      <c r="C28" s="77">
        <v>200000</v>
      </c>
      <c r="D28" s="77">
        <v>200000</v>
      </c>
      <c r="E28" s="75">
        <f>D28-C28</f>
        <v>0</v>
      </c>
      <c r="F28" s="73">
        <f>IF(ISBLANK(E28),"  ",IF(C28&gt;0,E28/C28,IF(E28&gt;0,1,0)))</f>
        <v>0</v>
      </c>
    </row>
    <row r="29" spans="1:6" ht="15" customHeight="1" x14ac:dyDescent="0.25">
      <c r="A29" s="79" t="s">
        <v>32</v>
      </c>
      <c r="B29" s="77">
        <v>0</v>
      </c>
      <c r="C29" s="77">
        <v>0</v>
      </c>
      <c r="D29" s="77">
        <v>0</v>
      </c>
      <c r="E29" s="75">
        <f t="shared" si="0"/>
        <v>0</v>
      </c>
      <c r="F29" s="73">
        <f t="shared" si="1"/>
        <v>0</v>
      </c>
    </row>
    <row r="30" spans="1:6" ht="15" customHeight="1" x14ac:dyDescent="0.25">
      <c r="A30" s="80" t="s">
        <v>33</v>
      </c>
      <c r="B30" s="77"/>
      <c r="C30" s="77"/>
      <c r="D30" s="77"/>
      <c r="E30" s="77"/>
      <c r="F30" s="69"/>
    </row>
    <row r="31" spans="1:6" ht="15" customHeight="1" x14ac:dyDescent="0.25">
      <c r="A31" s="76" t="s">
        <v>34</v>
      </c>
      <c r="B31" s="72">
        <v>0</v>
      </c>
      <c r="C31" s="72">
        <v>0</v>
      </c>
      <c r="D31" s="72">
        <v>0</v>
      </c>
      <c r="E31" s="72">
        <f>D31-C31</f>
        <v>0</v>
      </c>
      <c r="F31" s="73">
        <f>IF(ISBLANK(E31),"  ",IF(C31&gt;0,E31/C31,IF(E31&gt;0,1,0)))</f>
        <v>0</v>
      </c>
    </row>
    <row r="32" spans="1:6" ht="15" customHeight="1" x14ac:dyDescent="0.25">
      <c r="A32" s="81" t="s">
        <v>35</v>
      </c>
      <c r="B32" s="77"/>
      <c r="C32" s="77"/>
      <c r="D32" s="77"/>
      <c r="E32" s="77"/>
      <c r="F32" s="69"/>
    </row>
    <row r="33" spans="1:12" ht="15" customHeight="1" x14ac:dyDescent="0.25">
      <c r="A33" s="76" t="s">
        <v>34</v>
      </c>
      <c r="B33" s="68">
        <v>0</v>
      </c>
      <c r="C33" s="68">
        <v>0</v>
      </c>
      <c r="D33" s="68">
        <v>0</v>
      </c>
      <c r="E33" s="72">
        <f>D33-C33</f>
        <v>0</v>
      </c>
      <c r="F33" s="73">
        <f>IF(ISBLANK(E33),"  ",IF(C33&gt;0,E33/C33,IF(E33&gt;0,1,0)))</f>
        <v>0</v>
      </c>
    </row>
    <row r="34" spans="1:12" ht="15" customHeight="1" x14ac:dyDescent="0.25">
      <c r="A34" s="78" t="s">
        <v>36</v>
      </c>
      <c r="B34" s="77"/>
      <c r="C34" s="77"/>
      <c r="D34" s="77"/>
      <c r="E34" s="75"/>
      <c r="F34" s="73" t="str">
        <f>IF(ISBLANK(E34),"  ",IF(C34&gt;0,E34/C34,IF(E34&gt;0,1,0)))</f>
        <v xml:space="preserve">  </v>
      </c>
    </row>
    <row r="35" spans="1:12" s="127" customFormat="1" ht="15" customHeight="1" x14ac:dyDescent="0.25">
      <c r="A35" s="82" t="s">
        <v>38</v>
      </c>
      <c r="B35" s="83">
        <v>33058278.509999998</v>
      </c>
      <c r="C35" s="83">
        <v>35430977</v>
      </c>
      <c r="D35" s="83">
        <v>38344006</v>
      </c>
      <c r="E35" s="83">
        <f>D35-C35</f>
        <v>2913029</v>
      </c>
      <c r="F35" s="84">
        <f>IF(ISBLANK(E35),"  ",IF(C35&gt;0,E35/C35,IF(E35&gt;0,1,0)))</f>
        <v>8.2217010273241978E-2</v>
      </c>
    </row>
    <row r="36" spans="1:12" ht="15" customHeight="1" x14ac:dyDescent="0.25">
      <c r="A36" s="80" t="s">
        <v>39</v>
      </c>
      <c r="B36" s="77"/>
      <c r="C36" s="77"/>
      <c r="D36" s="77"/>
      <c r="E36" s="77"/>
      <c r="F36" s="69"/>
    </row>
    <row r="37" spans="1:12" ht="15" customHeight="1" x14ac:dyDescent="0.25">
      <c r="A37" s="85" t="s">
        <v>40</v>
      </c>
      <c r="B37" s="72">
        <v>0</v>
      </c>
      <c r="C37" s="72">
        <v>0</v>
      </c>
      <c r="D37" s="72">
        <v>0</v>
      </c>
      <c r="E37" s="72">
        <f t="shared" ref="E37:E42" si="2">D37-C37</f>
        <v>0</v>
      </c>
      <c r="F37" s="73">
        <f t="shared" ref="F37:F42" si="3">IF(ISBLANK(E37),"  ",IF(C37&gt;0,E37/C37,IF(E37&gt;0,1,0)))</f>
        <v>0</v>
      </c>
    </row>
    <row r="38" spans="1:12" ht="15" customHeight="1" x14ac:dyDescent="0.25">
      <c r="A38" s="86" t="s">
        <v>41</v>
      </c>
      <c r="B38" s="72">
        <v>0</v>
      </c>
      <c r="C38" s="72">
        <v>0</v>
      </c>
      <c r="D38" s="72">
        <v>0</v>
      </c>
      <c r="E38" s="75">
        <f t="shared" si="2"/>
        <v>0</v>
      </c>
      <c r="F38" s="73">
        <f t="shared" si="3"/>
        <v>0</v>
      </c>
    </row>
    <row r="39" spans="1:12" ht="15" customHeight="1" x14ac:dyDescent="0.25">
      <c r="A39" s="86" t="s">
        <v>42</v>
      </c>
      <c r="B39" s="72">
        <v>0</v>
      </c>
      <c r="C39" s="72">
        <v>0</v>
      </c>
      <c r="D39" s="72">
        <v>0</v>
      </c>
      <c r="E39" s="75">
        <f t="shared" si="2"/>
        <v>0</v>
      </c>
      <c r="F39" s="73">
        <f t="shared" si="3"/>
        <v>0</v>
      </c>
    </row>
    <row r="40" spans="1:12" ht="15" customHeight="1" x14ac:dyDescent="0.25">
      <c r="A40" s="86" t="s">
        <v>43</v>
      </c>
      <c r="B40" s="72">
        <v>0</v>
      </c>
      <c r="C40" s="72">
        <v>0</v>
      </c>
      <c r="D40" s="72">
        <v>0</v>
      </c>
      <c r="E40" s="75">
        <f t="shared" si="2"/>
        <v>0</v>
      </c>
      <c r="F40" s="73">
        <f t="shared" si="3"/>
        <v>0</v>
      </c>
    </row>
    <row r="41" spans="1:12" ht="15" customHeight="1" x14ac:dyDescent="0.25">
      <c r="A41" s="87" t="s">
        <v>44</v>
      </c>
      <c r="B41" s="72">
        <v>0</v>
      </c>
      <c r="C41" s="72">
        <v>0</v>
      </c>
      <c r="D41" s="72">
        <v>0</v>
      </c>
      <c r="E41" s="75">
        <f t="shared" si="2"/>
        <v>0</v>
      </c>
      <c r="F41" s="73">
        <f t="shared" si="3"/>
        <v>0</v>
      </c>
    </row>
    <row r="42" spans="1:12" s="127" customFormat="1" ht="15" customHeight="1" x14ac:dyDescent="0.25">
      <c r="A42" s="80" t="s">
        <v>45</v>
      </c>
      <c r="B42" s="88">
        <v>0</v>
      </c>
      <c r="C42" s="88">
        <v>0</v>
      </c>
      <c r="D42" s="88">
        <v>0</v>
      </c>
      <c r="E42" s="88">
        <f t="shared" si="2"/>
        <v>0</v>
      </c>
      <c r="F42" s="84">
        <f t="shared" si="3"/>
        <v>0</v>
      </c>
      <c r="L42" s="127" t="s">
        <v>46</v>
      </c>
    </row>
    <row r="43" spans="1:12" ht="15" customHeight="1" x14ac:dyDescent="0.25">
      <c r="A43" s="78" t="s">
        <v>46</v>
      </c>
      <c r="B43" s="77"/>
      <c r="C43" s="77"/>
      <c r="D43" s="77"/>
      <c r="E43" s="77"/>
      <c r="F43" s="69"/>
    </row>
    <row r="44" spans="1:12" s="127" customFormat="1" ht="15" customHeight="1" x14ac:dyDescent="0.25">
      <c r="A44" s="89" t="s">
        <v>47</v>
      </c>
      <c r="B44" s="90">
        <v>5256003.17</v>
      </c>
      <c r="C44" s="90">
        <v>11167888</v>
      </c>
      <c r="D44" s="90">
        <v>5781216</v>
      </c>
      <c r="E44" s="90">
        <f>D44-C44</f>
        <v>-5386672</v>
      </c>
      <c r="F44" s="84">
        <f>IF(ISBLANK(E44),"  ",IF(C44&gt;0,E44/C44,IF(E44&gt;0,1,0)))</f>
        <v>-0.48233578273707617</v>
      </c>
    </row>
    <row r="45" spans="1:12" ht="15" customHeight="1" x14ac:dyDescent="0.25">
      <c r="A45" s="78" t="s">
        <v>46</v>
      </c>
      <c r="B45" s="77"/>
      <c r="C45" s="77"/>
      <c r="D45" s="77"/>
      <c r="E45" s="77"/>
      <c r="F45" s="69"/>
    </row>
    <row r="46" spans="1:12" s="127" customFormat="1" ht="15" customHeight="1" x14ac:dyDescent="0.25">
      <c r="A46" s="89" t="s">
        <v>48</v>
      </c>
      <c r="B46" s="90">
        <v>0</v>
      </c>
      <c r="C46" s="90">
        <v>0</v>
      </c>
      <c r="D46" s="90">
        <v>0</v>
      </c>
      <c r="E46" s="90">
        <f>D46-C46</f>
        <v>0</v>
      </c>
      <c r="F46" s="84">
        <f>IF(ISBLANK(E46),"  ",IF(C46&gt;0,E46/C46,IF(E46&gt;0,1,0)))</f>
        <v>0</v>
      </c>
    </row>
    <row r="47" spans="1:12" ht="15" customHeight="1" x14ac:dyDescent="0.25">
      <c r="A47" s="78" t="s">
        <v>46</v>
      </c>
      <c r="B47" s="77"/>
      <c r="C47" s="77"/>
      <c r="D47" s="77"/>
      <c r="E47" s="77"/>
      <c r="F47" s="69"/>
    </row>
    <row r="48" spans="1:12" s="127" customFormat="1" ht="15" customHeight="1" x14ac:dyDescent="0.25">
      <c r="A48" s="80" t="s">
        <v>49</v>
      </c>
      <c r="B48" s="88">
        <v>1120007.3</v>
      </c>
      <c r="C48" s="88">
        <v>2730299</v>
      </c>
      <c r="D48" s="88">
        <v>2730299</v>
      </c>
      <c r="E48" s="88">
        <f>D48-C48</f>
        <v>0</v>
      </c>
      <c r="F48" s="84">
        <f>IF(ISBLANK(E48),"  ",IF(C48&gt;0,E48/C48,IF(E48&gt;0,1,0)))</f>
        <v>0</v>
      </c>
    </row>
    <row r="49" spans="1:6" ht="15" customHeight="1" x14ac:dyDescent="0.25">
      <c r="A49" s="78" t="s">
        <v>46</v>
      </c>
      <c r="B49" s="77"/>
      <c r="C49" s="77"/>
      <c r="D49" s="77"/>
      <c r="E49" s="77"/>
      <c r="F49" s="69"/>
    </row>
    <row r="50" spans="1:6" s="127" customFormat="1" ht="15" customHeight="1" x14ac:dyDescent="0.25">
      <c r="A50" s="91" t="s">
        <v>50</v>
      </c>
      <c r="B50" s="92">
        <v>9134727.1600000001</v>
      </c>
      <c r="C50" s="92">
        <v>12172314</v>
      </c>
      <c r="D50" s="92">
        <v>12172314</v>
      </c>
      <c r="E50" s="92">
        <f>D50-C50</f>
        <v>0</v>
      </c>
      <c r="F50" s="84">
        <f>IF(ISBLANK(E50),"  ",IF(C50&gt;0,E50/C50,IF(E50&gt;0,1,0)))</f>
        <v>0</v>
      </c>
    </row>
    <row r="51" spans="1:6" ht="15" customHeight="1" x14ac:dyDescent="0.25">
      <c r="A51" s="80"/>
      <c r="B51" s="68"/>
      <c r="C51" s="68"/>
      <c r="D51" s="68"/>
      <c r="E51" s="68"/>
      <c r="F51" s="93"/>
    </row>
    <row r="52" spans="1:6" s="127" customFormat="1" ht="15" customHeight="1" x14ac:dyDescent="0.25">
      <c r="A52" s="80" t="s">
        <v>51</v>
      </c>
      <c r="B52" s="88">
        <v>0</v>
      </c>
      <c r="C52" s="88">
        <v>0</v>
      </c>
      <c r="D52" s="88">
        <v>0</v>
      </c>
      <c r="E52" s="92">
        <f>D52-C52</f>
        <v>0</v>
      </c>
      <c r="F52" s="84">
        <f>IF(ISBLANK(E52),"  ",IF(C52&gt;0,E52/C52,IF(E52&gt;0,1,0)))</f>
        <v>0</v>
      </c>
    </row>
    <row r="53" spans="1:6" ht="15" customHeight="1" x14ac:dyDescent="0.25">
      <c r="A53" s="78"/>
      <c r="B53" s="77"/>
      <c r="C53" s="77"/>
      <c r="D53" s="77"/>
      <c r="E53" s="77"/>
      <c r="F53" s="69"/>
    </row>
    <row r="54" spans="1:6" s="127" customFormat="1" ht="15" customHeight="1" x14ac:dyDescent="0.25">
      <c r="A54" s="94" t="s">
        <v>52</v>
      </c>
      <c r="B54" s="88">
        <v>48569016.140000001</v>
      </c>
      <c r="C54" s="88">
        <v>61501478</v>
      </c>
      <c r="D54" s="88">
        <v>59027835</v>
      </c>
      <c r="E54" s="88">
        <f>D54-C54</f>
        <v>-2473643</v>
      </c>
      <c r="F54" s="84">
        <f>IF(ISBLANK(E54),"  ",IF(C54&gt;0,E54/C54,IF(E54&gt;0,1,0)))</f>
        <v>-4.0220870789479238E-2</v>
      </c>
    </row>
    <row r="55" spans="1:6" ht="15" customHeight="1" x14ac:dyDescent="0.25">
      <c r="A55" s="95"/>
      <c r="B55" s="77"/>
      <c r="C55" s="77"/>
      <c r="D55" s="77"/>
      <c r="E55" s="77"/>
      <c r="F55" s="69" t="s">
        <v>46</v>
      </c>
    </row>
    <row r="56" spans="1:6" ht="15" customHeight="1" x14ac:dyDescent="0.25">
      <c r="A56" s="96"/>
      <c r="B56" s="68"/>
      <c r="C56" s="68"/>
      <c r="D56" s="68"/>
      <c r="E56" s="68"/>
      <c r="F56" s="70" t="s">
        <v>46</v>
      </c>
    </row>
    <row r="57" spans="1:6" ht="15" customHeight="1" x14ac:dyDescent="0.25">
      <c r="A57" s="94" t="s">
        <v>53</v>
      </c>
      <c r="B57" s="68"/>
      <c r="C57" s="68"/>
      <c r="D57" s="68"/>
      <c r="E57" s="68"/>
      <c r="F57" s="70"/>
    </row>
    <row r="58" spans="1:6" ht="15" customHeight="1" x14ac:dyDescent="0.25">
      <c r="A58" s="76" t="s">
        <v>54</v>
      </c>
      <c r="B58" s="68">
        <v>48569015.840000004</v>
      </c>
      <c r="C58" s="68">
        <v>61501478</v>
      </c>
      <c r="D58" s="68">
        <v>59027835</v>
      </c>
      <c r="E58" s="68">
        <f t="shared" ref="E58:E71" si="4">D58-C58</f>
        <v>-2473643</v>
      </c>
      <c r="F58" s="73">
        <f t="shared" ref="F58:F71" si="5">IF(ISBLANK(E58),"  ",IF(C58&gt;0,E58/C58,IF(E58&gt;0,1,0)))</f>
        <v>-4.0220870789479238E-2</v>
      </c>
    </row>
    <row r="59" spans="1:6" ht="15" customHeight="1" x14ac:dyDescent="0.25">
      <c r="A59" s="78" t="s">
        <v>55</v>
      </c>
      <c r="B59" s="77">
        <v>0</v>
      </c>
      <c r="C59" s="77">
        <v>0</v>
      </c>
      <c r="D59" s="77">
        <v>0</v>
      </c>
      <c r="E59" s="77">
        <f t="shared" si="4"/>
        <v>0</v>
      </c>
      <c r="F59" s="73">
        <f t="shared" si="5"/>
        <v>0</v>
      </c>
    </row>
    <row r="60" spans="1:6" ht="15" customHeight="1" x14ac:dyDescent="0.25">
      <c r="A60" s="78" t="s">
        <v>56</v>
      </c>
      <c r="B60" s="77">
        <v>0</v>
      </c>
      <c r="C60" s="77">
        <v>0</v>
      </c>
      <c r="D60" s="77">
        <v>0</v>
      </c>
      <c r="E60" s="77">
        <f t="shared" si="4"/>
        <v>0</v>
      </c>
      <c r="F60" s="73">
        <f t="shared" si="5"/>
        <v>0</v>
      </c>
    </row>
    <row r="61" spans="1:6" ht="15" customHeight="1" x14ac:dyDescent="0.25">
      <c r="A61" s="78" t="s">
        <v>57</v>
      </c>
      <c r="B61" s="77">
        <v>0</v>
      </c>
      <c r="C61" s="77">
        <v>0</v>
      </c>
      <c r="D61" s="77">
        <v>0</v>
      </c>
      <c r="E61" s="77">
        <f t="shared" si="4"/>
        <v>0</v>
      </c>
      <c r="F61" s="73">
        <f t="shared" si="5"/>
        <v>0</v>
      </c>
    </row>
    <row r="62" spans="1:6" ht="15" customHeight="1" x14ac:dyDescent="0.25">
      <c r="A62" s="78" t="s">
        <v>58</v>
      </c>
      <c r="B62" s="77">
        <v>0</v>
      </c>
      <c r="C62" s="77">
        <v>0</v>
      </c>
      <c r="D62" s="77">
        <v>0</v>
      </c>
      <c r="E62" s="77">
        <f t="shared" si="4"/>
        <v>0</v>
      </c>
      <c r="F62" s="73">
        <f t="shared" si="5"/>
        <v>0</v>
      </c>
    </row>
    <row r="63" spans="1:6" ht="15" customHeight="1" x14ac:dyDescent="0.25">
      <c r="A63" s="78" t="s">
        <v>59</v>
      </c>
      <c r="B63" s="77">
        <v>0</v>
      </c>
      <c r="C63" s="77">
        <v>0</v>
      </c>
      <c r="D63" s="77">
        <v>0</v>
      </c>
      <c r="E63" s="77">
        <f t="shared" si="4"/>
        <v>0</v>
      </c>
      <c r="F63" s="73">
        <f t="shared" si="5"/>
        <v>0</v>
      </c>
    </row>
    <row r="64" spans="1:6" ht="15" customHeight="1" x14ac:dyDescent="0.25">
      <c r="A64" s="78" t="s">
        <v>60</v>
      </c>
      <c r="B64" s="77">
        <v>0</v>
      </c>
      <c r="C64" s="77">
        <v>0</v>
      </c>
      <c r="D64" s="77">
        <v>0</v>
      </c>
      <c r="E64" s="77">
        <f t="shared" si="4"/>
        <v>0</v>
      </c>
      <c r="F64" s="73">
        <f t="shared" si="5"/>
        <v>0</v>
      </c>
    </row>
    <row r="65" spans="1:6" ht="15" customHeight="1" x14ac:dyDescent="0.25">
      <c r="A65" s="78" t="s">
        <v>61</v>
      </c>
      <c r="B65" s="77">
        <v>0</v>
      </c>
      <c r="C65" s="77">
        <v>0</v>
      </c>
      <c r="D65" s="77">
        <v>0</v>
      </c>
      <c r="E65" s="77">
        <f t="shared" si="4"/>
        <v>0</v>
      </c>
      <c r="F65" s="73">
        <f t="shared" si="5"/>
        <v>0</v>
      </c>
    </row>
    <row r="66" spans="1:6" s="127" customFormat="1" ht="15" customHeight="1" x14ac:dyDescent="0.25">
      <c r="A66" s="97" t="s">
        <v>62</v>
      </c>
      <c r="B66" s="83">
        <v>48569015.840000004</v>
      </c>
      <c r="C66" s="83">
        <v>61501478</v>
      </c>
      <c r="D66" s="83">
        <v>59027835</v>
      </c>
      <c r="E66" s="83">
        <f t="shared" si="4"/>
        <v>-2473643</v>
      </c>
      <c r="F66" s="84">
        <f t="shared" si="5"/>
        <v>-4.0220870789479238E-2</v>
      </c>
    </row>
    <row r="67" spans="1:6" ht="15" customHeight="1" x14ac:dyDescent="0.25">
      <c r="A67" s="78" t="s">
        <v>63</v>
      </c>
      <c r="B67" s="77">
        <v>0</v>
      </c>
      <c r="C67" s="77">
        <v>0</v>
      </c>
      <c r="D67" s="77">
        <v>0</v>
      </c>
      <c r="E67" s="77">
        <f t="shared" si="4"/>
        <v>0</v>
      </c>
      <c r="F67" s="73">
        <f t="shared" si="5"/>
        <v>0</v>
      </c>
    </row>
    <row r="68" spans="1:6" ht="15" customHeight="1" x14ac:dyDescent="0.25">
      <c r="A68" s="78" t="s">
        <v>64</v>
      </c>
      <c r="B68" s="77">
        <v>0</v>
      </c>
      <c r="C68" s="77">
        <v>0</v>
      </c>
      <c r="D68" s="77">
        <v>0</v>
      </c>
      <c r="E68" s="77">
        <f t="shared" si="4"/>
        <v>0</v>
      </c>
      <c r="F68" s="73">
        <f t="shared" si="5"/>
        <v>0</v>
      </c>
    </row>
    <row r="69" spans="1:6" ht="15" customHeight="1" x14ac:dyDescent="0.25">
      <c r="A69" s="78" t="s">
        <v>65</v>
      </c>
      <c r="B69" s="77">
        <v>0</v>
      </c>
      <c r="C69" s="77">
        <v>0</v>
      </c>
      <c r="D69" s="77">
        <v>0</v>
      </c>
      <c r="E69" s="77">
        <f t="shared" si="4"/>
        <v>0</v>
      </c>
      <c r="F69" s="73">
        <f t="shared" si="5"/>
        <v>0</v>
      </c>
    </row>
    <row r="70" spans="1:6" ht="15" customHeight="1" x14ac:dyDescent="0.25">
      <c r="A70" s="78" t="s">
        <v>66</v>
      </c>
      <c r="B70" s="77">
        <v>0</v>
      </c>
      <c r="C70" s="77">
        <v>0</v>
      </c>
      <c r="D70" s="77">
        <v>0</v>
      </c>
      <c r="E70" s="77">
        <f t="shared" si="4"/>
        <v>0</v>
      </c>
      <c r="F70" s="73">
        <f t="shared" si="5"/>
        <v>0</v>
      </c>
    </row>
    <row r="71" spans="1:6" s="127" customFormat="1" ht="15" customHeight="1" x14ac:dyDescent="0.25">
      <c r="A71" s="98" t="s">
        <v>67</v>
      </c>
      <c r="B71" s="99">
        <v>48569015.840000004</v>
      </c>
      <c r="C71" s="99">
        <v>61501478</v>
      </c>
      <c r="D71" s="99">
        <v>59027835</v>
      </c>
      <c r="E71" s="99">
        <f t="shared" si="4"/>
        <v>-2473643</v>
      </c>
      <c r="F71" s="84">
        <f t="shared" si="5"/>
        <v>-4.0220870789479238E-2</v>
      </c>
    </row>
    <row r="72" spans="1:6" ht="15" customHeight="1" x14ac:dyDescent="0.25">
      <c r="A72" s="96"/>
      <c r="B72" s="68"/>
      <c r="C72" s="68"/>
      <c r="D72" s="68"/>
      <c r="E72" s="68"/>
      <c r="F72" s="70"/>
    </row>
    <row r="73" spans="1:6" ht="15" customHeight="1" x14ac:dyDescent="0.25">
      <c r="A73" s="94" t="s">
        <v>68</v>
      </c>
      <c r="B73" s="68"/>
      <c r="C73" s="68"/>
      <c r="D73" s="68"/>
      <c r="E73" s="68"/>
      <c r="F73" s="70"/>
    </row>
    <row r="74" spans="1:6" ht="15" customHeight="1" x14ac:dyDescent="0.25">
      <c r="A74" s="76" t="s">
        <v>69</v>
      </c>
      <c r="B74" s="72">
        <v>5677157.0800000001</v>
      </c>
      <c r="C74" s="72">
        <v>5750249</v>
      </c>
      <c r="D74" s="72">
        <v>6280615</v>
      </c>
      <c r="E74" s="68">
        <f t="shared" ref="E74:E92" si="6">D74-C74</f>
        <v>530366</v>
      </c>
      <c r="F74" s="73">
        <f t="shared" ref="F74:F92" si="7">IF(ISBLANK(E74),"  ",IF(C74&gt;0,E74/C74,IF(E74&gt;0,1,0)))</f>
        <v>9.2233571102747033E-2</v>
      </c>
    </row>
    <row r="75" spans="1:6" ht="15" customHeight="1" x14ac:dyDescent="0.25">
      <c r="A75" s="78" t="s">
        <v>70</v>
      </c>
      <c r="B75" s="75">
        <v>125054.36</v>
      </c>
      <c r="C75" s="75">
        <v>130832</v>
      </c>
      <c r="D75" s="75">
        <v>249266</v>
      </c>
      <c r="E75" s="77">
        <f t="shared" si="6"/>
        <v>118434</v>
      </c>
      <c r="F75" s="73">
        <f t="shared" si="7"/>
        <v>0.90523725082548612</v>
      </c>
    </row>
    <row r="76" spans="1:6" ht="15" customHeight="1" x14ac:dyDescent="0.25">
      <c r="A76" s="78" t="s">
        <v>71</v>
      </c>
      <c r="B76" s="68">
        <v>2390694.5099999998</v>
      </c>
      <c r="C76" s="68">
        <v>2512485</v>
      </c>
      <c r="D76" s="68">
        <v>2740898</v>
      </c>
      <c r="E76" s="77">
        <f t="shared" si="6"/>
        <v>228413</v>
      </c>
      <c r="F76" s="73">
        <f t="shared" si="7"/>
        <v>9.0911189519539415E-2</v>
      </c>
    </row>
    <row r="77" spans="1:6" s="127" customFormat="1" ht="15" customHeight="1" x14ac:dyDescent="0.25">
      <c r="A77" s="97" t="s">
        <v>72</v>
      </c>
      <c r="B77" s="99">
        <v>8192905.9500000002</v>
      </c>
      <c r="C77" s="99">
        <v>8393566</v>
      </c>
      <c r="D77" s="99">
        <v>9270779</v>
      </c>
      <c r="E77" s="83">
        <f t="shared" si="6"/>
        <v>877213</v>
      </c>
      <c r="F77" s="84">
        <f t="shared" si="7"/>
        <v>0.10451016886029132</v>
      </c>
    </row>
    <row r="78" spans="1:6" ht="15" customHeight="1" x14ac:dyDescent="0.25">
      <c r="A78" s="78" t="s">
        <v>73</v>
      </c>
      <c r="B78" s="75">
        <v>163422.96</v>
      </c>
      <c r="C78" s="75">
        <v>181050</v>
      </c>
      <c r="D78" s="75">
        <v>191100</v>
      </c>
      <c r="E78" s="77">
        <f t="shared" si="6"/>
        <v>10050</v>
      </c>
      <c r="F78" s="73">
        <f t="shared" si="7"/>
        <v>5.5509527754763879E-2</v>
      </c>
    </row>
    <row r="79" spans="1:6" ht="15" customHeight="1" x14ac:dyDescent="0.25">
      <c r="A79" s="78" t="s">
        <v>74</v>
      </c>
      <c r="B79" s="72">
        <v>4968541.2</v>
      </c>
      <c r="C79" s="72">
        <v>5550598</v>
      </c>
      <c r="D79" s="72">
        <v>6260166</v>
      </c>
      <c r="E79" s="77">
        <f t="shared" si="6"/>
        <v>709568</v>
      </c>
      <c r="F79" s="73">
        <f t="shared" si="7"/>
        <v>0.12783631601495912</v>
      </c>
    </row>
    <row r="80" spans="1:6" ht="15" customHeight="1" x14ac:dyDescent="0.25">
      <c r="A80" s="78" t="s">
        <v>75</v>
      </c>
      <c r="B80" s="68">
        <v>78397.22</v>
      </c>
      <c r="C80" s="68">
        <v>121450</v>
      </c>
      <c r="D80" s="68">
        <v>77828</v>
      </c>
      <c r="E80" s="77">
        <f t="shared" si="6"/>
        <v>-43622</v>
      </c>
      <c r="F80" s="73">
        <f t="shared" si="7"/>
        <v>-0.35917661589131328</v>
      </c>
    </row>
    <row r="81" spans="1:8" s="127" customFormat="1" ht="15" customHeight="1" x14ac:dyDescent="0.25">
      <c r="A81" s="81" t="s">
        <v>76</v>
      </c>
      <c r="B81" s="99">
        <v>5210361.38</v>
      </c>
      <c r="C81" s="99">
        <v>5853098</v>
      </c>
      <c r="D81" s="99">
        <v>6529094</v>
      </c>
      <c r="E81" s="83">
        <f t="shared" si="6"/>
        <v>675996</v>
      </c>
      <c r="F81" s="84">
        <f t="shared" si="7"/>
        <v>0.11549370948513078</v>
      </c>
    </row>
    <row r="82" spans="1:8" ht="15" customHeight="1" x14ac:dyDescent="0.25">
      <c r="A82" s="78" t="s">
        <v>77</v>
      </c>
      <c r="B82" s="68">
        <v>583634</v>
      </c>
      <c r="C82" s="68">
        <v>953311</v>
      </c>
      <c r="D82" s="68">
        <v>815500</v>
      </c>
      <c r="E82" s="77">
        <f t="shared" si="6"/>
        <v>-137811</v>
      </c>
      <c r="F82" s="73">
        <f t="shared" si="7"/>
        <v>-0.14456037956133938</v>
      </c>
    </row>
    <row r="83" spans="1:8" ht="15" customHeight="1" x14ac:dyDescent="0.25">
      <c r="A83" s="78" t="s">
        <v>78</v>
      </c>
      <c r="B83" s="77">
        <v>33132691.030000001</v>
      </c>
      <c r="C83" s="77">
        <v>44513422</v>
      </c>
      <c r="D83" s="77">
        <v>40846930</v>
      </c>
      <c r="E83" s="77">
        <f t="shared" si="6"/>
        <v>-3666492</v>
      </c>
      <c r="F83" s="73">
        <f t="shared" si="7"/>
        <v>-8.23682349112589E-2</v>
      </c>
    </row>
    <row r="84" spans="1:8" ht="15" customHeight="1" x14ac:dyDescent="0.25">
      <c r="A84" s="78" t="s">
        <v>79</v>
      </c>
      <c r="B84" s="77">
        <v>0</v>
      </c>
      <c r="C84" s="77">
        <v>0</v>
      </c>
      <c r="D84" s="77">
        <v>0</v>
      </c>
      <c r="E84" s="77">
        <f t="shared" si="6"/>
        <v>0</v>
      </c>
      <c r="F84" s="73">
        <f t="shared" si="7"/>
        <v>0</v>
      </c>
    </row>
    <row r="85" spans="1:8" ht="15" customHeight="1" x14ac:dyDescent="0.25">
      <c r="A85" s="78" t="s">
        <v>80</v>
      </c>
      <c r="B85" s="77">
        <v>1192832.7</v>
      </c>
      <c r="C85" s="77">
        <v>1483598</v>
      </c>
      <c r="D85" s="77">
        <v>1413392</v>
      </c>
      <c r="E85" s="77">
        <f t="shared" si="6"/>
        <v>-70206</v>
      </c>
      <c r="F85" s="73">
        <f t="shared" si="7"/>
        <v>-4.7321444218716931E-2</v>
      </c>
    </row>
    <row r="86" spans="1:8" s="127" customFormat="1" ht="15" customHeight="1" x14ac:dyDescent="0.25">
      <c r="A86" s="81" t="s">
        <v>81</v>
      </c>
      <c r="B86" s="83">
        <v>34909157.730000004</v>
      </c>
      <c r="C86" s="83">
        <v>46950331</v>
      </c>
      <c r="D86" s="83">
        <v>43075822</v>
      </c>
      <c r="E86" s="83">
        <f t="shared" si="6"/>
        <v>-3874509</v>
      </c>
      <c r="F86" s="84">
        <f t="shared" si="7"/>
        <v>-8.2523571559058873E-2</v>
      </c>
    </row>
    <row r="87" spans="1:8" ht="15" customHeight="1" x14ac:dyDescent="0.25">
      <c r="A87" s="78" t="s">
        <v>82</v>
      </c>
      <c r="B87" s="77">
        <v>256590.78</v>
      </c>
      <c r="C87" s="77">
        <v>304483</v>
      </c>
      <c r="D87" s="77">
        <v>152140</v>
      </c>
      <c r="E87" s="77">
        <f t="shared" si="6"/>
        <v>-152343</v>
      </c>
      <c r="F87" s="73">
        <f t="shared" si="7"/>
        <v>-0.5003333519441151</v>
      </c>
    </row>
    <row r="88" spans="1:8" ht="15" customHeight="1" x14ac:dyDescent="0.25">
      <c r="A88" s="78" t="s">
        <v>83</v>
      </c>
      <c r="B88" s="77">
        <v>0</v>
      </c>
      <c r="C88" s="77">
        <v>0</v>
      </c>
      <c r="D88" s="77">
        <v>0</v>
      </c>
      <c r="E88" s="77">
        <f t="shared" si="6"/>
        <v>0</v>
      </c>
      <c r="F88" s="73">
        <f t="shared" si="7"/>
        <v>0</v>
      </c>
    </row>
    <row r="89" spans="1:8" ht="15" customHeight="1" x14ac:dyDescent="0.25">
      <c r="A89" s="86" t="s">
        <v>84</v>
      </c>
      <c r="B89" s="77">
        <v>0</v>
      </c>
      <c r="C89" s="77">
        <v>0</v>
      </c>
      <c r="D89" s="77">
        <v>0</v>
      </c>
      <c r="E89" s="77">
        <f t="shared" si="6"/>
        <v>0</v>
      </c>
      <c r="F89" s="73">
        <f t="shared" si="7"/>
        <v>0</v>
      </c>
    </row>
    <row r="90" spans="1:8" s="127" customFormat="1" ht="15" customHeight="1" x14ac:dyDescent="0.25">
      <c r="A90" s="100" t="s">
        <v>85</v>
      </c>
      <c r="B90" s="99">
        <v>256590.78</v>
      </c>
      <c r="C90" s="99">
        <v>304483</v>
      </c>
      <c r="D90" s="99">
        <v>152140</v>
      </c>
      <c r="E90" s="99">
        <f t="shared" si="6"/>
        <v>-152343</v>
      </c>
      <c r="F90" s="84">
        <f t="shared" si="7"/>
        <v>-0.5003333519441151</v>
      </c>
    </row>
    <row r="91" spans="1:8" ht="15" customHeight="1" x14ac:dyDescent="0.25">
      <c r="A91" s="86" t="s">
        <v>86</v>
      </c>
      <c r="B91" s="77">
        <v>0</v>
      </c>
      <c r="C91" s="77">
        <v>0</v>
      </c>
      <c r="D91" s="77">
        <v>0</v>
      </c>
      <c r="E91" s="77">
        <f t="shared" si="6"/>
        <v>0</v>
      </c>
      <c r="F91" s="73">
        <f t="shared" si="7"/>
        <v>0</v>
      </c>
    </row>
    <row r="92" spans="1:8" s="127" customFormat="1" ht="15" customHeight="1" thickBot="1" x14ac:dyDescent="0.3">
      <c r="A92" s="199" t="s">
        <v>67</v>
      </c>
      <c r="B92" s="200">
        <v>48569015.840000011</v>
      </c>
      <c r="C92" s="200">
        <v>61501478</v>
      </c>
      <c r="D92" s="200">
        <v>59027835</v>
      </c>
      <c r="E92" s="200">
        <f t="shared" si="6"/>
        <v>-2473643</v>
      </c>
      <c r="F92" s="202">
        <f t="shared" si="7"/>
        <v>-4.0220870789479238E-2</v>
      </c>
    </row>
    <row r="93" spans="1:8" ht="15" customHeight="1" thickTop="1" x14ac:dyDescent="0.4">
      <c r="A93" s="4"/>
      <c r="B93" s="5"/>
      <c r="C93" s="5"/>
      <c r="D93" s="5"/>
      <c r="E93" s="5"/>
      <c r="F93" s="6" t="s">
        <v>46</v>
      </c>
      <c r="G93" s="145"/>
      <c r="H93" s="145"/>
    </row>
    <row r="94" spans="1:8" x14ac:dyDescent="0.25">
      <c r="A94" s="11" t="s">
        <v>201</v>
      </c>
    </row>
    <row r="95" spans="1:8" x14ac:dyDescent="0.25">
      <c r="A95" s="11" t="s">
        <v>193</v>
      </c>
    </row>
  </sheetData>
  <hyperlinks>
    <hyperlink ref="H2" location="Home!A1" tooltip="Home" display="Home" xr:uid="{00000000-0004-0000-0800-000000000000}"/>
  </hyperlinks>
  <printOptions horizontalCentered="1" verticalCentered="1"/>
  <pageMargins left="0.25" right="0.25" top="0.75" bottom="0.75" header="0.3" footer="0.3"/>
  <pageSetup scale="4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53</vt:i4>
      </vt:variant>
      <vt:variant>
        <vt:lpstr>Named Ranges</vt:lpstr>
      </vt:variant>
      <vt:variant>
        <vt:i4>52</vt:i4>
      </vt:variant>
    </vt:vector>
  </HeadingPairs>
  <TitlesOfParts>
    <vt:vector size="105" baseType="lpstr">
      <vt:lpstr>Home</vt:lpstr>
      <vt:lpstr>HESummary</vt:lpstr>
      <vt:lpstr>2Year</vt:lpstr>
      <vt:lpstr>4Year</vt:lpstr>
      <vt:lpstr>2&amp;4Year</vt:lpstr>
      <vt:lpstr>Boards</vt:lpstr>
      <vt:lpstr>Specialized</vt:lpstr>
      <vt:lpstr>BORSummary</vt:lpstr>
      <vt:lpstr>BOR</vt:lpstr>
      <vt:lpstr>LUMCON</vt:lpstr>
      <vt:lpstr>LOSFA</vt:lpstr>
      <vt:lpstr>ULSummary</vt:lpstr>
      <vt:lpstr>ULBoard</vt:lpstr>
      <vt:lpstr>Grambling</vt:lpstr>
      <vt:lpstr>LATech</vt:lpstr>
      <vt:lpstr>McNeese</vt:lpstr>
      <vt:lpstr>Nicholls</vt:lpstr>
      <vt:lpstr>NwSU</vt:lpstr>
      <vt:lpstr>SLU</vt:lpstr>
      <vt:lpstr>ULL</vt:lpstr>
      <vt:lpstr>ULM</vt:lpstr>
      <vt:lpstr>UNO</vt:lpstr>
      <vt:lpstr>LSU Summary</vt:lpstr>
      <vt:lpstr>LSU</vt:lpstr>
      <vt:lpstr>LSUA</vt:lpstr>
      <vt:lpstr>LSUS</vt:lpstr>
      <vt:lpstr>LSUE</vt:lpstr>
      <vt:lpstr>LSUHSCS</vt:lpstr>
      <vt:lpstr>LSUHSCNO</vt:lpstr>
      <vt:lpstr>LSUAg</vt:lpstr>
      <vt:lpstr>PBRC</vt:lpstr>
      <vt:lpstr>SU Summary</vt:lpstr>
      <vt:lpstr>SUBoard</vt:lpstr>
      <vt:lpstr>SUBR</vt:lpstr>
      <vt:lpstr>SUNO</vt:lpstr>
      <vt:lpstr>SUSLA</vt:lpstr>
      <vt:lpstr>SULaw</vt:lpstr>
      <vt:lpstr>SUAg</vt:lpstr>
      <vt:lpstr>LCTCS Summary</vt:lpstr>
      <vt:lpstr>LCTCBoard</vt:lpstr>
      <vt:lpstr>Online</vt:lpstr>
      <vt:lpstr>BRCC</vt:lpstr>
      <vt:lpstr>BPCC</vt:lpstr>
      <vt:lpstr>Delgado</vt:lpstr>
      <vt:lpstr>CentLATCC</vt:lpstr>
      <vt:lpstr>Fletcher</vt:lpstr>
      <vt:lpstr>LDCC</vt:lpstr>
      <vt:lpstr>Northshore</vt:lpstr>
      <vt:lpstr>Nunez</vt:lpstr>
      <vt:lpstr>RPCC</vt:lpstr>
      <vt:lpstr>SLCC</vt:lpstr>
      <vt:lpstr>Sowela</vt:lpstr>
      <vt:lpstr>NwLTCC</vt:lpstr>
      <vt:lpstr>'2&amp;4Year'!Print_Area</vt:lpstr>
      <vt:lpstr>'2Year'!Print_Area</vt:lpstr>
      <vt:lpstr>'4Year'!Print_Area</vt:lpstr>
      <vt:lpstr>Boards!Print_Area</vt:lpstr>
      <vt:lpstr>BOR!Print_Area</vt:lpstr>
      <vt:lpstr>BORSummary!Print_Area</vt:lpstr>
      <vt:lpstr>BPCC!Print_Area</vt:lpstr>
      <vt:lpstr>BRCC!Print_Area</vt:lpstr>
      <vt:lpstr>CentLATCC!Print_Area</vt:lpstr>
      <vt:lpstr>Delgado!Print_Area</vt:lpstr>
      <vt:lpstr>Fletcher!Print_Area</vt:lpstr>
      <vt:lpstr>Grambling!Print_Area</vt:lpstr>
      <vt:lpstr>HESummary!Print_Area</vt:lpstr>
      <vt:lpstr>LATech!Print_Area</vt:lpstr>
      <vt:lpstr>LCTCBoard!Print_Area</vt:lpstr>
      <vt:lpstr>'LCTCS Summary'!Print_Area</vt:lpstr>
      <vt:lpstr>LDCC!Print_Area</vt:lpstr>
      <vt:lpstr>LOSFA!Print_Area</vt:lpstr>
      <vt:lpstr>LSU!Print_Area</vt:lpstr>
      <vt:lpstr>'LSU Summary'!Print_Area</vt:lpstr>
      <vt:lpstr>LSUA!Print_Area</vt:lpstr>
      <vt:lpstr>LSUAg!Print_Area</vt:lpstr>
      <vt:lpstr>LSUE!Print_Area</vt:lpstr>
      <vt:lpstr>LSUHSCNO!Print_Area</vt:lpstr>
      <vt:lpstr>LSUHSCS!Print_Area</vt:lpstr>
      <vt:lpstr>LSUS!Print_Area</vt:lpstr>
      <vt:lpstr>LUMCON!Print_Area</vt:lpstr>
      <vt:lpstr>McNeese!Print_Area</vt:lpstr>
      <vt:lpstr>Nicholls!Print_Area</vt:lpstr>
      <vt:lpstr>Northshore!Print_Area</vt:lpstr>
      <vt:lpstr>Nunez!Print_Area</vt:lpstr>
      <vt:lpstr>NwLTCC!Print_Area</vt:lpstr>
      <vt:lpstr>NwSU!Print_Area</vt:lpstr>
      <vt:lpstr>Online!Print_Area</vt:lpstr>
      <vt:lpstr>PBRC!Print_Area</vt:lpstr>
      <vt:lpstr>RPCC!Print_Area</vt:lpstr>
      <vt:lpstr>SLCC!Print_Area</vt:lpstr>
      <vt:lpstr>SLU!Print_Area</vt:lpstr>
      <vt:lpstr>Sowela!Print_Area</vt:lpstr>
      <vt:lpstr>Specialized!Print_Area</vt:lpstr>
      <vt:lpstr>'SU Summary'!Print_Area</vt:lpstr>
      <vt:lpstr>SUAg!Print_Area</vt:lpstr>
      <vt:lpstr>SUBoard!Print_Area</vt:lpstr>
      <vt:lpstr>SUBR!Print_Area</vt:lpstr>
      <vt:lpstr>SULaw!Print_Area</vt:lpstr>
      <vt:lpstr>SUNO!Print_Area</vt:lpstr>
      <vt:lpstr>SUSLA!Print_Area</vt:lpstr>
      <vt:lpstr>ULBoard!Print_Area</vt:lpstr>
      <vt:lpstr>ULL!Print_Area</vt:lpstr>
      <vt:lpstr>ULM!Print_Area</vt:lpstr>
      <vt:lpstr>ULSummary!Print_Area</vt:lpstr>
      <vt:lpstr>UNO!Print_Area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Lori.Parker</dc:creator>
  <cp:lastModifiedBy>Dawn Melancon</cp:lastModifiedBy>
  <cp:lastPrinted>2018-09-24T14:52:47Z</cp:lastPrinted>
  <dcterms:created xsi:type="dcterms:W3CDTF">2013-09-10T14:36:10Z</dcterms:created>
  <dcterms:modified xsi:type="dcterms:W3CDTF">2019-11-15T16:41:32Z</dcterms:modified>
</cp:coreProperties>
</file>