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udget_Analyst\Budget 2020\BOR1_BOR2_BOR3_BOR5_Summary\"/>
    </mc:Choice>
  </mc:AlternateContent>
  <xr:revisionPtr revIDLastSave="0" documentId="13_ncr:1_{CB312A57-62F6-4C95-9596-F543CC73AD74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Home" sheetId="62" r:id="rId1"/>
    <sheet name="HESummary" sheetId="55" r:id="rId2"/>
    <sheet name="2Year" sheetId="54" r:id="rId3"/>
    <sheet name="4Year" sheetId="53" r:id="rId4"/>
    <sheet name="2&amp;4Year" sheetId="52" r:id="rId5"/>
    <sheet name="Boards" sheetId="60" r:id="rId6"/>
    <sheet name="Specialized" sheetId="59" r:id="rId7"/>
    <sheet name="BORSummary" sheetId="61" r:id="rId8"/>
    <sheet name="BOR" sheetId="36" r:id="rId9"/>
    <sheet name="LUMCON" sheetId="35" r:id="rId10"/>
    <sheet name="LOSFA" sheetId="34" r:id="rId11"/>
    <sheet name="UL Summary" sheetId="33" r:id="rId12"/>
    <sheet name="ULS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23" r:id="rId22"/>
    <sheet name="LSU Summary" sheetId="21" r:id="rId23"/>
    <sheet name="LSU" sheetId="20" r:id="rId24"/>
    <sheet name="LSUA" sheetId="19" r:id="rId25"/>
    <sheet name="LSUS" sheetId="18" r:id="rId26"/>
    <sheet name="LSUE" sheetId="17" r:id="rId27"/>
    <sheet name="HSCS" sheetId="15" r:id="rId28"/>
    <sheet name="HSCNO" sheetId="14" r:id="rId29"/>
    <sheet name="Ag" sheetId="13" r:id="rId30"/>
    <sheet name="PBRC" sheetId="12" r:id="rId31"/>
    <sheet name="SUSummary" sheetId="7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ummary" sheetId="37" r:id="rId39"/>
    <sheet name="LCTCBoard" sheetId="38" r:id="rId40"/>
    <sheet name="Online" sheetId="39" r:id="rId41"/>
    <sheet name="BRCC" sheetId="40" r:id="rId42"/>
    <sheet name="BPCC" sheetId="41" r:id="rId43"/>
    <sheet name="Delgado" sheetId="42" r:id="rId44"/>
    <sheet name="CentLATCC" sheetId="43" r:id="rId45"/>
    <sheet name="Fletcher" sheetId="44" r:id="rId46"/>
    <sheet name="LDCC" sheetId="45" r:id="rId47"/>
    <sheet name="Northshore" sheetId="46" r:id="rId48"/>
    <sheet name="Nunez" sheetId="47" r:id="rId49"/>
    <sheet name="RPCC" sheetId="48" r:id="rId50"/>
    <sheet name="SLCC" sheetId="49" r:id="rId51"/>
    <sheet name="Sowela" sheetId="50" r:id="rId52"/>
    <sheet name="NwLTCC" sheetId="51" r:id="rId53"/>
  </sheets>
  <definedNames>
    <definedName name="_xlnm.Print_Area" localSheetId="4">'2&amp;4Year'!$A$1:$E$46</definedName>
    <definedName name="_xlnm.Print_Area" localSheetId="2">'2Year'!$A$1:$E$46</definedName>
    <definedName name="_xlnm.Print_Area" localSheetId="3">'4Year'!$A$1:$E$46</definedName>
    <definedName name="_xlnm.Print_Area" localSheetId="29">Ag!$A$1:$E$46</definedName>
    <definedName name="_xlnm.Print_Area" localSheetId="5">Boards!$A$1:$E$46</definedName>
    <definedName name="_xlnm.Print_Area" localSheetId="8">BOR!$A$1:$E$46</definedName>
    <definedName name="_xlnm.Print_Area" localSheetId="7">BORSummary!$A$1:$E$46</definedName>
    <definedName name="_xlnm.Print_Area" localSheetId="42">BPCC!$A$1:$E$46</definedName>
    <definedName name="_xlnm.Print_Area" localSheetId="41">BRCC!$A$1:$E$46</definedName>
    <definedName name="_xlnm.Print_Area" localSheetId="44">CentLATCC!$A$1:$E$46</definedName>
    <definedName name="_xlnm.Print_Area" localSheetId="43">Delgado!$A$1:$E$46</definedName>
    <definedName name="_xlnm.Print_Area" localSheetId="45">Fletcher!$A$1:$E$46</definedName>
    <definedName name="_xlnm.Print_Area" localSheetId="13">Grambling!$A$1:$E$46</definedName>
    <definedName name="_xlnm.Print_Area" localSheetId="1">HESummary!$A$1:$E$46</definedName>
    <definedName name="_xlnm.Print_Area" localSheetId="28">HSCNO!$A$1:$E$46</definedName>
    <definedName name="_xlnm.Print_Area" localSheetId="27">HSCS!$A$1:$E$46</definedName>
    <definedName name="_xlnm.Print_Area" localSheetId="14">LATech!$A$1:$E$46</definedName>
    <definedName name="_xlnm.Print_Area" localSheetId="39">LCTCBoard!$A$1:$E$46</definedName>
    <definedName name="_xlnm.Print_Area" localSheetId="38">LCTCSummary!$A$1:$E$46</definedName>
    <definedName name="_xlnm.Print_Area" localSheetId="46">LDCC!$A$1:$E$46</definedName>
    <definedName name="_xlnm.Print_Area" localSheetId="10">LOSFA!$A$1:$E$46</definedName>
    <definedName name="_xlnm.Print_Area" localSheetId="23">LSU!$A$1:$E$46</definedName>
    <definedName name="_xlnm.Print_Area" localSheetId="22">'LSU Summary'!$A$1:$E$46</definedName>
    <definedName name="_xlnm.Print_Area" localSheetId="24">LSUA!$A$1:$E$46</definedName>
    <definedName name="_xlnm.Print_Area" localSheetId="26">LSUE!$A$1:$E$46</definedName>
    <definedName name="_xlnm.Print_Area" localSheetId="25">LSUS!$A$1:$E$46</definedName>
    <definedName name="_xlnm.Print_Area" localSheetId="9">LUMCON!$A$1:$E$46</definedName>
    <definedName name="_xlnm.Print_Area" localSheetId="15">McNeese!$A$1:$E$46</definedName>
    <definedName name="_xlnm.Print_Area" localSheetId="16">Nicholls!$A$1:$E$46</definedName>
    <definedName name="_xlnm.Print_Area" localSheetId="47">Northshore!$A$1:$E$46</definedName>
    <definedName name="_xlnm.Print_Area" localSheetId="48">Nunez!$A$1:$E$46</definedName>
    <definedName name="_xlnm.Print_Area" localSheetId="52">NwLTCC!$A$1:$E$46</definedName>
    <definedName name="_xlnm.Print_Area" localSheetId="17">NwSU!$A$1:$E$46</definedName>
    <definedName name="_xlnm.Print_Area" localSheetId="40">Online!$A$1:$E$46</definedName>
    <definedName name="_xlnm.Print_Area" localSheetId="30">PBRC!$A$1:$E$46</definedName>
    <definedName name="_xlnm.Print_Area" localSheetId="49">RPCC!$A$1:$E$46</definedName>
    <definedName name="_xlnm.Print_Area" localSheetId="50">SLCC!$A$1:$E$46</definedName>
    <definedName name="_xlnm.Print_Area" localSheetId="18">SLU!$A$1:$E$46</definedName>
    <definedName name="_xlnm.Print_Area" localSheetId="51">Sowela!$A$1:$E$46</definedName>
    <definedName name="_xlnm.Print_Area" localSheetId="6">Specialized!$A$1:$E$46</definedName>
    <definedName name="_xlnm.Print_Area" localSheetId="37">SUAg!$A$1:$E$46</definedName>
    <definedName name="_xlnm.Print_Area" localSheetId="32">SUBoard!$A$1:$E$46</definedName>
    <definedName name="_xlnm.Print_Area" localSheetId="33">SUBR!$A$1:$E$46</definedName>
    <definedName name="_xlnm.Print_Area" localSheetId="36">SULaw!$A$1:$E$46</definedName>
    <definedName name="_xlnm.Print_Area" localSheetId="34">SUNO!$A$1:$E$46</definedName>
    <definedName name="_xlnm.Print_Area" localSheetId="35">SUSLA!$A$1:$E$46</definedName>
    <definedName name="_xlnm.Print_Area" localSheetId="31">SUSummary!$A$1:$E$46</definedName>
    <definedName name="_xlnm.Print_Area" localSheetId="11">'UL Summary'!$A$1:$E$46</definedName>
    <definedName name="_xlnm.Print_Area" localSheetId="19">ULL!$A$1:$E$46</definedName>
    <definedName name="_xlnm.Print_Area" localSheetId="20">ULM!$A$1:$E$46</definedName>
    <definedName name="_xlnm.Print_Area" localSheetId="12">ULSBoard!$A$1:$E$46</definedName>
    <definedName name="_xlnm.Print_Area" localSheetId="21">UNO!$A$1:$E$46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41" l="1"/>
  <c r="E37" i="42"/>
  <c r="E37" i="43"/>
  <c r="E37" i="44"/>
  <c r="E37" i="45"/>
  <c r="E37" i="46"/>
  <c r="E37" i="47"/>
  <c r="E37" i="48"/>
  <c r="E37" i="49"/>
  <c r="E37" i="50"/>
  <c r="E37" i="51"/>
  <c r="E37" i="40"/>
  <c r="E37" i="39"/>
  <c r="E37" i="38"/>
  <c r="E37" i="31"/>
  <c r="E37" i="30"/>
  <c r="E37" i="29"/>
  <c r="E37" i="28"/>
  <c r="E37" i="27"/>
  <c r="E37" i="26"/>
  <c r="E37" i="25"/>
  <c r="E37" i="24"/>
  <c r="E37" i="23"/>
  <c r="E37" i="32"/>
  <c r="E30" i="49" l="1"/>
  <c r="E46" i="49"/>
  <c r="E45" i="49"/>
  <c r="E44" i="49"/>
  <c r="E43" i="49"/>
  <c r="E42" i="49"/>
  <c r="E40" i="49"/>
  <c r="E39" i="49"/>
  <c r="E33" i="49"/>
  <c r="E34" i="49"/>
  <c r="E35" i="49"/>
  <c r="E36" i="49"/>
  <c r="E32" i="49"/>
  <c r="E31" i="49"/>
  <c r="E24" i="49"/>
  <c r="E25" i="49"/>
  <c r="E26" i="49"/>
  <c r="E27" i="49"/>
  <c r="E28" i="49"/>
  <c r="E29" i="49"/>
  <c r="E20" i="49"/>
  <c r="E21" i="49"/>
  <c r="E22" i="49"/>
  <c r="E23" i="49"/>
  <c r="E19" i="49"/>
  <c r="E18" i="49"/>
  <c r="E17" i="49"/>
  <c r="E16" i="49"/>
  <c r="E13" i="49"/>
  <c r="E12" i="49"/>
  <c r="E11" i="49"/>
  <c r="E9" i="49"/>
  <c r="E10" i="49"/>
  <c r="E8" i="49"/>
  <c r="E7" i="49"/>
  <c r="E8" i="19" l="1"/>
  <c r="E9" i="19"/>
  <c r="E10" i="19"/>
  <c r="E11" i="19"/>
  <c r="E12" i="19"/>
  <c r="E13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9" i="19"/>
  <c r="E40" i="19"/>
  <c r="E42" i="19"/>
  <c r="E43" i="19"/>
  <c r="E44" i="19"/>
  <c r="E45" i="19"/>
  <c r="E46" i="19"/>
  <c r="E8" i="18"/>
  <c r="E9" i="18"/>
  <c r="E10" i="18"/>
  <c r="E11" i="18"/>
  <c r="E12" i="18"/>
  <c r="E13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9" i="18"/>
  <c r="E40" i="18"/>
  <c r="E42" i="18"/>
  <c r="E43" i="18"/>
  <c r="E44" i="18"/>
  <c r="E45" i="18"/>
  <c r="E46" i="18"/>
  <c r="E8" i="17"/>
  <c r="E9" i="17"/>
  <c r="E10" i="17"/>
  <c r="E11" i="17"/>
  <c r="E12" i="17"/>
  <c r="E13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9" i="17"/>
  <c r="E40" i="17"/>
  <c r="E42" i="17"/>
  <c r="E43" i="17"/>
  <c r="E44" i="17"/>
  <c r="E45" i="17"/>
  <c r="E46" i="17"/>
  <c r="E8" i="15"/>
  <c r="E9" i="15"/>
  <c r="E10" i="15"/>
  <c r="E11" i="15"/>
  <c r="E12" i="15"/>
  <c r="E13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0" i="15"/>
  <c r="E42" i="15"/>
  <c r="E43" i="15"/>
  <c r="E44" i="15"/>
  <c r="E45" i="15"/>
  <c r="E46" i="15"/>
  <c r="E8" i="14"/>
  <c r="E9" i="14"/>
  <c r="E10" i="14"/>
  <c r="E11" i="14"/>
  <c r="E12" i="14"/>
  <c r="E13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9" i="14"/>
  <c r="E40" i="14"/>
  <c r="E42" i="14"/>
  <c r="E43" i="14"/>
  <c r="E44" i="14"/>
  <c r="E45" i="14"/>
  <c r="E46" i="14"/>
  <c r="E8" i="13"/>
  <c r="E9" i="13"/>
  <c r="E10" i="13"/>
  <c r="E11" i="13"/>
  <c r="E12" i="13"/>
  <c r="E13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9" i="13"/>
  <c r="E40" i="13"/>
  <c r="E42" i="13"/>
  <c r="E43" i="13"/>
  <c r="E44" i="13"/>
  <c r="E45" i="13"/>
  <c r="E46" i="13"/>
  <c r="E8" i="12"/>
  <c r="E9" i="12"/>
  <c r="E10" i="12"/>
  <c r="E11" i="12"/>
  <c r="E12" i="12"/>
  <c r="E13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9" i="12"/>
  <c r="E40" i="12"/>
  <c r="E42" i="12"/>
  <c r="E43" i="12"/>
  <c r="E44" i="12"/>
  <c r="E45" i="12"/>
  <c r="E46" i="12"/>
  <c r="E8" i="20"/>
  <c r="E9" i="20"/>
  <c r="E10" i="20"/>
  <c r="E11" i="20"/>
  <c r="E12" i="20"/>
  <c r="E13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9" i="20"/>
  <c r="E40" i="20"/>
  <c r="E42" i="20"/>
  <c r="E43" i="20"/>
  <c r="E44" i="20"/>
  <c r="E45" i="20"/>
  <c r="E46" i="20"/>
  <c r="E7" i="19"/>
  <c r="E7" i="18"/>
  <c r="E7" i="17"/>
  <c r="E7" i="15"/>
  <c r="E7" i="14"/>
  <c r="E7" i="13"/>
  <c r="E7" i="12"/>
  <c r="E7" i="20"/>
  <c r="E46" i="35" l="1"/>
  <c r="E45" i="35"/>
  <c r="E44" i="35"/>
  <c r="E43" i="35"/>
  <c r="E42" i="35"/>
  <c r="E40" i="35"/>
  <c r="E39" i="35"/>
  <c r="E36" i="35"/>
  <c r="E35" i="35"/>
  <c r="E34" i="35"/>
  <c r="E33" i="35"/>
  <c r="E32" i="35"/>
  <c r="E31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3" i="35"/>
  <c r="E12" i="35"/>
  <c r="E11" i="35"/>
  <c r="E10" i="35"/>
  <c r="E9" i="35"/>
  <c r="E8" i="35"/>
  <c r="E7" i="35"/>
  <c r="E30" i="35" l="1"/>
  <c r="E37" i="35" s="1"/>
  <c r="E46" i="34"/>
  <c r="E45" i="34"/>
  <c r="E8" i="34"/>
  <c r="E9" i="34"/>
  <c r="E10" i="34"/>
  <c r="E11" i="34"/>
  <c r="E12" i="34"/>
  <c r="E13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9" i="34"/>
  <c r="E40" i="34"/>
  <c r="E42" i="34"/>
  <c r="E43" i="34"/>
  <c r="E44" i="34"/>
  <c r="E7" i="34"/>
  <c r="E37" i="34" l="1"/>
  <c r="E46" i="36"/>
  <c r="E45" i="36"/>
  <c r="E44" i="36"/>
  <c r="E43" i="36"/>
  <c r="E42" i="36"/>
  <c r="E40" i="36"/>
  <c r="E39" i="36"/>
  <c r="E36" i="36"/>
  <c r="E35" i="36"/>
  <c r="E34" i="36"/>
  <c r="E33" i="36"/>
  <c r="E32" i="36"/>
  <c r="E31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3" i="36"/>
  <c r="E12" i="36"/>
  <c r="E11" i="36"/>
  <c r="E10" i="36"/>
  <c r="E9" i="36"/>
  <c r="E8" i="36"/>
  <c r="E7" i="36"/>
  <c r="E30" i="36" l="1"/>
  <c r="E37" i="36" s="1"/>
  <c r="E46" i="23"/>
  <c r="E45" i="23"/>
  <c r="E44" i="23"/>
  <c r="E43" i="23"/>
  <c r="E42" i="23"/>
  <c r="E40" i="23"/>
  <c r="E39" i="23"/>
  <c r="E36" i="23"/>
  <c r="E35" i="23"/>
  <c r="E34" i="23"/>
  <c r="E33" i="23"/>
  <c r="E32" i="23"/>
  <c r="E31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3" i="23"/>
  <c r="E12" i="23"/>
  <c r="E11" i="23"/>
  <c r="E10" i="23"/>
  <c r="E9" i="23"/>
  <c r="E8" i="23"/>
  <c r="E7" i="23"/>
  <c r="E46" i="24"/>
  <c r="E45" i="24"/>
  <c r="E44" i="24"/>
  <c r="E43" i="24"/>
  <c r="E42" i="24"/>
  <c r="E40" i="24"/>
  <c r="E39" i="24"/>
  <c r="E36" i="24"/>
  <c r="E35" i="24"/>
  <c r="E34" i="24"/>
  <c r="E33" i="24"/>
  <c r="E32" i="24"/>
  <c r="E31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3" i="24"/>
  <c r="E12" i="24"/>
  <c r="E11" i="24"/>
  <c r="E10" i="24"/>
  <c r="E9" i="24"/>
  <c r="E8" i="24"/>
  <c r="E7" i="24"/>
  <c r="E46" i="25"/>
  <c r="E45" i="25"/>
  <c r="E44" i="25"/>
  <c r="E43" i="25"/>
  <c r="E42" i="25"/>
  <c r="E40" i="25"/>
  <c r="E39" i="25"/>
  <c r="E36" i="25"/>
  <c r="E35" i="25"/>
  <c r="E34" i="25"/>
  <c r="E33" i="25"/>
  <c r="E32" i="25"/>
  <c r="E31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3" i="25"/>
  <c r="E12" i="25"/>
  <c r="E11" i="25"/>
  <c r="E10" i="25"/>
  <c r="E9" i="25"/>
  <c r="E8" i="25"/>
  <c r="E7" i="25"/>
  <c r="E46" i="26"/>
  <c r="E45" i="26"/>
  <c r="E44" i="26"/>
  <c r="E43" i="26"/>
  <c r="E42" i="26"/>
  <c r="E40" i="26"/>
  <c r="E39" i="26"/>
  <c r="E36" i="26"/>
  <c r="E35" i="26"/>
  <c r="E34" i="26"/>
  <c r="E33" i="26"/>
  <c r="E32" i="26"/>
  <c r="E31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3" i="26"/>
  <c r="E12" i="26"/>
  <c r="E11" i="26"/>
  <c r="E10" i="26"/>
  <c r="E9" i="26"/>
  <c r="E8" i="26"/>
  <c r="E7" i="26"/>
  <c r="E30" i="24" l="1"/>
  <c r="E30" i="25"/>
  <c r="E30" i="23"/>
  <c r="E30" i="26"/>
  <c r="E46" i="27"/>
  <c r="E45" i="27"/>
  <c r="E44" i="27"/>
  <c r="E43" i="27"/>
  <c r="E42" i="27"/>
  <c r="E40" i="27"/>
  <c r="E39" i="27"/>
  <c r="E36" i="27"/>
  <c r="E35" i="27"/>
  <c r="E34" i="27"/>
  <c r="E33" i="27"/>
  <c r="E32" i="27"/>
  <c r="E31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3" i="27"/>
  <c r="E12" i="27"/>
  <c r="E11" i="27"/>
  <c r="E10" i="27"/>
  <c r="E9" i="27"/>
  <c r="E8" i="27"/>
  <c r="E7" i="27"/>
  <c r="E46" i="28"/>
  <c r="E45" i="28"/>
  <c r="E44" i="28"/>
  <c r="E43" i="28"/>
  <c r="E42" i="28"/>
  <c r="E40" i="28"/>
  <c r="E39" i="28"/>
  <c r="E36" i="28"/>
  <c r="E35" i="28"/>
  <c r="E34" i="28"/>
  <c r="E33" i="28"/>
  <c r="E32" i="28"/>
  <c r="E31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3" i="28"/>
  <c r="E12" i="28"/>
  <c r="E11" i="28"/>
  <c r="E10" i="28"/>
  <c r="E9" i="28"/>
  <c r="E8" i="28"/>
  <c r="E7" i="28"/>
  <c r="E46" i="29"/>
  <c r="E45" i="29"/>
  <c r="E44" i="29"/>
  <c r="E43" i="29"/>
  <c r="E42" i="29"/>
  <c r="E40" i="29"/>
  <c r="E39" i="29"/>
  <c r="E36" i="29"/>
  <c r="E35" i="29"/>
  <c r="E34" i="29"/>
  <c r="E33" i="29"/>
  <c r="E32" i="29"/>
  <c r="E31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3" i="29"/>
  <c r="E12" i="29"/>
  <c r="E11" i="29"/>
  <c r="E10" i="29"/>
  <c r="E9" i="29"/>
  <c r="E8" i="29"/>
  <c r="E7" i="29"/>
  <c r="E46" i="30"/>
  <c r="E45" i="30"/>
  <c r="E44" i="30"/>
  <c r="E43" i="30"/>
  <c r="E42" i="30"/>
  <c r="E40" i="30"/>
  <c r="E39" i="30"/>
  <c r="E36" i="30"/>
  <c r="E35" i="30"/>
  <c r="E34" i="30"/>
  <c r="E33" i="30"/>
  <c r="E32" i="30"/>
  <c r="E31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3" i="30"/>
  <c r="E12" i="30"/>
  <c r="E11" i="30"/>
  <c r="E10" i="30"/>
  <c r="E9" i="30"/>
  <c r="E8" i="30"/>
  <c r="E7" i="30"/>
  <c r="E46" i="31"/>
  <c r="E45" i="31"/>
  <c r="E44" i="31"/>
  <c r="E43" i="31"/>
  <c r="E42" i="31"/>
  <c r="E40" i="31"/>
  <c r="E39" i="31"/>
  <c r="E36" i="31"/>
  <c r="E35" i="31"/>
  <c r="E34" i="31"/>
  <c r="E33" i="31"/>
  <c r="E32" i="31"/>
  <c r="E31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3" i="31"/>
  <c r="E12" i="31"/>
  <c r="E11" i="31"/>
  <c r="E10" i="31"/>
  <c r="E9" i="31"/>
  <c r="E8" i="31"/>
  <c r="E7" i="31"/>
  <c r="E30" i="28" l="1"/>
  <c r="E30" i="31"/>
  <c r="E30" i="30"/>
  <c r="E30" i="29"/>
  <c r="E30" i="27"/>
  <c r="E46" i="32"/>
  <c r="E45" i="32"/>
  <c r="E44" i="32"/>
  <c r="E43" i="32"/>
  <c r="E42" i="32"/>
  <c r="E40" i="32"/>
  <c r="E39" i="32"/>
  <c r="E36" i="32"/>
  <c r="E35" i="32"/>
  <c r="E34" i="32"/>
  <c r="E33" i="32"/>
  <c r="E32" i="32"/>
  <c r="E31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3" i="32"/>
  <c r="E12" i="32"/>
  <c r="E11" i="32"/>
  <c r="E10" i="32"/>
  <c r="E9" i="32"/>
  <c r="E8" i="32"/>
  <c r="E7" i="32"/>
  <c r="E46" i="6"/>
  <c r="E45" i="6"/>
  <c r="E44" i="6"/>
  <c r="E43" i="6"/>
  <c r="E42" i="6"/>
  <c r="E40" i="6"/>
  <c r="E39" i="6"/>
  <c r="E36" i="6"/>
  <c r="E35" i="6"/>
  <c r="E34" i="6"/>
  <c r="E33" i="6"/>
  <c r="E32" i="6"/>
  <c r="E31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3" i="6"/>
  <c r="E12" i="6"/>
  <c r="E11" i="6"/>
  <c r="E10" i="6"/>
  <c r="E9" i="6"/>
  <c r="E8" i="6"/>
  <c r="E7" i="6"/>
  <c r="E30" i="32" l="1"/>
  <c r="E30" i="6"/>
  <c r="E37" i="6" s="1"/>
  <c r="E46" i="5"/>
  <c r="E45" i="5"/>
  <c r="E44" i="5"/>
  <c r="E43" i="5"/>
  <c r="E42" i="5"/>
  <c r="E40" i="5"/>
  <c r="E39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3" i="5"/>
  <c r="E12" i="5"/>
  <c r="E11" i="5"/>
  <c r="E10" i="5"/>
  <c r="E9" i="5"/>
  <c r="E8" i="5"/>
  <c r="E7" i="5"/>
  <c r="E30" i="5" l="1"/>
  <c r="E37" i="5" s="1"/>
  <c r="E46" i="4"/>
  <c r="E45" i="4"/>
  <c r="E44" i="4"/>
  <c r="E43" i="4"/>
  <c r="E42" i="4"/>
  <c r="E40" i="4"/>
  <c r="E39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3" i="4"/>
  <c r="E12" i="4"/>
  <c r="E11" i="4"/>
  <c r="E10" i="4"/>
  <c r="E9" i="4"/>
  <c r="E8" i="4"/>
  <c r="E7" i="4"/>
  <c r="E30" i="4" l="1"/>
  <c r="E37" i="4" s="1"/>
  <c r="E46" i="3"/>
  <c r="E45" i="3"/>
  <c r="E44" i="3"/>
  <c r="E43" i="3"/>
  <c r="E42" i="3"/>
  <c r="E40" i="3"/>
  <c r="E39" i="3"/>
  <c r="E37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3" i="3"/>
  <c r="E12" i="3"/>
  <c r="E11" i="3"/>
  <c r="E10" i="3"/>
  <c r="E9" i="3"/>
  <c r="E8" i="3"/>
  <c r="E7" i="3"/>
  <c r="E30" i="3" l="1"/>
  <c r="E46" i="2"/>
  <c r="E45" i="2"/>
  <c r="E44" i="2"/>
  <c r="E43" i="2"/>
  <c r="E42" i="2"/>
  <c r="E40" i="2"/>
  <c r="E39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3" i="2"/>
  <c r="E12" i="2"/>
  <c r="E11" i="2"/>
  <c r="E10" i="2"/>
  <c r="E9" i="2"/>
  <c r="E8" i="2"/>
  <c r="E7" i="2"/>
  <c r="E30" i="2" l="1"/>
  <c r="E37" i="2" s="1"/>
  <c r="E46" i="1"/>
  <c r="E45" i="1"/>
  <c r="E44" i="1"/>
  <c r="E43" i="1"/>
  <c r="E42" i="1"/>
  <c r="E40" i="1"/>
  <c r="E39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3" i="1"/>
  <c r="E12" i="1"/>
  <c r="E11" i="1"/>
  <c r="E10" i="1"/>
  <c r="E9" i="1"/>
  <c r="E8" i="1"/>
  <c r="E7" i="1"/>
  <c r="E30" i="1" l="1"/>
  <c r="E37" i="1" s="1"/>
  <c r="E46" i="50"/>
  <c r="E45" i="50"/>
  <c r="E44" i="50"/>
  <c r="E43" i="50"/>
  <c r="E42" i="50"/>
  <c r="E40" i="50"/>
  <c r="E39" i="50"/>
  <c r="E36" i="50"/>
  <c r="E35" i="50"/>
  <c r="E34" i="50"/>
  <c r="E33" i="50"/>
  <c r="E32" i="50"/>
  <c r="E31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30" i="50" s="1"/>
  <c r="E16" i="50"/>
  <c r="E13" i="50"/>
  <c r="E12" i="50"/>
  <c r="E11" i="50"/>
  <c r="E10" i="50"/>
  <c r="E9" i="50"/>
  <c r="E8" i="50"/>
  <c r="E7" i="50"/>
  <c r="E46" i="48"/>
  <c r="E45" i="48"/>
  <c r="E44" i="48"/>
  <c r="E43" i="48"/>
  <c r="E42" i="48"/>
  <c r="E40" i="48"/>
  <c r="E39" i="48"/>
  <c r="E36" i="48"/>
  <c r="E35" i="48"/>
  <c r="E34" i="48"/>
  <c r="E33" i="48"/>
  <c r="E32" i="48"/>
  <c r="E31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3" i="48"/>
  <c r="E12" i="48"/>
  <c r="E11" i="48"/>
  <c r="E10" i="48"/>
  <c r="E9" i="48"/>
  <c r="E8" i="48"/>
  <c r="E7" i="48"/>
  <c r="E46" i="47"/>
  <c r="E45" i="47"/>
  <c r="E44" i="47"/>
  <c r="E43" i="47"/>
  <c r="E42" i="47"/>
  <c r="E40" i="47"/>
  <c r="E39" i="47"/>
  <c r="E36" i="47"/>
  <c r="E35" i="47"/>
  <c r="E34" i="47"/>
  <c r="E33" i="47"/>
  <c r="E32" i="47"/>
  <c r="E31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3" i="47"/>
  <c r="E12" i="47"/>
  <c r="E11" i="47"/>
  <c r="E10" i="47"/>
  <c r="E9" i="47"/>
  <c r="E8" i="47"/>
  <c r="E7" i="47"/>
  <c r="E46" i="51"/>
  <c r="E45" i="51"/>
  <c r="E44" i="51"/>
  <c r="E43" i="51"/>
  <c r="E42" i="51"/>
  <c r="E40" i="51"/>
  <c r="E39" i="51"/>
  <c r="E36" i="51"/>
  <c r="E35" i="51"/>
  <c r="E34" i="51"/>
  <c r="E33" i="51"/>
  <c r="E32" i="51"/>
  <c r="E31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3" i="51"/>
  <c r="E12" i="51"/>
  <c r="E11" i="51"/>
  <c r="E10" i="51"/>
  <c r="E9" i="51"/>
  <c r="E8" i="51"/>
  <c r="E7" i="51"/>
  <c r="E46" i="46"/>
  <c r="E45" i="46"/>
  <c r="E44" i="46"/>
  <c r="E43" i="46"/>
  <c r="E42" i="46"/>
  <c r="E40" i="46"/>
  <c r="E39" i="46"/>
  <c r="E36" i="46"/>
  <c r="E35" i="46"/>
  <c r="E34" i="46"/>
  <c r="E33" i="46"/>
  <c r="E32" i="46"/>
  <c r="E31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30" i="46" s="1"/>
  <c r="E16" i="46"/>
  <c r="E13" i="46"/>
  <c r="E12" i="46"/>
  <c r="E11" i="46"/>
  <c r="E10" i="46"/>
  <c r="E9" i="46"/>
  <c r="E8" i="46"/>
  <c r="E7" i="46"/>
  <c r="E46" i="42"/>
  <c r="E45" i="42"/>
  <c r="E44" i="42"/>
  <c r="E43" i="42"/>
  <c r="E42" i="42"/>
  <c r="E40" i="42"/>
  <c r="E39" i="42"/>
  <c r="E36" i="42"/>
  <c r="E35" i="42"/>
  <c r="E34" i="42"/>
  <c r="E33" i="42"/>
  <c r="E32" i="42"/>
  <c r="E31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3" i="42"/>
  <c r="E12" i="42"/>
  <c r="E11" i="42"/>
  <c r="E10" i="42"/>
  <c r="E9" i="42"/>
  <c r="E8" i="42"/>
  <c r="E7" i="42"/>
  <c r="E30" i="42" l="1"/>
  <c r="E30" i="51"/>
  <c r="E30" i="48"/>
  <c r="E30" i="47"/>
  <c r="E46" i="39"/>
  <c r="E45" i="39"/>
  <c r="E44" i="39"/>
  <c r="E43" i="39"/>
  <c r="E42" i="39"/>
  <c r="E40" i="39"/>
  <c r="E39" i="39"/>
  <c r="E36" i="39"/>
  <c r="E35" i="39"/>
  <c r="E34" i="39"/>
  <c r="E33" i="39"/>
  <c r="E32" i="39"/>
  <c r="E31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3" i="39"/>
  <c r="E12" i="39"/>
  <c r="E11" i="39"/>
  <c r="E10" i="39"/>
  <c r="E9" i="39"/>
  <c r="E8" i="39"/>
  <c r="E7" i="39"/>
  <c r="E46" i="44"/>
  <c r="E45" i="44"/>
  <c r="E44" i="44"/>
  <c r="E43" i="44"/>
  <c r="E42" i="44"/>
  <c r="E40" i="44"/>
  <c r="E39" i="44"/>
  <c r="E36" i="44"/>
  <c r="E35" i="44"/>
  <c r="E34" i="44"/>
  <c r="E33" i="44"/>
  <c r="E32" i="44"/>
  <c r="E31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3" i="44"/>
  <c r="E12" i="44"/>
  <c r="E11" i="44"/>
  <c r="E10" i="44"/>
  <c r="E9" i="44"/>
  <c r="E8" i="44"/>
  <c r="E7" i="44"/>
  <c r="E46" i="45"/>
  <c r="E45" i="45"/>
  <c r="E44" i="45"/>
  <c r="E43" i="45"/>
  <c r="E42" i="45"/>
  <c r="E40" i="45"/>
  <c r="E39" i="45"/>
  <c r="E36" i="45"/>
  <c r="E35" i="45"/>
  <c r="E34" i="45"/>
  <c r="E33" i="45"/>
  <c r="E32" i="45"/>
  <c r="E31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3" i="45"/>
  <c r="E12" i="45"/>
  <c r="E11" i="45"/>
  <c r="E10" i="45"/>
  <c r="E9" i="45"/>
  <c r="E8" i="45"/>
  <c r="E7" i="45"/>
  <c r="E46" i="43"/>
  <c r="E45" i="43"/>
  <c r="E44" i="43"/>
  <c r="E43" i="43"/>
  <c r="E42" i="43"/>
  <c r="E40" i="43"/>
  <c r="E39" i="43"/>
  <c r="E36" i="43"/>
  <c r="E35" i="43"/>
  <c r="E34" i="43"/>
  <c r="E33" i="43"/>
  <c r="E32" i="43"/>
  <c r="E31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3" i="43"/>
  <c r="E12" i="43"/>
  <c r="E11" i="43"/>
  <c r="E10" i="43"/>
  <c r="E9" i="43"/>
  <c r="E8" i="43"/>
  <c r="E7" i="43"/>
  <c r="E46" i="40"/>
  <c r="E45" i="40"/>
  <c r="E44" i="40"/>
  <c r="E43" i="40"/>
  <c r="E42" i="40"/>
  <c r="E40" i="40"/>
  <c r="E39" i="40"/>
  <c r="E36" i="40"/>
  <c r="E35" i="40"/>
  <c r="E34" i="40"/>
  <c r="E33" i="40"/>
  <c r="E32" i="40"/>
  <c r="E31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30" i="40" s="1"/>
  <c r="E13" i="40"/>
  <c r="E12" i="40"/>
  <c r="E11" i="40"/>
  <c r="E10" i="40"/>
  <c r="E9" i="40"/>
  <c r="E8" i="40"/>
  <c r="E7" i="40"/>
  <c r="E46" i="41"/>
  <c r="E45" i="41"/>
  <c r="E44" i="41"/>
  <c r="E43" i="41"/>
  <c r="E42" i="41"/>
  <c r="E40" i="41"/>
  <c r="E39" i="41"/>
  <c r="E36" i="41"/>
  <c r="E35" i="41"/>
  <c r="E34" i="41"/>
  <c r="E33" i="41"/>
  <c r="E32" i="41"/>
  <c r="E31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3" i="41"/>
  <c r="E12" i="41"/>
  <c r="E11" i="41"/>
  <c r="E10" i="41"/>
  <c r="E9" i="41"/>
  <c r="E8" i="41"/>
  <c r="E7" i="41"/>
  <c r="E46" i="38"/>
  <c r="E45" i="38"/>
  <c r="E44" i="38"/>
  <c r="E43" i="38"/>
  <c r="E42" i="38"/>
  <c r="E40" i="38"/>
  <c r="E39" i="38"/>
  <c r="E36" i="38"/>
  <c r="E35" i="38"/>
  <c r="E34" i="38"/>
  <c r="E33" i="38"/>
  <c r="E32" i="38"/>
  <c r="E31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3" i="38"/>
  <c r="E12" i="38"/>
  <c r="E11" i="38"/>
  <c r="E10" i="38"/>
  <c r="E9" i="38"/>
  <c r="E8" i="38"/>
  <c r="E7" i="38"/>
  <c r="E30" i="45" l="1"/>
  <c r="E30" i="39"/>
  <c r="E30" i="41"/>
  <c r="E30" i="38"/>
  <c r="E30" i="44"/>
  <c r="E30" i="43"/>
  <c r="D13" i="21"/>
  <c r="C13" i="21"/>
  <c r="B13" i="21"/>
  <c r="D45" i="21"/>
  <c r="C45" i="21"/>
  <c r="B45" i="21"/>
  <c r="D43" i="21"/>
  <c r="C43" i="21"/>
  <c r="B43" i="21"/>
  <c r="D42" i="21"/>
  <c r="C42" i="21"/>
  <c r="B42" i="21"/>
  <c r="D40" i="21"/>
  <c r="C40" i="21"/>
  <c r="B40" i="21"/>
  <c r="D39" i="21"/>
  <c r="C39" i="21"/>
  <c r="B39" i="21"/>
  <c r="D36" i="21"/>
  <c r="C36" i="21"/>
  <c r="B36" i="21"/>
  <c r="D35" i="21"/>
  <c r="C35" i="21"/>
  <c r="B35" i="21"/>
  <c r="D34" i="21"/>
  <c r="C34" i="21"/>
  <c r="B34" i="21"/>
  <c r="D33" i="21"/>
  <c r="C33" i="21"/>
  <c r="B33" i="21"/>
  <c r="D32" i="21"/>
  <c r="C32" i="21"/>
  <c r="B32" i="21"/>
  <c r="D31" i="21"/>
  <c r="C31" i="21"/>
  <c r="B31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3" i="2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D18" i="21"/>
  <c r="C18" i="21"/>
  <c r="B18" i="21"/>
  <c r="D17" i="21"/>
  <c r="C17" i="21"/>
  <c r="B17" i="21"/>
  <c r="D16" i="21"/>
  <c r="C16" i="21"/>
  <c r="B16" i="21"/>
  <c r="D11" i="21"/>
  <c r="C11" i="21"/>
  <c r="B11" i="21"/>
  <c r="D10" i="21"/>
  <c r="C10" i="21"/>
  <c r="B10" i="21"/>
  <c r="D9" i="21"/>
  <c r="C9" i="21"/>
  <c r="B9" i="21"/>
  <c r="D8" i="21"/>
  <c r="C8" i="21"/>
  <c r="B8" i="21"/>
  <c r="D7" i="21"/>
  <c r="C7" i="21"/>
  <c r="B7" i="21"/>
  <c r="D45" i="61"/>
  <c r="C45" i="61"/>
  <c r="B45" i="61"/>
  <c r="D43" i="61"/>
  <c r="C43" i="61"/>
  <c r="B43" i="61"/>
  <c r="D42" i="61"/>
  <c r="C42" i="61"/>
  <c r="B42" i="61"/>
  <c r="D40" i="61"/>
  <c r="C40" i="61"/>
  <c r="B40" i="61"/>
  <c r="D39" i="61"/>
  <c r="C39" i="61"/>
  <c r="B39" i="61"/>
  <c r="D36" i="61"/>
  <c r="C36" i="61"/>
  <c r="B36" i="61"/>
  <c r="D35" i="61"/>
  <c r="C35" i="61"/>
  <c r="B35" i="61"/>
  <c r="D34" i="61"/>
  <c r="C34" i="61"/>
  <c r="B34" i="61"/>
  <c r="D33" i="61"/>
  <c r="C33" i="61"/>
  <c r="B33" i="61"/>
  <c r="D32" i="61"/>
  <c r="C32" i="61"/>
  <c r="B32" i="61"/>
  <c r="D31" i="61"/>
  <c r="C31" i="61"/>
  <c r="B31" i="61"/>
  <c r="D29" i="61"/>
  <c r="C29" i="61"/>
  <c r="B29" i="61"/>
  <c r="D28" i="61"/>
  <c r="C28" i="61"/>
  <c r="B28" i="61"/>
  <c r="D27" i="61"/>
  <c r="C27" i="61"/>
  <c r="B27" i="61"/>
  <c r="D26" i="61"/>
  <c r="C26" i="61"/>
  <c r="B26" i="61"/>
  <c r="D25" i="61"/>
  <c r="C25" i="61"/>
  <c r="B25" i="61"/>
  <c r="D24" i="61"/>
  <c r="C24" i="61"/>
  <c r="B24" i="61"/>
  <c r="D23" i="61"/>
  <c r="C23" i="61"/>
  <c r="B23" i="61"/>
  <c r="D22" i="61"/>
  <c r="C22" i="61"/>
  <c r="B22" i="61"/>
  <c r="D21" i="61"/>
  <c r="C21" i="61"/>
  <c r="B21" i="61"/>
  <c r="D20" i="61"/>
  <c r="C20" i="61"/>
  <c r="B20" i="61"/>
  <c r="D19" i="61"/>
  <c r="C19" i="61"/>
  <c r="B19" i="61"/>
  <c r="D18" i="61"/>
  <c r="C18" i="61"/>
  <c r="B18" i="61"/>
  <c r="D17" i="61"/>
  <c r="C17" i="61"/>
  <c r="B17" i="61"/>
  <c r="D16" i="61"/>
  <c r="C16" i="61"/>
  <c r="B16" i="61"/>
  <c r="D13" i="61"/>
  <c r="C13" i="61"/>
  <c r="B13" i="61"/>
  <c r="D11" i="61"/>
  <c r="C11" i="61"/>
  <c r="B11" i="61"/>
  <c r="D10" i="61"/>
  <c r="C10" i="61"/>
  <c r="B10" i="61"/>
  <c r="D9" i="61"/>
  <c r="C9" i="61"/>
  <c r="B9" i="61"/>
  <c r="D8" i="61"/>
  <c r="C8" i="61"/>
  <c r="B8" i="61"/>
  <c r="D7" i="61"/>
  <c r="C7" i="61"/>
  <c r="B7" i="61"/>
  <c r="D36" i="7"/>
  <c r="D36" i="33"/>
  <c r="D36" i="53" s="1"/>
  <c r="D36" i="37"/>
  <c r="D36" i="54" s="1"/>
  <c r="C36" i="7"/>
  <c r="C36" i="33"/>
  <c r="C36" i="53" s="1"/>
  <c r="C36" i="37"/>
  <c r="C36" i="54" s="1"/>
  <c r="D35" i="7"/>
  <c r="D35" i="33"/>
  <c r="D35" i="53" s="1"/>
  <c r="D35" i="37"/>
  <c r="D35" i="54" s="1"/>
  <c r="C35" i="7"/>
  <c r="C35" i="33"/>
  <c r="C35" i="53" s="1"/>
  <c r="C35" i="37"/>
  <c r="C35" i="54" s="1"/>
  <c r="D34" i="7"/>
  <c r="D34" i="33"/>
  <c r="D34" i="37"/>
  <c r="D34" i="54" s="1"/>
  <c r="C34" i="7"/>
  <c r="C34" i="33"/>
  <c r="C34" i="53" s="1"/>
  <c r="C34" i="37"/>
  <c r="D33" i="7"/>
  <c r="D33" i="33"/>
  <c r="D33" i="37"/>
  <c r="D33" i="54" s="1"/>
  <c r="C33" i="7"/>
  <c r="C33" i="33"/>
  <c r="C33" i="53" s="1"/>
  <c r="C33" i="37"/>
  <c r="C33" i="54" s="1"/>
  <c r="D32" i="7"/>
  <c r="D32" i="33"/>
  <c r="D32" i="53" s="1"/>
  <c r="D32" i="37"/>
  <c r="D32" i="54" s="1"/>
  <c r="C32" i="7"/>
  <c r="C32" i="33"/>
  <c r="C32" i="53" s="1"/>
  <c r="C32" i="37"/>
  <c r="C32" i="54" s="1"/>
  <c r="D31" i="7"/>
  <c r="D31" i="33"/>
  <c r="D31" i="37"/>
  <c r="D31" i="54" s="1"/>
  <c r="C31" i="7"/>
  <c r="C31" i="33"/>
  <c r="C31" i="37"/>
  <c r="C31" i="54" s="1"/>
  <c r="D16" i="7"/>
  <c r="D16" i="33"/>
  <c r="D16" i="53" s="1"/>
  <c r="D16" i="37"/>
  <c r="D16" i="54" s="1"/>
  <c r="C16" i="7"/>
  <c r="C16" i="33"/>
  <c r="C16" i="53" s="1"/>
  <c r="C16" i="37"/>
  <c r="D17" i="7"/>
  <c r="D17" i="33"/>
  <c r="D17" i="53" s="1"/>
  <c r="D17" i="37"/>
  <c r="D17" i="54" s="1"/>
  <c r="C17" i="7"/>
  <c r="C17" i="33"/>
  <c r="C17" i="53" s="1"/>
  <c r="C17" i="37"/>
  <c r="D18" i="7"/>
  <c r="D18" i="33"/>
  <c r="D18" i="37"/>
  <c r="C18" i="7"/>
  <c r="C18" i="33"/>
  <c r="C18" i="53" s="1"/>
  <c r="C18" i="37"/>
  <c r="C18" i="54" s="1"/>
  <c r="D19" i="7"/>
  <c r="D19" i="33"/>
  <c r="D19" i="53" s="1"/>
  <c r="D19" i="37"/>
  <c r="D19" i="54" s="1"/>
  <c r="C19" i="7"/>
  <c r="C19" i="33"/>
  <c r="C19" i="53" s="1"/>
  <c r="C19" i="37"/>
  <c r="C19" i="54" s="1"/>
  <c r="D20" i="7"/>
  <c r="D20" i="33"/>
  <c r="D20" i="37"/>
  <c r="D20" i="54" s="1"/>
  <c r="C20" i="7"/>
  <c r="C20" i="33"/>
  <c r="C20" i="37"/>
  <c r="D21" i="7"/>
  <c r="D21" i="33"/>
  <c r="D21" i="53" s="1"/>
  <c r="D21" i="37"/>
  <c r="D21" i="54" s="1"/>
  <c r="C21" i="7"/>
  <c r="C21" i="33"/>
  <c r="C21" i="53" s="1"/>
  <c r="C21" i="37"/>
  <c r="C21" i="54" s="1"/>
  <c r="D22" i="7"/>
  <c r="D22" i="33"/>
  <c r="D22" i="53" s="1"/>
  <c r="D22" i="37"/>
  <c r="D22" i="54" s="1"/>
  <c r="C22" i="7"/>
  <c r="C22" i="33"/>
  <c r="C22" i="37"/>
  <c r="C22" i="54" s="1"/>
  <c r="D23" i="7"/>
  <c r="D23" i="33"/>
  <c r="D23" i="53" s="1"/>
  <c r="D23" i="37"/>
  <c r="D23" i="54" s="1"/>
  <c r="C23" i="7"/>
  <c r="C23" i="33"/>
  <c r="C23" i="37"/>
  <c r="D24" i="7"/>
  <c r="D24" i="33"/>
  <c r="D24" i="37"/>
  <c r="D24" i="54" s="1"/>
  <c r="C24" i="7"/>
  <c r="C24" i="33"/>
  <c r="C24" i="53" s="1"/>
  <c r="C24" i="37"/>
  <c r="C24" i="54" s="1"/>
  <c r="D25" i="7"/>
  <c r="D25" i="33"/>
  <c r="D25" i="37"/>
  <c r="C25" i="7"/>
  <c r="C25" i="33"/>
  <c r="C25" i="53" s="1"/>
  <c r="C25" i="37"/>
  <c r="C25" i="54" s="1"/>
  <c r="D26" i="7"/>
  <c r="D26" i="33"/>
  <c r="D26" i="37"/>
  <c r="D26" i="54" s="1"/>
  <c r="C26" i="7"/>
  <c r="C26" i="33"/>
  <c r="C26" i="53" s="1"/>
  <c r="C26" i="37"/>
  <c r="C26" i="54" s="1"/>
  <c r="D27" i="7"/>
  <c r="D27" i="33"/>
  <c r="D27" i="37"/>
  <c r="D27" i="54" s="1"/>
  <c r="C27" i="7"/>
  <c r="C27" i="33"/>
  <c r="C27" i="53" s="1"/>
  <c r="C27" i="37"/>
  <c r="D28" i="7"/>
  <c r="D28" i="33"/>
  <c r="D28" i="37"/>
  <c r="D28" i="54" s="1"/>
  <c r="C28" i="7"/>
  <c r="C28" i="33"/>
  <c r="C28" i="53" s="1"/>
  <c r="C28" i="37"/>
  <c r="C28" i="54" s="1"/>
  <c r="D29" i="7"/>
  <c r="D29" i="33"/>
  <c r="D29" i="37"/>
  <c r="D29" i="54" s="1"/>
  <c r="C29" i="7"/>
  <c r="C29" i="33"/>
  <c r="C29" i="53" s="1"/>
  <c r="C29" i="37"/>
  <c r="C29" i="54" s="1"/>
  <c r="B45" i="37"/>
  <c r="B45" i="54" s="1"/>
  <c r="B43" i="37"/>
  <c r="B43" i="54" s="1"/>
  <c r="B42" i="37"/>
  <c r="B42" i="54" s="1"/>
  <c r="B40" i="37"/>
  <c r="B40" i="54" s="1"/>
  <c r="B39" i="37"/>
  <c r="B39" i="54" s="1"/>
  <c r="B36" i="37"/>
  <c r="B36" i="54" s="1"/>
  <c r="B35" i="37"/>
  <c r="B35" i="54" s="1"/>
  <c r="B34" i="37"/>
  <c r="B34" i="54" s="1"/>
  <c r="B33" i="37"/>
  <c r="B33" i="54" s="1"/>
  <c r="B32" i="37"/>
  <c r="B32" i="54" s="1"/>
  <c r="B31" i="37"/>
  <c r="B31" i="54" s="1"/>
  <c r="B29" i="37"/>
  <c r="B29" i="54" s="1"/>
  <c r="B28" i="37"/>
  <c r="B28" i="54" s="1"/>
  <c r="B27" i="37"/>
  <c r="B27" i="54" s="1"/>
  <c r="B26" i="37"/>
  <c r="B26" i="54" s="1"/>
  <c r="B25" i="37"/>
  <c r="B25" i="54" s="1"/>
  <c r="B24" i="37"/>
  <c r="B24" i="54" s="1"/>
  <c r="B23" i="37"/>
  <c r="B23" i="54" s="1"/>
  <c r="B22" i="37"/>
  <c r="B22" i="54" s="1"/>
  <c r="B21" i="37"/>
  <c r="B21" i="54" s="1"/>
  <c r="B20" i="37"/>
  <c r="B20" i="54" s="1"/>
  <c r="B19" i="37"/>
  <c r="B19" i="54" s="1"/>
  <c r="B18" i="37"/>
  <c r="B18" i="54" s="1"/>
  <c r="B17" i="37"/>
  <c r="B17" i="54" s="1"/>
  <c r="B16" i="37"/>
  <c r="B16" i="54" s="1"/>
  <c r="B13" i="37"/>
  <c r="B13" i="54" s="1"/>
  <c r="B11" i="37"/>
  <c r="B11" i="54" s="1"/>
  <c r="B10" i="37"/>
  <c r="B10" i="54" s="1"/>
  <c r="B9" i="37"/>
  <c r="B9" i="54" s="1"/>
  <c r="B8" i="37"/>
  <c r="B8" i="54" s="1"/>
  <c r="B7" i="37"/>
  <c r="B7" i="54" s="1"/>
  <c r="B45" i="7"/>
  <c r="B43" i="7"/>
  <c r="B42" i="7"/>
  <c r="B40" i="7"/>
  <c r="B39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3" i="7"/>
  <c r="B11" i="7"/>
  <c r="B10" i="7"/>
  <c r="B9" i="7"/>
  <c r="B8" i="7"/>
  <c r="B7" i="7"/>
  <c r="B45" i="33"/>
  <c r="B43" i="33"/>
  <c r="B43" i="53" s="1"/>
  <c r="B42" i="33"/>
  <c r="B42" i="53" s="1"/>
  <c r="B40" i="33"/>
  <c r="B40" i="53" s="1"/>
  <c r="B39" i="33"/>
  <c r="B39" i="53" s="1"/>
  <c r="B36" i="33"/>
  <c r="B36" i="53" s="1"/>
  <c r="B35" i="33"/>
  <c r="B35" i="53" s="1"/>
  <c r="B34" i="33"/>
  <c r="B34" i="53" s="1"/>
  <c r="B33" i="33"/>
  <c r="B33" i="53" s="1"/>
  <c r="B32" i="33"/>
  <c r="B32" i="53" s="1"/>
  <c r="B31" i="33"/>
  <c r="B31" i="53" s="1"/>
  <c r="B29" i="33"/>
  <c r="B29" i="53" s="1"/>
  <c r="B28" i="33"/>
  <c r="B28" i="53" s="1"/>
  <c r="B27" i="33"/>
  <c r="B27" i="53" s="1"/>
  <c r="B26" i="33"/>
  <c r="B26" i="53" s="1"/>
  <c r="B25" i="33"/>
  <c r="B25" i="53" s="1"/>
  <c r="B24" i="33"/>
  <c r="B24" i="53" s="1"/>
  <c r="B23" i="33"/>
  <c r="B23" i="53" s="1"/>
  <c r="B22" i="33"/>
  <c r="B22" i="53" s="1"/>
  <c r="B21" i="33"/>
  <c r="B21" i="53" s="1"/>
  <c r="B20" i="33"/>
  <c r="B20" i="53" s="1"/>
  <c r="B19" i="33"/>
  <c r="B19" i="53" s="1"/>
  <c r="B18" i="33"/>
  <c r="B18" i="53" s="1"/>
  <c r="B17" i="33"/>
  <c r="B17" i="53" s="1"/>
  <c r="B16" i="33"/>
  <c r="B13" i="33"/>
  <c r="B13" i="53" s="1"/>
  <c r="B11" i="33"/>
  <c r="B11" i="53" s="1"/>
  <c r="B10" i="33"/>
  <c r="B10" i="53" s="1"/>
  <c r="B9" i="33"/>
  <c r="B8" i="33"/>
  <c r="B8" i="53" s="1"/>
  <c r="B7" i="33"/>
  <c r="B7" i="53" s="1"/>
  <c r="D45" i="59"/>
  <c r="C45" i="59"/>
  <c r="B45" i="59"/>
  <c r="D43" i="59"/>
  <c r="C43" i="59"/>
  <c r="B43" i="59"/>
  <c r="D42" i="59"/>
  <c r="C42" i="59"/>
  <c r="B42" i="59"/>
  <c r="D40" i="59"/>
  <c r="C40" i="59"/>
  <c r="B40" i="59"/>
  <c r="D39" i="59"/>
  <c r="C39" i="59"/>
  <c r="B39" i="59"/>
  <c r="D36" i="59"/>
  <c r="C36" i="59"/>
  <c r="B36" i="59"/>
  <c r="D35" i="59"/>
  <c r="C35" i="59"/>
  <c r="B35" i="59"/>
  <c r="D34" i="59"/>
  <c r="C34" i="59"/>
  <c r="B34" i="59"/>
  <c r="D33" i="59"/>
  <c r="C33" i="59"/>
  <c r="B33" i="59"/>
  <c r="D32" i="59"/>
  <c r="C32" i="59"/>
  <c r="B32" i="59"/>
  <c r="D31" i="59"/>
  <c r="C31" i="59"/>
  <c r="B31" i="59"/>
  <c r="D29" i="59"/>
  <c r="C29" i="59"/>
  <c r="B29" i="59"/>
  <c r="D28" i="59"/>
  <c r="C28" i="59"/>
  <c r="B28" i="59"/>
  <c r="D27" i="59"/>
  <c r="C27" i="59"/>
  <c r="B27" i="59"/>
  <c r="D26" i="59"/>
  <c r="C26" i="59"/>
  <c r="B26" i="59"/>
  <c r="D25" i="59"/>
  <c r="C25" i="59"/>
  <c r="B25" i="59"/>
  <c r="D24" i="59"/>
  <c r="C24" i="59"/>
  <c r="B24" i="59"/>
  <c r="D23" i="59"/>
  <c r="C23" i="59"/>
  <c r="B23" i="59"/>
  <c r="D22" i="59"/>
  <c r="C22" i="59"/>
  <c r="B22" i="59"/>
  <c r="D21" i="59"/>
  <c r="C21" i="59"/>
  <c r="B21" i="59"/>
  <c r="D20" i="59"/>
  <c r="C20" i="59"/>
  <c r="B20" i="59"/>
  <c r="D19" i="59"/>
  <c r="C19" i="59"/>
  <c r="B19" i="59"/>
  <c r="D18" i="59"/>
  <c r="C18" i="59"/>
  <c r="B18" i="59"/>
  <c r="D17" i="59"/>
  <c r="C17" i="59"/>
  <c r="B17" i="59"/>
  <c r="D16" i="59"/>
  <c r="C16" i="59"/>
  <c r="B16" i="59"/>
  <c r="D13" i="59"/>
  <c r="C13" i="59"/>
  <c r="B13" i="59"/>
  <c r="D11" i="59"/>
  <c r="C11" i="59"/>
  <c r="B11" i="59"/>
  <c r="D10" i="59"/>
  <c r="C10" i="59"/>
  <c r="B10" i="59"/>
  <c r="D9" i="59"/>
  <c r="C9" i="59"/>
  <c r="B9" i="59"/>
  <c r="D8" i="59"/>
  <c r="C8" i="59"/>
  <c r="B8" i="59"/>
  <c r="D7" i="59"/>
  <c r="C7" i="59"/>
  <c r="B7" i="59"/>
  <c r="D45" i="60"/>
  <c r="C45" i="60"/>
  <c r="B45" i="60"/>
  <c r="D43" i="60"/>
  <c r="C43" i="60"/>
  <c r="B43" i="60"/>
  <c r="D42" i="60"/>
  <c r="C42" i="60"/>
  <c r="B42" i="60"/>
  <c r="D40" i="60"/>
  <c r="C40" i="60"/>
  <c r="B40" i="60"/>
  <c r="D39" i="60"/>
  <c r="C39" i="60"/>
  <c r="B39" i="60"/>
  <c r="D36" i="60"/>
  <c r="C36" i="60"/>
  <c r="B36" i="60"/>
  <c r="D35" i="60"/>
  <c r="C35" i="60"/>
  <c r="B35" i="60"/>
  <c r="D34" i="60"/>
  <c r="C34" i="60"/>
  <c r="B34" i="60"/>
  <c r="D33" i="60"/>
  <c r="C33" i="60"/>
  <c r="B33" i="60"/>
  <c r="D32" i="60"/>
  <c r="C32" i="60"/>
  <c r="B32" i="60"/>
  <c r="D31" i="60"/>
  <c r="C31" i="60"/>
  <c r="B31" i="60"/>
  <c r="D29" i="60"/>
  <c r="C29" i="60"/>
  <c r="B29" i="60"/>
  <c r="D28" i="60"/>
  <c r="C28" i="60"/>
  <c r="B28" i="60"/>
  <c r="D27" i="60"/>
  <c r="C27" i="60"/>
  <c r="B27" i="60"/>
  <c r="D26" i="60"/>
  <c r="C26" i="60"/>
  <c r="B26" i="60"/>
  <c r="D25" i="60"/>
  <c r="C25" i="60"/>
  <c r="B25" i="60"/>
  <c r="D24" i="60"/>
  <c r="C24" i="60"/>
  <c r="B24" i="60"/>
  <c r="D23" i="60"/>
  <c r="C23" i="60"/>
  <c r="B23" i="60"/>
  <c r="D22" i="60"/>
  <c r="C22" i="60"/>
  <c r="B22" i="60"/>
  <c r="D21" i="60"/>
  <c r="C21" i="60"/>
  <c r="B21" i="60"/>
  <c r="D20" i="60"/>
  <c r="C20" i="60"/>
  <c r="B20" i="60"/>
  <c r="D19" i="60"/>
  <c r="C19" i="60"/>
  <c r="B19" i="60"/>
  <c r="D18" i="60"/>
  <c r="C18" i="60"/>
  <c r="B18" i="60"/>
  <c r="D17" i="60"/>
  <c r="C17" i="60"/>
  <c r="B17" i="60"/>
  <c r="D16" i="60"/>
  <c r="C16" i="60"/>
  <c r="B16" i="60"/>
  <c r="D13" i="60"/>
  <c r="C13" i="60"/>
  <c r="B13" i="60"/>
  <c r="D11" i="60"/>
  <c r="C11" i="60"/>
  <c r="B11" i="60"/>
  <c r="D10" i="60"/>
  <c r="C10" i="60"/>
  <c r="B10" i="60"/>
  <c r="D9" i="60"/>
  <c r="C9" i="60"/>
  <c r="B9" i="60"/>
  <c r="D8" i="60"/>
  <c r="C8" i="60"/>
  <c r="B8" i="60"/>
  <c r="D7" i="60"/>
  <c r="C7" i="60"/>
  <c r="B7" i="60"/>
  <c r="C45" i="37"/>
  <c r="C45" i="54" s="1"/>
  <c r="C39" i="37"/>
  <c r="C39" i="54" s="1"/>
  <c r="C40" i="37"/>
  <c r="C40" i="54" s="1"/>
  <c r="C42" i="37"/>
  <c r="C42" i="54" s="1"/>
  <c r="C43" i="37"/>
  <c r="C43" i="54" s="1"/>
  <c r="C13" i="37"/>
  <c r="C13" i="54" s="1"/>
  <c r="C7" i="37"/>
  <c r="C7" i="54" s="1"/>
  <c r="C8" i="37"/>
  <c r="C8" i="54" s="1"/>
  <c r="C9" i="37"/>
  <c r="C9" i="54" s="1"/>
  <c r="C10" i="37"/>
  <c r="C10" i="54" s="1"/>
  <c r="C11" i="37"/>
  <c r="C11" i="54" s="1"/>
  <c r="C45" i="33"/>
  <c r="C45" i="53" s="1"/>
  <c r="C39" i="33"/>
  <c r="C39" i="53" s="1"/>
  <c r="C40" i="33"/>
  <c r="C40" i="53" s="1"/>
  <c r="C42" i="33"/>
  <c r="C42" i="53" s="1"/>
  <c r="C43" i="33"/>
  <c r="C43" i="53" s="1"/>
  <c r="C13" i="33"/>
  <c r="C13" i="53" s="1"/>
  <c r="C7" i="33"/>
  <c r="C7" i="53" s="1"/>
  <c r="C8" i="33"/>
  <c r="C8" i="53" s="1"/>
  <c r="C9" i="33"/>
  <c r="C9" i="53" s="1"/>
  <c r="C10" i="33"/>
  <c r="C10" i="53" s="1"/>
  <c r="C11" i="33"/>
  <c r="C11" i="53" s="1"/>
  <c r="C11" i="7"/>
  <c r="C7" i="7"/>
  <c r="C8" i="7"/>
  <c r="C9" i="7"/>
  <c r="C10" i="7"/>
  <c r="C43" i="7"/>
  <c r="C39" i="7"/>
  <c r="C40" i="7"/>
  <c r="C42" i="7"/>
  <c r="C45" i="7"/>
  <c r="C13" i="7"/>
  <c r="D43" i="33"/>
  <c r="D42" i="33"/>
  <c r="D42" i="53" s="1"/>
  <c r="D40" i="33"/>
  <c r="D40" i="53" s="1"/>
  <c r="D39" i="33"/>
  <c r="D39" i="53" s="1"/>
  <c r="D43" i="7"/>
  <c r="D43" i="37"/>
  <c r="D43" i="54" s="1"/>
  <c r="D42" i="7"/>
  <c r="D42" i="37"/>
  <c r="D42" i="54" s="1"/>
  <c r="D40" i="7"/>
  <c r="D40" i="37"/>
  <c r="D39" i="7"/>
  <c r="D39" i="37"/>
  <c r="D45" i="37"/>
  <c r="D45" i="54" s="1"/>
  <c r="D13" i="37"/>
  <c r="D13" i="54" s="1"/>
  <c r="D11" i="37"/>
  <c r="D10" i="37"/>
  <c r="D10" i="54" s="1"/>
  <c r="D9" i="37"/>
  <c r="D9" i="54" s="1"/>
  <c r="D8" i="37"/>
  <c r="D7" i="37"/>
  <c r="D7" i="54" s="1"/>
  <c r="D45" i="33"/>
  <c r="D45" i="53" s="1"/>
  <c r="D13" i="33"/>
  <c r="D13" i="53" s="1"/>
  <c r="D11" i="33"/>
  <c r="D11" i="53" s="1"/>
  <c r="D10" i="33"/>
  <c r="D10" i="53" s="1"/>
  <c r="D9" i="33"/>
  <c r="D8" i="33"/>
  <c r="D8" i="53" s="1"/>
  <c r="D7" i="33"/>
  <c r="D45" i="7"/>
  <c r="D13" i="7"/>
  <c r="D11" i="7"/>
  <c r="D10" i="7"/>
  <c r="D9" i="7"/>
  <c r="D8" i="7"/>
  <c r="D7" i="7"/>
  <c r="E7" i="60" l="1"/>
  <c r="E22" i="60"/>
  <c r="E42" i="61"/>
  <c r="E29" i="60"/>
  <c r="E13" i="60"/>
  <c r="E19" i="60"/>
  <c r="E32" i="60"/>
  <c r="E43" i="60"/>
  <c r="E10" i="60"/>
  <c r="E28" i="60"/>
  <c r="E8" i="60"/>
  <c r="E29" i="59"/>
  <c r="B39" i="55"/>
  <c r="B37" i="60"/>
  <c r="E11" i="60"/>
  <c r="E25" i="60"/>
  <c r="E26" i="60"/>
  <c r="E40" i="60"/>
  <c r="E9" i="61"/>
  <c r="E20" i="61"/>
  <c r="E28" i="61"/>
  <c r="B30" i="61"/>
  <c r="B37" i="61" s="1"/>
  <c r="E17" i="61"/>
  <c r="E25" i="61"/>
  <c r="E34" i="61"/>
  <c r="E33" i="60"/>
  <c r="E32" i="7"/>
  <c r="E36" i="7"/>
  <c r="B20" i="55"/>
  <c r="B33" i="55"/>
  <c r="B45" i="55"/>
  <c r="E8" i="7"/>
  <c r="B13" i="55"/>
  <c r="B44" i="21"/>
  <c r="B9" i="55"/>
  <c r="B35" i="52"/>
  <c r="B18" i="52"/>
  <c r="B28" i="52"/>
  <c r="B39" i="52"/>
  <c r="B30" i="21"/>
  <c r="B37" i="21" s="1"/>
  <c r="B7" i="55"/>
  <c r="B11" i="52"/>
  <c r="B22" i="52"/>
  <c r="B11" i="55"/>
  <c r="B22" i="55"/>
  <c r="B26" i="52"/>
  <c r="B31" i="55"/>
  <c r="B30" i="37"/>
  <c r="B37" i="37" s="1"/>
  <c r="B44" i="37"/>
  <c r="B20" i="52"/>
  <c r="B31" i="52"/>
  <c r="B25" i="52"/>
  <c r="B29" i="52"/>
  <c r="B34" i="52"/>
  <c r="B13" i="52"/>
  <c r="B43" i="52"/>
  <c r="B30" i="33"/>
  <c r="B37" i="33" s="1"/>
  <c r="B44" i="53"/>
  <c r="B9" i="53"/>
  <c r="B12" i="53" s="1"/>
  <c r="B16" i="53"/>
  <c r="B30" i="53" s="1"/>
  <c r="B37" i="53" s="1"/>
  <c r="B17" i="55"/>
  <c r="B21" i="55"/>
  <c r="B25" i="55"/>
  <c r="B29" i="55"/>
  <c r="B34" i="55"/>
  <c r="B40" i="55"/>
  <c r="B42" i="55"/>
  <c r="B12" i="33"/>
  <c r="B8" i="55"/>
  <c r="B32" i="55"/>
  <c r="B43" i="55"/>
  <c r="B21" i="52"/>
  <c r="B33" i="52"/>
  <c r="B44" i="33"/>
  <c r="B17" i="52"/>
  <c r="B8" i="52"/>
  <c r="B44" i="59"/>
  <c r="B30" i="59"/>
  <c r="B37" i="59" s="1"/>
  <c r="B40" i="52"/>
  <c r="B24" i="52"/>
  <c r="B12" i="7"/>
  <c r="B44" i="7"/>
  <c r="B24" i="55"/>
  <c r="B28" i="55"/>
  <c r="B23" i="52"/>
  <c r="B32" i="52"/>
  <c r="B10" i="52"/>
  <c r="B10" i="55"/>
  <c r="B26" i="55"/>
  <c r="B35" i="55"/>
  <c r="B44" i="60"/>
  <c r="B44" i="61"/>
  <c r="B46" i="61" s="1"/>
  <c r="B19" i="52"/>
  <c r="B27" i="52"/>
  <c r="B36" i="52"/>
  <c r="B42" i="52"/>
  <c r="B44" i="54"/>
  <c r="B12" i="37"/>
  <c r="E45" i="7"/>
  <c r="C12" i="60"/>
  <c r="E31" i="60"/>
  <c r="E35" i="60"/>
  <c r="E42" i="60"/>
  <c r="B7" i="52"/>
  <c r="B16" i="55"/>
  <c r="B30" i="7"/>
  <c r="B37" i="7" s="1"/>
  <c r="B19" i="55"/>
  <c r="B36" i="55"/>
  <c r="B45" i="53"/>
  <c r="B45" i="52" s="1"/>
  <c r="B12" i="21"/>
  <c r="E26" i="33"/>
  <c r="E18" i="33"/>
  <c r="E24" i="61"/>
  <c r="E24" i="60"/>
  <c r="B30" i="54"/>
  <c r="B37" i="54" s="1"/>
  <c r="B23" i="55"/>
  <c r="B18" i="55"/>
  <c r="E23" i="60"/>
  <c r="E27" i="60"/>
  <c r="B12" i="54"/>
  <c r="B27" i="55"/>
  <c r="E11" i="61"/>
  <c r="E22" i="61"/>
  <c r="E31" i="61"/>
  <c r="D44" i="61"/>
  <c r="C12" i="61"/>
  <c r="E13" i="61"/>
  <c r="E23" i="61"/>
  <c r="E32" i="61"/>
  <c r="E43" i="61"/>
  <c r="E39" i="61"/>
  <c r="E18" i="61"/>
  <c r="E26" i="61"/>
  <c r="C44" i="61"/>
  <c r="E36" i="61"/>
  <c r="E8" i="61"/>
  <c r="E19" i="61"/>
  <c r="E27" i="61"/>
  <c r="E10" i="61"/>
  <c r="C30" i="61"/>
  <c r="C37" i="61" s="1"/>
  <c r="E29" i="61"/>
  <c r="E40" i="61"/>
  <c r="E18" i="60"/>
  <c r="E36" i="60"/>
  <c r="D30" i="61"/>
  <c r="D37" i="61" s="1"/>
  <c r="E33" i="61"/>
  <c r="E45" i="61"/>
  <c r="E9" i="60"/>
  <c r="E17" i="60"/>
  <c r="E35" i="61"/>
  <c r="E21" i="60"/>
  <c r="E34" i="60"/>
  <c r="C44" i="60"/>
  <c r="C30" i="60"/>
  <c r="C37" i="60" s="1"/>
  <c r="D12" i="61"/>
  <c r="E20" i="60"/>
  <c r="E21" i="61"/>
  <c r="D30" i="60"/>
  <c r="D37" i="60" s="1"/>
  <c r="D44" i="60"/>
  <c r="D12" i="60"/>
  <c r="E45" i="60"/>
  <c r="E39" i="60"/>
  <c r="E29" i="33"/>
  <c r="E25" i="33"/>
  <c r="E16" i="60"/>
  <c r="E42" i="33"/>
  <c r="E7" i="33"/>
  <c r="E43" i="33"/>
  <c r="D25" i="53"/>
  <c r="E25" i="53" s="1"/>
  <c r="E10" i="33"/>
  <c r="C12" i="33"/>
  <c r="D30" i="33"/>
  <c r="D37" i="33" s="1"/>
  <c r="D18" i="53"/>
  <c r="E18" i="53" s="1"/>
  <c r="E22" i="33"/>
  <c r="E11" i="37"/>
  <c r="E8" i="37"/>
  <c r="D23" i="55"/>
  <c r="E27" i="37"/>
  <c r="E23" i="37"/>
  <c r="E19" i="37"/>
  <c r="E13" i="37"/>
  <c r="E25" i="37"/>
  <c r="E20" i="37"/>
  <c r="E16" i="37"/>
  <c r="E34" i="37"/>
  <c r="E40" i="37"/>
  <c r="E26" i="37"/>
  <c r="E39" i="37"/>
  <c r="E42" i="54"/>
  <c r="C23" i="54"/>
  <c r="E23" i="54" s="1"/>
  <c r="E7" i="37"/>
  <c r="E35" i="37"/>
  <c r="E22" i="37"/>
  <c r="E31" i="54"/>
  <c r="E28" i="54"/>
  <c r="C30" i="37"/>
  <c r="C37" i="37" s="1"/>
  <c r="D39" i="54"/>
  <c r="E39" i="54" s="1"/>
  <c r="E28" i="37"/>
  <c r="D25" i="54"/>
  <c r="C9" i="52"/>
  <c r="C27" i="54"/>
  <c r="E27" i="54" s="1"/>
  <c r="C16" i="54"/>
  <c r="E16" i="54" s="1"/>
  <c r="D30" i="37"/>
  <c r="D37" i="37" s="1"/>
  <c r="E36" i="54"/>
  <c r="E24" i="54"/>
  <c r="E29" i="37"/>
  <c r="E31" i="37"/>
  <c r="D11" i="54"/>
  <c r="E11" i="54" s="1"/>
  <c r="E7" i="54"/>
  <c r="E33" i="37"/>
  <c r="E24" i="37"/>
  <c r="E45" i="37"/>
  <c r="E13" i="54"/>
  <c r="C20" i="54"/>
  <c r="E20" i="54" s="1"/>
  <c r="E10" i="54"/>
  <c r="E17" i="37"/>
  <c r="E43" i="37"/>
  <c r="D8" i="54"/>
  <c r="D8" i="52" s="1"/>
  <c r="C33" i="55"/>
  <c r="C44" i="54"/>
  <c r="E18" i="37"/>
  <c r="E32" i="37"/>
  <c r="C44" i="37"/>
  <c r="E36" i="37"/>
  <c r="D44" i="37"/>
  <c r="E21" i="37"/>
  <c r="E42" i="37"/>
  <c r="C40" i="52"/>
  <c r="C34" i="54"/>
  <c r="C34" i="52" s="1"/>
  <c r="C26" i="52"/>
  <c r="D18" i="54"/>
  <c r="C12" i="37"/>
  <c r="E9" i="37"/>
  <c r="C17" i="54"/>
  <c r="C17" i="52" s="1"/>
  <c r="C29" i="55"/>
  <c r="E10" i="37"/>
  <c r="D12" i="37"/>
  <c r="D40" i="54"/>
  <c r="E40" i="54" s="1"/>
  <c r="E33" i="54"/>
  <c r="C13" i="52"/>
  <c r="C7" i="55"/>
  <c r="E19" i="54"/>
  <c r="D19" i="52"/>
  <c r="E21" i="54"/>
  <c r="E29" i="54"/>
  <c r="C8" i="52"/>
  <c r="E22" i="54"/>
  <c r="C11" i="52"/>
  <c r="C33" i="52"/>
  <c r="C29" i="52"/>
  <c r="C28" i="52"/>
  <c r="C12" i="54"/>
  <c r="C10" i="52"/>
  <c r="C42" i="52"/>
  <c r="E43" i="54"/>
  <c r="D35" i="52"/>
  <c r="E32" i="54"/>
  <c r="E26" i="54"/>
  <c r="E9" i="54"/>
  <c r="E35" i="54"/>
  <c r="C19" i="52"/>
  <c r="C18" i="52"/>
  <c r="E32" i="21"/>
  <c r="C10" i="55"/>
  <c r="E22" i="21"/>
  <c r="E32" i="59"/>
  <c r="E26" i="59"/>
  <c r="E20" i="59"/>
  <c r="E8" i="21"/>
  <c r="E28" i="21"/>
  <c r="E39" i="21"/>
  <c r="E11" i="21"/>
  <c r="E26" i="21"/>
  <c r="E27" i="59"/>
  <c r="D17" i="55"/>
  <c r="E23" i="21"/>
  <c r="E18" i="59"/>
  <c r="E21" i="21"/>
  <c r="E40" i="21"/>
  <c r="E33" i="59"/>
  <c r="C26" i="55"/>
  <c r="E10" i="21"/>
  <c r="E43" i="21"/>
  <c r="E9" i="21"/>
  <c r="E29" i="21"/>
  <c r="E25" i="21"/>
  <c r="E13" i="21"/>
  <c r="E16" i="59"/>
  <c r="E39" i="59"/>
  <c r="E18" i="21"/>
  <c r="E35" i="21"/>
  <c r="E24" i="59"/>
  <c r="C18" i="55"/>
  <c r="E19" i="21"/>
  <c r="E22" i="59"/>
  <c r="C32" i="55"/>
  <c r="C35" i="55"/>
  <c r="D30" i="21"/>
  <c r="D37" i="21" s="1"/>
  <c r="E36" i="21"/>
  <c r="E8" i="59"/>
  <c r="E21" i="59"/>
  <c r="E28" i="59"/>
  <c r="E34" i="59"/>
  <c r="E42" i="59"/>
  <c r="C12" i="21"/>
  <c r="E17" i="21"/>
  <c r="E20" i="21"/>
  <c r="E34" i="21"/>
  <c r="C44" i="21"/>
  <c r="E13" i="59"/>
  <c r="E24" i="21"/>
  <c r="E7" i="21"/>
  <c r="E27" i="21"/>
  <c r="E31" i="21"/>
  <c r="D12" i="21"/>
  <c r="E33" i="21"/>
  <c r="C30" i="21"/>
  <c r="C37" i="21" s="1"/>
  <c r="D44" i="21"/>
  <c r="E9" i="59"/>
  <c r="D13" i="55"/>
  <c r="D27" i="55"/>
  <c r="D19" i="55"/>
  <c r="C34" i="55"/>
  <c r="E16" i="21"/>
  <c r="E45" i="21"/>
  <c r="D10" i="55"/>
  <c r="E42" i="21"/>
  <c r="C43" i="55"/>
  <c r="C25" i="55"/>
  <c r="D16" i="55"/>
  <c r="E19" i="59"/>
  <c r="E17" i="59"/>
  <c r="E43" i="59"/>
  <c r="E19" i="7"/>
  <c r="E23" i="59"/>
  <c r="E29" i="7"/>
  <c r="C23" i="55"/>
  <c r="C19" i="55"/>
  <c r="E19" i="55" s="1"/>
  <c r="E11" i="59"/>
  <c r="C12" i="59"/>
  <c r="D12" i="59"/>
  <c r="E40" i="59"/>
  <c r="C30" i="59"/>
  <c r="C37" i="59" s="1"/>
  <c r="E35" i="59"/>
  <c r="E23" i="7"/>
  <c r="E9" i="7"/>
  <c r="E17" i="7"/>
  <c r="E10" i="59"/>
  <c r="E25" i="59"/>
  <c r="E31" i="59"/>
  <c r="E36" i="59"/>
  <c r="E45" i="59"/>
  <c r="D23" i="52"/>
  <c r="E45" i="54"/>
  <c r="D44" i="7"/>
  <c r="C12" i="7"/>
  <c r="C35" i="52"/>
  <c r="E28" i="7"/>
  <c r="C36" i="52"/>
  <c r="D32" i="52"/>
  <c r="C45" i="52"/>
  <c r="D21" i="52"/>
  <c r="C32" i="52"/>
  <c r="E27" i="7"/>
  <c r="D22" i="52"/>
  <c r="C43" i="52"/>
  <c r="E42" i="7"/>
  <c r="D42" i="55"/>
  <c r="E21" i="7"/>
  <c r="E39" i="7"/>
  <c r="E35" i="53"/>
  <c r="C28" i="55"/>
  <c r="D33" i="55"/>
  <c r="E34" i="7"/>
  <c r="C36" i="55"/>
  <c r="E11" i="7"/>
  <c r="E26" i="7"/>
  <c r="E31" i="7"/>
  <c r="D32" i="55"/>
  <c r="C42" i="55"/>
  <c r="D9" i="55"/>
  <c r="E22" i="7"/>
  <c r="E18" i="7"/>
  <c r="E13" i="7"/>
  <c r="E16" i="7"/>
  <c r="D36" i="55"/>
  <c r="E35" i="7"/>
  <c r="C44" i="59"/>
  <c r="E7" i="7"/>
  <c r="D44" i="59"/>
  <c r="D22" i="55"/>
  <c r="D12" i="7"/>
  <c r="D30" i="59"/>
  <c r="D37" i="59" s="1"/>
  <c r="E24" i="7"/>
  <c r="E20" i="7"/>
  <c r="E33" i="7"/>
  <c r="E43" i="7"/>
  <c r="C44" i="7"/>
  <c r="C11" i="55"/>
  <c r="E7" i="59"/>
  <c r="C17" i="55"/>
  <c r="D31" i="55"/>
  <c r="D29" i="55"/>
  <c r="C27" i="55"/>
  <c r="D24" i="55"/>
  <c r="D20" i="55"/>
  <c r="E40" i="7"/>
  <c r="D25" i="55"/>
  <c r="D21" i="55"/>
  <c r="D30" i="7"/>
  <c r="D37" i="7" s="1"/>
  <c r="C30" i="7"/>
  <c r="C37" i="7" s="1"/>
  <c r="D39" i="55"/>
  <c r="D40" i="55"/>
  <c r="D18" i="55"/>
  <c r="D35" i="55"/>
  <c r="E10" i="7"/>
  <c r="C9" i="55"/>
  <c r="E25" i="7"/>
  <c r="E10" i="53"/>
  <c r="D8" i="55"/>
  <c r="D28" i="55"/>
  <c r="C20" i="55"/>
  <c r="C31" i="55"/>
  <c r="D34" i="55"/>
  <c r="E16" i="61"/>
  <c r="E7" i="61"/>
  <c r="E11" i="53"/>
  <c r="D17" i="52"/>
  <c r="E17" i="53"/>
  <c r="E11" i="33"/>
  <c r="C40" i="55"/>
  <c r="E8" i="53"/>
  <c r="E17" i="33"/>
  <c r="D7" i="53"/>
  <c r="D7" i="52" s="1"/>
  <c r="C8" i="55"/>
  <c r="D11" i="55"/>
  <c r="D45" i="55"/>
  <c r="D44" i="33"/>
  <c r="D33" i="53"/>
  <c r="E33" i="53" s="1"/>
  <c r="D24" i="53"/>
  <c r="D24" i="52" s="1"/>
  <c r="E32" i="33"/>
  <c r="E33" i="33"/>
  <c r="D43" i="55"/>
  <c r="C13" i="55"/>
  <c r="E40" i="33"/>
  <c r="D9" i="53"/>
  <c r="D26" i="55"/>
  <c r="E36" i="33"/>
  <c r="C39" i="55"/>
  <c r="E36" i="53"/>
  <c r="E13" i="33"/>
  <c r="E19" i="33"/>
  <c r="D31" i="53"/>
  <c r="D31" i="52" s="1"/>
  <c r="E39" i="33"/>
  <c r="D29" i="53"/>
  <c r="C20" i="53"/>
  <c r="E21" i="33"/>
  <c r="E32" i="53"/>
  <c r="C25" i="52"/>
  <c r="D7" i="55"/>
  <c r="D43" i="53"/>
  <c r="D43" i="52" s="1"/>
  <c r="C44" i="33"/>
  <c r="C22" i="55"/>
  <c r="C21" i="55"/>
  <c r="C39" i="52"/>
  <c r="C44" i="53"/>
  <c r="C24" i="52"/>
  <c r="E40" i="53"/>
  <c r="D13" i="52"/>
  <c r="E13" i="53"/>
  <c r="C12" i="53"/>
  <c r="C7" i="52"/>
  <c r="D42" i="52"/>
  <c r="E42" i="53"/>
  <c r="E21" i="53"/>
  <c r="C21" i="52"/>
  <c r="E35" i="33"/>
  <c r="C30" i="33"/>
  <c r="C37" i="33" s="1"/>
  <c r="E19" i="53"/>
  <c r="D34" i="53"/>
  <c r="D16" i="52"/>
  <c r="D12" i="33"/>
  <c r="E9" i="33"/>
  <c r="E34" i="33"/>
  <c r="E39" i="53"/>
  <c r="D20" i="53"/>
  <c r="D26" i="53"/>
  <c r="C31" i="53"/>
  <c r="C31" i="52" s="1"/>
  <c r="C23" i="53"/>
  <c r="E20" i="33"/>
  <c r="E16" i="33"/>
  <c r="D45" i="52"/>
  <c r="C45" i="55"/>
  <c r="E45" i="33"/>
  <c r="E31" i="33"/>
  <c r="D36" i="52"/>
  <c r="D27" i="53"/>
  <c r="C22" i="53"/>
  <c r="E16" i="53"/>
  <c r="E8" i="33"/>
  <c r="E27" i="33"/>
  <c r="D10" i="52"/>
  <c r="E28" i="33"/>
  <c r="E45" i="53"/>
  <c r="E24" i="33"/>
  <c r="D28" i="53"/>
  <c r="C24" i="55"/>
  <c r="C16" i="55"/>
  <c r="E23" i="33"/>
  <c r="B46" i="60" l="1"/>
  <c r="E44" i="60"/>
  <c r="E12" i="60"/>
  <c r="E44" i="61"/>
  <c r="D46" i="60"/>
  <c r="E12" i="61"/>
  <c r="D46" i="61"/>
  <c r="D25" i="52"/>
  <c r="E25" i="52" s="1"/>
  <c r="E44" i="7"/>
  <c r="B46" i="21"/>
  <c r="B46" i="37"/>
  <c r="B46" i="33"/>
  <c r="B44" i="55"/>
  <c r="B16" i="52"/>
  <c r="B30" i="52" s="1"/>
  <c r="B37" i="52" s="1"/>
  <c r="B9" i="52"/>
  <c r="B12" i="52" s="1"/>
  <c r="B12" i="55"/>
  <c r="B46" i="59"/>
  <c r="B46" i="54"/>
  <c r="B46" i="7"/>
  <c r="B44" i="52"/>
  <c r="B46" i="53"/>
  <c r="C46" i="60"/>
  <c r="B30" i="55"/>
  <c r="B37" i="55" s="1"/>
  <c r="C46" i="61"/>
  <c r="E30" i="60"/>
  <c r="E37" i="60" s="1"/>
  <c r="E30" i="61"/>
  <c r="E37" i="61" s="1"/>
  <c r="C46" i="33"/>
  <c r="D18" i="52"/>
  <c r="E18" i="52" s="1"/>
  <c r="E44" i="33"/>
  <c r="E12" i="33"/>
  <c r="E23" i="55"/>
  <c r="E10" i="52"/>
  <c r="E19" i="52"/>
  <c r="D40" i="52"/>
  <c r="E40" i="52" s="1"/>
  <c r="D39" i="52"/>
  <c r="E39" i="52" s="1"/>
  <c r="E33" i="55"/>
  <c r="E42" i="52"/>
  <c r="E8" i="54"/>
  <c r="C27" i="52"/>
  <c r="E25" i="54"/>
  <c r="D30" i="54"/>
  <c r="D37" i="54" s="1"/>
  <c r="C16" i="52"/>
  <c r="E16" i="52" s="1"/>
  <c r="D12" i="54"/>
  <c r="E12" i="54" s="1"/>
  <c r="D44" i="54"/>
  <c r="E44" i="54" s="1"/>
  <c r="D11" i="52"/>
  <c r="E11" i="52" s="1"/>
  <c r="E18" i="54"/>
  <c r="E30" i="37"/>
  <c r="E37" i="37" s="1"/>
  <c r="E32" i="52"/>
  <c r="C30" i="54"/>
  <c r="C37" i="54" s="1"/>
  <c r="C46" i="54" s="1"/>
  <c r="E12" i="37"/>
  <c r="E13" i="52"/>
  <c r="C20" i="52"/>
  <c r="E17" i="54"/>
  <c r="E29" i="55"/>
  <c r="C46" i="37"/>
  <c r="D46" i="37"/>
  <c r="E44" i="37"/>
  <c r="E17" i="52"/>
  <c r="E10" i="55"/>
  <c r="E34" i="54"/>
  <c r="E35" i="55"/>
  <c r="E25" i="55"/>
  <c r="E8" i="52"/>
  <c r="E21" i="52"/>
  <c r="E35" i="52"/>
  <c r="E43" i="52"/>
  <c r="E42" i="55"/>
  <c r="E44" i="59"/>
  <c r="E34" i="55"/>
  <c r="E17" i="55"/>
  <c r="E44" i="21"/>
  <c r="E9" i="55"/>
  <c r="E32" i="55"/>
  <c r="E26" i="55"/>
  <c r="E18" i="55"/>
  <c r="E30" i="59"/>
  <c r="E37" i="59" s="1"/>
  <c r="E16" i="55"/>
  <c r="D46" i="21"/>
  <c r="C46" i="59"/>
  <c r="E43" i="55"/>
  <c r="E30" i="21"/>
  <c r="E37" i="21" s="1"/>
  <c r="E36" i="55"/>
  <c r="C46" i="21"/>
  <c r="E13" i="55"/>
  <c r="E27" i="55"/>
  <c r="E12" i="21"/>
  <c r="E8" i="55"/>
  <c r="E24" i="55"/>
  <c r="E12" i="59"/>
  <c r="C46" i="7"/>
  <c r="E36" i="52"/>
  <c r="E21" i="55"/>
  <c r="E12" i="7"/>
  <c r="E40" i="55"/>
  <c r="D46" i="7"/>
  <c r="E20" i="55"/>
  <c r="E31" i="55"/>
  <c r="E22" i="55"/>
  <c r="E11" i="55"/>
  <c r="E28" i="55"/>
  <c r="E30" i="7"/>
  <c r="E37" i="7" s="1"/>
  <c r="D46" i="59"/>
  <c r="D30" i="55"/>
  <c r="D37" i="55" s="1"/>
  <c r="D44" i="53"/>
  <c r="E44" i="53" s="1"/>
  <c r="D12" i="53"/>
  <c r="E12" i="53" s="1"/>
  <c r="E39" i="55"/>
  <c r="D12" i="55"/>
  <c r="E7" i="55"/>
  <c r="C12" i="55"/>
  <c r="C44" i="55"/>
  <c r="E24" i="53"/>
  <c r="E24" i="52"/>
  <c r="E7" i="53"/>
  <c r="D44" i="55"/>
  <c r="D29" i="52"/>
  <c r="E29" i="52" s="1"/>
  <c r="E29" i="53"/>
  <c r="D33" i="52"/>
  <c r="E33" i="52" s="1"/>
  <c r="E9" i="53"/>
  <c r="D9" i="52"/>
  <c r="E9" i="52" s="1"/>
  <c r="E43" i="53"/>
  <c r="C30" i="53"/>
  <c r="C37" i="53" s="1"/>
  <c r="C46" i="53" s="1"/>
  <c r="E31" i="53"/>
  <c r="D28" i="52"/>
  <c r="E28" i="52" s="1"/>
  <c r="E28" i="53"/>
  <c r="D26" i="52"/>
  <c r="E26" i="52" s="1"/>
  <c r="E26" i="53"/>
  <c r="E20" i="53"/>
  <c r="D20" i="52"/>
  <c r="D46" i="33"/>
  <c r="E45" i="55"/>
  <c r="C44" i="52"/>
  <c r="E45" i="52"/>
  <c r="D34" i="52"/>
  <c r="E34" i="52" s="1"/>
  <c r="E34" i="53"/>
  <c r="E30" i="33"/>
  <c r="E37" i="33" s="1"/>
  <c r="E31" i="52"/>
  <c r="E22" i="53"/>
  <c r="C22" i="52"/>
  <c r="E22" i="52" s="1"/>
  <c r="D30" i="53"/>
  <c r="D37" i="53" s="1"/>
  <c r="C12" i="52"/>
  <c r="E7" i="52"/>
  <c r="D27" i="52"/>
  <c r="E27" i="53"/>
  <c r="E23" i="53"/>
  <c r="C23" i="52"/>
  <c r="E23" i="52" s="1"/>
  <c r="C30" i="55"/>
  <c r="C37" i="55" s="1"/>
  <c r="E46" i="61" l="1"/>
  <c r="E46" i="60"/>
  <c r="E46" i="33"/>
  <c r="B46" i="55"/>
  <c r="B46" i="52"/>
  <c r="D44" i="52"/>
  <c r="E44" i="52" s="1"/>
  <c r="E27" i="52"/>
  <c r="E30" i="54"/>
  <c r="E37" i="54" s="1"/>
  <c r="D46" i="54"/>
  <c r="E46" i="54" s="1"/>
  <c r="E20" i="52"/>
  <c r="E46" i="37"/>
  <c r="E46" i="21"/>
  <c r="E46" i="59"/>
  <c r="E30" i="55"/>
  <c r="E37" i="55" s="1"/>
  <c r="E46" i="7"/>
  <c r="E44" i="55"/>
  <c r="D46" i="53"/>
  <c r="E46" i="53" s="1"/>
  <c r="E30" i="53"/>
  <c r="E37" i="53" s="1"/>
  <c r="E12" i="55"/>
  <c r="D46" i="55"/>
  <c r="C46" i="55"/>
  <c r="D12" i="52"/>
  <c r="E12" i="52" s="1"/>
  <c r="D30" i="52"/>
  <c r="D37" i="52" s="1"/>
  <c r="C30" i="52"/>
  <c r="C37" i="52" s="1"/>
  <c r="C46" i="52" s="1"/>
  <c r="E30" i="52" l="1"/>
  <c r="E37" i="52" s="1"/>
  <c r="E46" i="55"/>
  <c r="D46" i="52"/>
  <c r="E46" i="52" s="1"/>
</calcChain>
</file>

<file path=xl/sharedStrings.xml><?xml version="1.0" encoding="utf-8"?>
<sst xmlns="http://schemas.openxmlformats.org/spreadsheetml/2006/main" count="3125" uniqueCount="158">
  <si>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</si>
  <si>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</si>
  <si>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</si>
  <si>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</si>
  <si>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</si>
  <si>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</si>
  <si>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</si>
  <si>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</si>
  <si>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</si>
  <si>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</si>
  <si>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</si>
  <si>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</si>
  <si>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</si>
  <si>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</si>
  <si>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</si>
  <si>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</si>
  <si>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</si>
  <si>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</si>
  <si>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</si>
  <si>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</si>
  <si>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</si>
  <si>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</si>
  <si>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</si>
  <si>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</si>
  <si>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</si>
  <si>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</si>
  <si>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</si>
  <si>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</si>
  <si>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</si>
  <si>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</si>
  <si>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</si>
  <si>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</si>
  <si>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</si>
  <si>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</si>
  <si>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</si>
  <si>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</si>
  <si>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</si>
  <si>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</si>
  <si>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</si>
  <si>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</si>
  <si>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</si>
  <si>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</si>
  <si>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</si>
  <si>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</si>
  <si>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</si>
  <si>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</si>
  <si>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</si>
  <si>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</si>
  <si>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</si>
  <si>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</si>
  <si>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</si>
  <si>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</si>
  <si>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</si>
  <si>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</si>
  <si>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</si>
  <si>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</si>
  <si>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</si>
  <si>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</si>
  <si>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</si>
  <si>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</si>
  <si>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</si>
  <si>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</si>
  <si>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</si>
  <si>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</si>
  <si>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</si>
  <si>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</si>
  <si>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</si>
  <si>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</si>
  <si>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</si>
  <si>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</si>
  <si>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</si>
  <si>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</si>
  <si>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</si>
  <si>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</si>
  <si>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</si>
  <si>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</si>
  <si>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</si>
  <si>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</si>
  <si>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</si>
  <si>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</si>
  <si>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</si>
  <si>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</si>
  <si>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</si>
  <si>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</si>
  <si>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</si>
  <si>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</si>
  <si>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</si>
  <si>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</si>
  <si>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</si>
  <si>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</si>
  <si>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at Alexandria</t>
  </si>
  <si>
    <t>Louisiana State University Shreveport</t>
  </si>
  <si>
    <t>Louisiana Tech University</t>
  </si>
  <si>
    <t>SOUTHERN UNIVERSITY AT SHREVEPORT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</si>
  <si>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</si>
  <si>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</si>
  <si>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</si>
  <si>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</si>
  <si>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</si>
  <si>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</si>
  <si>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</si>
  <si>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2018-2019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</si>
  <si>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</si>
  <si>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</si>
  <si>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</si>
  <si>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</si>
  <si>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</si>
  <si>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</si>
  <si>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</si>
  <si>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</si>
  <si>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</si>
  <si>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</si>
  <si>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</si>
  <si>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</si>
  <si>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</si>
  <si>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</si>
  <si>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</si>
  <si>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</si>
  <si>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</si>
  <si>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</si>
  <si>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</si>
  <si>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</si>
  <si>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</si>
  <si>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</si>
  <si>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</si>
  <si>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</si>
  <si>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</si>
  <si>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</si>
  <si>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</si>
  <si>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</si>
  <si>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</si>
  <si>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</si>
  <si>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</si>
  <si>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</si>
  <si>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</si>
  <si>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</si>
  <si>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</si>
  <si>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</si>
  <si>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</si>
  <si>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</si>
  <si>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</si>
  <si>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</si>
  <si>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</si>
  <si>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</si>
  <si>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</si>
  <si>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</si>
  <si>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</si>
  <si>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</si>
  <si>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</si>
  <si>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</si>
  <si>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</si>
  <si>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Sowela</t>
  </si>
  <si>
    <t>Home</t>
  </si>
  <si>
    <t>BOR2</t>
  </si>
  <si>
    <t>ULS Board</t>
  </si>
  <si>
    <t>2019-2020</t>
  </si>
  <si>
    <t>Northwest LA TCC</t>
  </si>
  <si>
    <t>Northwest Louisiana Technical Community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</si>
</sst>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3" fontId="1" fillId="0" borderId="0" xfId="0" applyNumberFormat="1" applyFont="1" applyAlignment="1"/>
    <xf numFmtId="3" fontId="1" fillId="0" borderId="2" xfId="0" applyNumberFormat="1" applyFont="1" applyBorder="1" applyAlignment="1"/>
    <xf numFmtId="6" fontId="3" fillId="0" borderId="0" xfId="0" applyNumberFormat="1" applyFont="1" applyAlignment="1"/>
    <xf numFmtId="6" fontId="2" fillId="0" borderId="0" xfId="0" applyNumberFormat="1" applyFont="1" applyBorder="1" applyAlignment="1"/>
    <xf numFmtId="0" fontId="3" fillId="0" borderId="1" xfId="0" applyNumberFormat="1" applyFont="1" applyBorder="1" applyAlignment="1"/>
    <xf numFmtId="6" fontId="3" fillId="0" borderId="1" xfId="0" applyNumberFormat="1" applyFont="1" applyBorder="1" applyAlignment="1"/>
    <xf numFmtId="0" fontId="3" fillId="0" borderId="0" xfId="0" applyNumberFormat="1" applyFont="1" applyBorder="1" applyAlignment="1"/>
    <xf numFmtId="3" fontId="3" fillId="0" borderId="0" xfId="0" applyNumberFormat="1" applyFont="1" applyBorder="1" applyAlignment="1"/>
    <xf numFmtId="0" fontId="3" fillId="0" borderId="0" xfId="0" applyNumberFormat="1" applyFont="1" applyAlignment="1"/>
    <xf numFmtId="3" fontId="3" fillId="0" borderId="0" xfId="0" applyNumberFormat="1" applyFont="1" applyAlignment="1"/>
    <xf numFmtId="6" fontId="3" fillId="0" borderId="2" xfId="0" applyNumberFormat="1" applyFont="1" applyBorder="1" applyAlignment="1"/>
    <xf numFmtId="0" fontId="2" fillId="0" borderId="3" xfId="0" applyNumberFormat="1" applyFont="1" applyBorder="1" applyAlignment="1">
      <alignment horizontal="left"/>
    </xf>
    <xf numFmtId="6" fontId="2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/>
    <xf numFmtId="6" fontId="2" fillId="0" borderId="4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2" fillId="0" borderId="5" xfId="0" applyNumberFormat="1" applyFont="1" applyBorder="1" applyAlignment="1"/>
    <xf numFmtId="6" fontId="3" fillId="0" borderId="5" xfId="0" applyNumberFormat="1" applyFont="1" applyBorder="1"/>
    <xf numFmtId="6" fontId="3" fillId="0" borderId="7" xfId="0" applyNumberFormat="1" applyFont="1" applyBorder="1" applyAlignment="1"/>
    <xf numFmtId="0" fontId="3" fillId="0" borderId="5" xfId="0" applyNumberFormat="1" applyFont="1" applyBorder="1" applyAlignment="1"/>
    <xf numFmtId="0" fontId="3" fillId="0" borderId="6" xfId="0" applyNumberFormat="1" applyFont="1" applyFill="1" applyBorder="1" applyAlignment="1"/>
    <xf numFmtId="0" fontId="3" fillId="0" borderId="6" xfId="0" applyNumberFormat="1" applyFont="1" applyBorder="1" applyAlignment="1"/>
    <xf numFmtId="0" fontId="2" fillId="0" borderId="4" xfId="0" applyNumberFormat="1" applyFont="1" applyFill="1" applyBorder="1" applyAlignment="1"/>
    <xf numFmtId="6" fontId="2" fillId="0" borderId="6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 applyAlignment="1"/>
    <xf numFmtId="0" fontId="2" fillId="0" borderId="6" xfId="0" applyNumberFormat="1" applyFont="1" applyBorder="1" applyAlignment="1"/>
    <xf numFmtId="6" fontId="2" fillId="0" borderId="7" xfId="0" applyNumberFormat="1" applyFont="1" applyBorder="1" applyAlignment="1"/>
    <xf numFmtId="6" fontId="3" fillId="0" borderId="5" xfId="0" applyNumberFormat="1" applyFont="1" applyBorder="1" applyAlignment="1"/>
    <xf numFmtId="0" fontId="2" fillId="0" borderId="4" xfId="0" applyNumberFormat="1" applyFont="1" applyBorder="1" applyAlignment="1"/>
    <xf numFmtId="6" fontId="3" fillId="0" borderId="4" xfId="0" applyNumberFormat="1" applyFont="1" applyBorder="1" applyAlignment="1"/>
    <xf numFmtId="6" fontId="3" fillId="0" borderId="6" xfId="0" applyNumberFormat="1" applyFont="1" applyBorder="1" applyAlignment="1"/>
    <xf numFmtId="0" fontId="3" fillId="0" borderId="4" xfId="0" applyNumberFormat="1" applyFont="1" applyFill="1" applyBorder="1" applyAlignment="1"/>
    <xf numFmtId="6" fontId="2" fillId="0" borderId="5" xfId="0" applyNumberFormat="1" applyFont="1" applyBorder="1" applyAlignment="1"/>
    <xf numFmtId="6" fontId="2" fillId="0" borderId="4" xfId="0" applyNumberFormat="1" applyFont="1" applyBorder="1" applyAlignment="1"/>
    <xf numFmtId="0" fontId="3" fillId="0" borderId="7" xfId="0" applyNumberFormat="1" applyFont="1" applyBorder="1" applyAlignment="1"/>
    <xf numFmtId="0" fontId="3" fillId="0" borderId="8" xfId="0" applyNumberFormat="1" applyFont="1" applyBorder="1" applyAlignment="1"/>
    <xf numFmtId="0" fontId="2" fillId="0" borderId="6" xfId="0" applyNumberFormat="1" applyFont="1" applyFill="1" applyBorder="1" applyAlignment="1"/>
    <xf numFmtId="6" fontId="2" fillId="0" borderId="8" xfId="0" applyNumberFormat="1" applyFont="1" applyBorder="1" applyAlignment="1"/>
    <xf numFmtId="0" fontId="3" fillId="0" borderId="4" xfId="0" applyNumberFormat="1" applyFont="1" applyBorder="1"/>
    <xf numFmtId="0" fontId="2" fillId="0" borderId="5" xfId="0" applyNumberFormat="1" applyFont="1" applyBorder="1"/>
    <xf numFmtId="0" fontId="2" fillId="0" borderId="0" xfId="0" applyNumberFormat="1" applyFont="1"/>
    <xf numFmtId="0" fontId="2" fillId="0" borderId="9" xfId="0" applyNumberFormat="1" applyFont="1" applyBorder="1" applyAlignment="1"/>
    <xf numFmtId="6" fontId="2" fillId="0" borderId="9" xfId="0" applyNumberFormat="1" applyFont="1" applyBorder="1" applyAlignment="1"/>
    <xf numFmtId="0" fontId="2" fillId="0" borderId="0" xfId="0" applyNumberFormat="1" applyFont="1" applyBorder="1" applyAlignment="1"/>
    <xf numFmtId="6" fontId="3" fillId="0" borderId="0" xfId="0" applyNumberFormat="1" applyFont="1" applyBorder="1" applyAlignment="1"/>
    <xf numFmtId="0" fontId="3" fillId="0" borderId="0" xfId="0" applyNumberFormat="1" applyFont="1"/>
    <xf numFmtId="6" fontId="3" fillId="0" borderId="0" xfId="0" applyNumberFormat="1" applyFont="1" applyBorder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6" fontId="3" fillId="0" borderId="0" xfId="0" applyNumberFormat="1" applyFont="1"/>
    <xf numFmtId="0" fontId="8" fillId="3" borderId="10" xfId="1" applyFont="1" applyFill="1" applyBorder="1"/>
    <xf numFmtId="0" fontId="5" fillId="0" borderId="0" xfId="0" applyFont="1"/>
    <xf numFmtId="0" fontId="9" fillId="0" borderId="0" xfId="1" applyFont="1" applyFill="1" applyBorder="1"/>
    <xf numFmtId="0" fontId="4" fillId="0" borderId="0" xfId="0" applyFont="1"/>
    <xf numFmtId="0" fontId="9" fillId="0" borderId="0" xfId="1" applyFont="1"/>
    <xf numFmtId="6" fontId="2" fillId="0" borderId="12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6" fontId="3" fillId="0" borderId="14" xfId="0" applyNumberFormat="1" applyFont="1" applyBorder="1"/>
    <xf numFmtId="6" fontId="3" fillId="0" borderId="13" xfId="0" applyNumberFormat="1" applyFont="1" applyBorder="1" applyAlignment="1"/>
    <xf numFmtId="6" fontId="3" fillId="0" borderId="14" xfId="0" applyNumberFormat="1" applyFont="1" applyBorder="1" applyAlignment="1"/>
    <xf numFmtId="6" fontId="2" fillId="0" borderId="14" xfId="0" applyNumberFormat="1" applyFont="1" applyBorder="1" applyAlignment="1"/>
    <xf numFmtId="5" fontId="2" fillId="0" borderId="8" xfId="0" applyNumberFormat="1" applyFont="1" applyBorder="1" applyAlignment="1"/>
    <xf numFmtId="6" fontId="3" fillId="0" borderId="15" xfId="0" applyNumberFormat="1" applyFont="1" applyBorder="1" applyAlignment="1"/>
    <xf numFmtId="6" fontId="2" fillId="0" borderId="16" xfId="0" applyNumberFormat="1" applyFont="1" applyBorder="1" applyAlignment="1"/>
    <xf numFmtId="0" fontId="10" fillId="4" borderId="11" xfId="1" applyFont="1" applyFill="1" applyBorder="1" applyAlignment="1">
      <alignment horizontal="center" vertical="center"/>
    </xf>
    <xf numFmtId="0" fontId="2" fillId="0" borderId="17" xfId="0" applyNumberFormat="1" applyFont="1" applyBorder="1" applyAlignment="1"/>
    <xf numFmtId="6" fontId="2" fillId="0" borderId="17" xfId="0" applyNumberFormat="1" applyFont="1" applyBorder="1" applyAlignment="1"/>
    <xf numFmtId="6" fontId="2" fillId="0" borderId="18" xfId="0" applyNumberFormat="1" applyFont="1" applyBorder="1" applyAlignment="1"/>
    <xf numFmtId="6" fontId="3" fillId="0" borderId="8" xfId="0" applyNumberFormat="1" applyFont="1" applyBorder="1" applyAlignment="1"/>
    <xf numFmtId="5" fontId="11" fillId="0" borderId="8" xfId="0" applyNumberFormat="1" applyFont="1" applyBorder="1" applyAlignment="1"/>
    <xf numFmtId="0" fontId="6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8"/>
  <sheetViews>
    <sheetView showGridLines="0" tabSelected="1" workbookViewId="0">
      <selection activeCell="H7" sqref="H7"/>
    </sheetView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72" t="s">
        <v>153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2:13" ht="15.75" thickBot="1" x14ac:dyDescent="0.3"/>
    <row r="4" spans="2:13" ht="15.75" thickBot="1" x14ac:dyDescent="0.3">
      <c r="B4" s="52" t="s">
        <v>102</v>
      </c>
      <c r="C4" s="53"/>
      <c r="D4" s="52" t="s">
        <v>103</v>
      </c>
      <c r="E4" s="53"/>
      <c r="F4" s="52" t="s">
        <v>104</v>
      </c>
      <c r="G4" s="53"/>
      <c r="H4" s="52" t="s">
        <v>105</v>
      </c>
      <c r="I4" s="53"/>
      <c r="J4" s="52" t="s">
        <v>106</v>
      </c>
      <c r="K4" s="53"/>
      <c r="L4" s="52" t="s">
        <v>107</v>
      </c>
      <c r="M4" s="53"/>
    </row>
    <row r="5" spans="2:13" x14ac:dyDescent="0.25">
      <c r="B5" s="54" t="s">
        <v>108</v>
      </c>
      <c r="C5" s="55"/>
      <c r="D5" s="56" t="s">
        <v>109</v>
      </c>
      <c r="E5" s="55"/>
      <c r="F5" s="56" t="s">
        <v>110</v>
      </c>
      <c r="G5" s="55"/>
      <c r="H5" s="56" t="s">
        <v>111</v>
      </c>
      <c r="I5" s="55"/>
      <c r="J5" s="56" t="s">
        <v>112</v>
      </c>
      <c r="K5" s="55"/>
      <c r="L5" s="56" t="s">
        <v>154</v>
      </c>
      <c r="M5" s="55"/>
    </row>
    <row r="6" spans="2:13" x14ac:dyDescent="0.25">
      <c r="B6" s="54" t="s">
        <v>113</v>
      </c>
      <c r="C6" s="55"/>
      <c r="D6" s="56" t="s">
        <v>114</v>
      </c>
      <c r="E6" s="55"/>
      <c r="F6" s="56" t="s">
        <v>115</v>
      </c>
      <c r="G6" s="55"/>
      <c r="H6" s="56" t="s">
        <v>116</v>
      </c>
      <c r="I6" s="55"/>
      <c r="J6" s="56" t="s">
        <v>117</v>
      </c>
      <c r="K6" s="55"/>
      <c r="L6" s="56" t="s">
        <v>118</v>
      </c>
      <c r="M6" s="55"/>
    </row>
    <row r="7" spans="2:13" x14ac:dyDescent="0.25">
      <c r="B7" s="54" t="s">
        <v>119</v>
      </c>
      <c r="C7" s="55"/>
      <c r="D7" s="56" t="s">
        <v>120</v>
      </c>
      <c r="E7" s="55"/>
      <c r="F7" s="56" t="s">
        <v>121</v>
      </c>
      <c r="G7" s="55"/>
      <c r="H7" s="56" t="s">
        <v>122</v>
      </c>
      <c r="I7" s="55"/>
      <c r="J7" s="56" t="s">
        <v>123</v>
      </c>
      <c r="K7" s="55"/>
      <c r="L7" s="56" t="s">
        <v>124</v>
      </c>
      <c r="M7" s="55"/>
    </row>
    <row r="8" spans="2:13" x14ac:dyDescent="0.25">
      <c r="B8" s="54" t="s">
        <v>125</v>
      </c>
      <c r="C8" s="55"/>
      <c r="D8" s="55"/>
      <c r="E8" s="55"/>
      <c r="F8" s="56" t="s">
        <v>126</v>
      </c>
      <c r="G8" s="55"/>
      <c r="H8" s="56" t="s">
        <v>127</v>
      </c>
      <c r="I8" s="55"/>
      <c r="J8" s="56" t="s">
        <v>128</v>
      </c>
      <c r="K8" s="55"/>
      <c r="L8" s="56" t="s">
        <v>129</v>
      </c>
      <c r="M8" s="55"/>
    </row>
    <row r="9" spans="2:13" x14ac:dyDescent="0.25">
      <c r="B9" s="54" t="s">
        <v>130</v>
      </c>
      <c r="C9" s="55"/>
      <c r="D9" s="55"/>
      <c r="E9" s="55"/>
      <c r="F9" s="56" t="s">
        <v>131</v>
      </c>
      <c r="G9" s="55"/>
      <c r="H9" s="56" t="s">
        <v>132</v>
      </c>
      <c r="I9" s="55"/>
      <c r="J9" s="56" t="s">
        <v>133</v>
      </c>
      <c r="K9" s="55"/>
      <c r="L9" s="56" t="s">
        <v>134</v>
      </c>
      <c r="M9" s="55"/>
    </row>
    <row r="10" spans="2:13" x14ac:dyDescent="0.25">
      <c r="B10" s="55"/>
      <c r="C10" s="55"/>
      <c r="D10" s="55"/>
      <c r="E10" s="55"/>
      <c r="F10" s="56" t="s">
        <v>135</v>
      </c>
      <c r="G10" s="55"/>
      <c r="H10" s="56" t="s">
        <v>136</v>
      </c>
      <c r="I10" s="55"/>
      <c r="J10" s="56" t="s">
        <v>137</v>
      </c>
      <c r="K10" s="55"/>
      <c r="L10" s="56" t="s">
        <v>138</v>
      </c>
      <c r="M10" s="55"/>
    </row>
    <row r="11" spans="2:13" x14ac:dyDescent="0.25">
      <c r="B11" s="55"/>
      <c r="C11" s="55"/>
      <c r="D11" s="55"/>
      <c r="E11" s="55"/>
      <c r="F11" s="56" t="s">
        <v>139</v>
      </c>
      <c r="G11" s="55"/>
      <c r="H11" s="56" t="s">
        <v>140</v>
      </c>
      <c r="I11" s="55"/>
      <c r="J11" s="55"/>
      <c r="K11" s="55"/>
      <c r="L11" s="56" t="s">
        <v>141</v>
      </c>
      <c r="M11" s="55"/>
    </row>
    <row r="12" spans="2:13" x14ac:dyDescent="0.25">
      <c r="B12" s="55"/>
      <c r="C12" s="55"/>
      <c r="D12" s="55"/>
      <c r="E12" s="55"/>
      <c r="F12" s="56" t="s">
        <v>142</v>
      </c>
      <c r="G12" s="55"/>
      <c r="H12" s="56" t="s">
        <v>143</v>
      </c>
      <c r="I12" s="55"/>
      <c r="J12" s="55"/>
      <c r="K12" s="55"/>
      <c r="L12" s="56" t="s">
        <v>144</v>
      </c>
      <c r="M12" s="55"/>
    </row>
    <row r="13" spans="2:13" x14ac:dyDescent="0.25">
      <c r="B13" s="55"/>
      <c r="C13" s="55"/>
      <c r="D13" s="55"/>
      <c r="E13" s="55"/>
      <c r="F13" s="56" t="s">
        <v>145</v>
      </c>
      <c r="G13" s="55"/>
      <c r="H13" s="55"/>
      <c r="I13" s="55"/>
      <c r="J13" s="55"/>
      <c r="K13" s="55"/>
      <c r="L13" s="56" t="s">
        <v>146</v>
      </c>
      <c r="M13" s="55"/>
    </row>
    <row r="14" spans="2:13" x14ac:dyDescent="0.25">
      <c r="B14" s="55"/>
      <c r="C14" s="55"/>
      <c r="D14" s="55"/>
      <c r="E14" s="55"/>
      <c r="F14" s="56" t="s">
        <v>147</v>
      </c>
      <c r="G14" s="55"/>
      <c r="H14" s="55"/>
      <c r="I14" s="55"/>
      <c r="J14" s="55"/>
      <c r="K14" s="55"/>
      <c r="L14" s="56" t="s">
        <v>148</v>
      </c>
      <c r="M14" s="55"/>
    </row>
    <row r="15" spans="2:13" x14ac:dyDescent="0.25">
      <c r="B15" s="55"/>
      <c r="C15" s="55"/>
      <c r="D15" s="55"/>
      <c r="E15" s="55"/>
      <c r="F15" s="56" t="s">
        <v>149</v>
      </c>
      <c r="G15" s="55"/>
      <c r="H15" s="55"/>
      <c r="I15" s="55"/>
      <c r="J15" s="55"/>
      <c r="K15" s="55"/>
      <c r="L15" s="55"/>
      <c r="M15" s="55"/>
    </row>
    <row r="16" spans="2:13" x14ac:dyDescent="0.25">
      <c r="B16" s="55"/>
      <c r="C16" s="55"/>
      <c r="D16" s="55"/>
      <c r="E16" s="55"/>
      <c r="F16" s="56" t="s">
        <v>150</v>
      </c>
      <c r="G16" s="55"/>
      <c r="H16" s="55"/>
      <c r="I16" s="55"/>
      <c r="J16" s="55"/>
      <c r="K16" s="55"/>
      <c r="L16" s="55"/>
      <c r="M16" s="55"/>
    </row>
    <row r="17" spans="2:13" x14ac:dyDescent="0.25">
      <c r="B17" s="55"/>
      <c r="C17" s="55"/>
      <c r="D17" s="55"/>
      <c r="E17" s="55"/>
      <c r="F17" s="56" t="s">
        <v>151</v>
      </c>
      <c r="G17" s="55"/>
      <c r="H17" s="55"/>
      <c r="I17" s="55"/>
      <c r="J17" s="55"/>
      <c r="K17" s="55"/>
      <c r="L17" s="55"/>
      <c r="M17" s="55"/>
    </row>
    <row r="18" spans="2:13" x14ac:dyDescent="0.25">
      <c r="B18" s="55"/>
      <c r="C18" s="55"/>
      <c r="D18" s="55"/>
      <c r="E18" s="55"/>
      <c r="F18" s="56" t="s">
        <v>156</v>
      </c>
      <c r="G18" s="55"/>
      <c r="H18" s="55"/>
      <c r="I18" s="55"/>
      <c r="J18" s="55"/>
      <c r="K18" s="55"/>
      <c r="L18" s="55"/>
      <c r="M18" s="55"/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7" location="BRCC!A1" tooltip="Baton Rouge Community College" display="BRCC" xr:uid="{00000000-0004-0000-0000-000028000000}"/>
    <hyperlink ref="F8" location="BPCC!A1" tooltip="Bossier Parish Community College" display="BPCC" xr:uid="{00000000-0004-0000-0000-000029000000}"/>
    <hyperlink ref="F9" location="Delgado!A1" tooltip="Delgado Community College" display="Delgado" xr:uid="{00000000-0004-0000-0000-00002A000000}"/>
    <hyperlink ref="F10" location="CentLATCC!A1" tooltip="Central Louisiana Technical Community College" display="CLTCC" xr:uid="{00000000-0004-0000-0000-00002B000000}"/>
    <hyperlink ref="F11" location="Fletcher!A1" tooltip="Fletcher Technical Community College" display="Fletcher" xr:uid="{00000000-0004-0000-0000-00002C000000}"/>
    <hyperlink ref="F12" location="LDCC!A1" tooltip="Louisiana Delta Community College" display="LDCC" xr:uid="{00000000-0004-0000-0000-00002D000000}"/>
    <hyperlink ref="F13" location="Northshore!A1" tooltip="Northshore Technical Community College" display="Northshore" xr:uid="{00000000-0004-0000-0000-00002E000000}"/>
    <hyperlink ref="F14" location="Nunez!A1" tooltip="Nunez Community College" display="Nunez" xr:uid="{00000000-0004-0000-0000-00002F000000}"/>
    <hyperlink ref="F15" location="RPCC!A1" tooltip="River Parish Community College" display="RPCC" xr:uid="{00000000-0004-0000-0000-000030000000}"/>
    <hyperlink ref="F16" location="SLCC!A1" tooltip="South Louisiana Community College" display="SLCC" xr:uid="{00000000-0004-0000-0000-000031000000}"/>
    <hyperlink ref="F17" location="Sowela!A1" tooltip="Sowela Technical Community College" display="Sowela" xr:uid="{00000000-0004-0000-0000-000032000000}"/>
    <hyperlink ref="F18" location="NwLTCC!A1" tooltip="Louisiana Technical College" display="Northwest LA TCC" xr:uid="{00000000-0004-0000-0000-00003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361816.98</v>
      </c>
      <c r="C11" s="19">
        <v>375000</v>
      </c>
      <c r="D11" s="19">
        <v>375000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361816.98</v>
      </c>
      <c r="C12" s="24">
        <v>375000</v>
      </c>
      <c r="D12" s="24">
        <v>375000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7989908.4500000002</v>
      </c>
      <c r="C36" s="19">
        <v>9100000</v>
      </c>
      <c r="D36" s="19">
        <v>9100000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v>7989908.4500000002</v>
      </c>
      <c r="C37" s="39">
        <v>9100000</v>
      </c>
      <c r="D37" s="39">
        <v>9100000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3760357.81</v>
      </c>
      <c r="C43" s="19">
        <v>4034667</v>
      </c>
      <c r="D43" s="19">
        <v>4034667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3760357.81</v>
      </c>
      <c r="C44" s="28">
        <v>4034667</v>
      </c>
      <c r="D44" s="28">
        <v>4034667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12112083.24</v>
      </c>
      <c r="C46" s="44">
        <v>13509667</v>
      </c>
      <c r="D46" s="44">
        <v>13509667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100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4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263043</v>
      </c>
      <c r="C11" s="19">
        <v>670998</v>
      </c>
      <c r="D11" s="19">
        <v>670998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263043</v>
      </c>
      <c r="C12" s="24">
        <v>670998</v>
      </c>
      <c r="D12" s="24">
        <v>670998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 t="shared" si="0"/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 t="shared" si="0"/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 t="shared" si="0"/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 t="shared" si="0"/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 t="shared" si="0"/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si="0"/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0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7" t="s">
        <v>35</v>
      </c>
      <c r="B36" s="19">
        <v>0</v>
      </c>
      <c r="C36" s="19">
        <v>21450</v>
      </c>
      <c r="D36" s="19">
        <v>0</v>
      </c>
      <c r="E36" s="61">
        <f t="shared" si="0"/>
        <v>-21450</v>
      </c>
      <c r="F36" s="16"/>
    </row>
    <row r="37" spans="1:6" s="26" customFormat="1" ht="15" customHeight="1" x14ac:dyDescent="0.25">
      <c r="A37" s="38" t="s">
        <v>36</v>
      </c>
      <c r="B37" s="39">
        <v>0</v>
      </c>
      <c r="C37" s="39">
        <v>21450</v>
      </c>
      <c r="D37" s="39">
        <v>0</v>
      </c>
      <c r="E37" s="70">
        <f>E36+E35+E34+E33+E32+E31+E30</f>
        <v>-21450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30521375.050000072</v>
      </c>
      <c r="C39" s="19">
        <v>48305538</v>
      </c>
      <c r="D39" s="19">
        <v>37338331</v>
      </c>
      <c r="E39" s="60">
        <f t="shared" si="0"/>
        <v>-10967207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 t="shared" si="0"/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 t="shared" si="0"/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s="26" customFormat="1" ht="15" customHeight="1" x14ac:dyDescent="0.25">
      <c r="A44" s="17" t="s">
        <v>43</v>
      </c>
      <c r="B44" s="28">
        <v>30521375.050000072</v>
      </c>
      <c r="C44" s="28">
        <v>48305538</v>
      </c>
      <c r="D44" s="28">
        <v>37338331</v>
      </c>
      <c r="E44" s="62">
        <f t="shared" si="0"/>
        <v>-10967207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30784418.050000072</v>
      </c>
      <c r="C46" s="44">
        <v>48997986</v>
      </c>
      <c r="D46" s="44">
        <v>38009329</v>
      </c>
      <c r="E46" s="65">
        <f>D46-C46</f>
        <v>-10988657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ULSBoard!B7+Grambling!B7+LATech!B7+McNeese!B7+Nicholls!B7+NwSU!B7+SLU!B7+ULL!B7+ULM!B7+UNO!B7</f>
        <v>0</v>
      </c>
      <c r="C7" s="19">
        <f>ULSBoard!C7+Grambling!C7+LATech!C7+McNeese!C7+Nicholls!C7+NwSU!C7+SLU!C7+ULL!C7+ULM!C7+UNO!C7</f>
        <v>0</v>
      </c>
      <c r="D7" s="19">
        <f>ULSBoard!D7+Grambling!D7+LATech!D7+McNeese!D7+Nicholls!D7+NwSU!D7+SLU!D7+ULL!D7+ULM!D7+UNO!D7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ULSBoard!B8+Grambling!B8+LATech!B8+McNeese!B8+Nicholls!B8+NwSU!B8+SLU!B8+ULL!B8+ULM!B8+UNO!B8</f>
        <v>0</v>
      </c>
      <c r="C8" s="19">
        <f>ULSBoard!C8+Grambling!C8+LATech!C8+McNeese!C8+Nicholls!C8+NwSU!C8+SLU!C8+ULL!C8+ULM!C8+UNO!C8</f>
        <v>0</v>
      </c>
      <c r="D8" s="19">
        <f>ULSBoard!D8+Grambling!D8+LATech!D8+McNeese!D8+Nicholls!D8+NwSU!D8+SLU!D8+ULL!D8+ULM!D8+UNO!D8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ULSBoard!B9+Grambling!B9+LATech!B9+McNeese!B9+Nicholls!B9+NwSU!B9+SLU!B9+ULL!B9+ULM!B9+UNO!B9</f>
        <v>0</v>
      </c>
      <c r="C9" s="19">
        <f>ULSBoard!C9+Grambling!C9+LATech!C9+McNeese!C9+Nicholls!C9+NwSU!C9+SLU!C9+ULL!C9+ULM!C9+UNO!C9</f>
        <v>0</v>
      </c>
      <c r="D9" s="19">
        <f>ULSBoard!D9+Grambling!D9+LATech!D9+McNeese!D9+Nicholls!D9+NwSU!D9+SLU!D9+ULL!D9+ULM!D9+UNO!D9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ULSBoard!B10+Grambling!B10+LATech!B10+McNeese!B10+Nicholls!B10+NwSU!B10+SLU!B10+ULL!B10+ULM!B10+UNO!B10</f>
        <v>0</v>
      </c>
      <c r="C10" s="19">
        <f>ULSBoard!C10+Grambling!C10+LATech!C10+McNeese!C10+Nicholls!C10+NwSU!C10+SLU!C10+ULL!C10+ULM!C10+UNO!C10</f>
        <v>0</v>
      </c>
      <c r="D10" s="19">
        <f>ULSBoard!D10+Grambling!D10+LATech!D10+McNeese!D10+Nicholls!D10+NwSU!D10+SLU!D10+ULL!D10+ULM!D10+UNO!D10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ULSBoard!B11+Grambling!B11+LATech!B11+McNeese!B11+Nicholls!B11+NwSU!B11+SLU!B11+ULL!B11+ULM!B11+UNO!B11</f>
        <v>259923</v>
      </c>
      <c r="C11" s="19">
        <f>ULSBoard!C11+Grambling!C11+LATech!C11+McNeese!C11+Nicholls!C11+NwSU!C11+SLU!C11+ULL!C11+ULM!C11+UNO!C11</f>
        <v>259923</v>
      </c>
      <c r="D11" s="19">
        <f>ULSBoard!D11+Grambling!D11+LATech!D11+McNeese!D11+Nicholls!D11+NwSU!D11+SLU!D11+ULL!D11+ULM!D11+UNO!D11</f>
        <v>509923</v>
      </c>
      <c r="E11" s="61">
        <f t="shared" si="0"/>
        <v>250000</v>
      </c>
      <c r="F11" s="16"/>
    </row>
    <row r="12" spans="1:12" s="26" customFormat="1" ht="15" customHeight="1" x14ac:dyDescent="0.25">
      <c r="A12" s="23" t="s">
        <v>13</v>
      </c>
      <c r="B12" s="24">
        <f>SUM(B7:B11)</f>
        <v>259923</v>
      </c>
      <c r="C12" s="24">
        <f>SUM(C7:C11)</f>
        <v>259923</v>
      </c>
      <c r="D12" s="24">
        <f>SUM(D7:D11)</f>
        <v>509923</v>
      </c>
      <c r="E12" s="62">
        <f t="shared" si="0"/>
        <v>250000</v>
      </c>
      <c r="F12" s="25"/>
    </row>
    <row r="13" spans="1:12" s="26" customFormat="1" ht="15" customHeight="1" x14ac:dyDescent="0.25">
      <c r="A13" s="27" t="s">
        <v>14</v>
      </c>
      <c r="B13" s="28">
        <f>ULSBoard!B13+Grambling!B13+LATech!B13+McNeese!B13+Nicholls!B13+NwSU!B13+SLU!B13+ULL!B13+ULM!B13+UNO!B13</f>
        <v>0</v>
      </c>
      <c r="C13" s="28">
        <f>ULSBoard!C13+Grambling!C13+LATech!C13+McNeese!C13+Nicholls!C13+NwSU!C13+SLU!C13+ULL!C13+ULM!C13+UNO!C13</f>
        <v>0</v>
      </c>
      <c r="D13" s="28">
        <f>ULSBoard!D13+Grambling!D13+LATech!D13+McNeese!D13+Nicholls!D13+NwSU!D13+SLU!D13+ULL!D13+ULM!D13+UNO!D13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ULSBoard!B16+Grambling!B16+LATech!B16+McNeese!B16+Nicholls!B16+NwSU!B16+SLU!B16+ULL!B16+ULM!B16+UNO!B16</f>
        <v>490519720.34000003</v>
      </c>
      <c r="C16" s="19">
        <f>ULSBoard!C16+Grambling!C16+LATech!C16+McNeese!C16+Nicholls!C16+NwSU!C16+SLU!C16+ULL!C16+ULM!C16+UNO!C16</f>
        <v>507490388</v>
      </c>
      <c r="D16" s="19">
        <f>ULSBoard!D16+Grambling!D16+LATech!D16+McNeese!D16+Nicholls!D16+NwSU!D16+SLU!D16+ULL!D16+ULM!D16+UNO!D16</f>
        <v>495560551</v>
      </c>
      <c r="E16" s="19">
        <f>D16-C16</f>
        <v>-11929837</v>
      </c>
      <c r="F16" s="7"/>
    </row>
    <row r="17" spans="1:6" ht="15" customHeight="1" x14ac:dyDescent="0.2">
      <c r="A17" s="14" t="s">
        <v>18</v>
      </c>
      <c r="B17" s="19">
        <f>ULSBoard!B17+Grambling!B17+LATech!B17+McNeese!B17+Nicholls!B17+NwSU!B17+SLU!B17+ULL!B17+ULM!B17+UNO!B17</f>
        <v>29463185.399999999</v>
      </c>
      <c r="C17" s="19">
        <f>ULSBoard!C17+Grambling!C17+LATech!C17+McNeese!C17+Nicholls!C17+NwSU!C17+SLU!C17+ULL!C17+ULM!C17+UNO!C17</f>
        <v>32262364</v>
      </c>
      <c r="D17" s="19">
        <f>ULSBoard!D17+Grambling!D17+LATech!D17+McNeese!D17+Nicholls!D17+NwSU!D17+SLU!D17+ULL!D17+ULM!D17+UNO!D17</f>
        <v>28601434</v>
      </c>
      <c r="E17" s="32">
        <f>D17-C17</f>
        <v>-3660930</v>
      </c>
      <c r="F17" s="7"/>
    </row>
    <row r="18" spans="1:6" ht="15" customHeight="1" x14ac:dyDescent="0.2">
      <c r="A18" s="33" t="s">
        <v>19</v>
      </c>
      <c r="B18" s="19">
        <f>ULSBoard!B18+Grambling!B18+LATech!B18+McNeese!B18+Nicholls!B18+NwSU!B18+SLU!B18+ULL!B18+ULM!B18+UNO!B18</f>
        <v>15379616.960000001</v>
      </c>
      <c r="C18" s="19">
        <f>ULSBoard!C18+Grambling!C18+LATech!C18+McNeese!C18+Nicholls!C18+NwSU!C18+SLU!C18+ULL!C18+ULM!C18+UNO!C18</f>
        <v>16179502</v>
      </c>
      <c r="D18" s="19">
        <f>ULSBoard!D18+Grambling!D18+LATech!D18+McNeese!D18+Nicholls!D18+NwSU!D18+SLU!D18+ULL!D18+ULM!D18+UNO!D18</f>
        <v>16423077</v>
      </c>
      <c r="E18" s="32">
        <f>D18-C18</f>
        <v>243575</v>
      </c>
      <c r="F18" s="7"/>
    </row>
    <row r="19" spans="1:6" ht="15" customHeight="1" x14ac:dyDescent="0.2">
      <c r="A19" s="33" t="s">
        <v>20</v>
      </c>
      <c r="B19" s="19">
        <f>ULSBoard!B19+Grambling!B19+LATech!B19+McNeese!B19+Nicholls!B19+NwSU!B19+SLU!B19+ULL!B19+ULM!B19+UNO!B19</f>
        <v>9515457.4800000004</v>
      </c>
      <c r="C19" s="19">
        <f>ULSBoard!C19+Grambling!C19+LATech!C19+McNeese!C19+Nicholls!C19+NwSU!C19+SLU!C19+ULL!C19+ULM!C19+UNO!C19</f>
        <v>9640884</v>
      </c>
      <c r="D19" s="19">
        <f>ULSBoard!D19+Grambling!D19+LATech!D19+McNeese!D19+Nicholls!D19+NwSU!D19+SLU!D19+ULL!D19+ULM!D19+UNO!D19</f>
        <v>9453405</v>
      </c>
      <c r="E19" s="32">
        <f>D19-C19</f>
        <v>-187479</v>
      </c>
      <c r="F19" s="7"/>
    </row>
    <row r="20" spans="1:6" ht="15" customHeight="1" x14ac:dyDescent="0.2">
      <c r="A20" s="33" t="s">
        <v>21</v>
      </c>
      <c r="B20" s="19">
        <f>ULSBoard!B20+Grambling!B20+LATech!B20+McNeese!B20+Nicholls!B20+NwSU!B20+SLU!B20+ULL!B20+ULM!B20+UNO!B20</f>
        <v>0</v>
      </c>
      <c r="C20" s="19">
        <f>ULSBoard!C20+Grambling!C20+LATech!C20+McNeese!C20+Nicholls!C20+NwSU!C20+SLU!C20+ULL!C20+ULM!C20+UNO!C20</f>
        <v>0</v>
      </c>
      <c r="D20" s="19">
        <f>ULSBoard!D20+Grambling!D20+LATech!D20+McNeese!D20+Nicholls!D20+NwSU!D20+SLU!D20+ULL!D20+ULM!D20+UNO!D20</f>
        <v>365858</v>
      </c>
      <c r="E20" s="32">
        <f t="shared" ref="E20:E28" si="1">D20-C20</f>
        <v>365858</v>
      </c>
      <c r="F20" s="7"/>
    </row>
    <row r="21" spans="1:6" ht="15" customHeight="1" x14ac:dyDescent="0.2">
      <c r="A21" s="33" t="s">
        <v>22</v>
      </c>
      <c r="B21" s="19">
        <f>ULSBoard!B21+Grambling!B21+LATech!B21+McNeese!B21+Nicholls!B21+NwSU!B21+SLU!B21+ULL!B21+ULM!B21+UNO!B21</f>
        <v>0</v>
      </c>
      <c r="C21" s="19">
        <f>ULSBoard!C21+Grambling!C21+LATech!C21+McNeese!C21+Nicholls!C21+NwSU!C21+SLU!C21+ULL!C21+ULM!C21+UNO!C21</f>
        <v>0</v>
      </c>
      <c r="D21" s="19">
        <f>ULSBoard!D21+Grambling!D21+LATech!D21+McNeese!D21+Nicholls!D21+NwSU!D21+SLU!D21+ULL!D21+ULM!D21+UNO!D21</f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f>ULSBoard!B22+Grambling!B22+LATech!B22+McNeese!B22+Nicholls!B22+NwSU!B22+SLU!B22+ULL!B22+ULM!B22+UNO!B22</f>
        <v>0</v>
      </c>
      <c r="C22" s="19">
        <f>ULSBoard!C22+Grambling!C22+LATech!C22+McNeese!C22+Nicholls!C22+NwSU!C22+SLU!C22+ULL!C22+ULM!C22+UNO!C22</f>
        <v>0</v>
      </c>
      <c r="D22" s="19">
        <f>ULSBoard!D22+Grambling!D22+LATech!D22+McNeese!D22+Nicholls!D22+NwSU!D22+SLU!D22+ULL!D22+ULM!D22+UNO!D22</f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ULSBoard!B23+Grambling!B23+LATech!B23+McNeese!B23+Nicholls!B23+NwSU!B23+SLU!B23+ULL!B23+ULM!B23+UNO!B23</f>
        <v>1391606</v>
      </c>
      <c r="C23" s="19">
        <f>ULSBoard!C23+Grambling!C23+LATech!C23+McNeese!C23+Nicholls!C23+NwSU!C23+SLU!C23+ULL!C23+ULM!C23+UNO!C23</f>
        <v>1394000</v>
      </c>
      <c r="D23" s="19">
        <f>ULSBoard!D23+Grambling!D23+LATech!D23+McNeese!D23+Nicholls!D23+NwSU!D23+SLU!D23+ULL!D23+ULM!D23+UNO!D23</f>
        <v>1409000</v>
      </c>
      <c r="E23" s="32">
        <f t="shared" si="1"/>
        <v>15000</v>
      </c>
      <c r="F23" s="7"/>
    </row>
    <row r="24" spans="1:6" ht="15" customHeight="1" x14ac:dyDescent="0.2">
      <c r="A24" s="33" t="s">
        <v>23</v>
      </c>
      <c r="B24" s="19">
        <f>ULSBoard!B24+Grambling!B24+LATech!B24+McNeese!B24+Nicholls!B24+NwSU!B24+SLU!B24+ULL!B24+ULM!B24+UNO!B24</f>
        <v>0</v>
      </c>
      <c r="C24" s="19">
        <f>ULSBoard!C24+Grambling!C24+LATech!C24+McNeese!C24+Nicholls!C24+NwSU!C24+SLU!C24+ULL!C24+ULM!C24+UNO!C24</f>
        <v>0</v>
      </c>
      <c r="D24" s="19">
        <f>ULSBoard!D24+Grambling!D24+LATech!D24+McNeese!D24+Nicholls!D24+NwSU!D24+SLU!D24+ULL!D24+ULM!D24+UNO!D24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ULSBoard!B25+Grambling!B25+LATech!B25+McNeese!B25+Nicholls!B25+NwSU!B25+SLU!B25+ULL!B25+ULM!B25+UNO!B25</f>
        <v>0</v>
      </c>
      <c r="C25" s="19">
        <f>ULSBoard!C25+Grambling!C25+LATech!C25+McNeese!C25+Nicholls!C25+NwSU!C25+SLU!C25+ULL!C25+ULM!C25+UNO!C25</f>
        <v>0</v>
      </c>
      <c r="D25" s="19">
        <f>ULSBoard!D25+Grambling!D25+LATech!D25+McNeese!D25+Nicholls!D25+NwSU!D25+SLU!D25+ULL!D25+ULM!D25+UNO!D25</f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f>ULSBoard!B26+Grambling!B26+LATech!B26+McNeese!B26+Nicholls!B26+NwSU!B26+SLU!B26+ULL!B26+ULM!B26+UNO!B26</f>
        <v>45158716.469999999</v>
      </c>
      <c r="C26" s="19">
        <f>ULSBoard!C26+Grambling!C26+LATech!C26+McNeese!C26+Nicholls!C26+NwSU!C26+SLU!C26+ULL!C26+ULM!C26+UNO!C26</f>
        <v>38099929</v>
      </c>
      <c r="D26" s="19">
        <f>ULSBoard!D26+Grambling!D26+LATech!D26+McNeese!D26+Nicholls!D26+NwSU!D26+SLU!D26+ULL!D26+ULM!D26+UNO!D26</f>
        <v>54269923</v>
      </c>
      <c r="E26" s="32">
        <f t="shared" si="1"/>
        <v>16169994</v>
      </c>
      <c r="F26" s="7"/>
    </row>
    <row r="27" spans="1:6" ht="15" customHeight="1" x14ac:dyDescent="0.2">
      <c r="A27" s="33" t="s">
        <v>26</v>
      </c>
      <c r="B27" s="19">
        <f>ULSBoard!B27+Grambling!B27+LATech!B27+McNeese!B27+Nicholls!B27+NwSU!B27+SLU!B27+ULL!B27+ULM!B27+UNO!B27</f>
        <v>0</v>
      </c>
      <c r="C27" s="19">
        <f>ULSBoard!C27+Grambling!C27+LATech!C27+McNeese!C27+Nicholls!C27+NwSU!C27+SLU!C27+ULL!C27+ULM!C27+UNO!C27</f>
        <v>0</v>
      </c>
      <c r="D27" s="19">
        <f>ULSBoard!D27+Grambling!D27+LATech!D27+McNeese!D27+Nicholls!D27+NwSU!D27+SLU!D27+ULL!D27+ULM!D27+UNO!D27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ULSBoard!B28+Grambling!B28+LATech!B28+McNeese!B28+Nicholls!B28+NwSU!B28+SLU!B28+ULL!B28+ULM!B28+UNO!B28</f>
        <v>8956739</v>
      </c>
      <c r="C28" s="19">
        <f>ULSBoard!C28+Grambling!C28+LATech!C28+McNeese!C28+Nicholls!C28+NwSU!C28+SLU!C28+ULL!C28+ULM!C28+UNO!C28</f>
        <v>9066577</v>
      </c>
      <c r="D28" s="19">
        <f>ULSBoard!D28+Grambling!D28+LATech!D28+McNeese!D28+Nicholls!D28+NwSU!D28+SLU!D28+ULL!D28+ULM!D28+UNO!D28</f>
        <v>9110832</v>
      </c>
      <c r="E28" s="32">
        <f t="shared" si="1"/>
        <v>44255</v>
      </c>
      <c r="F28" s="7"/>
    </row>
    <row r="29" spans="1:6" ht="15" customHeight="1" x14ac:dyDescent="0.2">
      <c r="A29" s="33" t="s">
        <v>28</v>
      </c>
      <c r="B29" s="19">
        <f>ULSBoard!B29+Grambling!B29+LATech!B29+McNeese!B29+Nicholls!B29+NwSU!B29+SLU!B29+ULL!B29+ULM!B29+UNO!B29</f>
        <v>14873142.66</v>
      </c>
      <c r="C29" s="19">
        <f>ULSBoard!C29+Grambling!C29+LATech!C29+McNeese!C29+Nicholls!C29+NwSU!C29+SLU!C29+ULL!C29+ULM!C29+UNO!C29</f>
        <v>14840680</v>
      </c>
      <c r="D29" s="19">
        <f>ULSBoard!D29+Grambling!D29+LATech!D29+McNeese!D29+Nicholls!D29+NwSU!D29+SLU!D29+ULL!D29+ULM!D29+UNO!D29</f>
        <v>16591988</v>
      </c>
      <c r="E29" s="32">
        <f>D29-C29</f>
        <v>1751308</v>
      </c>
      <c r="F29" s="7"/>
    </row>
    <row r="30" spans="1:6" s="26" customFormat="1" ht="15" customHeight="1" x14ac:dyDescent="0.25">
      <c r="A30" s="17" t="s">
        <v>29</v>
      </c>
      <c r="B30" s="34">
        <f>SUM(B16:B29)</f>
        <v>615258184.30999994</v>
      </c>
      <c r="C30" s="34">
        <f>SUM(C16:C29)</f>
        <v>628974324</v>
      </c>
      <c r="D30" s="34">
        <f>SUM(D16:D29)</f>
        <v>631786068</v>
      </c>
      <c r="E30" s="35">
        <f>SUM(E16:E29)</f>
        <v>2811744</v>
      </c>
      <c r="F30" s="25"/>
    </row>
    <row r="31" spans="1:6" ht="15" customHeight="1" x14ac:dyDescent="0.2">
      <c r="A31" s="36" t="s">
        <v>30</v>
      </c>
      <c r="B31" s="19">
        <f>ULSBoard!B31+Grambling!B31+LATech!B31+McNeese!B31+Nicholls!B31+NwSU!B31+SLU!B31+ULL!B31+ULM!B31+UNO!B31</f>
        <v>0</v>
      </c>
      <c r="C31" s="19">
        <f>ULSBoard!C31+Grambling!C31+LATech!C31+McNeese!C31+Nicholls!C31+NwSU!C31+SLU!C31+ULL!C31+ULM!C31+UNO!C31</f>
        <v>0</v>
      </c>
      <c r="D31" s="19">
        <f>ULSBoard!D31+Grambling!D31+LATech!D31+McNeese!D31+Nicholls!D31+NwSU!D31+SLU!D31+ULL!D31+ULM!D31+UNO!D31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ULSBoard!B32+Grambling!B32+LATech!B32+McNeese!B32+Nicholls!B32+NwSU!B32+SLU!B32+ULL!B32+ULM!B32+UNO!B32</f>
        <v>1069794.5</v>
      </c>
      <c r="C32" s="19">
        <f>ULSBoard!C32+Grambling!C32+LATech!C32+McNeese!C32+Nicholls!C32+NwSU!C32+SLU!C32+ULL!C32+ULM!C32+UNO!C32</f>
        <v>1180378</v>
      </c>
      <c r="D32" s="19">
        <f>ULSBoard!D32+Grambling!D32+LATech!D32+McNeese!D32+Nicholls!D32+NwSU!D32+SLU!D32+ULL!D32+ULM!D32+UNO!D32</f>
        <v>1150555</v>
      </c>
      <c r="E32" s="61">
        <f t="shared" si="2"/>
        <v>-29823</v>
      </c>
      <c r="F32" s="16"/>
    </row>
    <row r="33" spans="1:6" ht="15" customHeight="1" x14ac:dyDescent="0.2">
      <c r="A33" s="37" t="s">
        <v>32</v>
      </c>
      <c r="B33" s="19">
        <f>ULSBoard!B33+Grambling!B33+LATech!B33+McNeese!B33+Nicholls!B33+NwSU!B33+SLU!B33+ULL!B33+ULM!B33+UNO!B33</f>
        <v>959722</v>
      </c>
      <c r="C33" s="19">
        <f>ULSBoard!C33+Grambling!C33+LATech!C33+McNeese!C33+Nicholls!C33+NwSU!C33+SLU!C33+ULL!C33+ULM!C33+UNO!C33</f>
        <v>968000</v>
      </c>
      <c r="D33" s="19">
        <f>ULSBoard!D33+Grambling!D33+LATech!D33+McNeese!D33+Nicholls!D33+NwSU!D33+SLU!D33+ULL!D33+ULM!D33+UNO!D33</f>
        <v>990000</v>
      </c>
      <c r="E33" s="61">
        <f t="shared" si="2"/>
        <v>22000</v>
      </c>
      <c r="F33" s="16"/>
    </row>
    <row r="34" spans="1:6" ht="15" customHeight="1" x14ac:dyDescent="0.2">
      <c r="A34" s="21" t="s">
        <v>33</v>
      </c>
      <c r="B34" s="19">
        <f>ULSBoard!B34+Grambling!B34+LATech!B34+McNeese!B34+Nicholls!B34+NwSU!B34+SLU!B34+ULL!B34+ULM!B34+UNO!B34</f>
        <v>163412</v>
      </c>
      <c r="C34" s="19">
        <f>ULSBoard!C34+Grambling!C34+LATech!C34+McNeese!C34+Nicholls!C34+NwSU!C34+SLU!C34+ULL!C34+ULM!C34+UNO!C34</f>
        <v>195000</v>
      </c>
      <c r="D34" s="19">
        <f>ULSBoard!D34+Grambling!D34+LATech!D34+McNeese!D34+Nicholls!D34+NwSU!D34+SLU!D34+ULL!D34+ULM!D34+UNO!D34</f>
        <v>156000</v>
      </c>
      <c r="E34" s="61">
        <f t="shared" si="2"/>
        <v>-39000</v>
      </c>
      <c r="F34" s="16"/>
    </row>
    <row r="35" spans="1:6" ht="15" customHeight="1" x14ac:dyDescent="0.2">
      <c r="A35" s="33" t="s">
        <v>34</v>
      </c>
      <c r="B35" s="19">
        <f>ULSBoard!B35+Grambling!B35+LATech!B35+McNeese!B35+Nicholls!B35+NwSU!B35+SLU!B35+ULL!B35+ULM!B35+UNO!B35</f>
        <v>0</v>
      </c>
      <c r="C35" s="19">
        <f>ULSBoard!C35+Grambling!C35+LATech!C35+McNeese!C35+Nicholls!C35+NwSU!C35+SLU!C35+ULL!C35+ULM!C35+UNO!C35</f>
        <v>0</v>
      </c>
      <c r="D35" s="19">
        <f>ULSBoard!D35+Grambling!D35+LATech!D35+McNeese!D35+Nicholls!D35+NwSU!D35+SLU!D35+ULL!D35+ULM!D35+UNO!D35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ULSBoard!B36+Grambling!B36+LATech!B36+McNeese!B36+Nicholls!B36+NwSU!B36+SLU!B36+ULL!B36+ULM!B36+UNO!B36</f>
        <v>24660267.730000004</v>
      </c>
      <c r="C36" s="19">
        <f>ULSBoard!C36+Grambling!C36+LATech!C36+McNeese!C36+Nicholls!C36+NwSU!C36+SLU!C36+ULL!C36+ULM!C36+UNO!C36</f>
        <v>31365443</v>
      </c>
      <c r="D36" s="19">
        <f>ULSBoard!D36+Grambling!D36+LATech!D36+McNeese!D36+Nicholls!D36+NwSU!D36+SLU!D36+ULL!D36+ULM!D36+UNO!D36</f>
        <v>35700522</v>
      </c>
      <c r="E36" s="61">
        <f t="shared" si="2"/>
        <v>4335079</v>
      </c>
      <c r="F36" s="16"/>
    </row>
    <row r="37" spans="1:6" s="26" customFormat="1" ht="15" customHeight="1" x14ac:dyDescent="0.25">
      <c r="A37" s="38" t="s">
        <v>36</v>
      </c>
      <c r="B37" s="39">
        <f>SUM(B30:B36)</f>
        <v>642111380.53999996</v>
      </c>
      <c r="C37" s="39">
        <f>SUM(C30:C36)</f>
        <v>662683145</v>
      </c>
      <c r="D37" s="39">
        <f>SUM(D30:D36)</f>
        <v>669783145</v>
      </c>
      <c r="E37" s="63">
        <f>E36+E35+E34+E33+E32+E31+E30</f>
        <v>7100000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ULSBoard!B39+Grambling!B39+LATech!B39+McNeese!B39+Nicholls!B39+NwSU!B39+SLU!B39+ULL!B39+ULM!B39+UNO!B39</f>
        <v>0</v>
      </c>
      <c r="C39" s="19">
        <f>ULSBoard!C39+Grambling!C39+LATech!C39+McNeese!C39+Nicholls!C39+NwSU!C39+SLU!C39+ULL!C39+ULM!C39+UNO!C39</f>
        <v>0</v>
      </c>
      <c r="D39" s="19">
        <f>ULSBoard!D39+Grambling!D39+LATech!D39+McNeese!D39+Nicholls!D39+NwSU!D39+SLU!D39+ULL!D39+ULM!D39+UNO!D39</f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f>ULSBoard!B40+Grambling!B40+LATech!B40+McNeese!B40+Nicholls!B40+NwSU!B40+SLU!B40+ULL!B40+ULM!B40+UNO!B40</f>
        <v>0</v>
      </c>
      <c r="C40" s="19">
        <f>ULSBoard!C40+Grambling!C40+LATech!C40+McNeese!C40+Nicholls!C40+NwSU!C40+SLU!C40+ULL!C40+ULM!C40+UNO!C40</f>
        <v>0</v>
      </c>
      <c r="D40" s="19">
        <f>ULSBoard!D40+Grambling!D40+LATech!D40+McNeese!D40+Nicholls!D40+NwSU!D40+SLU!D40+ULL!D40+ULM!D40+UNO!D40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ULSBoard!B42+Grambling!B42+LATech!B42+McNeese!B42+Nicholls!B42+NwSU!B42+SLU!B42+ULL!B42+ULM!B42+UNO!B42</f>
        <v>0</v>
      </c>
      <c r="C42" s="19">
        <f>ULSBoard!C42+Grambling!C42+LATech!C42+McNeese!C42+Nicholls!C42+NwSU!C42+SLU!C42+ULL!C42+ULM!C42+UNO!C42</f>
        <v>0</v>
      </c>
      <c r="D42" s="19">
        <f>ULSBoard!D42+Grambling!D42+LATech!D42+McNeese!D42+Nicholls!D42+NwSU!D42+SLU!D42+ULL!D42+ULM!D42+UNO!D42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ULSBoard!B43+Grambling!B43+LATech!B43+McNeese!B43+Nicholls!B43+NwSU!B43+SLU!B43+ULL!B43+ULM!B43+UNO!B43</f>
        <v>0</v>
      </c>
      <c r="C43" s="19">
        <f>ULSBoard!C43+Grambling!C43+LATech!C43+McNeese!C43+Nicholls!C43+NwSU!C43+SLU!C43+ULL!C43+ULM!C43+UNO!C43</f>
        <v>0</v>
      </c>
      <c r="D43" s="19">
        <f>ULSBoard!D43+Grambling!D43+LATech!D43+McNeese!D43+Nicholls!D43+NwSU!D43+SLU!D43+ULL!D43+ULM!D43+UNO!D43</f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0</v>
      </c>
      <c r="C44" s="28">
        <f>C39+C40+C42+C43</f>
        <v>0</v>
      </c>
      <c r="D44" s="28">
        <f>D39+D40+D42+D43</f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f>ULSBoard!B45+Grambling!B45+LATech!B45+McNeese!B45+Nicholls!B45+NwSU!B45+SLU!B45+ULL!B45+ULM!B45+UNO!B45</f>
        <v>0</v>
      </c>
      <c r="C45" s="28">
        <f>ULSBoard!C45+Grambling!C45+LATech!C45+McNeese!C45+Nicholls!C45+NwSU!C45+SLU!C45+ULL!C45+ULM!C45+UNO!C45</f>
        <v>0</v>
      </c>
      <c r="D45" s="28">
        <f>ULSBoard!D45+Grambling!D45+LATech!D45+McNeese!D45+Nicholls!D45+NwSU!D45+SLU!D45+ULL!D45+ULM!D45+UNO!D45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642371303.53999996</v>
      </c>
      <c r="C46" s="44">
        <f>C45+C44+C37+C13+C12</f>
        <v>662943068</v>
      </c>
      <c r="D46" s="44">
        <f>D45+D44+D37+D13+D12</f>
        <v>670293068</v>
      </c>
      <c r="E46" s="65">
        <f>D46-C46</f>
        <v>7350000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2808527</v>
      </c>
      <c r="C36" s="19">
        <v>2814000</v>
      </c>
      <c r="D36" s="19">
        <v>2814000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v>2808527</v>
      </c>
      <c r="C37" s="39">
        <v>2814000</v>
      </c>
      <c r="D37" s="39">
        <v>2814000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2808527</v>
      </c>
      <c r="C46" s="44">
        <v>2814000</v>
      </c>
      <c r="D46" s="44">
        <v>2814000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27105570.140000001</v>
      </c>
      <c r="C16" s="19">
        <v>28040009</v>
      </c>
      <c r="D16" s="19">
        <v>27120973</v>
      </c>
      <c r="E16" s="19">
        <f>D16-C16</f>
        <v>-919036</v>
      </c>
      <c r="F16" s="7"/>
    </row>
    <row r="17" spans="1:6" ht="15" customHeight="1" x14ac:dyDescent="0.2">
      <c r="A17" s="14" t="s">
        <v>18</v>
      </c>
      <c r="B17" s="19">
        <v>2789991.2</v>
      </c>
      <c r="C17" s="19">
        <v>2745534</v>
      </c>
      <c r="D17" s="19">
        <v>2761038</v>
      </c>
      <c r="E17" s="32">
        <f>D17-C17</f>
        <v>15504</v>
      </c>
      <c r="F17" s="7"/>
    </row>
    <row r="18" spans="1:6" ht="15" customHeight="1" x14ac:dyDescent="0.2">
      <c r="A18" s="33" t="s">
        <v>19</v>
      </c>
      <c r="B18" s="19">
        <v>1183700</v>
      </c>
      <c r="C18" s="19">
        <v>1150000</v>
      </c>
      <c r="D18" s="19">
        <v>1150000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651035</v>
      </c>
      <c r="C19" s="19">
        <v>650000</v>
      </c>
      <c r="D19" s="19">
        <v>650000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909614.64000000013</v>
      </c>
      <c r="C29" s="19">
        <v>836500</v>
      </c>
      <c r="D29" s="19">
        <v>1875000</v>
      </c>
      <c r="E29" s="32">
        <f>D29-C29</f>
        <v>1038500</v>
      </c>
      <c r="F29" s="7"/>
    </row>
    <row r="30" spans="1:6" s="26" customFormat="1" ht="15" customHeight="1" x14ac:dyDescent="0.25">
      <c r="A30" s="17" t="s">
        <v>29</v>
      </c>
      <c r="B30" s="34">
        <v>32639910.98</v>
      </c>
      <c r="C30" s="34">
        <v>33422043</v>
      </c>
      <c r="D30" s="34">
        <v>33557011</v>
      </c>
      <c r="E30" s="35">
        <f>SUM(E16:E29)</f>
        <v>134968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462916.83</v>
      </c>
      <c r="C36" s="19">
        <v>548000</v>
      </c>
      <c r="D36" s="19">
        <v>413032</v>
      </c>
      <c r="E36" s="61">
        <f t="shared" si="2"/>
        <v>-134968</v>
      </c>
      <c r="F36" s="16"/>
    </row>
    <row r="37" spans="1:6" s="26" customFormat="1" ht="15" customHeight="1" x14ac:dyDescent="0.25">
      <c r="A37" s="38" t="s">
        <v>36</v>
      </c>
      <c r="B37" s="39">
        <v>33102827.809999999</v>
      </c>
      <c r="C37" s="39">
        <v>33970043</v>
      </c>
      <c r="D37" s="39">
        <v>33970043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33102827.809999999</v>
      </c>
      <c r="C46" s="44">
        <v>33970043</v>
      </c>
      <c r="D46" s="44">
        <v>33970043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76838262</v>
      </c>
      <c r="C16" s="19">
        <v>79115000</v>
      </c>
      <c r="D16" s="19">
        <v>79418000</v>
      </c>
      <c r="E16" s="19">
        <f>D16-C16</f>
        <v>303000</v>
      </c>
      <c r="F16" s="7"/>
    </row>
    <row r="17" spans="1:6" ht="15" customHeight="1" x14ac:dyDescent="0.2">
      <c r="A17" s="14" t="s">
        <v>18</v>
      </c>
      <c r="B17" s="19">
        <v>9684544</v>
      </c>
      <c r="C17" s="19">
        <v>9948000</v>
      </c>
      <c r="D17" s="19">
        <v>9686000</v>
      </c>
      <c r="E17" s="32">
        <f>D17-C17</f>
        <v>-262000</v>
      </c>
      <c r="F17" s="7"/>
    </row>
    <row r="18" spans="1:6" ht="15" customHeight="1" x14ac:dyDescent="0.2">
      <c r="A18" s="33" t="s">
        <v>19</v>
      </c>
      <c r="B18" s="19">
        <v>2089322</v>
      </c>
      <c r="C18" s="19">
        <v>2093000</v>
      </c>
      <c r="D18" s="19">
        <v>2114000</v>
      </c>
      <c r="E18" s="32">
        <f>D18-C18</f>
        <v>21000</v>
      </c>
      <c r="F18" s="7"/>
    </row>
    <row r="19" spans="1:6" ht="15" customHeight="1" x14ac:dyDescent="0.2">
      <c r="A19" s="33" t="s">
        <v>20</v>
      </c>
      <c r="B19" s="19">
        <v>1205713</v>
      </c>
      <c r="C19" s="19">
        <v>1208000</v>
      </c>
      <c r="D19" s="19">
        <v>1220000</v>
      </c>
      <c r="E19" s="32">
        <f>D19-C19</f>
        <v>12000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1391606</v>
      </c>
      <c r="C23" s="19">
        <v>1394000</v>
      </c>
      <c r="D23" s="19">
        <v>1409000</v>
      </c>
      <c r="E23" s="32">
        <f t="shared" si="1"/>
        <v>15000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1347745</v>
      </c>
      <c r="C26" s="19">
        <v>1615000</v>
      </c>
      <c r="D26" s="19">
        <v>1348000</v>
      </c>
      <c r="E26" s="32">
        <f t="shared" si="1"/>
        <v>-267000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393739</v>
      </c>
      <c r="C28" s="19">
        <v>414000</v>
      </c>
      <c r="D28" s="19">
        <v>396000</v>
      </c>
      <c r="E28" s="32">
        <f t="shared" si="1"/>
        <v>-18000</v>
      </c>
      <c r="F28" s="7"/>
    </row>
    <row r="29" spans="1:6" ht="15" customHeight="1" x14ac:dyDescent="0.2">
      <c r="A29" s="33" t="s">
        <v>28</v>
      </c>
      <c r="B29" s="19">
        <v>134985</v>
      </c>
      <c r="C29" s="19">
        <v>147100</v>
      </c>
      <c r="D29" s="19">
        <v>137100</v>
      </c>
      <c r="E29" s="32">
        <f>D29-C29</f>
        <v>-10000</v>
      </c>
      <c r="F29" s="7"/>
    </row>
    <row r="30" spans="1:6" s="26" customFormat="1" ht="15" customHeight="1" x14ac:dyDescent="0.25">
      <c r="A30" s="17" t="s">
        <v>29</v>
      </c>
      <c r="B30" s="34">
        <v>93085916</v>
      </c>
      <c r="C30" s="34">
        <v>95934100</v>
      </c>
      <c r="D30" s="34">
        <v>95728100</v>
      </c>
      <c r="E30" s="35">
        <f>SUM(E16:E29)</f>
        <v>-206000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163412</v>
      </c>
      <c r="C34" s="19">
        <v>195000</v>
      </c>
      <c r="D34" s="19">
        <v>156000</v>
      </c>
      <c r="E34" s="61">
        <f t="shared" si="2"/>
        <v>-39000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3885914</v>
      </c>
      <c r="C36" s="19">
        <v>6826548</v>
      </c>
      <c r="D36" s="19">
        <v>7471548</v>
      </c>
      <c r="E36" s="61">
        <f t="shared" si="2"/>
        <v>645000</v>
      </c>
      <c r="F36" s="16"/>
    </row>
    <row r="37" spans="1:6" s="26" customFormat="1" ht="15" customHeight="1" x14ac:dyDescent="0.25">
      <c r="A37" s="38" t="s">
        <v>36</v>
      </c>
      <c r="B37" s="39">
        <v>97135242</v>
      </c>
      <c r="C37" s="39">
        <v>102955648</v>
      </c>
      <c r="D37" s="39">
        <v>103355648</v>
      </c>
      <c r="E37" s="63">
        <f>E36+E35+E34+E33+E32+E31+E30</f>
        <v>400000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97135242</v>
      </c>
      <c r="C46" s="44">
        <v>102955648</v>
      </c>
      <c r="D46" s="44">
        <v>103355648</v>
      </c>
      <c r="E46" s="65">
        <f>D46-C46</f>
        <v>400000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42490013.520000003</v>
      </c>
      <c r="C16" s="19">
        <v>43989308</v>
      </c>
      <c r="D16" s="19">
        <v>46115749</v>
      </c>
      <c r="E16" s="19">
        <f>D16-C16</f>
        <v>2126441</v>
      </c>
      <c r="F16" s="7"/>
    </row>
    <row r="17" spans="1:6" ht="15" customHeight="1" x14ac:dyDescent="0.2">
      <c r="A17" s="14" t="s">
        <v>18</v>
      </c>
      <c r="B17" s="19">
        <v>1861853</v>
      </c>
      <c r="C17" s="19">
        <v>2318175</v>
      </c>
      <c r="D17" s="19">
        <v>931426</v>
      </c>
      <c r="E17" s="32">
        <f>D17-C17</f>
        <v>-1386749</v>
      </c>
      <c r="F17" s="7"/>
    </row>
    <row r="18" spans="1:6" ht="15" customHeight="1" x14ac:dyDescent="0.2">
      <c r="A18" s="33" t="s">
        <v>19</v>
      </c>
      <c r="B18" s="19">
        <v>519929.96</v>
      </c>
      <c r="C18" s="19">
        <v>1667302</v>
      </c>
      <c r="D18" s="19">
        <v>1626798</v>
      </c>
      <c r="E18" s="32">
        <f>D18-C18</f>
        <v>-40504</v>
      </c>
      <c r="F18" s="7"/>
    </row>
    <row r="19" spans="1:6" ht="15" customHeight="1" x14ac:dyDescent="0.2">
      <c r="A19" s="33" t="s">
        <v>20</v>
      </c>
      <c r="B19" s="19">
        <v>824350.68</v>
      </c>
      <c r="C19" s="19">
        <v>845569</v>
      </c>
      <c r="D19" s="19">
        <v>824200</v>
      </c>
      <c r="E19" s="32">
        <f>D19-C19</f>
        <v>-21369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365858</v>
      </c>
      <c r="E20" s="32">
        <f t="shared" ref="E20:E28" si="1">D20-C20</f>
        <v>365858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660486</v>
      </c>
      <c r="C26" s="19">
        <v>452683</v>
      </c>
      <c r="D26" s="19">
        <v>658097</v>
      </c>
      <c r="E26" s="32">
        <f t="shared" si="1"/>
        <v>205414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239942.61</v>
      </c>
      <c r="C29" s="19">
        <v>266828</v>
      </c>
      <c r="D29" s="19">
        <v>256582</v>
      </c>
      <c r="E29" s="32">
        <f>D29-C29</f>
        <v>-10246</v>
      </c>
      <c r="F29" s="7"/>
    </row>
    <row r="30" spans="1:6" s="26" customFormat="1" ht="15" customHeight="1" x14ac:dyDescent="0.25">
      <c r="A30" s="17" t="s">
        <v>29</v>
      </c>
      <c r="B30" s="34">
        <v>46596575.770000003</v>
      </c>
      <c r="C30" s="34">
        <v>49539865</v>
      </c>
      <c r="D30" s="34">
        <v>50778710</v>
      </c>
      <c r="E30" s="35">
        <f>SUM(E16:E29)</f>
        <v>1238845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1182161.8600000001</v>
      </c>
      <c r="C36" s="19">
        <v>849255</v>
      </c>
      <c r="D36" s="19">
        <v>1110410</v>
      </c>
      <c r="E36" s="61">
        <f t="shared" si="2"/>
        <v>261155</v>
      </c>
      <c r="F36" s="16"/>
    </row>
    <row r="37" spans="1:6" s="26" customFormat="1" ht="15" customHeight="1" x14ac:dyDescent="0.25">
      <c r="A37" s="38" t="s">
        <v>36</v>
      </c>
      <c r="B37" s="39">
        <v>47778737.630000003</v>
      </c>
      <c r="C37" s="39">
        <v>50389120</v>
      </c>
      <c r="D37" s="39">
        <v>51889120</v>
      </c>
      <c r="E37" s="63">
        <f>E36+E35+E34+E33+E32+E31+E30</f>
        <v>1500000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47778737.630000003</v>
      </c>
      <c r="C46" s="44">
        <v>50389120</v>
      </c>
      <c r="D46" s="44">
        <v>51889120</v>
      </c>
      <c r="E46" s="65">
        <f>D46-C46</f>
        <v>1500000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250000</v>
      </c>
      <c r="E11" s="61">
        <f t="shared" si="0"/>
        <v>250000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250000</v>
      </c>
      <c r="E12" s="62">
        <f t="shared" si="0"/>
        <v>250000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31665145</v>
      </c>
      <c r="C16" s="19">
        <v>31244851</v>
      </c>
      <c r="D16" s="19">
        <v>31570667</v>
      </c>
      <c r="E16" s="19">
        <f>D16-C16</f>
        <v>325816</v>
      </c>
      <c r="F16" s="7"/>
    </row>
    <row r="17" spans="1:6" ht="15" customHeight="1" x14ac:dyDescent="0.2">
      <c r="A17" s="14" t="s">
        <v>18</v>
      </c>
      <c r="B17" s="19">
        <v>167715</v>
      </c>
      <c r="C17" s="19">
        <v>165752</v>
      </c>
      <c r="D17" s="19">
        <v>169595</v>
      </c>
      <c r="E17" s="32">
        <f>D17-C17</f>
        <v>3843</v>
      </c>
      <c r="F17" s="7"/>
    </row>
    <row r="18" spans="1:6" ht="15" customHeight="1" x14ac:dyDescent="0.2">
      <c r="A18" s="33" t="s">
        <v>19</v>
      </c>
      <c r="B18" s="19">
        <v>1425805</v>
      </c>
      <c r="C18" s="19">
        <v>1410674</v>
      </c>
      <c r="D18" s="19">
        <v>1408865</v>
      </c>
      <c r="E18" s="32">
        <f>D18-C18</f>
        <v>-1809</v>
      </c>
      <c r="F18" s="7"/>
    </row>
    <row r="19" spans="1:6" ht="15" customHeight="1" x14ac:dyDescent="0.2">
      <c r="A19" s="33" t="s">
        <v>20</v>
      </c>
      <c r="B19" s="19">
        <v>716408</v>
      </c>
      <c r="C19" s="19">
        <v>707729</v>
      </c>
      <c r="D19" s="19">
        <v>704568</v>
      </c>
      <c r="E19" s="32">
        <f>D19-C19</f>
        <v>-3161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441283</v>
      </c>
      <c r="C28" s="19">
        <v>440010</v>
      </c>
      <c r="D28" s="19">
        <v>431533</v>
      </c>
      <c r="E28" s="32">
        <f t="shared" si="1"/>
        <v>-8477</v>
      </c>
      <c r="F28" s="7"/>
    </row>
    <row r="29" spans="1:6" ht="15" customHeight="1" x14ac:dyDescent="0.2">
      <c r="A29" s="33" t="s">
        <v>28</v>
      </c>
      <c r="B29" s="19">
        <v>6294163</v>
      </c>
      <c r="C29" s="19">
        <v>6268186</v>
      </c>
      <c r="D29" s="19">
        <v>6977472</v>
      </c>
      <c r="E29" s="32">
        <f>D29-C29</f>
        <v>709286</v>
      </c>
      <c r="F29" s="7"/>
    </row>
    <row r="30" spans="1:6" s="26" customFormat="1" ht="15" customHeight="1" x14ac:dyDescent="0.25">
      <c r="A30" s="17" t="s">
        <v>29</v>
      </c>
      <c r="B30" s="34">
        <v>40710519</v>
      </c>
      <c r="C30" s="34">
        <v>40237202</v>
      </c>
      <c r="D30" s="34">
        <v>41262700</v>
      </c>
      <c r="E30" s="35">
        <f>SUM(E16:E29)</f>
        <v>1025498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52064</v>
      </c>
      <c r="C32" s="19">
        <v>52064</v>
      </c>
      <c r="D32" s="19">
        <v>38379</v>
      </c>
      <c r="E32" s="61">
        <f t="shared" si="2"/>
        <v>-13685</v>
      </c>
      <c r="F32" s="16"/>
    </row>
    <row r="33" spans="1:6" ht="15" customHeight="1" x14ac:dyDescent="0.2">
      <c r="A33" s="37" t="s">
        <v>32</v>
      </c>
      <c r="B33" s="19">
        <v>141431</v>
      </c>
      <c r="C33" s="19">
        <v>108000</v>
      </c>
      <c r="D33" s="19">
        <v>130000</v>
      </c>
      <c r="E33" s="61">
        <f t="shared" si="2"/>
        <v>22000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2213717</v>
      </c>
      <c r="C36" s="19">
        <v>2720465</v>
      </c>
      <c r="D36" s="19">
        <v>2886652</v>
      </c>
      <c r="E36" s="61">
        <f t="shared" si="2"/>
        <v>166187</v>
      </c>
      <c r="F36" s="16"/>
    </row>
    <row r="37" spans="1:6" s="26" customFormat="1" ht="15" customHeight="1" x14ac:dyDescent="0.25">
      <c r="A37" s="38" t="s">
        <v>36</v>
      </c>
      <c r="B37" s="39">
        <v>43117731</v>
      </c>
      <c r="C37" s="39">
        <v>43117731</v>
      </c>
      <c r="D37" s="39">
        <v>44317731</v>
      </c>
      <c r="E37" s="63">
        <f>E36+E35+E34+E33+E32+E31+E30</f>
        <v>1200000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43117731</v>
      </c>
      <c r="C46" s="44">
        <v>43117731</v>
      </c>
      <c r="D46" s="44">
        <v>44567731</v>
      </c>
      <c r="E46" s="65">
        <f>D46-C46</f>
        <v>1450000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74923</v>
      </c>
      <c r="C11" s="19">
        <v>74923</v>
      </c>
      <c r="D11" s="19">
        <v>74923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74923</v>
      </c>
      <c r="C12" s="24">
        <v>74923</v>
      </c>
      <c r="D12" s="24">
        <v>74923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55445257</v>
      </c>
      <c r="C16" s="19">
        <v>56515750</v>
      </c>
      <c r="D16" s="19">
        <v>56395140</v>
      </c>
      <c r="E16" s="19">
        <f>D16-C16</f>
        <v>-120610</v>
      </c>
      <c r="F16" s="7"/>
    </row>
    <row r="17" spans="1:6" ht="15" customHeight="1" x14ac:dyDescent="0.2">
      <c r="A17" s="14" t="s">
        <v>18</v>
      </c>
      <c r="B17" s="19">
        <v>499475</v>
      </c>
      <c r="C17" s="19">
        <v>499475</v>
      </c>
      <c r="D17" s="19">
        <v>564240</v>
      </c>
      <c r="E17" s="32">
        <f>D17-C17</f>
        <v>64765</v>
      </c>
      <c r="F17" s="7"/>
    </row>
    <row r="18" spans="1:6" ht="15" customHeight="1" x14ac:dyDescent="0.2">
      <c r="A18" s="33" t="s">
        <v>19</v>
      </c>
      <c r="B18" s="19">
        <v>2188981</v>
      </c>
      <c r="C18" s="19">
        <v>2188981</v>
      </c>
      <c r="D18" s="19">
        <v>2189022</v>
      </c>
      <c r="E18" s="32">
        <f>D18-C18</f>
        <v>41</v>
      </c>
      <c r="F18" s="7"/>
    </row>
    <row r="19" spans="1:6" ht="15" customHeight="1" x14ac:dyDescent="0.2">
      <c r="A19" s="33" t="s">
        <v>20</v>
      </c>
      <c r="B19" s="19">
        <v>1132114</v>
      </c>
      <c r="C19" s="19">
        <v>1132114</v>
      </c>
      <c r="D19" s="19">
        <v>1132180</v>
      </c>
      <c r="E19" s="32">
        <f>D19-C19</f>
        <v>66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487388</v>
      </c>
      <c r="C26" s="19">
        <v>487388</v>
      </c>
      <c r="D26" s="19">
        <v>487255</v>
      </c>
      <c r="E26" s="32">
        <f t="shared" si="1"/>
        <v>-133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183434</v>
      </c>
      <c r="C28" s="19">
        <v>183434</v>
      </c>
      <c r="D28" s="19">
        <v>186747</v>
      </c>
      <c r="E28" s="32">
        <f t="shared" si="1"/>
        <v>3313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59936649</v>
      </c>
      <c r="C30" s="34">
        <v>61007142</v>
      </c>
      <c r="D30" s="34">
        <v>60954584</v>
      </c>
      <c r="E30" s="35">
        <f>SUM(E16:E29)</f>
        <v>-52558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13516</v>
      </c>
      <c r="C32" s="19">
        <v>13516</v>
      </c>
      <c r="D32" s="19">
        <v>16801</v>
      </c>
      <c r="E32" s="61">
        <f t="shared" si="2"/>
        <v>3285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630469</v>
      </c>
      <c r="C36" s="19">
        <v>630469</v>
      </c>
      <c r="D36" s="19">
        <v>679742</v>
      </c>
      <c r="E36" s="61">
        <f t="shared" si="2"/>
        <v>49273</v>
      </c>
      <c r="F36" s="16"/>
    </row>
    <row r="37" spans="1:6" s="26" customFormat="1" ht="15" customHeight="1" x14ac:dyDescent="0.25">
      <c r="A37" s="38" t="s">
        <v>36</v>
      </c>
      <c r="B37" s="39">
        <v>60580634</v>
      </c>
      <c r="C37" s="39">
        <v>61651127</v>
      </c>
      <c r="D37" s="39">
        <v>61651127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60655557</v>
      </c>
      <c r="C46" s="44">
        <v>61726050</v>
      </c>
      <c r="D46" s="44">
        <v>61726050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69367380.680000007</v>
      </c>
      <c r="C16" s="19">
        <v>70080479</v>
      </c>
      <c r="D16" s="19">
        <v>69466310</v>
      </c>
      <c r="E16" s="19">
        <f>D16-C16</f>
        <v>-614169</v>
      </c>
      <c r="F16" s="7"/>
    </row>
    <row r="17" spans="1:6" ht="15" customHeight="1" x14ac:dyDescent="0.2">
      <c r="A17" s="14" t="s">
        <v>18</v>
      </c>
      <c r="B17" s="19">
        <v>4110365.2</v>
      </c>
      <c r="C17" s="19">
        <v>4110366</v>
      </c>
      <c r="D17" s="19">
        <v>4141570</v>
      </c>
      <c r="E17" s="32">
        <f>D17-C17</f>
        <v>31204</v>
      </c>
      <c r="F17" s="7"/>
    </row>
    <row r="18" spans="1:6" ht="15" customHeight="1" x14ac:dyDescent="0.2">
      <c r="A18" s="33" t="s">
        <v>19</v>
      </c>
      <c r="B18" s="19">
        <v>2722935</v>
      </c>
      <c r="C18" s="19">
        <v>2722935</v>
      </c>
      <c r="D18" s="19">
        <v>2724810</v>
      </c>
      <c r="E18" s="32">
        <f>D18-C18</f>
        <v>1875</v>
      </c>
      <c r="F18" s="7"/>
    </row>
    <row r="19" spans="1:6" ht="15" customHeight="1" x14ac:dyDescent="0.2">
      <c r="A19" s="33" t="s">
        <v>20</v>
      </c>
      <c r="B19" s="19">
        <v>1314838.8</v>
      </c>
      <c r="C19" s="19">
        <v>1314839</v>
      </c>
      <c r="D19" s="19">
        <v>1315810</v>
      </c>
      <c r="E19" s="32">
        <f>D19-C19</f>
        <v>971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9984225.4700000007</v>
      </c>
      <c r="C26" s="19">
        <v>9984228</v>
      </c>
      <c r="D26" s="19">
        <v>10911616</v>
      </c>
      <c r="E26" s="32">
        <f t="shared" si="1"/>
        <v>927388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1374153</v>
      </c>
      <c r="C28" s="19">
        <v>1374156</v>
      </c>
      <c r="D28" s="19">
        <v>1437368</v>
      </c>
      <c r="E28" s="32">
        <f t="shared" si="1"/>
        <v>63212</v>
      </c>
      <c r="F28" s="7"/>
    </row>
    <row r="29" spans="1:6" ht="15" customHeight="1" x14ac:dyDescent="0.2">
      <c r="A29" s="33" t="s">
        <v>28</v>
      </c>
      <c r="B29" s="19">
        <v>764727.42999999993</v>
      </c>
      <c r="C29" s="19">
        <v>764728</v>
      </c>
      <c r="D29" s="19">
        <v>752588</v>
      </c>
      <c r="E29" s="32">
        <f>D29-C29</f>
        <v>-12140</v>
      </c>
      <c r="F29" s="7"/>
    </row>
    <row r="30" spans="1:6" s="26" customFormat="1" ht="15" customHeight="1" x14ac:dyDescent="0.25">
      <c r="A30" s="17" t="s">
        <v>29</v>
      </c>
      <c r="B30" s="34">
        <v>89638625.580000013</v>
      </c>
      <c r="C30" s="34">
        <v>90351731</v>
      </c>
      <c r="D30" s="34">
        <v>90750072</v>
      </c>
      <c r="E30" s="35">
        <f>SUM(E16:E29)</f>
        <v>398341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611747.5</v>
      </c>
      <c r="C32" s="19">
        <v>611748</v>
      </c>
      <c r="D32" s="19">
        <v>648425</v>
      </c>
      <c r="E32" s="61">
        <f t="shared" si="2"/>
        <v>36677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3908582.0400000014</v>
      </c>
      <c r="C36" s="19">
        <v>3908620</v>
      </c>
      <c r="D36" s="19">
        <v>5473602</v>
      </c>
      <c r="E36" s="61">
        <f t="shared" si="2"/>
        <v>1564982</v>
      </c>
      <c r="F36" s="16"/>
    </row>
    <row r="37" spans="1:6" s="26" customFormat="1" ht="15" customHeight="1" x14ac:dyDescent="0.25">
      <c r="A37" s="38" t="s">
        <v>36</v>
      </c>
      <c r="B37" s="39">
        <v>94158955.12000002</v>
      </c>
      <c r="C37" s="39">
        <v>94872099</v>
      </c>
      <c r="D37" s="39">
        <v>96872099</v>
      </c>
      <c r="E37" s="63">
        <f>E36+E35+E34+E33+E32+E31+E30</f>
        <v>2000000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94158955.12000002</v>
      </c>
      <c r="C46" s="44">
        <v>94872099</v>
      </c>
      <c r="D46" s="44">
        <v>96872099</v>
      </c>
      <c r="E46" s="65">
        <f>D46-C46</f>
        <v>2000000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BOR!B7+LUMCON!B7+LOSFA!B7+'UL Summary'!B7+'LSU Summary'!B7+SUSummary!B7+LCTCSummary!B7</f>
        <v>0</v>
      </c>
      <c r="C7" s="19">
        <f>BOR!C7+LUMCON!C7+LOSFA!C7+'UL Summary'!C7+'LSU Summary'!C7+SUSummary!C7+LCTCSummary!C7</f>
        <v>0</v>
      </c>
      <c r="D7" s="19">
        <f>BOR!D7+LUMCON!D7+LOSFA!D7+'UL Summary'!D7+'LSU Summary'!D7+SUSummary!D7+LCTCSummary!D7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BOR!B8+LUMCON!B8+LOSFA!B8+'UL Summary'!B8+'LSU Summary'!B8+SUSummary!B8+LCTCSummary!B8</f>
        <v>0</v>
      </c>
      <c r="C8" s="19">
        <f>BOR!C8+LUMCON!C8+LOSFA!C8+'UL Summary'!C8+'LSU Summary'!C8+SUSummary!C8+LCTCSummary!C8</f>
        <v>0</v>
      </c>
      <c r="D8" s="19">
        <f>BOR!D8+LUMCON!D8+LOSFA!D8+'UL Summary'!D8+'LSU Summary'!D8+SUSummary!D8+LCTCSummary!D8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BOR!B9+LUMCON!B9+LOSFA!B9+'UL Summary'!B9+'LSU Summary'!B9+SUSummary!B9+LCTCSummary!B9</f>
        <v>0</v>
      </c>
      <c r="C9" s="19">
        <f>BOR!C9+LUMCON!C9+LOSFA!C9+'UL Summary'!C9+'LSU Summary'!C9+SUSummary!C9+LCTCSummary!C9</f>
        <v>0</v>
      </c>
      <c r="D9" s="19">
        <f>BOR!D9+LUMCON!D9+LOSFA!D9+'UL Summary'!D9+'LSU Summary'!D9+SUSummary!D9+LCTCSummary!D9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BOR!B10+LUMCON!B10+LOSFA!B10+'UL Summary'!B10+'LSU Summary'!B10+SUSummary!B10+LCTCSummary!B10</f>
        <v>10697562.890000001</v>
      </c>
      <c r="C10" s="19">
        <f>BOR!C10+LUMCON!C10+LOSFA!C10+'UL Summary'!C10+'LSU Summary'!C10+SUSummary!C10+LCTCSummary!C10</f>
        <v>10777680</v>
      </c>
      <c r="D10" s="19">
        <f>BOR!D10+LUMCON!D10+LOSFA!D10+'UL Summary'!D10+'LSU Summary'!D10+SUSummary!D10+LCTCSummary!D10</f>
        <v>10642631</v>
      </c>
      <c r="E10" s="61">
        <f t="shared" si="0"/>
        <v>-135049</v>
      </c>
      <c r="F10" s="16"/>
    </row>
    <row r="11" spans="1:12" ht="15" customHeight="1" x14ac:dyDescent="0.2">
      <c r="A11" s="22" t="s">
        <v>12</v>
      </c>
      <c r="B11" s="19">
        <f>BOR!B11+LUMCON!B11+LOSFA!B11+'UL Summary'!B11+'LSU Summary'!B11+SUSummary!B11+LCTCSummary!B11</f>
        <v>6140786.1500000004</v>
      </c>
      <c r="C11" s="19">
        <f>BOR!C11+LUMCON!C11+LOSFA!C11+'UL Summary'!C11+'LSU Summary'!C11+SUSummary!C11+LCTCSummary!C11</f>
        <v>12473809</v>
      </c>
      <c r="D11" s="19">
        <f>BOR!D11+LUMCON!D11+LOSFA!D11+'UL Summary'!D11+'LSU Summary'!D11+SUSummary!D11+LCTCSummary!D11</f>
        <v>7337137</v>
      </c>
      <c r="E11" s="61">
        <f t="shared" si="0"/>
        <v>-5136672</v>
      </c>
      <c r="F11" s="16"/>
    </row>
    <row r="12" spans="1:12" s="26" customFormat="1" ht="15" customHeight="1" x14ac:dyDescent="0.25">
      <c r="A12" s="23" t="s">
        <v>13</v>
      </c>
      <c r="B12" s="24">
        <f>SUM(B7:B11)</f>
        <v>16838349.039999999</v>
      </c>
      <c r="C12" s="24">
        <f>SUM(C7:C11)</f>
        <v>23251489</v>
      </c>
      <c r="D12" s="24">
        <f>SUM(D7:D11)</f>
        <v>17979768</v>
      </c>
      <c r="E12" s="62">
        <f t="shared" si="0"/>
        <v>-5271721</v>
      </c>
      <c r="F12" s="25"/>
    </row>
    <row r="13" spans="1:12" s="26" customFormat="1" ht="15" customHeight="1" x14ac:dyDescent="0.25">
      <c r="A13" s="27" t="s">
        <v>14</v>
      </c>
      <c r="B13" s="28">
        <f>BOR!B13+LUMCON!B13+LOSFA!B13+'UL Summary'!B13+'LSU Summary'!B13+SUSummary!B13+LCTCSummary!B13</f>
        <v>83492</v>
      </c>
      <c r="C13" s="28">
        <f>BOR!C13+LUMCON!C13+LOSFA!C13+'UL Summary'!C13+'LSU Summary'!C13+SUSummary!C13+LCTCSummary!C13</f>
        <v>0</v>
      </c>
      <c r="D13" s="28">
        <f>BOR!D13+LUMCON!D13+LOSFA!D13+'UL Summary'!D13+'LSU Summary'!D13+SUSummary!D13+LCTCSummary!D13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BOR!B16+LUMCON!B16+LOSFA!B16+'UL Summary'!B16+'LSU Summary'!B16+SUSummary!B16+LCTCSummary!B16</f>
        <v>1074704772.27</v>
      </c>
      <c r="C16" s="19">
        <f>BOR!C16+LUMCON!C16+LOSFA!C16+'UL Summary'!C16+'LSU Summary'!C16+SUSummary!C16+LCTCSummary!C16</f>
        <v>1087992747.75</v>
      </c>
      <c r="D16" s="19">
        <f>BOR!D16+LUMCON!D16+LOSFA!D16+'UL Summary'!D16+'LSU Summary'!D16+SUSummary!D16+LCTCSummary!D16</f>
        <v>1076117221.96</v>
      </c>
      <c r="E16" s="19">
        <f>D16-C16</f>
        <v>-11875525.789999962</v>
      </c>
      <c r="F16" s="7"/>
    </row>
    <row r="17" spans="1:6" ht="15" customHeight="1" x14ac:dyDescent="0.2">
      <c r="A17" s="14" t="s">
        <v>18</v>
      </c>
      <c r="B17" s="19">
        <f>BOR!B17+LUMCON!B17+LOSFA!B17+'UL Summary'!B17+'LSU Summary'!B17+SUSummary!B17+LCTCSummary!B17</f>
        <v>127286369.11</v>
      </c>
      <c r="C17" s="19">
        <f>BOR!C17+LUMCON!C17+LOSFA!C17+'UL Summary'!C17+'LSU Summary'!C17+SUSummary!C17+LCTCSummary!C17</f>
        <v>138532252.05000001</v>
      </c>
      <c r="D17" s="19">
        <f>BOR!D17+LUMCON!D17+LOSFA!D17+'UL Summary'!D17+'LSU Summary'!D17+SUSummary!D17+LCTCSummary!D17</f>
        <v>135565567.52000001</v>
      </c>
      <c r="E17" s="32">
        <f>D17-C17</f>
        <v>-2966684.5300000012</v>
      </c>
      <c r="F17" s="7"/>
    </row>
    <row r="18" spans="1:6" ht="15" customHeight="1" x14ac:dyDescent="0.2">
      <c r="A18" s="33" t="s">
        <v>19</v>
      </c>
      <c r="B18" s="19">
        <f>BOR!B18+LUMCON!B18+LOSFA!B18+'UL Summary'!B18+'LSU Summary'!B18+SUSummary!B18+LCTCSummary!B18</f>
        <v>35690523.039999999</v>
      </c>
      <c r="C18" s="19">
        <f>BOR!C18+LUMCON!C18+LOSFA!C18+'UL Summary'!C18+'LSU Summary'!C18+SUSummary!C18+LCTCSummary!C18</f>
        <v>36677749</v>
      </c>
      <c r="D18" s="19">
        <f>BOR!D18+LUMCON!D18+LOSFA!D18+'UL Summary'!D18+'LSU Summary'!D18+SUSummary!D18+LCTCSummary!D18</f>
        <v>37156353</v>
      </c>
      <c r="E18" s="32">
        <f>D18-C18</f>
        <v>478604</v>
      </c>
      <c r="F18" s="7"/>
    </row>
    <row r="19" spans="1:6" ht="15" customHeight="1" x14ac:dyDescent="0.2">
      <c r="A19" s="33" t="s">
        <v>20</v>
      </c>
      <c r="B19" s="19">
        <f>BOR!B19+LUMCON!B19+LOSFA!B19+'UL Summary'!B19+'LSU Summary'!B19+SUSummary!B19+LCTCSummary!B19</f>
        <v>19954464.640000001</v>
      </c>
      <c r="C19" s="19">
        <f>BOR!C19+LUMCON!C19+LOSFA!C19+'UL Summary'!C19+'LSU Summary'!C19+SUSummary!C19+LCTCSummary!C19</f>
        <v>20108211</v>
      </c>
      <c r="D19" s="19">
        <f>BOR!D19+LUMCON!D19+LOSFA!D19+'UL Summary'!D19+'LSU Summary'!D19+SUSummary!D19+LCTCSummary!D19</f>
        <v>20215885.240000002</v>
      </c>
      <c r="E19" s="32">
        <f>D19-C19</f>
        <v>107674.24000000209</v>
      </c>
      <c r="F19" s="7"/>
    </row>
    <row r="20" spans="1:6" ht="15" customHeight="1" x14ac:dyDescent="0.2">
      <c r="A20" s="33" t="s">
        <v>21</v>
      </c>
      <c r="B20" s="19">
        <f>BOR!B20+LUMCON!B20+LOSFA!B20+'UL Summary'!B20+'LSU Summary'!B20+SUSummary!B20+LCTCSummary!B20</f>
        <v>412532</v>
      </c>
      <c r="C20" s="19">
        <f>BOR!C20+LUMCON!C20+LOSFA!C20+'UL Summary'!C20+'LSU Summary'!C20+SUSummary!C20+LCTCSummary!C20</f>
        <v>413169</v>
      </c>
      <c r="D20" s="19">
        <f>BOR!D20+LUMCON!D20+LOSFA!D20+'UL Summary'!D20+'LSU Summary'!D20+SUSummary!D20+LCTCSummary!D20</f>
        <v>959110</v>
      </c>
      <c r="E20" s="32">
        <f t="shared" ref="E20:E28" si="1">D20-C20</f>
        <v>545941</v>
      </c>
      <c r="F20" s="7"/>
    </row>
    <row r="21" spans="1:6" ht="15" customHeight="1" x14ac:dyDescent="0.2">
      <c r="A21" s="33" t="s">
        <v>22</v>
      </c>
      <c r="B21" s="19">
        <f>BOR!B21+LUMCON!B21+LOSFA!B21+'UL Summary'!B21+'LSU Summary'!B21+SUSummary!B21+LCTCSummary!B21</f>
        <v>181385.60000000001</v>
      </c>
      <c r="C21" s="19">
        <f>BOR!C21+LUMCON!C21+LOSFA!C21+'UL Summary'!C21+'LSU Summary'!C21+SUSummary!C21+LCTCSummary!C21</f>
        <v>181385.60000000001</v>
      </c>
      <c r="D21" s="19">
        <f>BOR!D21+LUMCON!D21+LOSFA!D21+'UL Summary'!D21+'LSU Summary'!D21+SUSummary!D21+LCTCSummary!D21</f>
        <v>368871.6</v>
      </c>
      <c r="E21" s="32">
        <f t="shared" si="1"/>
        <v>187485.99999999997</v>
      </c>
      <c r="F21" s="7"/>
    </row>
    <row r="22" spans="1:6" ht="15" customHeight="1" x14ac:dyDescent="0.2">
      <c r="A22" s="33" t="s">
        <v>47</v>
      </c>
      <c r="B22" s="19">
        <f>BOR!B22+LUMCON!B22+LOSFA!B22+'UL Summary'!B22+'LSU Summary'!B22+SUSummary!B22+LCTCSummary!B22</f>
        <v>385444.4</v>
      </c>
      <c r="C22" s="19">
        <f>BOR!C22+LUMCON!C22+LOSFA!C22+'UL Summary'!C22+'LSU Summary'!C22+SUSummary!C22+LCTCSummary!C22</f>
        <v>385444.4</v>
      </c>
      <c r="D22" s="19">
        <f>BOR!D22+LUMCON!D22+LOSFA!D22+'UL Summary'!D22+'LSU Summary'!D22+SUSummary!D22+LCTCSummary!D22</f>
        <v>385444.4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BOR!B23+LUMCON!B23+LOSFA!B23+'UL Summary'!B23+'LSU Summary'!B23+SUSummary!B23+LCTCSummary!B23</f>
        <v>9267967.1099999994</v>
      </c>
      <c r="C23" s="19">
        <f>BOR!C23+LUMCON!C23+LOSFA!C23+'UL Summary'!C23+'LSU Summary'!C23+SUSummary!C23+LCTCSummary!C23</f>
        <v>9277220.0099999998</v>
      </c>
      <c r="D23" s="19">
        <f>BOR!D23+LUMCON!D23+LOSFA!D23+'UL Summary'!D23+'LSU Summary'!D23+SUSummary!D23+LCTCSummary!D23</f>
        <v>9602645.4100000001</v>
      </c>
      <c r="E23" s="32">
        <f t="shared" si="1"/>
        <v>325425.40000000037</v>
      </c>
      <c r="F23" s="7"/>
    </row>
    <row r="24" spans="1:6" ht="15" customHeight="1" x14ac:dyDescent="0.2">
      <c r="A24" s="33" t="s">
        <v>23</v>
      </c>
      <c r="B24" s="19">
        <f>BOR!B24+LUMCON!B24+LOSFA!B24+'UL Summary'!B24+'LSU Summary'!B24+SUSummary!B24+LCTCSummary!B24</f>
        <v>0</v>
      </c>
      <c r="C24" s="19">
        <f>BOR!C24+LUMCON!C24+LOSFA!C24+'UL Summary'!C24+'LSU Summary'!C24+SUSummary!C24+LCTCSummary!C24</f>
        <v>0</v>
      </c>
      <c r="D24" s="19">
        <f>BOR!D24+LUMCON!D24+LOSFA!D24+'UL Summary'!D24+'LSU Summary'!D24+SUSummary!D24+LCTCSummary!D24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BOR!B25+LUMCON!B25+LOSFA!B25+'UL Summary'!B25+'LSU Summary'!B25+SUSummary!B25+LCTCSummary!B25</f>
        <v>626019</v>
      </c>
      <c r="C25" s="19">
        <f>BOR!C25+LUMCON!C25+LOSFA!C25+'UL Summary'!C25+'LSU Summary'!C25+SUSummary!C25+LCTCSummary!C25</f>
        <v>626019</v>
      </c>
      <c r="D25" s="19">
        <f>BOR!D25+LUMCON!D25+LOSFA!D25+'UL Summary'!D25+'LSU Summary'!D25+SUSummary!D25+LCTCSummary!D25</f>
        <v>819022</v>
      </c>
      <c r="E25" s="32">
        <f t="shared" si="1"/>
        <v>193003</v>
      </c>
      <c r="F25" s="7"/>
    </row>
    <row r="26" spans="1:6" ht="15" customHeight="1" x14ac:dyDescent="0.2">
      <c r="A26" s="33" t="s">
        <v>25</v>
      </c>
      <c r="B26" s="19">
        <f>BOR!B26+LUMCON!B26+LOSFA!B26+'UL Summary'!B26+'LSU Summary'!B26+SUSummary!B26+LCTCSummary!B26</f>
        <v>108246427.67999999</v>
      </c>
      <c r="C26" s="19">
        <f>BOR!C26+LUMCON!C26+LOSFA!C26+'UL Summary'!C26+'LSU Summary'!C26+SUSummary!C26+LCTCSummary!C26</f>
        <v>102395368</v>
      </c>
      <c r="D26" s="19">
        <f>BOR!D26+LUMCON!D26+LOSFA!D26+'UL Summary'!D26+'LSU Summary'!D26+SUSummary!D26+LCTCSummary!D26</f>
        <v>121183149</v>
      </c>
      <c r="E26" s="32">
        <f t="shared" si="1"/>
        <v>18787781</v>
      </c>
      <c r="F26" s="7"/>
    </row>
    <row r="27" spans="1:6" ht="15" customHeight="1" x14ac:dyDescent="0.2">
      <c r="A27" s="33" t="s">
        <v>26</v>
      </c>
      <c r="B27" s="19">
        <f>BOR!B27+LUMCON!B27+LOSFA!B27+'UL Summary'!B27+'LSU Summary'!B27+SUSummary!B27+LCTCSummary!B27</f>
        <v>26150</v>
      </c>
      <c r="C27" s="19">
        <f>BOR!C27+LUMCON!C27+LOSFA!C27+'UL Summary'!C27+'LSU Summary'!C27+SUSummary!C27+LCTCSummary!C27</f>
        <v>0</v>
      </c>
      <c r="D27" s="19">
        <f>BOR!D27+LUMCON!D27+LOSFA!D27+'UL Summary'!D27+'LSU Summary'!D27+SUSummary!D27+LCTCSummary!D27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BOR!B28+LUMCON!B28+LOSFA!B28+'UL Summary'!B28+'LSU Summary'!B28+SUSummary!B28+LCTCSummary!B28</f>
        <v>13187424.27</v>
      </c>
      <c r="C28" s="19">
        <f>BOR!C28+LUMCON!C28+LOSFA!C28+'UL Summary'!C28+'LSU Summary'!C28+SUSummary!C28+LCTCSummary!C28</f>
        <v>13077884.99</v>
      </c>
      <c r="D28" s="19">
        <f>BOR!D28+LUMCON!D28+LOSFA!D28+'UL Summary'!D28+'LSU Summary'!D28+SUSummary!D28+LCTCSummary!D28</f>
        <v>13268647.220000001</v>
      </c>
      <c r="E28" s="32">
        <f t="shared" si="1"/>
        <v>190762.23000000045</v>
      </c>
      <c r="F28" s="7"/>
    </row>
    <row r="29" spans="1:6" ht="15" customHeight="1" x14ac:dyDescent="0.2">
      <c r="A29" s="33" t="s">
        <v>28</v>
      </c>
      <c r="B29" s="19">
        <f>BOR!B29+LUMCON!B29+LOSFA!B29+'UL Summary'!B29+'LSU Summary'!B29+SUSummary!B29+LCTCSummary!B29</f>
        <v>37103405.300000004</v>
      </c>
      <c r="C29" s="19">
        <f>BOR!C29+LUMCON!C29+LOSFA!C29+'UL Summary'!C29+'LSU Summary'!C29+SUSummary!C29+LCTCSummary!C29</f>
        <v>33304809</v>
      </c>
      <c r="D29" s="19">
        <f>BOR!D29+LUMCON!D29+LOSFA!D29+'UL Summary'!D29+'LSU Summary'!D29+SUSummary!D29+LCTCSummary!D29</f>
        <v>35623419.359999999</v>
      </c>
      <c r="E29" s="32">
        <f>D29-C29</f>
        <v>2318610.3599999994</v>
      </c>
      <c r="F29" s="7"/>
    </row>
    <row r="30" spans="1:6" s="26" customFormat="1" ht="15" customHeight="1" x14ac:dyDescent="0.25">
      <c r="A30" s="17" t="s">
        <v>29</v>
      </c>
      <c r="B30" s="34">
        <f>SUM(B16:B29)</f>
        <v>1427072884.4199998</v>
      </c>
      <c r="C30" s="34">
        <f>SUM(C16:C29)</f>
        <v>1442972259.8</v>
      </c>
      <c r="D30" s="34">
        <f>SUM(D16:D29)</f>
        <v>1451265336.71</v>
      </c>
      <c r="E30" s="35">
        <f>SUM(E16:E29)</f>
        <v>8293076.9100000393</v>
      </c>
      <c r="F30" s="25"/>
    </row>
    <row r="31" spans="1:6" ht="15" customHeight="1" x14ac:dyDescent="0.2">
      <c r="A31" s="36" t="s">
        <v>30</v>
      </c>
      <c r="B31" s="19">
        <f>BOR!B31+LUMCON!B31+LOSFA!B31+'UL Summary'!B31+'LSU Summary'!B31+SUSummary!B31+LCTCSummary!B31</f>
        <v>0</v>
      </c>
      <c r="C31" s="19">
        <f>BOR!C31+LUMCON!C31+LOSFA!C31+'UL Summary'!C31+'LSU Summary'!C31+SUSummary!C31+LCTCSummary!C31</f>
        <v>0</v>
      </c>
      <c r="D31" s="19">
        <f>BOR!D31+LUMCON!D31+LOSFA!D31+'UL Summary'!D31+'LSU Summary'!D31+SUSummary!D31+LCTCSummary!D31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BOR!B32+LUMCON!B32+LOSFA!B32+'UL Summary'!B32+'LSU Summary'!B32+SUSummary!B32+LCTCSummary!B32</f>
        <v>8967412.4199999999</v>
      </c>
      <c r="C32" s="19">
        <f>BOR!C32+LUMCON!C32+LOSFA!C32+'UL Summary'!C32+'LSU Summary'!C32+SUSummary!C32+LCTCSummary!C32</f>
        <v>8979997</v>
      </c>
      <c r="D32" s="19">
        <f>BOR!D32+LUMCON!D32+LOSFA!D32+'UL Summary'!D32+'LSU Summary'!D32+SUSummary!D32+LCTCSummary!D32</f>
        <v>8935328</v>
      </c>
      <c r="E32" s="61">
        <f t="shared" si="2"/>
        <v>-44669</v>
      </c>
      <c r="F32" s="16"/>
    </row>
    <row r="33" spans="1:6" ht="15" customHeight="1" x14ac:dyDescent="0.2">
      <c r="A33" s="37" t="s">
        <v>32</v>
      </c>
      <c r="B33" s="19">
        <f>BOR!B33+LUMCON!B33+LOSFA!B33+'UL Summary'!B33+'LSU Summary'!B33+SUSummary!B33+LCTCSummary!B33</f>
        <v>960982</v>
      </c>
      <c r="C33" s="19">
        <f>BOR!C33+LUMCON!C33+LOSFA!C33+'UL Summary'!C33+'LSU Summary'!C33+SUSummary!C33+LCTCSummary!C33</f>
        <v>969260</v>
      </c>
      <c r="D33" s="19">
        <f>BOR!D33+LUMCON!D33+LOSFA!D33+'UL Summary'!D33+'LSU Summary'!D33+SUSummary!D33+LCTCSummary!D33</f>
        <v>990000</v>
      </c>
      <c r="E33" s="61">
        <f t="shared" si="2"/>
        <v>20740</v>
      </c>
      <c r="F33" s="16"/>
    </row>
    <row r="34" spans="1:6" ht="15" customHeight="1" x14ac:dyDescent="0.2">
      <c r="A34" s="21" t="s">
        <v>33</v>
      </c>
      <c r="B34" s="19">
        <f>BOR!B34+LUMCON!B34+LOSFA!B34+'UL Summary'!B34+'LSU Summary'!B34+SUSummary!B34+LCTCSummary!B34</f>
        <v>163412</v>
      </c>
      <c r="C34" s="19">
        <f>BOR!C34+LUMCON!C34+LOSFA!C34+'UL Summary'!C34+'LSU Summary'!C34+SUSummary!C34+LCTCSummary!C34</f>
        <v>195000</v>
      </c>
      <c r="D34" s="19">
        <f>BOR!D34+LUMCON!D34+LOSFA!D34+'UL Summary'!D34+'LSU Summary'!D34+SUSummary!D34+LCTCSummary!D34</f>
        <v>156000</v>
      </c>
      <c r="E34" s="61">
        <f t="shared" si="2"/>
        <v>-39000</v>
      </c>
      <c r="F34" s="16"/>
    </row>
    <row r="35" spans="1:6" ht="15" customHeight="1" x14ac:dyDescent="0.2">
      <c r="A35" s="33" t="s">
        <v>34</v>
      </c>
      <c r="B35" s="19">
        <f>BOR!B35+LUMCON!B35+LOSFA!B35+'UL Summary'!B35+'LSU Summary'!B35+SUSummary!B35+LCTCSummary!B35</f>
        <v>0</v>
      </c>
      <c r="C35" s="19">
        <f>BOR!C35+LUMCON!C35+LOSFA!C35+'UL Summary'!C35+'LSU Summary'!C35+SUSummary!C35+LCTCSummary!C35</f>
        <v>0</v>
      </c>
      <c r="D35" s="19">
        <f>BOR!D35+LUMCON!D35+LOSFA!D35+'UL Summary'!D35+'LSU Summary'!D35+SUSummary!D35+LCTCSummary!D35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BOR!B36+LUMCON!B36+LOSFA!B36+'UL Summary'!B36+'LSU Summary'!B36+SUSummary!B36+LCTCSummary!B36</f>
        <v>52880992.730000012</v>
      </c>
      <c r="C36" s="19">
        <f>BOR!C36+LUMCON!C36+LOSFA!C36+'UL Summary'!C36+'LSU Summary'!C36+SUSummary!C36+LCTCSummary!C36</f>
        <v>70593328</v>
      </c>
      <c r="D36" s="19">
        <f>BOR!D36+LUMCON!D36+LOSFA!D36+'UL Summary'!D36+'LSU Summary'!D36+SUSummary!D36+LCTCSummary!D36</f>
        <v>83343376.290000007</v>
      </c>
      <c r="E36" s="61">
        <f t="shared" si="2"/>
        <v>12750048.290000007</v>
      </c>
      <c r="F36" s="16"/>
    </row>
    <row r="37" spans="1:6" s="26" customFormat="1" ht="15" customHeight="1" x14ac:dyDescent="0.25">
      <c r="A37" s="38" t="s">
        <v>36</v>
      </c>
      <c r="B37" s="39">
        <f>SUM(B30:B36)</f>
        <v>1490045683.5699999</v>
      </c>
      <c r="C37" s="39">
        <f>SUM(C30:C36)</f>
        <v>1523709844.8</v>
      </c>
      <c r="D37" s="39">
        <f>SUM(D30:D36)</f>
        <v>1544690041</v>
      </c>
      <c r="E37" s="63">
        <f>E36+E35+E34+E33+E32+E31+E30</f>
        <v>20980196.200000048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BOR!B39+LUMCON!B39+LOSFA!B39+'UL Summary'!B39+'LSU Summary'!B39+SUSummary!B39+LCTCSummary!B39</f>
        <v>43266702.52000007</v>
      </c>
      <c r="C39" s="19">
        <f>BOR!C39+LUMCON!C39+LOSFA!C39+'UL Summary'!C39+'LSU Summary'!C39+SUSummary!C39+LCTCSummary!C39</f>
        <v>64132061</v>
      </c>
      <c r="D39" s="19">
        <f>BOR!D39+LUMCON!D39+LOSFA!D39+'UL Summary'!D39+'LSU Summary'!D39+SUSummary!D39+LCTCSummary!D39</f>
        <v>53164854</v>
      </c>
      <c r="E39" s="60">
        <f>D39-C39</f>
        <v>-10967207</v>
      </c>
      <c r="F39" s="16"/>
    </row>
    <row r="40" spans="1:6" ht="15" customHeight="1" x14ac:dyDescent="0.2">
      <c r="A40" s="20" t="s">
        <v>39</v>
      </c>
      <c r="B40" s="19">
        <f>BOR!B40+LUMCON!B40+LOSFA!B40+'UL Summary'!B40+'LSU Summary'!B40+SUSummary!B40+LCTCSummary!B40</f>
        <v>0</v>
      </c>
      <c r="C40" s="19">
        <f>BOR!C40+LUMCON!C40+LOSFA!C40+'UL Summary'!C40+'LSU Summary'!C40+SUSummary!C40+LCTCSummary!C40</f>
        <v>0</v>
      </c>
      <c r="D40" s="19">
        <f>BOR!D40+LUMCON!D40+LOSFA!D40+'UL Summary'!D40+'LSU Summary'!D40+SUSummary!D40+LCTCSummary!D40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BOR!B42+LUMCON!B42+LOSFA!B42+'UL Summary'!B42+'LSU Summary'!B42+SUSummary!B42+LCTCSummary!B42</f>
        <v>0</v>
      </c>
      <c r="C42" s="19">
        <f>BOR!C42+LUMCON!C42+LOSFA!C42+'UL Summary'!C42+'LSU Summary'!C42+SUSummary!C42+LCTCSummary!C42</f>
        <v>0</v>
      </c>
      <c r="D42" s="19">
        <f>BOR!D42+LUMCON!D42+LOSFA!D42+'UL Summary'!D42+'LSU Summary'!D42+SUSummary!D42+LCTCSummary!D42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BOR!B43+LUMCON!B43+LOSFA!B43+'UL Summary'!B43+'LSU Summary'!B43+SUSummary!B43+LCTCSummary!B43</f>
        <v>16761652.42</v>
      </c>
      <c r="C43" s="19">
        <f>BOR!C43+LUMCON!C43+LOSFA!C43+'UL Summary'!C43+'LSU Summary'!C43+SUSummary!C43+LCTCSummary!C43</f>
        <v>17052942</v>
      </c>
      <c r="D43" s="19">
        <f>BOR!D43+LUMCON!D43+LOSFA!D43+'UL Summary'!D43+'LSU Summary'!D43+SUSummary!D43+LCTCSummary!D43</f>
        <v>17052942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60028354.940000072</v>
      </c>
      <c r="C44" s="28">
        <f>C39+C40+C42+C43</f>
        <v>81185003</v>
      </c>
      <c r="D44" s="28">
        <f>D39+D40+D42+D43</f>
        <v>70217796</v>
      </c>
      <c r="E44" s="62">
        <f>D44-C44</f>
        <v>-10967207</v>
      </c>
      <c r="F44" s="42"/>
    </row>
    <row r="45" spans="1:6" s="26" customFormat="1" ht="15" customHeight="1" x14ac:dyDescent="0.25">
      <c r="A45" s="17" t="s">
        <v>44</v>
      </c>
      <c r="B45" s="28">
        <f>BOR!B45+LUMCON!B45+LOSFA!B47+'UL Summary'!B45+'LSU Summary'!B45+SUSummary!B45+LCTCSummary!B45</f>
        <v>0</v>
      </c>
      <c r="C45" s="28">
        <f>BOR!C45+LUMCON!C45+LOSFA!C47+'UL Summary'!C45+'LSU Summary'!C45+SUSummary!C45+LCTCSummary!C45</f>
        <v>0</v>
      </c>
      <c r="D45" s="28">
        <f>BOR!D45+LUMCON!D45+LOSFA!D47+'UL Summary'!D45+'LSU Summary'!D45+SUSummary!D45+LCTCSummary!D45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1566995879.55</v>
      </c>
      <c r="C46" s="44">
        <f>C45+C44+C37+C13+C12</f>
        <v>1628146336.8</v>
      </c>
      <c r="D46" s="44">
        <f>D45+D44+D37+D13+D12</f>
        <v>1632887605</v>
      </c>
      <c r="E46" s="65">
        <f>D46-C46</f>
        <v>4741268.2000000477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185000</v>
      </c>
      <c r="C11" s="19">
        <v>185000</v>
      </c>
      <c r="D11" s="19">
        <v>185000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185000</v>
      </c>
      <c r="C12" s="24">
        <v>185000</v>
      </c>
      <c r="D12" s="24">
        <v>185000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89700703</v>
      </c>
      <c r="C16" s="19">
        <v>98851647</v>
      </c>
      <c r="D16" s="19">
        <v>83455286</v>
      </c>
      <c r="E16" s="19">
        <f>D16-C16</f>
        <v>-15396361</v>
      </c>
      <c r="F16" s="7"/>
    </row>
    <row r="17" spans="1:6" ht="15" customHeight="1" x14ac:dyDescent="0.2">
      <c r="A17" s="14" t="s">
        <v>18</v>
      </c>
      <c r="B17" s="19">
        <v>6920391</v>
      </c>
      <c r="C17" s="19">
        <v>7775000</v>
      </c>
      <c r="D17" s="19">
        <v>6772358</v>
      </c>
      <c r="E17" s="32">
        <f>D17-C17</f>
        <v>-1002642</v>
      </c>
      <c r="F17" s="7"/>
    </row>
    <row r="18" spans="1:6" ht="15" customHeight="1" x14ac:dyDescent="0.2">
      <c r="A18" s="33" t="s">
        <v>19</v>
      </c>
      <c r="B18" s="19">
        <v>1856184</v>
      </c>
      <c r="C18" s="19">
        <v>1638519</v>
      </c>
      <c r="D18" s="19">
        <v>1809536</v>
      </c>
      <c r="E18" s="32">
        <f>D18-C18</f>
        <v>171017</v>
      </c>
      <c r="F18" s="7"/>
    </row>
    <row r="19" spans="1:6" ht="15" customHeight="1" x14ac:dyDescent="0.2">
      <c r="A19" s="33" t="s">
        <v>20</v>
      </c>
      <c r="B19" s="19">
        <v>1768419</v>
      </c>
      <c r="C19" s="19">
        <v>1810806</v>
      </c>
      <c r="D19" s="19">
        <v>1674309</v>
      </c>
      <c r="E19" s="32">
        <f>D19-C19</f>
        <v>-136497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27574760</v>
      </c>
      <c r="C26" s="19">
        <v>20382773</v>
      </c>
      <c r="D26" s="19">
        <v>35680047</v>
      </c>
      <c r="E26" s="32">
        <f t="shared" si="1"/>
        <v>15297274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371094</v>
      </c>
      <c r="C29" s="19">
        <v>350000</v>
      </c>
      <c r="D29" s="19">
        <v>350000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128191551</v>
      </c>
      <c r="C30" s="34">
        <v>130808745</v>
      </c>
      <c r="D30" s="34">
        <v>129741536</v>
      </c>
      <c r="E30" s="35">
        <f>SUM(E16:E29)</f>
        <v>-1067209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7253004</v>
      </c>
      <c r="C36" s="19">
        <v>6130780</v>
      </c>
      <c r="D36" s="19">
        <v>7197989</v>
      </c>
      <c r="E36" s="61">
        <f t="shared" si="2"/>
        <v>1067209</v>
      </c>
      <c r="F36" s="16"/>
    </row>
    <row r="37" spans="1:6" s="26" customFormat="1" ht="15" customHeight="1" x14ac:dyDescent="0.25">
      <c r="A37" s="38" t="s">
        <v>36</v>
      </c>
      <c r="B37" s="39">
        <v>135444555</v>
      </c>
      <c r="C37" s="39">
        <v>136939525</v>
      </c>
      <c r="D37" s="39">
        <v>136939525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135629555</v>
      </c>
      <c r="C46" s="44">
        <v>137124525</v>
      </c>
      <c r="D46" s="44">
        <v>137124525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5"/>
  <sheetViews>
    <sheetView zoomScale="80" zoomScaleNormal="80" workbookViewId="0">
      <selection activeCell="C20" sqref="C20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56142113</v>
      </c>
      <c r="C16" s="19">
        <v>57031309</v>
      </c>
      <c r="D16" s="19">
        <v>59218021</v>
      </c>
      <c r="E16" s="19">
        <f>D16-C16</f>
        <v>2186712</v>
      </c>
      <c r="F16" s="7"/>
    </row>
    <row r="17" spans="1:6" ht="15" customHeight="1" x14ac:dyDescent="0.2">
      <c r="A17" s="14" t="s">
        <v>18</v>
      </c>
      <c r="B17" s="19">
        <v>1256000</v>
      </c>
      <c r="C17" s="19">
        <v>1696000</v>
      </c>
      <c r="D17" s="19">
        <v>1295000</v>
      </c>
      <c r="E17" s="32">
        <f>D17-C17</f>
        <v>-401000</v>
      </c>
      <c r="F17" s="7"/>
    </row>
    <row r="18" spans="1:6" ht="15" customHeight="1" x14ac:dyDescent="0.2">
      <c r="A18" s="33" t="s">
        <v>19</v>
      </c>
      <c r="B18" s="19">
        <v>1796020</v>
      </c>
      <c r="C18" s="19">
        <v>1686770</v>
      </c>
      <c r="D18" s="19">
        <v>1774180</v>
      </c>
      <c r="E18" s="32">
        <f>D18-C18</f>
        <v>87410</v>
      </c>
      <c r="F18" s="7"/>
    </row>
    <row r="19" spans="1:6" ht="15" customHeight="1" x14ac:dyDescent="0.2">
      <c r="A19" s="33" t="s">
        <v>20</v>
      </c>
      <c r="B19" s="19">
        <v>918070</v>
      </c>
      <c r="C19" s="19">
        <v>971905</v>
      </c>
      <c r="D19" s="19">
        <v>927893</v>
      </c>
      <c r="E19" s="32">
        <f>D19-C19</f>
        <v>-44012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3271638</v>
      </c>
      <c r="C28" s="19">
        <v>3296126</v>
      </c>
      <c r="D28" s="19">
        <v>3275816</v>
      </c>
      <c r="E28" s="32">
        <f t="shared" si="1"/>
        <v>-20310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63383841</v>
      </c>
      <c r="C30" s="34">
        <v>64682110</v>
      </c>
      <c r="D30" s="34">
        <v>66490910</v>
      </c>
      <c r="E30" s="35">
        <f>SUM(E16:E29)</f>
        <v>1808800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40318</v>
      </c>
      <c r="C32" s="19">
        <v>33050</v>
      </c>
      <c r="D32" s="19">
        <v>34650</v>
      </c>
      <c r="E32" s="61">
        <f t="shared" si="2"/>
        <v>1600</v>
      </c>
      <c r="F32" s="16"/>
    </row>
    <row r="33" spans="1:6" ht="15" customHeight="1" x14ac:dyDescent="0.2">
      <c r="A33" s="37" t="s">
        <v>32</v>
      </c>
      <c r="B33" s="19">
        <v>818291</v>
      </c>
      <c r="C33" s="19">
        <v>860000</v>
      </c>
      <c r="D33" s="19">
        <v>860000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762760</v>
      </c>
      <c r="C36" s="19">
        <v>652550</v>
      </c>
      <c r="D36" s="19">
        <v>842150</v>
      </c>
      <c r="E36" s="61">
        <f t="shared" si="2"/>
        <v>189600</v>
      </c>
      <c r="F36" s="16"/>
    </row>
    <row r="37" spans="1:6" s="26" customFormat="1" ht="15" customHeight="1" x14ac:dyDescent="0.25">
      <c r="A37" s="38" t="s">
        <v>36</v>
      </c>
      <c r="B37" s="39">
        <v>65005210</v>
      </c>
      <c r="C37" s="39">
        <v>66227710</v>
      </c>
      <c r="D37" s="39">
        <v>68227710</v>
      </c>
      <c r="E37" s="63">
        <f>E36+E35+E34+E33+E32+E31+E30</f>
        <v>2000000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65005210</v>
      </c>
      <c r="C46" s="44">
        <v>66227710</v>
      </c>
      <c r="D46" s="44">
        <v>68227710</v>
      </c>
      <c r="E46" s="65">
        <f>D46-C46</f>
        <v>2000000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41765276</v>
      </c>
      <c r="C16" s="19">
        <v>42622035</v>
      </c>
      <c r="D16" s="19">
        <v>42800405</v>
      </c>
      <c r="E16" s="19">
        <f>D16-C16</f>
        <v>178370</v>
      </c>
      <c r="F16" s="7"/>
    </row>
    <row r="17" spans="1:6" ht="15" customHeight="1" x14ac:dyDescent="0.2">
      <c r="A17" s="14" t="s">
        <v>18</v>
      </c>
      <c r="B17" s="19">
        <v>2172851</v>
      </c>
      <c r="C17" s="19">
        <v>3004062</v>
      </c>
      <c r="D17" s="19">
        <v>2280207</v>
      </c>
      <c r="E17" s="32">
        <f>D17-C17</f>
        <v>-723855</v>
      </c>
      <c r="F17" s="7"/>
    </row>
    <row r="18" spans="1:6" ht="15" customHeight="1" x14ac:dyDescent="0.2">
      <c r="A18" s="33" t="s">
        <v>19</v>
      </c>
      <c r="B18" s="19">
        <v>1596740</v>
      </c>
      <c r="C18" s="19">
        <v>1621321</v>
      </c>
      <c r="D18" s="19">
        <v>1625866</v>
      </c>
      <c r="E18" s="32">
        <f>D18-C18</f>
        <v>4545</v>
      </c>
      <c r="F18" s="7"/>
    </row>
    <row r="19" spans="1:6" ht="15" customHeight="1" x14ac:dyDescent="0.2">
      <c r="A19" s="33" t="s">
        <v>20</v>
      </c>
      <c r="B19" s="19">
        <v>984509</v>
      </c>
      <c r="C19" s="19">
        <v>999922</v>
      </c>
      <c r="D19" s="19">
        <v>1004445</v>
      </c>
      <c r="E19" s="32">
        <f>D19-C19</f>
        <v>4523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5104112</v>
      </c>
      <c r="C26" s="19">
        <v>5177857</v>
      </c>
      <c r="D26" s="19">
        <v>5184908</v>
      </c>
      <c r="E26" s="32">
        <f t="shared" si="1"/>
        <v>7051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3292492</v>
      </c>
      <c r="C28" s="19">
        <v>3358851</v>
      </c>
      <c r="D28" s="19">
        <v>3383368</v>
      </c>
      <c r="E28" s="32">
        <f t="shared" si="1"/>
        <v>24517</v>
      </c>
      <c r="F28" s="7"/>
    </row>
    <row r="29" spans="1:6" ht="15" customHeight="1" x14ac:dyDescent="0.2">
      <c r="A29" s="33" t="s">
        <v>28</v>
      </c>
      <c r="B29" s="19">
        <v>6158615.9800000004</v>
      </c>
      <c r="C29" s="19">
        <v>6207338</v>
      </c>
      <c r="D29" s="19">
        <v>6243246</v>
      </c>
      <c r="E29" s="32">
        <f>D29-C29</f>
        <v>35908</v>
      </c>
      <c r="F29" s="7"/>
    </row>
    <row r="30" spans="1:6" s="26" customFormat="1" ht="15" customHeight="1" x14ac:dyDescent="0.25">
      <c r="A30" s="17" t="s">
        <v>29</v>
      </c>
      <c r="B30" s="34">
        <v>61074595.980000004</v>
      </c>
      <c r="C30" s="34">
        <v>62991386</v>
      </c>
      <c r="D30" s="34">
        <v>62522445</v>
      </c>
      <c r="E30" s="35">
        <f>SUM(E16:E29)</f>
        <v>-468941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352149</v>
      </c>
      <c r="C32" s="19">
        <v>470000</v>
      </c>
      <c r="D32" s="19">
        <v>412300</v>
      </c>
      <c r="E32" s="61">
        <f t="shared" si="2"/>
        <v>-57700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1552216</v>
      </c>
      <c r="C36" s="19">
        <v>6284756</v>
      </c>
      <c r="D36" s="19">
        <v>6811397</v>
      </c>
      <c r="E36" s="61">
        <f t="shared" si="2"/>
        <v>526641</v>
      </c>
      <c r="F36" s="16"/>
    </row>
    <row r="37" spans="1:6" s="26" customFormat="1" ht="15" customHeight="1" x14ac:dyDescent="0.25">
      <c r="A37" s="38" t="s">
        <v>36</v>
      </c>
      <c r="B37" s="39">
        <v>62978960.980000004</v>
      </c>
      <c r="C37" s="39">
        <v>69746142</v>
      </c>
      <c r="D37" s="39">
        <v>69746142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62978960.980000004</v>
      </c>
      <c r="C46" s="44">
        <v>69746142</v>
      </c>
      <c r="D46" s="44">
        <v>69746142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55"/>
  <sheetViews>
    <sheetView zoomScale="80" zoomScaleNormal="80" workbookViewId="0">
      <selection activeCell="H42" sqref="H4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+LSU!B7+LSUA!B7+LSUS!B7+LSUE!B7+HSCS!B7+HSCNO!B7+Ag!B7+PBRC!B7</f>
        <v>0</v>
      </c>
      <c r="C7" s="19">
        <f>+LSU!C7+LSUA!C7+LSUS!C7+LSUE!C7+HSCS!C7+HSCNO!C7+Ag!C7+PBRC!C7</f>
        <v>0</v>
      </c>
      <c r="D7" s="19">
        <f>+LSU!D7+LSUA!D7+LSUS!D7+LSUE!D7+HSCS!D7+HSCNO!D7+Ag!D7+PBRC!D7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+LSU!B8+LSUA!B8+LSUS!B8+LSUE!B8+HSCS!B8+HSCNO!B8+Ag!B8+PBRC!B8</f>
        <v>0</v>
      </c>
      <c r="C8" s="19">
        <f>+LSU!C8+LSUA!C8+LSUS!C8+LSUE!C8+HSCS!C8+HSCNO!C8+Ag!C8+PBRC!C8</f>
        <v>0</v>
      </c>
      <c r="D8" s="19">
        <f>+LSU!D8+LSUA!D8+LSUS!D8+LSUE!D8+HSCS!D8+HSCNO!D8+Ag!D8+PBRC!D8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+LSU!B9+LSUA!B9+LSUS!B9+LSUE!B9+HSCS!B9+HSCNO!B9+Ag!B9+PBRC!B9</f>
        <v>0</v>
      </c>
      <c r="C9" s="19">
        <f>+LSU!C9+LSUA!C9+LSUS!C9+LSUE!C9+HSCS!C9+HSCNO!C9+Ag!C9+PBRC!C9</f>
        <v>0</v>
      </c>
      <c r="D9" s="19">
        <f>+LSU!D9+LSUA!D9+LSUS!D9+LSUE!D9+HSCS!D9+HSCNO!D9+Ag!D9+PBRC!D9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+LSU!B10+LSUA!B10+LSUS!B10+LSUE!B10+HSCS!B10+HSCNO!B10+Ag!B10+PBRC!B10</f>
        <v>7415345.8899999997</v>
      </c>
      <c r="C10" s="19">
        <f>+LSU!C10+LSUA!C10+LSUS!C10+LSUE!C10+HSCS!C10+HSCNO!C10+Ag!C10+PBRC!C10</f>
        <v>7472774</v>
      </c>
      <c r="D10" s="19">
        <f>+LSU!D10+LSUA!D10+LSUS!D10+LSUE!D10+HSCS!D10+HSCNO!D10+Ag!D10+PBRC!D10</f>
        <v>7614116</v>
      </c>
      <c r="E10" s="61">
        <f t="shared" si="0"/>
        <v>141342</v>
      </c>
      <c r="F10" s="16"/>
    </row>
    <row r="11" spans="1:12" ht="15" customHeight="1" x14ac:dyDescent="0.2">
      <c r="A11" s="22" t="s">
        <v>12</v>
      </c>
      <c r="B11" s="19">
        <f>+LSU!B11+LSUA!B11+LSUS!B11+LSUE!B11+HSCS!B11+HSCNO!B11+Ag!B11+PBRC!B11</f>
        <v>0</v>
      </c>
      <c r="C11" s="19">
        <f>+LSU!C11+LSUA!C11+LSUS!C11+LSUE!C11+HSCS!C11+HSCNO!C11+Ag!C11+PBRC!C11</f>
        <v>0</v>
      </c>
      <c r="D11" s="19">
        <f>+LSU!D11+LSUA!D11+LSUS!D11+LSUE!D11+HSCS!D11+HSCNO!D11+Ag!D11+PBRC!D11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f>SUM(B7:B11)</f>
        <v>7415345.8899999997</v>
      </c>
      <c r="C12" s="24">
        <f>SUM(C7:C11)</f>
        <v>7472774</v>
      </c>
      <c r="D12" s="24">
        <f>SUM(D7:D11)</f>
        <v>7614116</v>
      </c>
      <c r="E12" s="62">
        <f t="shared" si="0"/>
        <v>141342</v>
      </c>
      <c r="F12" s="25"/>
    </row>
    <row r="13" spans="1:12" s="26" customFormat="1" ht="15" customHeight="1" x14ac:dyDescent="0.25">
      <c r="A13" s="27" t="s">
        <v>14</v>
      </c>
      <c r="B13" s="28">
        <f>+LSU!B13+LSUA!B13+LSUS!B13+LSUE!B13+HSCS!B13+HSCNO!B13+Ag!B13+PBRC!B13</f>
        <v>0</v>
      </c>
      <c r="C13" s="28">
        <f>+LSU!C13+LSUA!C13+LSUS!C13+LSUE!C13+HSCS!C13+HSCNO!C13+Ag!C13+PBRC!C13</f>
        <v>0</v>
      </c>
      <c r="D13" s="28">
        <f>+LSU!D13+LSUA!D13+LSUS!D13+LSUE!D13+HSCS!D13+HSCNO!D13+Ag!D13+PBRC!D13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+LSU!B16+LSUA!B16+LSUS!B16+LSUE!B16+HSCS!B16+HSCNO!B16+Ag!B16+PBRC!B16</f>
        <v>372930858.75</v>
      </c>
      <c r="C16" s="19">
        <f>+LSU!C16+LSUA!C16+LSUS!C16+LSUE!C16+HSCS!C16+HSCNO!C16+Ag!C16+PBRC!C16</f>
        <v>362859617</v>
      </c>
      <c r="D16" s="19">
        <f>+LSU!D16+LSUA!D16+LSUS!D16+LSUE!D16+HSCS!D16+HSCNO!D16+Ag!D16+PBRC!D16</f>
        <v>364039683</v>
      </c>
      <c r="E16" s="19">
        <f>D16-C16</f>
        <v>1180066</v>
      </c>
      <c r="F16" s="7"/>
    </row>
    <row r="17" spans="1:6" ht="15" customHeight="1" x14ac:dyDescent="0.2">
      <c r="A17" s="14" t="s">
        <v>18</v>
      </c>
      <c r="B17" s="19">
        <f>+LSU!B17+LSUA!B17+LSUS!B17+LSUE!B17+HSCS!B17+HSCNO!B17+Ag!B17+PBRC!B17</f>
        <v>83992101.640000001</v>
      </c>
      <c r="C17" s="19">
        <f>+LSU!C17+LSUA!C17+LSUS!C17+LSUE!C17+HSCS!C17+HSCNO!C17+Ag!C17+PBRC!C17</f>
        <v>92532139</v>
      </c>
      <c r="D17" s="19">
        <f>+LSU!D17+LSUA!D17+LSUS!D17+LSUE!D17+HSCS!D17+HSCNO!D17+Ag!D17+PBRC!D17</f>
        <v>92779323</v>
      </c>
      <c r="E17" s="32">
        <f>D17-C17</f>
        <v>247184</v>
      </c>
      <c r="F17" s="7"/>
    </row>
    <row r="18" spans="1:6" ht="15" customHeight="1" x14ac:dyDescent="0.2">
      <c r="A18" s="33" t="s">
        <v>19</v>
      </c>
      <c r="B18" s="19">
        <f>+LSU!B18+LSUA!B18+LSUS!B18+LSUE!B18+HSCS!B18+HSCNO!B18+Ag!B18+PBRC!B18</f>
        <v>17795271.77</v>
      </c>
      <c r="C18" s="19">
        <f>+LSU!C18+LSUA!C18+LSUS!C18+LSUE!C18+HSCS!C18+HSCNO!C18+Ag!C18+PBRC!C18</f>
        <v>17830603</v>
      </c>
      <c r="D18" s="19">
        <f>+LSU!D18+LSUA!D18+LSUS!D18+LSUE!D18+HSCS!D18+HSCNO!D18+Ag!D18+PBRC!D18</f>
        <v>18192073</v>
      </c>
      <c r="E18" s="32">
        <f>D18-C18</f>
        <v>361470</v>
      </c>
      <c r="F18" s="7"/>
    </row>
    <row r="19" spans="1:6" ht="15" customHeight="1" x14ac:dyDescent="0.2">
      <c r="A19" s="33" t="s">
        <v>20</v>
      </c>
      <c r="B19" s="19">
        <f>+LSU!B19+LSUA!B19+LSUS!B19+LSUE!B19+HSCS!B19+HSCNO!B19+Ag!B19+PBRC!B19</f>
        <v>6861730.0499999998</v>
      </c>
      <c r="C19" s="19">
        <f>+LSU!C19+LSUA!C19+LSUS!C19+LSUE!C19+HSCS!C19+HSCNO!C19+Ag!C19+PBRC!C19</f>
        <v>7092015</v>
      </c>
      <c r="D19" s="19">
        <f>+LSU!D19+LSUA!D19+LSUS!D19+LSUE!D19+HSCS!D19+HSCNO!D19+Ag!D19+PBRC!D19</f>
        <v>7086217</v>
      </c>
      <c r="E19" s="32">
        <f>D19-C19</f>
        <v>-5798</v>
      </c>
      <c r="F19" s="7"/>
    </row>
    <row r="20" spans="1:6" ht="15" customHeight="1" x14ac:dyDescent="0.2">
      <c r="A20" s="33" t="s">
        <v>21</v>
      </c>
      <c r="B20" s="19">
        <f>+LSU!B20+LSUA!B20+LSUS!B20+LSUE!B20+HSCS!B20+HSCNO!B20+Ag!B20+PBRC!B20</f>
        <v>0</v>
      </c>
      <c r="C20" s="19">
        <f>+LSU!C20+LSUA!C20+LSUS!C20+LSUE!C20+HSCS!C20+HSCNO!C20+Ag!C20+PBRC!C20</f>
        <v>0</v>
      </c>
      <c r="D20" s="19">
        <f>+LSU!D20+LSUA!D20+LSUS!D20+LSUE!D20+HSCS!D20+HSCNO!D20+Ag!D20+PBRC!D20</f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f>+LSU!B21+LSUA!B21+LSUS!B21+LSUE!B21+HSCS!B21+HSCNO!B21+Ag!B21+PBRC!B21</f>
        <v>0</v>
      </c>
      <c r="C21" s="19">
        <f>+LSU!C21+LSUA!C21+LSUS!C21+LSUE!C21+HSCS!C21+HSCNO!C21+Ag!C21+PBRC!C21</f>
        <v>0</v>
      </c>
      <c r="D21" s="19">
        <f>+LSU!D21+LSUA!D21+LSUS!D21+LSUE!D21+HSCS!D21+HSCNO!D21+Ag!D21+PBRC!D21</f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f>+LSU!B22+LSUA!B22+LSUS!B22+LSUE!B22+HSCS!B22+HSCNO!B22+Ag!B22+PBRC!B22</f>
        <v>0</v>
      </c>
      <c r="C22" s="19">
        <f>+LSU!C22+LSUA!C22+LSUS!C22+LSUE!C22+HSCS!C22+HSCNO!C22+Ag!C22+PBRC!C22</f>
        <v>0</v>
      </c>
      <c r="D22" s="19">
        <f>+LSU!D22+LSUA!D22+LSUS!D22+LSUE!D22+HSCS!D22+HSCNO!D22+Ag!D22+PBRC!D22</f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+LSU!B23+LSUA!B23+LSUS!B23+LSUE!B23+HSCS!B23+HSCNO!B23+Ag!B23+PBRC!B23</f>
        <v>0</v>
      </c>
      <c r="C23" s="19">
        <f>+LSU!C23+LSUA!C23+LSUS!C23+LSUE!C23+HSCS!C23+HSCNO!C23+Ag!C23+PBRC!C23</f>
        <v>0</v>
      </c>
      <c r="D23" s="19">
        <f>+LSU!D23+LSUA!D23+LSUS!D23+LSUE!D23+HSCS!D23+HSCNO!D23+Ag!D23+PBRC!D23</f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f>+LSU!B24+LSUA!B24+LSUS!B24+LSUE!B24+HSCS!B24+HSCNO!B24+Ag!B24+PBRC!B24</f>
        <v>0</v>
      </c>
      <c r="C24" s="19">
        <f>+LSU!C24+LSUA!C24+LSUS!C24+LSUE!C24+HSCS!C24+HSCNO!C24+Ag!C24+PBRC!C24</f>
        <v>0</v>
      </c>
      <c r="D24" s="19">
        <f>+LSU!D24+LSUA!D24+LSUS!D24+LSUE!D24+HSCS!D24+HSCNO!D24+Ag!D24+PBRC!D24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+LSU!B25+LSUA!B25+LSUS!B25+LSUE!B25+HSCS!B25+HSCNO!B25+Ag!B25+PBRC!B25</f>
        <v>0</v>
      </c>
      <c r="C25" s="19">
        <f>+LSU!C25+LSUA!C25+LSUS!C25+LSUE!C25+HSCS!C25+HSCNO!C25+Ag!C25+PBRC!C25</f>
        <v>0</v>
      </c>
      <c r="D25" s="19">
        <f>+LSU!D25+LSUA!D25+LSUS!D25+LSUE!D25+HSCS!D25+HSCNO!D25+Ag!D25+PBRC!D25</f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f>+LSU!B26+LSUA!B26+LSUS!B26+LSUE!B26+HSCS!B26+HSCNO!B26+Ag!B26+PBRC!B26</f>
        <v>52838615.939999998</v>
      </c>
      <c r="C26" s="19">
        <f>+LSU!C26+LSUA!C26+LSUS!C26+LSUE!C26+HSCS!C26+HSCNO!C26+Ag!C26+PBRC!C26</f>
        <v>54419097</v>
      </c>
      <c r="D26" s="19">
        <f>+LSU!D26+LSUA!D26+LSUS!D26+LSUE!D26+HSCS!D26+HSCNO!D26+Ag!D26+PBRC!D26</f>
        <v>55651237</v>
      </c>
      <c r="E26" s="32">
        <f t="shared" si="1"/>
        <v>1232140</v>
      </c>
      <c r="F26" s="7"/>
    </row>
    <row r="27" spans="1:6" ht="15" customHeight="1" x14ac:dyDescent="0.2">
      <c r="A27" s="33" t="s">
        <v>26</v>
      </c>
      <c r="B27" s="19">
        <f>+LSU!B27+LSUA!B27+LSUS!B27+LSUE!B27+HSCS!B27+HSCNO!B27+Ag!B27+PBRC!B27</f>
        <v>0</v>
      </c>
      <c r="C27" s="19">
        <f>+LSU!C27+LSUA!C27+LSUS!C27+LSUE!C27+HSCS!C27+HSCNO!C27+Ag!C27+PBRC!C27</f>
        <v>0</v>
      </c>
      <c r="D27" s="19">
        <f>+LSU!D27+LSUA!D27+LSUS!D27+LSUE!D27+HSCS!D27+HSCNO!D27+Ag!D27+PBRC!D27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+LSU!B28+LSUA!B28+LSUS!B28+LSUE!B28+HSCS!B28+HSCNO!B28+Ag!B28+PBRC!B28</f>
        <v>2553919.58</v>
      </c>
      <c r="C28" s="19">
        <f>+LSU!C28+LSUA!C28+LSUS!C28+LSUE!C28+HSCS!C28+HSCNO!C28+Ag!C28+PBRC!C28</f>
        <v>2460000</v>
      </c>
      <c r="D28" s="19">
        <f>+LSU!D28+LSUA!D28+LSUS!D28+LSUE!D28+HSCS!D28+HSCNO!D28+Ag!D28+PBRC!D28</f>
        <v>2415000</v>
      </c>
      <c r="E28" s="32">
        <f t="shared" si="1"/>
        <v>-45000</v>
      </c>
      <c r="F28" s="7"/>
    </row>
    <row r="29" spans="1:6" ht="15" customHeight="1" x14ac:dyDescent="0.2">
      <c r="A29" s="33" t="s">
        <v>28</v>
      </c>
      <c r="B29" s="19">
        <f>+LSU!B29+LSUA!B29+LSUS!B29+LSUE!B29+HSCS!B29+HSCNO!B29+Ag!B29+PBRC!B29</f>
        <v>15897843.779999999</v>
      </c>
      <c r="C29" s="19">
        <f>+LSU!C29+LSUA!C29+LSUS!C29+LSUE!C29+HSCS!C29+HSCNO!C29+Ag!C29+PBRC!C29</f>
        <v>16489873</v>
      </c>
      <c r="D29" s="19">
        <f>+LSU!D29+LSUA!D29+LSUS!D29+LSUE!D29+HSCS!D29+HSCNO!D29+Ag!D29+PBRC!D29</f>
        <v>17083971</v>
      </c>
      <c r="E29" s="32">
        <f>D29-C29</f>
        <v>594098</v>
      </c>
      <c r="F29" s="7"/>
    </row>
    <row r="30" spans="1:6" s="26" customFormat="1" ht="15" customHeight="1" x14ac:dyDescent="0.25">
      <c r="A30" s="17" t="s">
        <v>29</v>
      </c>
      <c r="B30" s="34">
        <f>SUM(B16:B29)</f>
        <v>552870341.50999999</v>
      </c>
      <c r="C30" s="34">
        <f>SUM(C16:C29)</f>
        <v>553683344</v>
      </c>
      <c r="D30" s="34">
        <f>SUM(D16:D29)</f>
        <v>557247504</v>
      </c>
      <c r="E30" s="35">
        <f>SUM(E16:E29)</f>
        <v>3564160</v>
      </c>
      <c r="F30" s="25"/>
    </row>
    <row r="31" spans="1:6" ht="15" customHeight="1" x14ac:dyDescent="0.2">
      <c r="A31" s="36" t="s">
        <v>30</v>
      </c>
      <c r="B31" s="19">
        <f>+LSU!B31+LSUA!B31+LSUS!B31+LSUE!B31+HSCS!B31+HSCNO!B31+Ag!B31+PBRC!B31</f>
        <v>0</v>
      </c>
      <c r="C31" s="19">
        <f>+LSU!C31+LSUA!C31+LSUS!C31+LSUE!C31+HSCS!C31+HSCNO!C31+Ag!C31+PBRC!C31</f>
        <v>0</v>
      </c>
      <c r="D31" s="19">
        <f>+LSU!D31+LSUA!D31+LSUS!D31+LSUE!D31+HSCS!D31+HSCNO!D31+Ag!D31+PBRC!D31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+LSU!B32+LSUA!B32+LSUS!B32+LSUE!B32+HSCS!B32+HSCNO!B32+Ag!B32+PBRC!B32</f>
        <v>7860444.54</v>
      </c>
      <c r="C32" s="19">
        <f>+LSU!C32+LSUA!C32+LSUS!C32+LSUE!C32+HSCS!C32+HSCNO!C32+Ag!C32+PBRC!C32</f>
        <v>7730630</v>
      </c>
      <c r="D32" s="19">
        <f>+LSU!D32+LSUA!D32+LSUS!D32+LSUE!D32+HSCS!D32+HSCNO!D32+Ag!D32+PBRC!D32</f>
        <v>7745773</v>
      </c>
      <c r="E32" s="61">
        <f t="shared" si="2"/>
        <v>15143</v>
      </c>
      <c r="F32" s="16"/>
    </row>
    <row r="33" spans="1:6" ht="15" customHeight="1" x14ac:dyDescent="0.2">
      <c r="A33" s="37" t="s">
        <v>32</v>
      </c>
      <c r="B33" s="19">
        <f>+LSU!B33+LSUA!B33+LSUS!B33+LSUE!B33+HSCS!B33+HSCNO!B33+Ag!B33+PBRC!B33</f>
        <v>0</v>
      </c>
      <c r="C33" s="19">
        <f>+LSU!C33+LSUA!C33+LSUS!C33+LSUE!C33+HSCS!C33+HSCNO!C33+Ag!C33+PBRC!C33</f>
        <v>0</v>
      </c>
      <c r="D33" s="19">
        <f>+LSU!D33+LSUA!D33+LSUS!D33+LSUE!D33+HSCS!D33+HSCNO!D33+Ag!D33+PBRC!D33</f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f>+LSU!B34+LSUA!B34+LSUS!B34+LSUE!B34+HSCS!B34+HSCNO!B34+Ag!B34+PBRC!B34</f>
        <v>0</v>
      </c>
      <c r="C34" s="19">
        <f>+LSU!C34+LSUA!C34+LSUS!C34+LSUE!C34+HSCS!C34+HSCNO!C34+Ag!C34+PBRC!C34</f>
        <v>0</v>
      </c>
      <c r="D34" s="19">
        <f>+LSU!D34+LSUA!D34+LSUS!D34+LSUE!D34+HSCS!D34+HSCNO!D34+Ag!D34+PBRC!D34</f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f>+LSU!B35+LSUA!B35+LSUS!B35+LSUE!B35+HSCS!B35+HSCNO!B35+Ag!B35+PBRC!B35</f>
        <v>0</v>
      </c>
      <c r="C35" s="19">
        <f>+LSU!C35+LSUA!C35+LSUS!C35+LSUE!C35+HSCS!C35+HSCNO!C35+Ag!C35+PBRC!C35</f>
        <v>0</v>
      </c>
      <c r="D35" s="19">
        <f>+LSU!D35+LSUA!D35+LSUS!D35+LSUE!D35+HSCS!D35+HSCNO!D35+Ag!D35+PBRC!D35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+LSU!B36+LSUA!B36+LSUS!B36+LSUE!B36+HSCS!B36+HSCNO!B36+Ag!B36+PBRC!B36</f>
        <v>16072559.23</v>
      </c>
      <c r="C36" s="19">
        <f>+LSU!C36+LSUA!C36+LSUS!C36+LSUE!C36+HSCS!C36+HSCNO!C36+Ag!C36+PBRC!C36</f>
        <v>20365280</v>
      </c>
      <c r="D36" s="19">
        <f>+LSU!D36+LSUA!D36+LSUS!D36+LSUE!D36+HSCS!D36+HSCNO!D36+Ag!D36+PBRC!D36</f>
        <v>20613959</v>
      </c>
      <c r="E36" s="61">
        <f t="shared" si="2"/>
        <v>248679</v>
      </c>
      <c r="F36" s="16"/>
    </row>
    <row r="37" spans="1:6" s="26" customFormat="1" ht="15" customHeight="1" x14ac:dyDescent="0.25">
      <c r="A37" s="38" t="s">
        <v>36</v>
      </c>
      <c r="B37" s="39">
        <f>SUM(B30:B36)</f>
        <v>576803345.27999997</v>
      </c>
      <c r="C37" s="39">
        <f>SUM(C30:C36)</f>
        <v>581779254</v>
      </c>
      <c r="D37" s="39">
        <f>SUM(D30:D36)</f>
        <v>585607236</v>
      </c>
      <c r="E37" s="63">
        <f>E36+E35+E34+E33+E32+E31+E30</f>
        <v>3827982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+LSU!B39+LSUA!B39+LSUS!B39+LSUE!B39+HSCS!B39+HSCNO!B39+Ag!B39+PBRC!B39</f>
        <v>0</v>
      </c>
      <c r="C39" s="19">
        <f>+LSU!C39+LSUA!C39+LSUS!C39+LSUE!C39+HSCS!C39+HSCNO!C39+Ag!C39+PBRC!C39</f>
        <v>0</v>
      </c>
      <c r="D39" s="19">
        <f>+LSU!D39+LSUA!D39+LSUS!D39+LSUE!D39+HSCS!D39+HSCNO!D39+Ag!D39+PBRC!D39</f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f>+LSU!B40+LSUA!B40+LSUS!B40+LSUE!B40+HSCS!B40+HSCNO!B40+Ag!B40+PBRC!B40</f>
        <v>0</v>
      </c>
      <c r="C40" s="19">
        <f>+LSU!C40+LSUA!C40+LSUS!C40+LSUE!C40+HSCS!C40+HSCNO!C40+Ag!C40+PBRC!C40</f>
        <v>0</v>
      </c>
      <c r="D40" s="19">
        <f>+LSU!D40+LSUA!D40+LSUS!D40+LSUE!D40+HSCS!D40+HSCNO!D40+Ag!D40+PBRC!D40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+LSU!B42+LSUA!B42+LSUS!B42+LSUE!B42+HSCS!B42+HSCNO!B42+Ag!B42+PBRC!B42</f>
        <v>0</v>
      </c>
      <c r="C42" s="19">
        <f>+LSU!C42+LSUA!C42+LSUS!C42+LSUE!C42+HSCS!C42+HSCNO!C42+Ag!C42+PBRC!C42</f>
        <v>0</v>
      </c>
      <c r="D42" s="19">
        <f>+LSU!D42+LSUA!D42+LSUS!D42+LSUE!D42+HSCS!D42+HSCNO!D42+Ag!D42+PBRC!D42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+LSU!B43+LSUA!B43+LSUS!B43+LSUE!B43+HSCS!B43+HSCNO!B43+Ag!B43+PBRC!B43</f>
        <v>13001294.609999999</v>
      </c>
      <c r="C43" s="19">
        <f>+LSU!C43+LSUA!C43+LSUS!C43+LSUE!C43+HSCS!C43+HSCNO!C43+Ag!C43+PBRC!C43</f>
        <v>13018275</v>
      </c>
      <c r="D43" s="19">
        <f>+LSU!D43+LSUA!D43+LSUS!D43+LSUE!D43+HSCS!D43+HSCNO!D43+Ag!D43+PBRC!D43</f>
        <v>13018275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13001294.609999999</v>
      </c>
      <c r="C44" s="28">
        <f>C39+C40+C42+C43</f>
        <v>13018275</v>
      </c>
      <c r="D44" s="28">
        <f>D39+D40+D42+D43</f>
        <v>13018275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f>+LSU!B45+LSUA!B45+LSUS!B45+LSUE!B45+HSCS!B45+HSCNO!B45+Ag!B45+PBRC!B45</f>
        <v>0</v>
      </c>
      <c r="C45" s="28">
        <f>+LSU!C45+LSUA!C45+LSUS!C45+LSUE!C45+HSCS!C45+HSCNO!C45+Ag!C45+PBRC!C45</f>
        <v>0</v>
      </c>
      <c r="D45" s="28">
        <f>+LSU!D45+LSUA!D45+LSUS!D45+LSUE!D45+HSCS!D45+HSCNO!D45+Ag!D45+PBRC!D45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597219985.77999997</v>
      </c>
      <c r="C46" s="44">
        <f>C45+C44+C37+C13+C12</f>
        <v>602270303</v>
      </c>
      <c r="D46" s="44">
        <f>D45+D44+D37+D13+D12</f>
        <v>606239627</v>
      </c>
      <c r="E46" s="65">
        <f>D46-C46</f>
        <v>3969324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  <c r="B50" s="3" t="s">
        <v>46</v>
      </c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55"/>
  <sheetViews>
    <sheetView zoomScale="80" zoomScaleNormal="80" workbookViewId="0">
      <selection activeCell="A7" sqref="A7:D4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6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7415345.8899999997</v>
      </c>
      <c r="C10" s="19">
        <v>7472774</v>
      </c>
      <c r="D10" s="19">
        <v>7614116</v>
      </c>
      <c r="E10" s="61">
        <f t="shared" si="0"/>
        <v>141342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7415345.8899999997</v>
      </c>
      <c r="C12" s="24">
        <v>7472774</v>
      </c>
      <c r="D12" s="24">
        <v>7614116</v>
      </c>
      <c r="E12" s="62">
        <f t="shared" si="0"/>
        <v>141342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245119543.61000001</v>
      </c>
      <c r="C16" s="19">
        <v>236480440</v>
      </c>
      <c r="D16" s="19">
        <v>236018144</v>
      </c>
      <c r="E16" s="19">
        <f t="shared" si="0"/>
        <v>-462296</v>
      </c>
      <c r="F16" s="7"/>
    </row>
    <row r="17" spans="1:6" ht="15" customHeight="1" x14ac:dyDescent="0.2">
      <c r="A17" s="14" t="s">
        <v>18</v>
      </c>
      <c r="B17" s="19">
        <v>77366099.079999998</v>
      </c>
      <c r="C17" s="19">
        <v>86474170</v>
      </c>
      <c r="D17" s="19">
        <v>86511386</v>
      </c>
      <c r="E17" s="32">
        <f t="shared" si="0"/>
        <v>37216</v>
      </c>
      <c r="F17" s="7"/>
    </row>
    <row r="18" spans="1:6" ht="15" customHeight="1" x14ac:dyDescent="0.2">
      <c r="A18" s="33" t="s">
        <v>19</v>
      </c>
      <c r="B18" s="19">
        <v>14494407.210000001</v>
      </c>
      <c r="C18" s="19">
        <v>14792540</v>
      </c>
      <c r="D18" s="19">
        <v>14935143</v>
      </c>
      <c r="E18" s="32">
        <f t="shared" si="0"/>
        <v>142603</v>
      </c>
      <c r="F18" s="7"/>
    </row>
    <row r="19" spans="1:6" ht="15" customHeight="1" x14ac:dyDescent="0.2">
      <c r="A19" s="33" t="s">
        <v>20</v>
      </c>
      <c r="B19" s="19">
        <v>4938892.58</v>
      </c>
      <c r="C19" s="19">
        <v>5072444</v>
      </c>
      <c r="D19" s="19">
        <v>5126608</v>
      </c>
      <c r="E19" s="32">
        <f t="shared" si="0"/>
        <v>54164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25</v>
      </c>
      <c r="B26" s="19">
        <v>49716308.490000002</v>
      </c>
      <c r="C26" s="19">
        <v>50884946</v>
      </c>
      <c r="D26" s="19">
        <v>50641659</v>
      </c>
      <c r="E26" s="32">
        <f t="shared" si="0"/>
        <v>-243287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28</v>
      </c>
      <c r="B29" s="19">
        <v>13637224.93</v>
      </c>
      <c r="C29" s="19">
        <v>14401551</v>
      </c>
      <c r="D29" s="19">
        <v>14732446</v>
      </c>
      <c r="E29" s="32">
        <f t="shared" si="0"/>
        <v>330895</v>
      </c>
      <c r="F29" s="7"/>
    </row>
    <row r="30" spans="1:6" s="26" customFormat="1" ht="15" customHeight="1" x14ac:dyDescent="0.25">
      <c r="A30" s="17" t="s">
        <v>29</v>
      </c>
      <c r="B30" s="34">
        <v>405272475.89999998</v>
      </c>
      <c r="C30" s="34">
        <v>408106091</v>
      </c>
      <c r="D30" s="34">
        <v>407965386</v>
      </c>
      <c r="E30" s="35">
        <f t="shared" si="0"/>
        <v>-140705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si="0"/>
        <v>0</v>
      </c>
      <c r="F31" s="16"/>
    </row>
    <row r="32" spans="1:6" ht="15" customHeight="1" x14ac:dyDescent="0.2">
      <c r="A32" s="33" t="s">
        <v>31</v>
      </c>
      <c r="B32" s="19">
        <v>2599708.81</v>
      </c>
      <c r="C32" s="19">
        <v>1013075</v>
      </c>
      <c r="D32" s="19">
        <v>1013075</v>
      </c>
      <c r="E32" s="61">
        <f t="shared" si="0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7" t="s">
        <v>35</v>
      </c>
      <c r="B36" s="19">
        <v>13974320.199999999</v>
      </c>
      <c r="C36" s="19">
        <v>16497550</v>
      </c>
      <c r="D36" s="19">
        <v>16638255</v>
      </c>
      <c r="E36" s="61">
        <f t="shared" si="0"/>
        <v>140705</v>
      </c>
      <c r="F36" s="16"/>
    </row>
    <row r="37" spans="1:6" s="26" customFormat="1" ht="15" customHeight="1" x14ac:dyDescent="0.25">
      <c r="A37" s="38" t="s">
        <v>36</v>
      </c>
      <c r="B37" s="39">
        <v>421846504.90999997</v>
      </c>
      <c r="C37" s="39">
        <v>425616716</v>
      </c>
      <c r="D37" s="39">
        <v>425616716</v>
      </c>
      <c r="E37" s="63">
        <f t="shared" si="0"/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 t="shared" si="0"/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 t="shared" si="0"/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 t="shared" si="0"/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 t="shared" si="0"/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thickBot="1" x14ac:dyDescent="0.3">
      <c r="A46" s="43" t="s">
        <v>45</v>
      </c>
      <c r="B46" s="44">
        <v>429261850.79999995</v>
      </c>
      <c r="C46" s="44">
        <v>433089490</v>
      </c>
      <c r="D46" s="44">
        <v>433230832</v>
      </c>
      <c r="E46" s="65">
        <f t="shared" si="0"/>
        <v>141342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5"/>
  <sheetViews>
    <sheetView zoomScale="80" zoomScaleNormal="80" workbookViewId="0">
      <selection activeCell="A7" sqref="A7:D4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6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14359235.52</v>
      </c>
      <c r="C16" s="19">
        <v>13684500</v>
      </c>
      <c r="D16" s="19">
        <v>13743502</v>
      </c>
      <c r="E16" s="19">
        <f t="shared" si="0"/>
        <v>59002</v>
      </c>
      <c r="F16" s="7"/>
    </row>
    <row r="17" spans="1:6" ht="15" customHeight="1" x14ac:dyDescent="0.2">
      <c r="A17" s="14" t="s">
        <v>18</v>
      </c>
      <c r="B17" s="19">
        <v>138352.18</v>
      </c>
      <c r="C17" s="19">
        <v>120000</v>
      </c>
      <c r="D17" s="19">
        <v>110000</v>
      </c>
      <c r="E17" s="32">
        <f t="shared" si="0"/>
        <v>-10000</v>
      </c>
      <c r="F17" s="7"/>
    </row>
    <row r="18" spans="1:6" ht="15" customHeight="1" x14ac:dyDescent="0.2">
      <c r="A18" s="33" t="s">
        <v>19</v>
      </c>
      <c r="B18" s="19">
        <v>485744</v>
      </c>
      <c r="C18" s="19">
        <v>500000</v>
      </c>
      <c r="D18" s="19">
        <v>485000</v>
      </c>
      <c r="E18" s="32">
        <f t="shared" si="0"/>
        <v>-15000</v>
      </c>
      <c r="F18" s="7"/>
    </row>
    <row r="19" spans="1:6" ht="15" customHeight="1" x14ac:dyDescent="0.2">
      <c r="A19" s="33" t="s">
        <v>20</v>
      </c>
      <c r="B19" s="19">
        <v>218560.5</v>
      </c>
      <c r="C19" s="19">
        <v>300000</v>
      </c>
      <c r="D19" s="19">
        <v>215000</v>
      </c>
      <c r="E19" s="32">
        <f t="shared" si="0"/>
        <v>-85000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27</v>
      </c>
      <c r="B28" s="19">
        <v>991283.46</v>
      </c>
      <c r="C28" s="19">
        <v>1030000</v>
      </c>
      <c r="D28" s="19">
        <v>940000</v>
      </c>
      <c r="E28" s="32">
        <f t="shared" si="0"/>
        <v>-90000</v>
      </c>
      <c r="F28" s="7"/>
    </row>
    <row r="29" spans="1:6" ht="15" customHeight="1" x14ac:dyDescent="0.2">
      <c r="A29" s="33" t="s">
        <v>28</v>
      </c>
      <c r="B29" s="19">
        <v>979027.25</v>
      </c>
      <c r="C29" s="19">
        <v>943000</v>
      </c>
      <c r="D29" s="19">
        <v>1080625</v>
      </c>
      <c r="E29" s="32">
        <f t="shared" si="0"/>
        <v>137625</v>
      </c>
      <c r="F29" s="7"/>
    </row>
    <row r="30" spans="1:6" s="26" customFormat="1" ht="15" customHeight="1" x14ac:dyDescent="0.25">
      <c r="A30" s="17" t="s">
        <v>29</v>
      </c>
      <c r="B30" s="34">
        <v>17172202.91</v>
      </c>
      <c r="C30" s="34">
        <v>16577500</v>
      </c>
      <c r="D30" s="34">
        <v>16574127</v>
      </c>
      <c r="E30" s="35">
        <f t="shared" si="0"/>
        <v>-3373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si="0"/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0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7" t="s">
        <v>35</v>
      </c>
      <c r="B36" s="19">
        <v>95009.15</v>
      </c>
      <c r="C36" s="19">
        <v>63627</v>
      </c>
      <c r="D36" s="19">
        <v>67000</v>
      </c>
      <c r="E36" s="61">
        <f t="shared" si="0"/>
        <v>3373</v>
      </c>
      <c r="F36" s="16"/>
    </row>
    <row r="37" spans="1:6" s="26" customFormat="1" ht="15" customHeight="1" x14ac:dyDescent="0.25">
      <c r="A37" s="38" t="s">
        <v>36</v>
      </c>
      <c r="B37" s="39">
        <v>17267212.059999999</v>
      </c>
      <c r="C37" s="39">
        <v>16641127</v>
      </c>
      <c r="D37" s="39">
        <v>16641127</v>
      </c>
      <c r="E37" s="63">
        <f t="shared" si="0"/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 t="shared" si="0"/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 t="shared" si="0"/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 t="shared" si="0"/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 t="shared" si="0"/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thickBot="1" x14ac:dyDescent="0.3">
      <c r="A46" s="43" t="s">
        <v>45</v>
      </c>
      <c r="B46" s="44">
        <v>17267212.059999999</v>
      </c>
      <c r="C46" s="44">
        <v>16641127</v>
      </c>
      <c r="D46" s="44">
        <v>16641127</v>
      </c>
      <c r="E46" s="65">
        <f t="shared" si="0"/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5"/>
  <sheetViews>
    <sheetView zoomScale="80" zoomScaleNormal="80" workbookViewId="0">
      <selection activeCell="H14" sqref="H14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6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36783058</v>
      </c>
      <c r="C16" s="19">
        <v>35306647</v>
      </c>
      <c r="D16" s="19">
        <v>34960347</v>
      </c>
      <c r="E16" s="19">
        <f t="shared" si="0"/>
        <v>-346300</v>
      </c>
      <c r="F16" s="7"/>
    </row>
    <row r="17" spans="1:6" ht="15" customHeight="1" x14ac:dyDescent="0.2">
      <c r="A17" s="14" t="s">
        <v>18</v>
      </c>
      <c r="B17" s="19">
        <v>89340</v>
      </c>
      <c r="C17" s="19">
        <v>58000</v>
      </c>
      <c r="D17" s="19">
        <v>71900</v>
      </c>
      <c r="E17" s="32">
        <f t="shared" si="0"/>
        <v>13900</v>
      </c>
      <c r="F17" s="7"/>
    </row>
    <row r="18" spans="1:6" ht="15" customHeight="1" x14ac:dyDescent="0.2">
      <c r="A18" s="33" t="s">
        <v>19</v>
      </c>
      <c r="B18" s="19">
        <v>1387450</v>
      </c>
      <c r="C18" s="19">
        <v>1135000</v>
      </c>
      <c r="D18" s="19">
        <v>1344100</v>
      </c>
      <c r="E18" s="32">
        <f t="shared" si="0"/>
        <v>209100</v>
      </c>
      <c r="F18" s="7"/>
    </row>
    <row r="19" spans="1:6" ht="15" customHeight="1" x14ac:dyDescent="0.2">
      <c r="A19" s="33" t="s">
        <v>20</v>
      </c>
      <c r="B19" s="19">
        <v>501462</v>
      </c>
      <c r="C19" s="19">
        <v>515000</v>
      </c>
      <c r="D19" s="19">
        <v>514600</v>
      </c>
      <c r="E19" s="32">
        <f t="shared" si="0"/>
        <v>-400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25</v>
      </c>
      <c r="B26" s="19">
        <v>171880.33000000002</v>
      </c>
      <c r="C26" s="19">
        <v>345000</v>
      </c>
      <c r="D26" s="19">
        <v>259700</v>
      </c>
      <c r="E26" s="32">
        <f t="shared" si="0"/>
        <v>-85300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28</v>
      </c>
      <c r="B29" s="19">
        <v>308291.28000000003</v>
      </c>
      <c r="C29" s="19">
        <v>233000</v>
      </c>
      <c r="D29" s="19">
        <v>234100</v>
      </c>
      <c r="E29" s="32">
        <f t="shared" si="0"/>
        <v>1100</v>
      </c>
      <c r="F29" s="7"/>
    </row>
    <row r="30" spans="1:6" s="26" customFormat="1" ht="15" customHeight="1" x14ac:dyDescent="0.25">
      <c r="A30" s="17" t="s">
        <v>29</v>
      </c>
      <c r="B30" s="34">
        <v>39241481.609999999</v>
      </c>
      <c r="C30" s="34">
        <v>37592647</v>
      </c>
      <c r="D30" s="34">
        <v>37384747</v>
      </c>
      <c r="E30" s="35">
        <f t="shared" si="0"/>
        <v>-207900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si="0"/>
        <v>0</v>
      </c>
      <c r="F31" s="16"/>
    </row>
    <row r="32" spans="1:6" ht="15" customHeight="1" x14ac:dyDescent="0.2">
      <c r="A32" s="33" t="s">
        <v>31</v>
      </c>
      <c r="B32" s="19">
        <v>259879</v>
      </c>
      <c r="C32" s="19">
        <v>365000</v>
      </c>
      <c r="D32" s="19">
        <v>365000</v>
      </c>
      <c r="E32" s="61">
        <f t="shared" si="0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7" t="s">
        <v>35</v>
      </c>
      <c r="B36" s="19">
        <v>295755.79000000004</v>
      </c>
      <c r="C36" s="19">
        <v>36750</v>
      </c>
      <c r="D36" s="19">
        <v>244650</v>
      </c>
      <c r="E36" s="61">
        <f t="shared" si="0"/>
        <v>207900</v>
      </c>
      <c r="F36" s="16"/>
    </row>
    <row r="37" spans="1:6" s="26" customFormat="1" ht="15" customHeight="1" x14ac:dyDescent="0.25">
      <c r="A37" s="38" t="s">
        <v>36</v>
      </c>
      <c r="B37" s="39">
        <v>39797116.399999999</v>
      </c>
      <c r="C37" s="39">
        <v>37994397</v>
      </c>
      <c r="D37" s="39">
        <v>37994397</v>
      </c>
      <c r="E37" s="63">
        <f t="shared" si="0"/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 t="shared" si="0"/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 t="shared" si="0"/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 t="shared" si="0"/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 t="shared" si="0"/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thickBot="1" x14ac:dyDescent="0.3">
      <c r="A46" s="43" t="s">
        <v>45</v>
      </c>
      <c r="B46" s="44">
        <v>39797116.399999999</v>
      </c>
      <c r="C46" s="44">
        <v>37994397</v>
      </c>
      <c r="D46" s="44">
        <v>37994397</v>
      </c>
      <c r="E46" s="65">
        <f t="shared" si="0"/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6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6964415.4100000001</v>
      </c>
      <c r="C16" s="19">
        <v>7294383</v>
      </c>
      <c r="D16" s="19">
        <v>7230383</v>
      </c>
      <c r="E16" s="19">
        <f t="shared" si="0"/>
        <v>-64000</v>
      </c>
      <c r="F16" s="7"/>
    </row>
    <row r="17" spans="1:6" ht="15" customHeight="1" x14ac:dyDescent="0.2">
      <c r="A17" s="14" t="s">
        <v>18</v>
      </c>
      <c r="B17" s="19">
        <v>313749.3</v>
      </c>
      <c r="C17" s="19">
        <v>203000</v>
      </c>
      <c r="D17" s="19">
        <v>353000</v>
      </c>
      <c r="E17" s="32">
        <f t="shared" si="0"/>
        <v>150000</v>
      </c>
      <c r="F17" s="7"/>
    </row>
    <row r="18" spans="1:6" ht="15" customHeight="1" x14ac:dyDescent="0.2">
      <c r="A18" s="33" t="s">
        <v>19</v>
      </c>
      <c r="B18" s="19">
        <v>556345.47</v>
      </c>
      <c r="C18" s="19">
        <v>525000</v>
      </c>
      <c r="D18" s="19">
        <v>575000</v>
      </c>
      <c r="E18" s="32">
        <f t="shared" si="0"/>
        <v>50000</v>
      </c>
      <c r="F18" s="7"/>
    </row>
    <row r="19" spans="1:6" ht="15" customHeight="1" x14ac:dyDescent="0.2">
      <c r="A19" s="33" t="s">
        <v>20</v>
      </c>
      <c r="B19" s="19">
        <v>180812.96</v>
      </c>
      <c r="C19" s="19">
        <v>175000</v>
      </c>
      <c r="D19" s="19">
        <v>185000</v>
      </c>
      <c r="E19" s="32">
        <f t="shared" si="0"/>
        <v>10000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27</v>
      </c>
      <c r="B28" s="19">
        <v>1562636.12</v>
      </c>
      <c r="C28" s="19">
        <v>1430000</v>
      </c>
      <c r="D28" s="19">
        <v>1475000</v>
      </c>
      <c r="E28" s="32">
        <f t="shared" si="0"/>
        <v>45000</v>
      </c>
      <c r="F28" s="7"/>
    </row>
    <row r="29" spans="1:6" ht="15" customHeight="1" x14ac:dyDescent="0.2">
      <c r="A29" s="33" t="s">
        <v>28</v>
      </c>
      <c r="B29" s="19">
        <v>689466</v>
      </c>
      <c r="C29" s="19">
        <v>641000</v>
      </c>
      <c r="D29" s="19">
        <v>749000</v>
      </c>
      <c r="E29" s="32">
        <f t="shared" si="0"/>
        <v>108000</v>
      </c>
      <c r="F29" s="7"/>
    </row>
    <row r="30" spans="1:6" s="26" customFormat="1" ht="15" customHeight="1" x14ac:dyDescent="0.25">
      <c r="A30" s="17" t="s">
        <v>29</v>
      </c>
      <c r="B30" s="34">
        <v>10267425.26</v>
      </c>
      <c r="C30" s="34">
        <v>10268383</v>
      </c>
      <c r="D30" s="34">
        <v>10567383</v>
      </c>
      <c r="E30" s="35">
        <f t="shared" si="0"/>
        <v>299000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si="0"/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0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7" t="s">
        <v>35</v>
      </c>
      <c r="B36" s="19">
        <v>40197.06</v>
      </c>
      <c r="C36" s="19">
        <v>60000</v>
      </c>
      <c r="D36" s="19">
        <v>61000</v>
      </c>
      <c r="E36" s="61">
        <f t="shared" si="0"/>
        <v>1000</v>
      </c>
      <c r="F36" s="16"/>
    </row>
    <row r="37" spans="1:6" s="26" customFormat="1" ht="15" customHeight="1" x14ac:dyDescent="0.25">
      <c r="A37" s="38" t="s">
        <v>36</v>
      </c>
      <c r="B37" s="39">
        <v>10307622.32</v>
      </c>
      <c r="C37" s="39">
        <v>10328383</v>
      </c>
      <c r="D37" s="39">
        <v>10628383</v>
      </c>
      <c r="E37" s="63">
        <f t="shared" si="0"/>
        <v>300000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 t="shared" si="0"/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 t="shared" si="0"/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 t="shared" si="0"/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 t="shared" si="0"/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thickBot="1" x14ac:dyDescent="0.3">
      <c r="A46" s="43" t="s">
        <v>45</v>
      </c>
      <c r="B46" s="44">
        <v>10307622.32</v>
      </c>
      <c r="C46" s="44">
        <v>10328383</v>
      </c>
      <c r="D46" s="44">
        <v>10628383</v>
      </c>
      <c r="E46" s="65">
        <f t="shared" si="0"/>
        <v>300000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6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19651752.329999998</v>
      </c>
      <c r="C16" s="19">
        <v>20118040</v>
      </c>
      <c r="D16" s="19">
        <v>20368040</v>
      </c>
      <c r="E16" s="19">
        <f t="shared" si="0"/>
        <v>250000</v>
      </c>
      <c r="F16" s="7"/>
    </row>
    <row r="17" spans="1:6" ht="15" customHeight="1" x14ac:dyDescent="0.2">
      <c r="A17" s="14" t="s">
        <v>18</v>
      </c>
      <c r="B17" s="19">
        <v>1193838.27</v>
      </c>
      <c r="C17" s="19">
        <v>916604</v>
      </c>
      <c r="D17" s="19">
        <v>916604</v>
      </c>
      <c r="E17" s="32">
        <f t="shared" si="0"/>
        <v>0</v>
      </c>
      <c r="F17" s="7"/>
    </row>
    <row r="18" spans="1:6" ht="15" customHeight="1" x14ac:dyDescent="0.2">
      <c r="A18" s="33" t="s">
        <v>19</v>
      </c>
      <c r="B18" s="19">
        <v>97853.51</v>
      </c>
      <c r="C18" s="19">
        <v>102230</v>
      </c>
      <c r="D18" s="19">
        <v>102230</v>
      </c>
      <c r="E18" s="32">
        <f t="shared" si="0"/>
        <v>0</v>
      </c>
      <c r="F18" s="7"/>
    </row>
    <row r="19" spans="1:6" ht="15" customHeight="1" x14ac:dyDescent="0.2">
      <c r="A19" s="33" t="s">
        <v>20</v>
      </c>
      <c r="B19" s="19">
        <v>265875.93</v>
      </c>
      <c r="C19" s="19">
        <v>272205</v>
      </c>
      <c r="D19" s="19">
        <v>272205</v>
      </c>
      <c r="E19" s="32">
        <f t="shared" si="0"/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s="26" customFormat="1" ht="15" customHeight="1" x14ac:dyDescent="0.25">
      <c r="A30" s="17" t="s">
        <v>29</v>
      </c>
      <c r="B30" s="34">
        <v>21209320.039999999</v>
      </c>
      <c r="C30" s="34">
        <v>21409079</v>
      </c>
      <c r="D30" s="34">
        <v>21659079</v>
      </c>
      <c r="E30" s="35">
        <f t="shared" si="0"/>
        <v>250000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si="0"/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0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7" t="s">
        <v>35</v>
      </c>
      <c r="B36" s="19">
        <v>59490.68</v>
      </c>
      <c r="C36" s="19">
        <v>0</v>
      </c>
      <c r="D36" s="19">
        <v>0</v>
      </c>
      <c r="E36" s="61">
        <f t="shared" si="0"/>
        <v>0</v>
      </c>
      <c r="F36" s="16"/>
    </row>
    <row r="37" spans="1:6" s="26" customFormat="1" ht="15" customHeight="1" x14ac:dyDescent="0.25">
      <c r="A37" s="38" t="s">
        <v>36</v>
      </c>
      <c r="B37" s="39">
        <v>21268810.719999999</v>
      </c>
      <c r="C37" s="39">
        <v>21409079</v>
      </c>
      <c r="D37" s="39">
        <v>21659079</v>
      </c>
      <c r="E37" s="63">
        <f t="shared" si="0"/>
        <v>250000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 t="shared" si="0"/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 t="shared" si="0"/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 t="shared" si="0"/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 t="shared" si="0"/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thickBot="1" x14ac:dyDescent="0.3">
      <c r="A46" s="43" t="s">
        <v>45</v>
      </c>
      <c r="B46" s="44">
        <v>21268810.719999999</v>
      </c>
      <c r="C46" s="44">
        <v>21409079</v>
      </c>
      <c r="D46" s="44">
        <v>21659079</v>
      </c>
      <c r="E46" s="65">
        <f t="shared" si="0"/>
        <v>250000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6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50052853.880000003</v>
      </c>
      <c r="C16" s="19">
        <v>49975607</v>
      </c>
      <c r="D16" s="19">
        <v>51719267</v>
      </c>
      <c r="E16" s="19">
        <f t="shared" si="0"/>
        <v>1743660</v>
      </c>
      <c r="F16" s="7"/>
    </row>
    <row r="17" spans="1:6" ht="15" customHeight="1" x14ac:dyDescent="0.2">
      <c r="A17" s="14" t="s">
        <v>18</v>
      </c>
      <c r="B17" s="19">
        <v>4890722.8100000005</v>
      </c>
      <c r="C17" s="19">
        <v>4760365</v>
      </c>
      <c r="D17" s="19">
        <v>4816433</v>
      </c>
      <c r="E17" s="32">
        <f t="shared" si="0"/>
        <v>56068</v>
      </c>
      <c r="F17" s="7"/>
    </row>
    <row r="18" spans="1:6" ht="15" customHeight="1" x14ac:dyDescent="0.2">
      <c r="A18" s="33" t="s">
        <v>19</v>
      </c>
      <c r="B18" s="19">
        <v>773471.58</v>
      </c>
      <c r="C18" s="19">
        <v>775833</v>
      </c>
      <c r="D18" s="19">
        <v>750600</v>
      </c>
      <c r="E18" s="32">
        <f t="shared" si="0"/>
        <v>-25233</v>
      </c>
      <c r="F18" s="7"/>
    </row>
    <row r="19" spans="1:6" ht="15" customHeight="1" x14ac:dyDescent="0.2">
      <c r="A19" s="33" t="s">
        <v>20</v>
      </c>
      <c r="B19" s="19">
        <v>756126.07999999984</v>
      </c>
      <c r="C19" s="19">
        <v>757366</v>
      </c>
      <c r="D19" s="19">
        <v>772804</v>
      </c>
      <c r="E19" s="32">
        <f t="shared" si="0"/>
        <v>15438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25</v>
      </c>
      <c r="B26" s="19">
        <v>2950427.12</v>
      </c>
      <c r="C26" s="19">
        <v>3189151</v>
      </c>
      <c r="D26" s="19">
        <v>4749878</v>
      </c>
      <c r="E26" s="32">
        <f t="shared" si="0"/>
        <v>1560727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28</v>
      </c>
      <c r="B29" s="19">
        <v>283834.32</v>
      </c>
      <c r="C29" s="19">
        <v>271322</v>
      </c>
      <c r="D29" s="19">
        <v>287800</v>
      </c>
      <c r="E29" s="32">
        <f t="shared" si="0"/>
        <v>16478</v>
      </c>
      <c r="F29" s="7"/>
    </row>
    <row r="30" spans="1:6" s="26" customFormat="1" ht="15" customHeight="1" x14ac:dyDescent="0.25">
      <c r="A30" s="17" t="s">
        <v>29</v>
      </c>
      <c r="B30" s="34">
        <v>59707435.789999999</v>
      </c>
      <c r="C30" s="34">
        <v>59729644</v>
      </c>
      <c r="D30" s="34">
        <v>63096782</v>
      </c>
      <c r="E30" s="35">
        <f t="shared" si="0"/>
        <v>3367138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si="0"/>
        <v>0</v>
      </c>
      <c r="F31" s="16"/>
    </row>
    <row r="32" spans="1:6" ht="15" customHeight="1" x14ac:dyDescent="0.2">
      <c r="A32" s="33" t="s">
        <v>31</v>
      </c>
      <c r="B32" s="19">
        <v>1288448.7300000002</v>
      </c>
      <c r="C32" s="19">
        <v>1319855</v>
      </c>
      <c r="D32" s="19">
        <v>1351855</v>
      </c>
      <c r="E32" s="61">
        <f t="shared" si="0"/>
        <v>32000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7" t="s">
        <v>35</v>
      </c>
      <c r="B36" s="19">
        <v>652489.82000000065</v>
      </c>
      <c r="C36" s="19">
        <v>1086525</v>
      </c>
      <c r="D36" s="19">
        <v>965369</v>
      </c>
      <c r="E36" s="61">
        <f t="shared" si="0"/>
        <v>-121156</v>
      </c>
      <c r="F36" s="16"/>
    </row>
    <row r="37" spans="1:6" s="26" customFormat="1" ht="15" customHeight="1" x14ac:dyDescent="0.25">
      <c r="A37" s="38" t="s">
        <v>36</v>
      </c>
      <c r="B37" s="39">
        <v>61648374.340000004</v>
      </c>
      <c r="C37" s="39">
        <v>62136024</v>
      </c>
      <c r="D37" s="39">
        <v>65414006</v>
      </c>
      <c r="E37" s="63">
        <f t="shared" si="0"/>
        <v>3277982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 t="shared" si="0"/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 t="shared" si="0"/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 t="shared" si="0"/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 t="shared" si="0"/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thickBot="1" x14ac:dyDescent="0.3">
      <c r="A46" s="43" t="s">
        <v>45</v>
      </c>
      <c r="B46" s="44">
        <v>61648374.340000004</v>
      </c>
      <c r="C46" s="44">
        <v>62136024</v>
      </c>
      <c r="D46" s="44">
        <v>65414006</v>
      </c>
      <c r="E46" s="65">
        <f t="shared" si="0"/>
        <v>3277982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LSUE!B7+SUSLA!B7+LCTCSummary!B7-LCTCBoard!B7-Online!B7</f>
        <v>0</v>
      </c>
      <c r="C7" s="19">
        <f>LSUE!C7+SUSLA!C7+LCTCSummary!C7-LCTCBoard!C7-Online!C7</f>
        <v>0</v>
      </c>
      <c r="D7" s="19">
        <f>LSUE!D7+SUSLA!D7+LCTCSummary!D7-LCTCBoard!D7-Online!D7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LSUE!B8+SUSLA!B8+LCTCSummary!B8-LCTCBoard!B8-Online!B8</f>
        <v>0</v>
      </c>
      <c r="C8" s="19">
        <f>LSUE!C8+SUSLA!C8+LCTCSummary!C8-LCTCBoard!C8-Online!C8</f>
        <v>0</v>
      </c>
      <c r="D8" s="19">
        <f>LSUE!D8+SUSLA!D8+LCTCSummary!D8-LCTCBoard!D8-Online!D8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LSUE!B9+SUSLA!B9+LCTCSummary!B9-LCTCBoard!B9-Online!B9</f>
        <v>0</v>
      </c>
      <c r="C9" s="19">
        <f>LSUE!C9+SUSLA!C9+LCTCSummary!C9-LCTCBoard!C9-Online!C9</f>
        <v>0</v>
      </c>
      <c r="D9" s="19">
        <f>LSUE!D9+SUSLA!D9+LCTCSummary!D9-LCTCBoard!D9-Online!D9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LSUE!B10+SUSLA!B10+LCTCSummary!B10-LCTCBoard!B10-Online!B10</f>
        <v>0</v>
      </c>
      <c r="C10" s="19">
        <f>LSUE!C10+SUSLA!C10+LCTCSummary!C10-LCTCBoard!C10-Online!C10</f>
        <v>0</v>
      </c>
      <c r="D10" s="19">
        <f>LSUE!D10+SUSLA!D10+LCTCSummary!D10-LCTCBoard!D10-Online!D10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LSUE!B11+SUSLA!B11+LCTCSummary!B11-LCTCBoard!B11-Online!B11</f>
        <v>0</v>
      </c>
      <c r="C11" s="19">
        <f>LSUE!C11+SUSLA!C11+LCTCSummary!C11-LCTCBoard!C11-Online!C11</f>
        <v>0</v>
      </c>
      <c r="D11" s="19">
        <f>LSUE!D11+SUSLA!D11+LCTCSummary!D11-LCTCBoard!D11-Online!D11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f>SUM(B7:B11)</f>
        <v>0</v>
      </c>
      <c r="C12" s="24">
        <f>SUM(C7:C11)</f>
        <v>0</v>
      </c>
      <c r="D12" s="24">
        <f>SUM(D7:D11)</f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f>LSUE!B13+SUSLA!B13+LCTCSummary!B13-LCTCBoard!B13-Online!B13</f>
        <v>83492</v>
      </c>
      <c r="C13" s="28">
        <f>LSUE!C13+SUSLA!C13+LCTCSummary!C13-LCTCBoard!C13-Online!C13</f>
        <v>0</v>
      </c>
      <c r="D13" s="28">
        <f>LSUE!D13+SUSLA!D13+LCTCSummary!D13-LCTCBoard!D13-Online!D13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LSUE!B16+SUSLA!B16+LCTCSummary!B16-LCTCBoard!B16-Online!B16</f>
        <v>157940724.03</v>
      </c>
      <c r="C16" s="19">
        <f>LSUE!C16+SUSLA!C16+LCTCSummary!C16-LCTCBoard!C16-Online!C16</f>
        <v>164065362.75</v>
      </c>
      <c r="D16" s="19">
        <f>LSUE!D16+SUSLA!D16+LCTCSummary!D16-LCTCBoard!D16-Online!D16</f>
        <v>163766844.96000001</v>
      </c>
      <c r="E16" s="19">
        <f>D16-C16</f>
        <v>-298517.78999999166</v>
      </c>
      <c r="F16" s="7"/>
    </row>
    <row r="17" spans="1:6" ht="15" customHeight="1" x14ac:dyDescent="0.2">
      <c r="A17" s="14" t="s">
        <v>18</v>
      </c>
      <c r="B17" s="19">
        <f>LSUE!B17+SUSLA!B17+LCTCSummary!B17-LCTCBoard!B17-Online!B17</f>
        <v>4313670.59</v>
      </c>
      <c r="C17" s="19">
        <f>LSUE!C17+SUSLA!C17+LCTCSummary!C17-LCTCBoard!C17-Online!C17</f>
        <v>4012275.05</v>
      </c>
      <c r="D17" s="19">
        <f>LSUE!D17+SUSLA!D17+LCTCSummary!D17-LCTCBoard!D17-Online!D17</f>
        <v>4343498.5199999996</v>
      </c>
      <c r="E17" s="32">
        <f>D17-C17</f>
        <v>331223.46999999974</v>
      </c>
      <c r="F17" s="7"/>
    </row>
    <row r="18" spans="1:6" ht="15" customHeight="1" x14ac:dyDescent="0.2">
      <c r="A18" s="33" t="s">
        <v>19</v>
      </c>
      <c r="B18" s="19">
        <f>LSUE!B18+SUSLA!B18+LCTCSummary!B18-LCTCBoard!B18-Online!B18</f>
        <v>1036316.47</v>
      </c>
      <c r="C18" s="19">
        <f>LSUE!C18+SUSLA!C18+LCTCSummary!C18-LCTCBoard!C18-Online!C18</f>
        <v>1075318</v>
      </c>
      <c r="D18" s="19">
        <f>LSUE!D18+SUSLA!D18+LCTCSummary!D18-LCTCBoard!D18-Online!D18</f>
        <v>1125318</v>
      </c>
      <c r="E18" s="32">
        <f>D18-C18</f>
        <v>50000</v>
      </c>
      <c r="F18" s="7"/>
    </row>
    <row r="19" spans="1:6" ht="15" customHeight="1" x14ac:dyDescent="0.2">
      <c r="A19" s="33" t="s">
        <v>20</v>
      </c>
      <c r="B19" s="19">
        <f>LSUE!B19+SUSLA!B19+LCTCSummary!B19-LCTCBoard!B19-Online!B19</f>
        <v>2629957.33</v>
      </c>
      <c r="C19" s="19">
        <f>LSUE!C19+SUSLA!C19+LCTCSummary!C19-LCTCBoard!C19-Online!C19</f>
        <v>2698252</v>
      </c>
      <c r="D19" s="19">
        <f>LSUE!D19+SUSLA!D19+LCTCSummary!D19-LCTCBoard!D19-Online!D19</f>
        <v>2779259.24</v>
      </c>
      <c r="E19" s="32">
        <f>D19-C19</f>
        <v>81007.240000000224</v>
      </c>
      <c r="F19" s="7"/>
    </row>
    <row r="20" spans="1:6" ht="15" customHeight="1" x14ac:dyDescent="0.2">
      <c r="A20" s="33" t="s">
        <v>21</v>
      </c>
      <c r="B20" s="19">
        <f>LSUE!B20+SUSLA!B20+LCTCSummary!B20-LCTCBoard!B20-Online!B20</f>
        <v>99363</v>
      </c>
      <c r="C20" s="19">
        <f>LSUE!C20+SUSLA!C20+LCTCSummary!C20-LCTCBoard!C20-Online!C20</f>
        <v>100000</v>
      </c>
      <c r="D20" s="19">
        <f>LSUE!D20+SUSLA!D20+LCTCSummary!D20-LCTCBoard!D20-Online!D20</f>
        <v>100000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f>LSUE!B21+SUSLA!B21+LCTCSummary!B21-LCTCBoard!B21-Online!B21</f>
        <v>0</v>
      </c>
      <c r="C21" s="19">
        <f>LSUE!C21+SUSLA!C21+LCTCSummary!C21-LCTCBoard!C21-Online!C21</f>
        <v>0</v>
      </c>
      <c r="D21" s="19">
        <f>LSUE!D21+SUSLA!D21+LCTCSummary!D21-LCTCBoard!D21-Online!D21</f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f>LSUE!B22+SUSLA!B22+LCTCSummary!B22-LCTCBoard!B22-Online!B22</f>
        <v>0</v>
      </c>
      <c r="C22" s="19">
        <f>LSUE!C22+SUSLA!C22+LCTCSummary!C22-LCTCBoard!C22-Online!C22</f>
        <v>0</v>
      </c>
      <c r="D22" s="19">
        <f>LSUE!D22+SUSLA!D22+LCTCSummary!D22-LCTCBoard!D22-Online!D22</f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LSUE!B23+SUSLA!B23+LCTCSummary!B23-LCTCBoard!B23-Online!B23</f>
        <v>7876361.1100000003</v>
      </c>
      <c r="C23" s="19">
        <f>LSUE!C23+SUSLA!C23+LCTCSummary!C23-LCTCBoard!C23-Online!C23</f>
        <v>7883220.0099999998</v>
      </c>
      <c r="D23" s="19">
        <f>LSUE!D23+SUSLA!D23+LCTCSummary!D23-LCTCBoard!D23-Online!D23</f>
        <v>8193645.4100000001</v>
      </c>
      <c r="E23" s="32">
        <f t="shared" si="1"/>
        <v>310425.40000000037</v>
      </c>
      <c r="F23" s="7"/>
    </row>
    <row r="24" spans="1:6" ht="15" customHeight="1" x14ac:dyDescent="0.2">
      <c r="A24" s="33" t="s">
        <v>23</v>
      </c>
      <c r="B24" s="19">
        <f>LSUE!B24+SUSLA!B24+LCTCSummary!B24-LCTCBoard!B24-Online!B24</f>
        <v>0</v>
      </c>
      <c r="C24" s="19">
        <f>LSUE!C24+SUSLA!C24+LCTCSummary!C24-LCTCBoard!C24-Online!C24</f>
        <v>0</v>
      </c>
      <c r="D24" s="19">
        <f>LSUE!D24+SUSLA!D24+LCTCSummary!D24-LCTCBoard!D24-Online!D24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LSUE!B25+SUSLA!B25+LCTCSummary!B25-LCTCBoard!B25-Online!B25</f>
        <v>0</v>
      </c>
      <c r="C25" s="19">
        <f>LSUE!C25+SUSLA!C25+LCTCSummary!C25-LCTCBoard!C25-Online!C25</f>
        <v>0</v>
      </c>
      <c r="D25" s="19">
        <f>LSUE!D25+SUSLA!D25+LCTCSummary!D25-LCTCBoard!D25-Online!D25</f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f>LSUE!B26+SUSLA!B26+LCTCSummary!B26-LCTCBoard!B26-Online!B26</f>
        <v>3404177.61</v>
      </c>
      <c r="C26" s="19">
        <f>LSUE!C26+SUSLA!C26+LCTCSummary!C26-LCTCBoard!C26-Online!C26</f>
        <v>3502286</v>
      </c>
      <c r="D26" s="19">
        <f>LSUE!D26+SUSLA!D26+LCTCSummary!D26-LCTCBoard!D26-Online!D26</f>
        <v>3748902</v>
      </c>
      <c r="E26" s="32">
        <f t="shared" si="1"/>
        <v>246616</v>
      </c>
      <c r="F26" s="7"/>
    </row>
    <row r="27" spans="1:6" ht="15" customHeight="1" x14ac:dyDescent="0.2">
      <c r="A27" s="33" t="s">
        <v>26</v>
      </c>
      <c r="B27" s="19">
        <f>LSUE!B27+SUSLA!B27+LCTCSummary!B27-LCTCBoard!B27-Online!B27</f>
        <v>26150</v>
      </c>
      <c r="C27" s="19">
        <f>LSUE!C27+SUSLA!C27+LCTCSummary!C27-LCTCBoard!C27-Online!C27</f>
        <v>0</v>
      </c>
      <c r="D27" s="19">
        <f>LSUE!D27+SUSLA!D27+LCTCSummary!D27-LCTCBoard!D27-Online!D27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LSUE!B28+SUSLA!B28+LCTCSummary!B28-LCTCBoard!B28-Online!B28</f>
        <v>3239401.81</v>
      </c>
      <c r="C28" s="19">
        <f>LSUE!C28+SUSLA!C28+LCTCSummary!C28-LCTCBoard!C28-Online!C28</f>
        <v>2981307.99</v>
      </c>
      <c r="D28" s="19">
        <f>LSUE!D28+SUSLA!D28+LCTCSummary!D28-LCTCBoard!D28-Online!D28</f>
        <v>3217815.2199999997</v>
      </c>
      <c r="E28" s="32">
        <f t="shared" si="1"/>
        <v>236507.22999999952</v>
      </c>
      <c r="F28" s="7"/>
    </row>
    <row r="29" spans="1:6" ht="15" customHeight="1" x14ac:dyDescent="0.2">
      <c r="A29" s="33" t="s">
        <v>28</v>
      </c>
      <c r="B29" s="19">
        <f>LSUE!B29+SUSLA!B29+LCTCSummary!B29-LCTCBoard!B29-Online!B29</f>
        <v>2681123.77</v>
      </c>
      <c r="C29" s="19">
        <f>LSUE!C29+SUSLA!C29+LCTCSummary!C29-LCTCBoard!C29-Online!C29</f>
        <v>2615256</v>
      </c>
      <c r="D29" s="19">
        <f>LSUE!D29+SUSLA!D29+LCTCSummary!D29-LCTCBoard!D29-Online!D29</f>
        <v>2646812.36</v>
      </c>
      <c r="E29" s="32">
        <f>D29-C29</f>
        <v>31556.35999999987</v>
      </c>
      <c r="F29" s="7"/>
    </row>
    <row r="30" spans="1:6" s="26" customFormat="1" ht="15" customHeight="1" x14ac:dyDescent="0.25">
      <c r="A30" s="17" t="s">
        <v>29</v>
      </c>
      <c r="B30" s="34">
        <f>SUM(B16:B29)</f>
        <v>183247245.72000006</v>
      </c>
      <c r="C30" s="34">
        <f>SUM(C16:C29)</f>
        <v>188933277.80000001</v>
      </c>
      <c r="D30" s="34">
        <f>SUM(D16:D29)</f>
        <v>189922095.71000004</v>
      </c>
      <c r="E30" s="35">
        <f>SUM(E16:E29)</f>
        <v>988817.91000000807</v>
      </c>
      <c r="F30" s="25"/>
    </row>
    <row r="31" spans="1:6" ht="15" customHeight="1" x14ac:dyDescent="0.2">
      <c r="A31" s="36" t="s">
        <v>30</v>
      </c>
      <c r="B31" s="19">
        <f>LSUE!B31+SUSLA!B31+LCTCSummary!B31-LCTCBoard!B31-Online!B31</f>
        <v>0</v>
      </c>
      <c r="C31" s="19">
        <f>LSUE!C31+SUSLA!C31+LCTCSummary!C31-LCTCBoard!C31-Online!C31</f>
        <v>0</v>
      </c>
      <c r="D31" s="19">
        <f>LSUE!D31+SUSLA!D31+LCTCSummary!D31-LCTCBoard!D31-Online!D31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LSUE!B32+SUSLA!B32+LCTCSummary!B32-LCTCBoard!B32-Online!B32</f>
        <v>37173.379999999997</v>
      </c>
      <c r="C32" s="19">
        <f>LSUE!C32+SUSLA!C32+LCTCSummary!C32-LCTCBoard!C32-Online!C32</f>
        <v>68989</v>
      </c>
      <c r="D32" s="19">
        <f>LSUE!D32+SUSLA!D32+LCTCSummary!D32-LCTCBoard!D32-Online!D32</f>
        <v>39000</v>
      </c>
      <c r="E32" s="61">
        <f t="shared" si="2"/>
        <v>-29989</v>
      </c>
      <c r="F32" s="16"/>
    </row>
    <row r="33" spans="1:6" ht="15" customHeight="1" x14ac:dyDescent="0.2">
      <c r="A33" s="37" t="s">
        <v>32</v>
      </c>
      <c r="B33" s="19">
        <f>LSUE!B33+SUSLA!B33+LCTCSummary!B33-LCTCBoard!B33-Online!B33</f>
        <v>1260</v>
      </c>
      <c r="C33" s="19">
        <f>LSUE!C33+SUSLA!C33+LCTCSummary!C33-LCTCBoard!C33-Online!C33</f>
        <v>1260</v>
      </c>
      <c r="D33" s="19">
        <f>LSUE!D33+SUSLA!D33+LCTCSummary!D33-LCTCBoard!D33-Online!D33</f>
        <v>0</v>
      </c>
      <c r="E33" s="61">
        <f t="shared" si="2"/>
        <v>-1260</v>
      </c>
      <c r="F33" s="16"/>
    </row>
    <row r="34" spans="1:6" ht="15" customHeight="1" x14ac:dyDescent="0.2">
      <c r="A34" s="21" t="s">
        <v>33</v>
      </c>
      <c r="B34" s="19">
        <f>LSUE!B34+SUSLA!B34+LCTCSummary!B34-LCTCBoard!B34-Online!B34</f>
        <v>0</v>
      </c>
      <c r="C34" s="19">
        <f>LSUE!C34+SUSLA!C34+LCTCSummary!C34-LCTCBoard!C34-Online!C34</f>
        <v>0</v>
      </c>
      <c r="D34" s="19">
        <f>LSUE!D34+SUSLA!D34+LCTCSummary!D34-LCTCBoard!D34-Online!D34</f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f>LSUE!B35+SUSLA!B35+LCTCSummary!B35-LCTCBoard!B35-Online!B35</f>
        <v>0</v>
      </c>
      <c r="C35" s="19">
        <f>LSUE!C35+SUSLA!C35+LCTCSummary!C35-LCTCBoard!C35-Online!C35</f>
        <v>0</v>
      </c>
      <c r="D35" s="19">
        <f>LSUE!D35+SUSLA!D35+LCTCSummary!D35-LCTCBoard!D35-Online!D35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LSUE!B36+SUSLA!B36+LCTCSummary!B36-LCTCBoard!B36-Online!B36</f>
        <v>2992437.06</v>
      </c>
      <c r="C36" s="19">
        <f>LSUE!C36+SUSLA!C36+LCTCSummary!C36-LCTCBoard!C36-Online!C36</f>
        <v>2503694</v>
      </c>
      <c r="D36" s="19">
        <f>LSUE!D36+SUSLA!D36+LCTCSummary!D36-LCTCBoard!D36-Online!D36</f>
        <v>3326125.29</v>
      </c>
      <c r="E36" s="61">
        <f t="shared" si="2"/>
        <v>822431.29</v>
      </c>
      <c r="F36" s="16"/>
    </row>
    <row r="37" spans="1:6" s="26" customFormat="1" ht="15" customHeight="1" x14ac:dyDescent="0.25">
      <c r="A37" s="38" t="s">
        <v>36</v>
      </c>
      <c r="B37" s="39">
        <f>SUM(B30:B36)</f>
        <v>186278116.16000006</v>
      </c>
      <c r="C37" s="39">
        <f>SUM(C30:C36)</f>
        <v>191507220.80000001</v>
      </c>
      <c r="D37" s="39">
        <f>SUM(D30:D36)</f>
        <v>193287221.00000003</v>
      </c>
      <c r="E37" s="63">
        <f>E36+E35+E34+E33+E32+E31+E30</f>
        <v>1780000.2000000081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LSUE!B39+SUSLA!B39+LCTCSummary!B39-LCTCBoard!B39-Online!B39</f>
        <v>0</v>
      </c>
      <c r="C39" s="19">
        <f>LSUE!C39+SUSLA!C39+LCTCSummary!C39-LCTCBoard!C39-Online!C39</f>
        <v>0</v>
      </c>
      <c r="D39" s="19">
        <f>LSUE!D39+SUSLA!D39+LCTCSummary!D39-LCTCBoard!D39-Online!D39</f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f>LSUE!B40+SUSLA!B40+LCTCSummary!B40-LCTCBoard!B40-Online!B40</f>
        <v>0</v>
      </c>
      <c r="C40" s="19">
        <f>LSUE!C40+SUSLA!C40+LCTCSummary!C40-LCTCBoard!C40-Online!C40</f>
        <v>0</v>
      </c>
      <c r="D40" s="19">
        <f>LSUE!D40+SUSLA!D40+LCTCSummary!D40-LCTCBoard!D40-Online!D40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LSUE!B42+SUSLA!B42+LCTCSummary!B42-LCTCBoard!B42-Online!B42</f>
        <v>0</v>
      </c>
      <c r="C42" s="19">
        <f>LSUE!C42+SUSLA!C42+LCTCSummary!C42-LCTCBoard!C42-Online!C42</f>
        <v>0</v>
      </c>
      <c r="D42" s="19">
        <f>LSUE!D42+SUSLA!D42+LCTCSummary!D42-LCTCBoard!D42-Online!D42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LSUE!B43+SUSLA!B43+LCTCSummary!B43-LCTCBoard!B43-Online!B43</f>
        <v>0</v>
      </c>
      <c r="C43" s="19">
        <f>LSUE!C43+SUSLA!C43+LCTCSummary!C43-LCTCBoard!C43-Online!C43</f>
        <v>0</v>
      </c>
      <c r="D43" s="19">
        <f>LSUE!D43+SUSLA!D43+LCTCSummary!D43-LCTCBoard!D43-Online!D43</f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0</v>
      </c>
      <c r="C44" s="28">
        <f>C39+C40+C42+C43</f>
        <v>0</v>
      </c>
      <c r="D44" s="28">
        <f>D39+D40+D42+D43</f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f>LSUE!B45+SUSLA!B45+LCTCSummary!B45-LCTCBoard!B45-Online!B45</f>
        <v>0</v>
      </c>
      <c r="C45" s="28">
        <f>LSUE!C45+SUSLA!C45+LCTCSummary!C45-LCTCBoard!C45-Online!C45</f>
        <v>0</v>
      </c>
      <c r="D45" s="28">
        <f>LSUE!D45+SUSLA!D45+LCTCSummary!D45-LCTCBoard!D45-Online!D45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67" t="s">
        <v>45</v>
      </c>
      <c r="B46" s="68">
        <f>B45+B44+B37+B13+B12+1</f>
        <v>186361609.16000006</v>
      </c>
      <c r="C46" s="68">
        <f>C45+C44+C37+C13+C12+1</f>
        <v>191507221.80000001</v>
      </c>
      <c r="D46" s="68">
        <f>D45+D44+D37+D13+D12</f>
        <v>193287221.00000003</v>
      </c>
      <c r="E46" s="69">
        <f>D46-C46</f>
        <v>1779999.2000000179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6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 t="shared" si="0"/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 t="shared" si="0"/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 t="shared" si="0"/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 t="shared" si="0"/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 t="shared" si="0"/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si="0"/>
        <v>0</v>
      </c>
      <c r="F31" s="16"/>
    </row>
    <row r="32" spans="1:6" ht="15" customHeight="1" x14ac:dyDescent="0.2">
      <c r="A32" s="33" t="s">
        <v>31</v>
      </c>
      <c r="B32" s="19">
        <v>3396029</v>
      </c>
      <c r="C32" s="19">
        <v>4806200</v>
      </c>
      <c r="D32" s="19">
        <v>4789343</v>
      </c>
      <c r="E32" s="61">
        <f t="shared" si="0"/>
        <v>-16857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7" t="s">
        <v>35</v>
      </c>
      <c r="B36" s="19">
        <v>426115</v>
      </c>
      <c r="C36" s="19">
        <v>2001767</v>
      </c>
      <c r="D36" s="19">
        <v>2018624</v>
      </c>
      <c r="E36" s="61">
        <f t="shared" si="0"/>
        <v>16857</v>
      </c>
      <c r="F36" s="16"/>
    </row>
    <row r="37" spans="1:6" s="26" customFormat="1" ht="15" customHeight="1" x14ac:dyDescent="0.25">
      <c r="A37" s="38" t="s">
        <v>36</v>
      </c>
      <c r="B37" s="39">
        <v>3822144</v>
      </c>
      <c r="C37" s="39">
        <v>6807967</v>
      </c>
      <c r="D37" s="39">
        <v>6807967</v>
      </c>
      <c r="E37" s="63">
        <f t="shared" si="0"/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 t="shared" si="0"/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 t="shared" si="0"/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 t="shared" si="0"/>
        <v>0</v>
      </c>
      <c r="F42" s="16"/>
    </row>
    <row r="43" spans="1:6" ht="15" customHeight="1" x14ac:dyDescent="0.2">
      <c r="A43" s="20" t="s">
        <v>42</v>
      </c>
      <c r="B43" s="19">
        <v>13001294.609999999</v>
      </c>
      <c r="C43" s="19">
        <v>13018275</v>
      </c>
      <c r="D43" s="19">
        <v>13018275</v>
      </c>
      <c r="E43" s="61">
        <f t="shared" si="0"/>
        <v>0</v>
      </c>
      <c r="F43" s="16"/>
    </row>
    <row r="44" spans="1:6" s="26" customFormat="1" ht="15" customHeight="1" x14ac:dyDescent="0.25">
      <c r="A44" s="17" t="s">
        <v>43</v>
      </c>
      <c r="B44" s="28">
        <v>13001294.609999999</v>
      </c>
      <c r="C44" s="28">
        <v>13018275</v>
      </c>
      <c r="D44" s="28">
        <v>13018275</v>
      </c>
      <c r="E44" s="62">
        <f t="shared" si="0"/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thickBot="1" x14ac:dyDescent="0.3">
      <c r="A46" s="43" t="s">
        <v>45</v>
      </c>
      <c r="B46" s="44">
        <v>16823438.609999999</v>
      </c>
      <c r="C46" s="44">
        <v>19826242</v>
      </c>
      <c r="D46" s="44">
        <v>19826242</v>
      </c>
      <c r="E46" s="65">
        <f t="shared" si="0"/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6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 t="shared" si="0"/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 t="shared" si="0"/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 t="shared" si="0"/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 t="shared" si="0"/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 t="shared" si="0"/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si="0"/>
        <v>0</v>
      </c>
      <c r="F31" s="16"/>
    </row>
    <row r="32" spans="1:6" ht="15" customHeight="1" x14ac:dyDescent="0.2">
      <c r="A32" s="33" t="s">
        <v>31</v>
      </c>
      <c r="B32" s="19">
        <v>316379</v>
      </c>
      <c r="C32" s="19">
        <v>226500</v>
      </c>
      <c r="D32" s="19">
        <v>226500</v>
      </c>
      <c r="E32" s="61">
        <f t="shared" si="0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7" t="s">
        <v>35</v>
      </c>
      <c r="B36" s="19">
        <v>529181.53</v>
      </c>
      <c r="C36" s="19">
        <v>619061</v>
      </c>
      <c r="D36" s="19">
        <v>619061</v>
      </c>
      <c r="E36" s="61">
        <f t="shared" si="0"/>
        <v>0</v>
      </c>
      <c r="F36" s="16"/>
    </row>
    <row r="37" spans="1:6" s="26" customFormat="1" ht="15" customHeight="1" x14ac:dyDescent="0.25">
      <c r="A37" s="38" t="s">
        <v>36</v>
      </c>
      <c r="B37" s="39">
        <v>845560.53</v>
      </c>
      <c r="C37" s="39">
        <v>845561</v>
      </c>
      <c r="D37" s="39">
        <v>845561</v>
      </c>
      <c r="E37" s="63">
        <f t="shared" si="0"/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 t="shared" si="0"/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 t="shared" si="0"/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 t="shared" si="0"/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 t="shared" si="0"/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thickBot="1" x14ac:dyDescent="0.3">
      <c r="A46" s="43" t="s">
        <v>45</v>
      </c>
      <c r="B46" s="44">
        <v>845560.53</v>
      </c>
      <c r="C46" s="44">
        <v>845561</v>
      </c>
      <c r="D46" s="44">
        <v>845561</v>
      </c>
      <c r="E46" s="65">
        <f t="shared" si="0"/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55"/>
  <sheetViews>
    <sheetView zoomScale="80" zoomScaleNormal="80" workbookViewId="0">
      <selection activeCell="G8" sqref="G8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SUBoard!B7+SUBR!B7+SUNO!B7+SUSLA!B7+SULaw!B7+SUAg!B7</f>
        <v>0</v>
      </c>
      <c r="C7" s="19">
        <f>SUBoard!C7+SUBR!C7+SUNO!C7+SUSLA!C7+SULaw!C7+SUAg!C7</f>
        <v>0</v>
      </c>
      <c r="D7" s="19">
        <f>SUBoard!D7+SUBR!D7+SUNO!D7+SUSLA!D7+SULaw!D7+SUAg!D7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SUBoard!B8+SUBR!B8+SUNO!B8+SUSLA!B8+SULaw!B8+SUAg!B8</f>
        <v>0</v>
      </c>
      <c r="C8" s="19">
        <f>SUBoard!C8+SUBR!C8+SUNO!C8+SUSLA!C8+SULaw!C8+SUAg!C8</f>
        <v>0</v>
      </c>
      <c r="D8" s="19">
        <f>SUBoard!D8+SUBR!D8+SUNO!D8+SUSLA!D8+SULaw!D8+SUAg!D8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SUBoard!B9+SUBR!B9+SUNO!B9+SUSLA!B9+SULaw!B9+SUAg!B9</f>
        <v>0</v>
      </c>
      <c r="C9" s="19">
        <f>SUBoard!C9+SUBR!C9+SUNO!C9+SUSLA!C9+SULaw!C9+SUAg!C9</f>
        <v>0</v>
      </c>
      <c r="D9" s="19">
        <f>SUBoard!D9+SUBR!D9+SUNO!D9+SUSLA!D9+SULaw!D9+SUAg!D9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SUBoard!B10+SUBR!B10+SUNO!B10+SUSLA!B10+SULaw!B10+SUAg!B10</f>
        <v>3282217</v>
      </c>
      <c r="C10" s="19">
        <f>SUBoard!C10+SUBR!C10+SUNO!C10+SUSLA!C10+SULaw!C10+SUAg!C10</f>
        <v>3304906</v>
      </c>
      <c r="D10" s="19">
        <f>SUBoard!D10+SUBR!D10+SUNO!D10+SUSLA!D10+SULaw!D10+SUAg!D10</f>
        <v>3028515</v>
      </c>
      <c r="E10" s="61">
        <f t="shared" si="0"/>
        <v>-276391</v>
      </c>
      <c r="F10" s="16"/>
    </row>
    <row r="11" spans="1:12" ht="15" customHeight="1" x14ac:dyDescent="0.2">
      <c r="A11" s="22" t="s">
        <v>12</v>
      </c>
      <c r="B11" s="19">
        <f>SUBoard!B11+SUBR!B11+SUNO!B11+SUSLA!B11+SULaw!B11+SUAg!B11</f>
        <v>0</v>
      </c>
      <c r="C11" s="19">
        <f>SUBoard!C11+SUBR!C11+SUNO!C11+SUSLA!C11+SULaw!C11+SUAg!C11</f>
        <v>0</v>
      </c>
      <c r="D11" s="19">
        <f>SUBoard!D11+SUBR!D11+SUNO!D11+SUSLA!D11+SULaw!D11+SUAg!D11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f>SUM(B7:B11)</f>
        <v>3282217</v>
      </c>
      <c r="C12" s="24">
        <f>SUM(C7:C11)</f>
        <v>3304906</v>
      </c>
      <c r="D12" s="24">
        <f>SUM(D7:D11)</f>
        <v>3028515</v>
      </c>
      <c r="E12" s="62">
        <f t="shared" si="0"/>
        <v>-276391</v>
      </c>
      <c r="F12" s="25"/>
    </row>
    <row r="13" spans="1:12" s="26" customFormat="1" ht="15" customHeight="1" x14ac:dyDescent="0.25">
      <c r="A13" s="27" t="s">
        <v>14</v>
      </c>
      <c r="B13" s="28">
        <f>SUBoard!B13+SUBR!B13+SUNO!B13+SUSLA!B13+SULaw!B13+SUAg!B13</f>
        <v>0</v>
      </c>
      <c r="C13" s="28">
        <f>SUBoard!C13+SUBR!C13+SUNO!C13+SUSLA!C13+SULaw!C13+SUAg!C13</f>
        <v>0</v>
      </c>
      <c r="D13" s="28">
        <f>SUBoard!D13+SUBR!D13+SUNO!D13+SUSLA!D13+SULaw!D13+SUAg!D13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SUBoard!B16+SUBR!B16+SUNO!B16+SUSLA!B16+SULaw!B16+SUAg!B16</f>
        <v>66321750.559999995</v>
      </c>
      <c r="C16" s="19">
        <f>SUBoard!C16+SUBR!C16+SUNO!C16+SUSLA!C16+SULaw!C16+SUAg!C16</f>
        <v>67506521</v>
      </c>
      <c r="D16" s="19">
        <f>SUBoard!D16+SUBR!D16+SUNO!D16+SUSLA!D16+SULaw!D16+SUAg!D16</f>
        <v>66615284</v>
      </c>
      <c r="E16" s="19">
        <f>D16-C16</f>
        <v>-891237</v>
      </c>
      <c r="F16" s="7"/>
    </row>
    <row r="17" spans="1:6" ht="15" customHeight="1" x14ac:dyDescent="0.2">
      <c r="A17" s="14" t="s">
        <v>18</v>
      </c>
      <c r="B17" s="19">
        <f>SUBoard!B17+SUBR!B17+SUNO!B17+SUSLA!B17+SULaw!B17+SUAg!B17</f>
        <v>10387541.780000001</v>
      </c>
      <c r="C17" s="19">
        <f>SUBoard!C17+SUBR!C17+SUNO!C17+SUSLA!C17+SULaw!C17+SUAg!C17</f>
        <v>10247348</v>
      </c>
      <c r="D17" s="19">
        <f>SUBoard!D17+SUBR!D17+SUNO!D17+SUSLA!D17+SULaw!D17+SUAg!D17</f>
        <v>10513186</v>
      </c>
      <c r="E17" s="32">
        <f>D17-C17</f>
        <v>265838</v>
      </c>
      <c r="F17" s="7"/>
    </row>
    <row r="18" spans="1:6" ht="15" customHeight="1" x14ac:dyDescent="0.2">
      <c r="A18" s="33" t="s">
        <v>19</v>
      </c>
      <c r="B18" s="19">
        <f>SUBoard!B18+SUBR!B18+SUNO!B18+SUSLA!B18+SULaw!B18+SUAg!B18</f>
        <v>2515634.31</v>
      </c>
      <c r="C18" s="19">
        <f>SUBoard!C18+SUBR!C18+SUNO!C18+SUSLA!C18+SULaw!C18+SUAg!C18</f>
        <v>2667644</v>
      </c>
      <c r="D18" s="19">
        <f>SUBoard!D18+SUBR!D18+SUNO!D18+SUSLA!D18+SULaw!D18+SUAg!D18</f>
        <v>2541203</v>
      </c>
      <c r="E18" s="32">
        <f>D18-C18</f>
        <v>-126441</v>
      </c>
      <c r="F18" s="7"/>
    </row>
    <row r="19" spans="1:6" ht="15" customHeight="1" x14ac:dyDescent="0.2">
      <c r="A19" s="33" t="s">
        <v>20</v>
      </c>
      <c r="B19" s="19">
        <f>SUBoard!B19+SUBR!B19+SUNO!B19+SUSLA!B19+SULaw!B19+SUAg!B19</f>
        <v>1128132.74</v>
      </c>
      <c r="C19" s="19">
        <f>SUBoard!C19+SUBR!C19+SUNO!C19+SUSLA!C19+SULaw!C19+SUAg!C19</f>
        <v>852060</v>
      </c>
      <c r="D19" s="19">
        <f>SUBoard!D19+SUBR!D19+SUNO!D19+SUSLA!D19+SULaw!D19+SUAg!D19</f>
        <v>1082004</v>
      </c>
      <c r="E19" s="32">
        <f>D19-C19</f>
        <v>229944</v>
      </c>
      <c r="F19" s="7"/>
    </row>
    <row r="20" spans="1:6" ht="15" customHeight="1" x14ac:dyDescent="0.2">
      <c r="A20" s="33" t="s">
        <v>21</v>
      </c>
      <c r="B20" s="19">
        <f>SUBoard!B20+SUBR!B20+SUNO!B20+SUSLA!B20+SULaw!B20+SUAg!B20</f>
        <v>412532</v>
      </c>
      <c r="C20" s="19">
        <f>SUBoard!C20+SUBR!C20+SUNO!C20+SUSLA!C20+SULaw!C20+SUAg!C20</f>
        <v>413169</v>
      </c>
      <c r="D20" s="19">
        <f>SUBoard!D20+SUBR!D20+SUNO!D20+SUSLA!D20+SULaw!D20+SUAg!D20</f>
        <v>593252</v>
      </c>
      <c r="E20" s="32">
        <f t="shared" ref="E20:E28" si="1">D20-C20</f>
        <v>180083</v>
      </c>
      <c r="F20" s="7"/>
    </row>
    <row r="21" spans="1:6" ht="15" customHeight="1" x14ac:dyDescent="0.2">
      <c r="A21" s="33" t="s">
        <v>22</v>
      </c>
      <c r="B21" s="19">
        <f>SUBoard!B21+SUBR!B21+SUNO!B21+SUSLA!B21+SULaw!B21+SUAg!B21</f>
        <v>181385.60000000001</v>
      </c>
      <c r="C21" s="19">
        <f>SUBoard!C21+SUBR!C21+SUNO!C21+SUSLA!C21+SULaw!C21+SUAg!C21</f>
        <v>181385.60000000001</v>
      </c>
      <c r="D21" s="19">
        <f>SUBoard!D21+SUBR!D21+SUNO!D21+SUSLA!D21+SULaw!D21+SUAg!D21</f>
        <v>368871.6</v>
      </c>
      <c r="E21" s="32">
        <f t="shared" si="1"/>
        <v>187485.99999999997</v>
      </c>
      <c r="F21" s="7"/>
    </row>
    <row r="22" spans="1:6" ht="15" customHeight="1" x14ac:dyDescent="0.2">
      <c r="A22" s="33" t="s">
        <v>47</v>
      </c>
      <c r="B22" s="19">
        <f>SUBoard!B22+SUBR!B22+SUNO!B22+SUSLA!B22+SULaw!B22+SUAg!B22</f>
        <v>385444.4</v>
      </c>
      <c r="C22" s="19">
        <f>SUBoard!C22+SUBR!C22+SUNO!C22+SUSLA!C22+SULaw!C22+SUAg!C22</f>
        <v>385444.4</v>
      </c>
      <c r="D22" s="19">
        <f>SUBoard!D22+SUBR!D22+SUNO!D22+SUSLA!D22+SULaw!D22+SUAg!D22</f>
        <v>385444.4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SUBoard!B23+SUBR!B23+SUNO!B23+SUSLA!B23+SULaw!B23+SUAg!B23</f>
        <v>0</v>
      </c>
      <c r="C23" s="19">
        <f>SUBoard!C23+SUBR!C23+SUNO!C23+SUSLA!C23+SULaw!C23+SUAg!C23</f>
        <v>0</v>
      </c>
      <c r="D23" s="19">
        <f>SUBoard!D23+SUBR!D23+SUNO!D23+SUSLA!D23+SULaw!D23+SUAg!D23</f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f>SUBoard!B24+SUBR!B24+SUNO!B24+SUSLA!B24+SULaw!B24+SUAg!B24</f>
        <v>0</v>
      </c>
      <c r="C24" s="19">
        <f>SUBoard!C24+SUBR!C24+SUNO!C24+SUSLA!C24+SULaw!C24+SUAg!C24</f>
        <v>0</v>
      </c>
      <c r="D24" s="19">
        <f>SUBoard!D24+SUBR!D24+SUNO!D24+SUSLA!D24+SULaw!D24+SUAg!D24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SUBoard!B25+SUBR!B25+SUNO!B25+SUSLA!B25+SULaw!B25+SUAg!B25</f>
        <v>626019</v>
      </c>
      <c r="C25" s="19">
        <f>SUBoard!C25+SUBR!C25+SUNO!C25+SUSLA!C25+SULaw!C25+SUAg!C25</f>
        <v>626019</v>
      </c>
      <c r="D25" s="19">
        <f>SUBoard!D25+SUBR!D25+SUNO!D25+SUSLA!D25+SULaw!D25+SUAg!D25</f>
        <v>819022</v>
      </c>
      <c r="E25" s="32">
        <f t="shared" si="1"/>
        <v>193003</v>
      </c>
      <c r="F25" s="7"/>
    </row>
    <row r="26" spans="1:6" ht="15" customHeight="1" x14ac:dyDescent="0.2">
      <c r="A26" s="33" t="s">
        <v>25</v>
      </c>
      <c r="B26" s="19">
        <f>SUBoard!B26+SUBR!B26+SUNO!B26+SUSLA!B26+SULaw!B26+SUAg!B26</f>
        <v>7959956.6600000001</v>
      </c>
      <c r="C26" s="19">
        <f>SUBoard!C26+SUBR!C26+SUNO!C26+SUSLA!C26+SULaw!C26+SUAg!C26</f>
        <v>7805182</v>
      </c>
      <c r="D26" s="19">
        <f>SUBoard!D26+SUBR!D26+SUNO!D26+SUSLA!D26+SULaw!D26+SUAg!D26</f>
        <v>8944213</v>
      </c>
      <c r="E26" s="32">
        <f t="shared" si="1"/>
        <v>1139031</v>
      </c>
      <c r="F26" s="7"/>
    </row>
    <row r="27" spans="1:6" ht="15" customHeight="1" x14ac:dyDescent="0.2">
      <c r="A27" s="33" t="s">
        <v>26</v>
      </c>
      <c r="B27" s="19">
        <f>SUBoard!B27+SUBR!B27+SUNO!B27+SUSLA!B27+SULaw!B27+SUAg!B27</f>
        <v>0</v>
      </c>
      <c r="C27" s="19">
        <f>SUBoard!C27+SUBR!C27+SUNO!C27+SUSLA!C27+SULaw!C27+SUAg!C27</f>
        <v>0</v>
      </c>
      <c r="D27" s="19">
        <f>SUBoard!D27+SUBR!D27+SUNO!D27+SUSLA!D27+SULaw!D27+SUAg!D27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SUBoard!B28+SUBR!B28+SUNO!B28+SUSLA!B28+SULaw!B28+SUAg!B28</f>
        <v>152070</v>
      </c>
      <c r="C28" s="19">
        <f>SUBoard!C28+SUBR!C28+SUNO!C28+SUSLA!C28+SULaw!C28+SUAg!C28</f>
        <v>167000</v>
      </c>
      <c r="D28" s="19">
        <f>SUBoard!D28+SUBR!D28+SUNO!D28+SUSLA!D28+SULaw!D28+SUAg!D28</f>
        <v>167000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f>SUBoard!B29+SUBR!B29+SUNO!B29+SUSLA!B29+SULaw!B29+SUAg!B29</f>
        <v>4340761.09</v>
      </c>
      <c r="C29" s="19">
        <f>SUBoard!C29+SUBR!C29+SUNO!C29+SUSLA!C29+SULaw!C29+SUAg!C29</f>
        <v>0</v>
      </c>
      <c r="D29" s="19">
        <f>SUBoard!D29+SUBR!D29+SUNO!D29+SUSLA!D29+SULaw!D29+SUAg!D29</f>
        <v>49648</v>
      </c>
      <c r="E29" s="32">
        <f>D29-C29</f>
        <v>49648</v>
      </c>
      <c r="F29" s="7"/>
    </row>
    <row r="30" spans="1:6" s="26" customFormat="1" ht="15" customHeight="1" x14ac:dyDescent="0.25">
      <c r="A30" s="17" t="s">
        <v>29</v>
      </c>
      <c r="B30" s="34">
        <f>SUM(B16:B29)</f>
        <v>94411228.140000001</v>
      </c>
      <c r="C30" s="34">
        <f>SUM(C16:C29)</f>
        <v>90851773</v>
      </c>
      <c r="D30" s="34">
        <f>SUM(D16:D29)</f>
        <v>92079128</v>
      </c>
      <c r="E30" s="35">
        <f>SUM(E16:E29)</f>
        <v>1227355</v>
      </c>
      <c r="F30" s="25"/>
    </row>
    <row r="31" spans="1:6" ht="15" customHeight="1" x14ac:dyDescent="0.2">
      <c r="A31" s="36" t="s">
        <v>30</v>
      </c>
      <c r="B31" s="19">
        <f>SUBoard!B29+SUBR!B31+SUNO!B31+SUSLA!B31+SULaw!B31+SUAg!B31</f>
        <v>0</v>
      </c>
      <c r="C31" s="19">
        <f>SUBoard!C29+SUBR!C31+SUNO!C31+SUSLA!C31+SULaw!C31+SUAg!C31</f>
        <v>0</v>
      </c>
      <c r="D31" s="19">
        <f>SUBoard!D29+SUBR!D31+SUNO!D31+SUSLA!D31+SULaw!D31+SUAg!D31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SUBoard!B30+SUBR!B32+SUNO!B32+SUSLA!B32+SULaw!B32+SUAg!B32</f>
        <v>0</v>
      </c>
      <c r="C32" s="19">
        <f>SUBoard!C30+SUBR!C32+SUNO!C32+SUSLA!C32+SULaw!C32+SUAg!C32</f>
        <v>0</v>
      </c>
      <c r="D32" s="19">
        <f>SUBoard!D30+SUBR!D32+SUNO!D32+SUSLA!D32+SULaw!D32+SUAg!D32</f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f>SUBoard!B31+SUBR!B33+SUNO!B33+SUSLA!B33+SULaw!B33+SUAg!B33</f>
        <v>0</v>
      </c>
      <c r="C33" s="19">
        <f>SUBoard!C31+SUBR!C33+SUNO!C33+SUSLA!C33+SULaw!C33+SUAg!C33</f>
        <v>0</v>
      </c>
      <c r="D33" s="19">
        <f>SUBoard!D31+SUBR!D33+SUNO!D33+SUSLA!D33+SULaw!D33+SUAg!D33</f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f>SUBoard!B32+SUBR!B34+SUNO!B34+SUSLA!B34+SULaw!B34+SUAg!B34</f>
        <v>0</v>
      </c>
      <c r="C34" s="19">
        <f>SUBoard!C32+SUBR!C34+SUNO!C34+SUSLA!C34+SULaw!C34+SUAg!C34</f>
        <v>0</v>
      </c>
      <c r="D34" s="19">
        <f>SUBoard!D32+SUBR!D34+SUNO!D34+SUSLA!D34+SULaw!D34+SUAg!D34</f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f>SUBoard!B33+SUBR!B35+SUNO!B35+SUSLA!B35+SULaw!B35+SUAg!B35</f>
        <v>0</v>
      </c>
      <c r="C35" s="19">
        <f>SUBoard!C33+SUBR!C35+SUNO!C35+SUSLA!C35+SULaw!C35+SUAg!C35</f>
        <v>0</v>
      </c>
      <c r="D35" s="19">
        <f>SUBoard!D33+SUBR!D35+SUNO!D35+SUSLA!D35+SULaw!D35+SUAg!D35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SUBoard!B34+SUBR!B36+SUNO!B36+SUSLA!B36+SULaw!B36+SUAg!B36</f>
        <v>389587.02</v>
      </c>
      <c r="C36" s="19">
        <f>SUBoard!C34+SUBR!C36+SUNO!C36+SUSLA!C36+SULaw!C36+SUAg!C36</f>
        <v>4923924</v>
      </c>
      <c r="D36" s="19">
        <f>SUBoard!D34+SUBR!D36+SUNO!D36+SUSLA!D36+SULaw!D36+SUAg!D36</f>
        <v>12740233</v>
      </c>
      <c r="E36" s="61">
        <f t="shared" si="2"/>
        <v>7816309</v>
      </c>
      <c r="F36" s="16"/>
    </row>
    <row r="37" spans="1:6" s="26" customFormat="1" ht="15" customHeight="1" x14ac:dyDescent="0.25">
      <c r="A37" s="38" t="s">
        <v>36</v>
      </c>
      <c r="B37" s="39">
        <f>SUM(B30:B36)</f>
        <v>94800815.159999996</v>
      </c>
      <c r="C37" s="39">
        <f>SUM(C30:C36)</f>
        <v>95775697</v>
      </c>
      <c r="D37" s="39">
        <f>SUM(D30:D36)</f>
        <v>104819361</v>
      </c>
      <c r="E37" s="39">
        <f>E36+E35+E34+E33+E32+E31+E30</f>
        <v>9043664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SUBoard!B37+SUBR!B39+SUNO!B39+SUSLA!B39+SULaw!B39+SUAg!B39</f>
        <v>3610600.3099999996</v>
      </c>
      <c r="C39" s="19">
        <f>SUBoard!C37+SUBR!C39+SUNO!C39+SUSLA!C39+SULaw!C39+SUAg!C39</f>
        <v>3654209</v>
      </c>
      <c r="D39" s="19">
        <f>SUBoard!D37+SUBR!D39+SUNO!D39+SUSLA!D39+SULaw!D39+SUAg!D39</f>
        <v>3654209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f>SUBoard!B38+SUBR!B40+SUNO!B40+SUSLA!B40+SULaw!B40+SUAg!B40</f>
        <v>0</v>
      </c>
      <c r="C40" s="19">
        <f>SUBoard!C38+SUBR!C40+SUNO!C40+SUSLA!C40+SULaw!C40+SUAg!C40</f>
        <v>0</v>
      </c>
      <c r="D40" s="19">
        <f>SUBoard!D38+SUBR!D40+SUNO!D40+SUSLA!D40+SULaw!D40+SUAg!D40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SUBoard!B40+SUBR!B42+SUNO!B42+SUSLA!B42+SULaw!B42+SUAg!B42</f>
        <v>0</v>
      </c>
      <c r="C42" s="19">
        <f>SUBoard!C40+SUBR!C42+SUNO!C42+SUSLA!C42+SULaw!C42+SUAg!C42</f>
        <v>0</v>
      </c>
      <c r="D42" s="19">
        <f>SUBoard!D40+SUBR!D42+SUNO!D42+SUSLA!D42+SULaw!D42+SUAg!D42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SUBoard!B41+SUBR!B43+SUNO!B43+SUSLA!B43+SULaw!B43+SUAg!B43</f>
        <v>0</v>
      </c>
      <c r="C43" s="19">
        <f>SUBoard!C41+SUBR!C43+SUNO!C43+SUSLA!C43+SULaw!C43+SUAg!C43</f>
        <v>0</v>
      </c>
      <c r="D43" s="19">
        <f>SUBoard!D41+SUBR!D43+SUNO!D43+SUSLA!D43+SULaw!D43+SUAg!D43</f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3610600.3099999996</v>
      </c>
      <c r="C44" s="28">
        <f>C39+C40+C42+C43</f>
        <v>3654209</v>
      </c>
      <c r="D44" s="28">
        <f>D39+D40+D42+D43</f>
        <v>3654209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f>SUBoard!B43+SUBR!B45+SUNO!B45+SUSLA!B45+SULaw!B45+SUAg!B45</f>
        <v>0</v>
      </c>
      <c r="C45" s="28">
        <f>SUBoard!C43+SUBR!C45+SUNO!C45+SUSLA!C45+SULaw!C45+SUAg!C45</f>
        <v>0</v>
      </c>
      <c r="D45" s="28">
        <f>SUBoard!D43+SUBR!D45+SUNO!D45+SUSLA!D45+SULaw!D45+SUAg!D45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101693632.47</v>
      </c>
      <c r="C46" s="44">
        <f>C45+C44+C37+C13+C12</f>
        <v>102734812</v>
      </c>
      <c r="D46" s="44">
        <f>D45+D44+D37+D13+D12</f>
        <v>111502085</v>
      </c>
      <c r="E46" s="65">
        <f>D46-C46</f>
        <v>8767273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1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v>0</v>
      </c>
      <c r="C37" s="39">
        <v>0</v>
      </c>
      <c r="D37" s="39">
        <v>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0</v>
      </c>
      <c r="C46" s="44">
        <v>0</v>
      </c>
      <c r="D46" s="44">
        <v>0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 t="s">
        <v>46</v>
      </c>
    </row>
    <row r="51" spans="1:5" x14ac:dyDescent="0.2">
      <c r="A51" s="50" t="s">
        <v>46</v>
      </c>
    </row>
    <row r="52" spans="1:5" x14ac:dyDescent="0.2">
      <c r="A52" s="50"/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/>
    </row>
  </sheetData>
  <hyperlinks>
    <hyperlink ref="G2" location="Home!A1" tooltip="Home" display="Home" xr:uid="{00000000-0004-0000-2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3282217</v>
      </c>
      <c r="C10" s="19">
        <v>3304906</v>
      </c>
      <c r="D10" s="19">
        <v>3028515</v>
      </c>
      <c r="E10" s="61">
        <f t="shared" si="0"/>
        <v>-276391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3282217</v>
      </c>
      <c r="C12" s="24">
        <v>3304906</v>
      </c>
      <c r="D12" s="24">
        <v>3028515</v>
      </c>
      <c r="E12" s="62">
        <f t="shared" si="0"/>
        <v>-276391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41162433.189999998</v>
      </c>
      <c r="C16" s="19">
        <v>40407800</v>
      </c>
      <c r="D16" s="19">
        <v>40767775</v>
      </c>
      <c r="E16" s="19">
        <f>D16-C16</f>
        <v>359975</v>
      </c>
      <c r="F16" s="7"/>
    </row>
    <row r="17" spans="1:6" ht="15" customHeight="1" x14ac:dyDescent="0.2">
      <c r="A17" s="14" t="s">
        <v>18</v>
      </c>
      <c r="B17" s="19">
        <v>7146482.7800000003</v>
      </c>
      <c r="C17" s="19">
        <v>7164987</v>
      </c>
      <c r="D17" s="19">
        <v>7164987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1405565.31</v>
      </c>
      <c r="C18" s="19">
        <v>1366895</v>
      </c>
      <c r="D18" s="19">
        <v>1366895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754359.74</v>
      </c>
      <c r="C19" s="19">
        <v>708834</v>
      </c>
      <c r="D19" s="19">
        <v>708834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313169</v>
      </c>
      <c r="C20" s="19">
        <v>313169</v>
      </c>
      <c r="D20" s="19">
        <v>313169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181385.60000000001</v>
      </c>
      <c r="C21" s="19">
        <v>181385.60000000001</v>
      </c>
      <c r="D21" s="19">
        <v>181385.60000000001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385444.4</v>
      </c>
      <c r="C22" s="19">
        <v>385444.4</v>
      </c>
      <c r="D22" s="19">
        <v>385444.4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626019</v>
      </c>
      <c r="C25" s="19">
        <v>626019</v>
      </c>
      <c r="D25" s="19">
        <v>626019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2676422.89</v>
      </c>
      <c r="C26" s="19">
        <v>3256268</v>
      </c>
      <c r="D26" s="19">
        <v>2896293</v>
      </c>
      <c r="E26" s="32">
        <f t="shared" si="1"/>
        <v>-359975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4286893.09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58938175</v>
      </c>
      <c r="C30" s="34">
        <v>54410802</v>
      </c>
      <c r="D30" s="34">
        <v>54410802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0</v>
      </c>
      <c r="C36" s="19">
        <v>4527373</v>
      </c>
      <c r="D36" s="19">
        <v>11013755</v>
      </c>
      <c r="E36" s="61">
        <f t="shared" si="2"/>
        <v>6486382</v>
      </c>
      <c r="F36" s="16"/>
    </row>
    <row r="37" spans="1:6" s="26" customFormat="1" ht="15" customHeight="1" x14ac:dyDescent="0.25">
      <c r="A37" s="38" t="s">
        <v>36</v>
      </c>
      <c r="B37" s="39">
        <v>58938175</v>
      </c>
      <c r="C37" s="39">
        <v>58938175</v>
      </c>
      <c r="D37" s="39">
        <v>65424557</v>
      </c>
      <c r="E37" s="63">
        <f>E36+E35+E34+E33+E32+E31+E30</f>
        <v>6486382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62220392</v>
      </c>
      <c r="C46" s="44">
        <v>62243081</v>
      </c>
      <c r="D46" s="44">
        <v>68453072</v>
      </c>
      <c r="E46" s="65">
        <f>D46-C46</f>
        <v>6209991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92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  <c r="J9" s="9" t="s">
        <v>46</v>
      </c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11865505</v>
      </c>
      <c r="C16" s="19">
        <v>13147873</v>
      </c>
      <c r="D16" s="19">
        <v>11124331</v>
      </c>
      <c r="E16" s="19">
        <f>D16-C16</f>
        <v>-2023542</v>
      </c>
      <c r="F16" s="7"/>
    </row>
    <row r="17" spans="1:11" ht="15" customHeight="1" x14ac:dyDescent="0.2">
      <c r="A17" s="14" t="s">
        <v>18</v>
      </c>
      <c r="B17" s="19">
        <v>352829</v>
      </c>
      <c r="C17" s="19">
        <v>450192</v>
      </c>
      <c r="D17" s="19">
        <v>352829</v>
      </c>
      <c r="E17" s="32">
        <f>D17-C17</f>
        <v>-97363</v>
      </c>
      <c r="F17" s="7"/>
    </row>
    <row r="18" spans="1:11" ht="15" customHeight="1" x14ac:dyDescent="0.2">
      <c r="A18" s="33" t="s">
        <v>19</v>
      </c>
      <c r="B18" s="19">
        <v>480891</v>
      </c>
      <c r="C18" s="19">
        <v>600000</v>
      </c>
      <c r="D18" s="19">
        <v>480890</v>
      </c>
      <c r="E18" s="32">
        <f>D18-C18</f>
        <v>-119110</v>
      </c>
      <c r="F18" s="7"/>
    </row>
    <row r="19" spans="1:11" ht="15" customHeight="1" x14ac:dyDescent="0.2">
      <c r="A19" s="33" t="s">
        <v>20</v>
      </c>
      <c r="B19" s="19">
        <v>231918</v>
      </c>
      <c r="C19" s="19">
        <v>0</v>
      </c>
      <c r="D19" s="19">
        <v>231918</v>
      </c>
      <c r="E19" s="32">
        <f>D19-C19</f>
        <v>231918</v>
      </c>
      <c r="F19" s="7"/>
    </row>
    <row r="20" spans="1:11" ht="15" customHeight="1" x14ac:dyDescent="0.2">
      <c r="A20" s="33" t="s">
        <v>21</v>
      </c>
      <c r="B20" s="19">
        <v>0</v>
      </c>
      <c r="C20" s="19">
        <v>0</v>
      </c>
      <c r="D20" s="19">
        <v>180083</v>
      </c>
      <c r="E20" s="32">
        <f t="shared" ref="E20:E28" si="1">D20-C20</f>
        <v>180083</v>
      </c>
      <c r="F20" s="7"/>
    </row>
    <row r="21" spans="1:11" ht="15" customHeight="1" x14ac:dyDescent="0.2">
      <c r="A21" s="33" t="s">
        <v>22</v>
      </c>
      <c r="B21" s="19">
        <v>0</v>
      </c>
      <c r="C21" s="19">
        <v>0</v>
      </c>
      <c r="D21" s="19">
        <v>187486</v>
      </c>
      <c r="E21" s="32">
        <f t="shared" si="1"/>
        <v>187486</v>
      </c>
      <c r="F21" s="7"/>
    </row>
    <row r="22" spans="1:11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11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11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11" ht="15" customHeight="1" x14ac:dyDescent="0.2">
      <c r="A25" s="33" t="s">
        <v>24</v>
      </c>
      <c r="B25" s="19">
        <v>0</v>
      </c>
      <c r="C25" s="19">
        <v>0</v>
      </c>
      <c r="D25" s="19">
        <v>193003</v>
      </c>
      <c r="E25" s="32">
        <f t="shared" si="1"/>
        <v>193003</v>
      </c>
      <c r="F25" s="7"/>
    </row>
    <row r="26" spans="1:11" ht="15" customHeight="1" x14ac:dyDescent="0.2">
      <c r="A26" s="33" t="s">
        <v>25</v>
      </c>
      <c r="B26" s="19">
        <v>2143390</v>
      </c>
      <c r="C26" s="19">
        <v>1096391</v>
      </c>
      <c r="D26" s="19">
        <v>2136390</v>
      </c>
      <c r="E26" s="32">
        <f t="shared" si="1"/>
        <v>1039999</v>
      </c>
      <c r="F26" s="7"/>
    </row>
    <row r="27" spans="1:11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11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11" ht="15" customHeight="1" x14ac:dyDescent="0.2">
      <c r="A29" s="33" t="s">
        <v>28</v>
      </c>
      <c r="B29" s="19">
        <v>53868</v>
      </c>
      <c r="C29" s="19">
        <v>0</v>
      </c>
      <c r="D29" s="19">
        <v>49648</v>
      </c>
      <c r="E29" s="32">
        <f>D29-C29</f>
        <v>49648</v>
      </c>
      <c r="F29" s="7"/>
    </row>
    <row r="30" spans="1:11" s="26" customFormat="1" ht="15" customHeight="1" x14ac:dyDescent="0.25">
      <c r="A30" s="17" t="s">
        <v>29</v>
      </c>
      <c r="B30" s="34">
        <v>15128401</v>
      </c>
      <c r="C30" s="34">
        <v>15294456</v>
      </c>
      <c r="D30" s="34">
        <v>14936578</v>
      </c>
      <c r="E30" s="35">
        <f>SUM(E16:E29)</f>
        <v>-357878</v>
      </c>
      <c r="F30" s="25"/>
    </row>
    <row r="31" spans="1:11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11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  <c r="K32" s="9" t="s">
        <v>52</v>
      </c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0</v>
      </c>
      <c r="C36" s="19">
        <v>0</v>
      </c>
      <c r="D36" s="19">
        <v>10967</v>
      </c>
      <c r="E36" s="61">
        <f t="shared" si="2"/>
        <v>10967</v>
      </c>
      <c r="F36" s="16"/>
    </row>
    <row r="37" spans="1:6" s="26" customFormat="1" ht="15" customHeight="1" x14ac:dyDescent="0.25">
      <c r="A37" s="38" t="s">
        <v>36</v>
      </c>
      <c r="B37" s="39">
        <v>15128401</v>
      </c>
      <c r="C37" s="39">
        <v>15294456</v>
      </c>
      <c r="D37" s="39">
        <v>14947545</v>
      </c>
      <c r="E37" s="71">
        <f>D37-C37</f>
        <v>-346911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15128401</v>
      </c>
      <c r="C46" s="44">
        <v>15294456</v>
      </c>
      <c r="D46" s="44">
        <v>14947545</v>
      </c>
      <c r="E46" s="65">
        <f>D46-C46</f>
        <v>-346911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  <row r="92" spans="5:5" x14ac:dyDescent="0.2">
      <c r="E92" s="3">
        <v>2</v>
      </c>
    </row>
  </sheetData>
  <hyperlinks>
    <hyperlink ref="G2" location="Home!A1" tooltip="Home" display="Home" xr:uid="{00000000-0004-0000-2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6043866</v>
      </c>
      <c r="C16" s="19">
        <v>6634758</v>
      </c>
      <c r="D16" s="19">
        <v>6634758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v>556381</v>
      </c>
      <c r="C17" s="19">
        <v>318874</v>
      </c>
      <c r="D17" s="19">
        <v>318874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479971</v>
      </c>
      <c r="C18" s="19">
        <v>550318</v>
      </c>
      <c r="D18" s="19">
        <v>550318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99363</v>
      </c>
      <c r="C20" s="19">
        <v>100000</v>
      </c>
      <c r="D20" s="19">
        <v>100000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1115039</v>
      </c>
      <c r="C26" s="19">
        <v>1431126</v>
      </c>
      <c r="D26" s="19">
        <v>1431126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152070</v>
      </c>
      <c r="C28" s="19">
        <v>167000</v>
      </c>
      <c r="D28" s="19">
        <v>167000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8446690</v>
      </c>
      <c r="C30" s="34">
        <v>9202076</v>
      </c>
      <c r="D30" s="34">
        <v>9202076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303577</v>
      </c>
      <c r="C36" s="19">
        <v>356762</v>
      </c>
      <c r="D36" s="19">
        <v>806762</v>
      </c>
      <c r="E36" s="61">
        <f t="shared" si="2"/>
        <v>450000</v>
      </c>
      <c r="F36" s="16"/>
    </row>
    <row r="37" spans="1:6" s="26" customFormat="1" ht="15" customHeight="1" x14ac:dyDescent="0.25">
      <c r="A37" s="38" t="s">
        <v>36</v>
      </c>
      <c r="B37" s="39">
        <v>8750267</v>
      </c>
      <c r="C37" s="39">
        <v>9558838</v>
      </c>
      <c r="D37" s="39">
        <v>10008838</v>
      </c>
      <c r="E37" s="63">
        <f>E36+E35+E34+E33+E32+E31+E30</f>
        <v>450000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8750267</v>
      </c>
      <c r="C46" s="44">
        <v>9558838</v>
      </c>
      <c r="D46" s="44">
        <v>10008838</v>
      </c>
      <c r="E46" s="65">
        <f>D46-C46</f>
        <v>450000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7249946.3700000001</v>
      </c>
      <c r="C16" s="19">
        <v>7316090</v>
      </c>
      <c r="D16" s="19">
        <v>8088420</v>
      </c>
      <c r="E16" s="19">
        <f>D16-C16</f>
        <v>772330</v>
      </c>
      <c r="F16" s="7"/>
    </row>
    <row r="17" spans="1:6" ht="15" customHeight="1" x14ac:dyDescent="0.2">
      <c r="A17" s="14" t="s">
        <v>18</v>
      </c>
      <c r="B17" s="19">
        <v>2331849</v>
      </c>
      <c r="C17" s="19">
        <v>2313295</v>
      </c>
      <c r="D17" s="19">
        <v>2676496</v>
      </c>
      <c r="E17" s="32">
        <f>D17-C17</f>
        <v>363201</v>
      </c>
      <c r="F17" s="7"/>
    </row>
    <row r="18" spans="1:6" ht="15" customHeight="1" x14ac:dyDescent="0.2">
      <c r="A18" s="33" t="s">
        <v>19</v>
      </c>
      <c r="B18" s="19">
        <v>149207</v>
      </c>
      <c r="C18" s="19">
        <v>150431</v>
      </c>
      <c r="D18" s="19">
        <v>143100</v>
      </c>
      <c r="E18" s="32">
        <f>D18-C18</f>
        <v>-7331</v>
      </c>
      <c r="F18" s="7"/>
    </row>
    <row r="19" spans="1:6" ht="15" customHeight="1" x14ac:dyDescent="0.2">
      <c r="A19" s="33" t="s">
        <v>20</v>
      </c>
      <c r="B19" s="19">
        <v>141855</v>
      </c>
      <c r="C19" s="19">
        <v>143226</v>
      </c>
      <c r="D19" s="19">
        <v>141252</v>
      </c>
      <c r="E19" s="32">
        <f>D19-C19</f>
        <v>-1974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2025104.7699999998</v>
      </c>
      <c r="C26" s="19">
        <v>2021397</v>
      </c>
      <c r="D26" s="19">
        <v>2480404</v>
      </c>
      <c r="E26" s="32">
        <f t="shared" si="1"/>
        <v>459007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11897962.140000001</v>
      </c>
      <c r="C30" s="34">
        <v>11944439</v>
      </c>
      <c r="D30" s="34">
        <v>13529672</v>
      </c>
      <c r="E30" s="35">
        <f>SUM(E16:E29)</f>
        <v>1585233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86010.02</v>
      </c>
      <c r="C36" s="19">
        <v>39789</v>
      </c>
      <c r="D36" s="19">
        <v>908749</v>
      </c>
      <c r="E36" s="61">
        <f t="shared" si="2"/>
        <v>868960</v>
      </c>
      <c r="F36" s="16"/>
    </row>
    <row r="37" spans="1:6" s="26" customFormat="1" ht="15" customHeight="1" x14ac:dyDescent="0.25">
      <c r="A37" s="38" t="s">
        <v>36</v>
      </c>
      <c r="B37" s="39">
        <v>11983972.16</v>
      </c>
      <c r="C37" s="39">
        <v>11984228</v>
      </c>
      <c r="D37" s="39">
        <v>14438421</v>
      </c>
      <c r="E37" s="63">
        <f>E36+E35+E34+E33+E32+E31+E30</f>
        <v>2454193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11983972.16</v>
      </c>
      <c r="C46" s="44">
        <v>11984228</v>
      </c>
      <c r="D46" s="44">
        <v>14438421</v>
      </c>
      <c r="E46" s="65">
        <f>D46-C46</f>
        <v>2454193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49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v>0</v>
      </c>
      <c r="C37" s="39">
        <v>0</v>
      </c>
      <c r="D37" s="39">
        <v>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3610600.3099999996</v>
      </c>
      <c r="C39" s="19">
        <v>3654209</v>
      </c>
      <c r="D39" s="19">
        <v>3654209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3610600.3099999996</v>
      </c>
      <c r="C44" s="28">
        <v>3654209</v>
      </c>
      <c r="D44" s="28">
        <v>3654209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3610600.3099999996</v>
      </c>
      <c r="C46" s="44">
        <v>3654209</v>
      </c>
      <c r="D46" s="44">
        <v>3654209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LCTCBoard!B7+Online!B7+BRCC!B7+BPCC!B7+Delgado!B7+CentLATCC!B7+Fletcher!B7+LDCC!B7+Northshore!B7+Nunez!B7+RPCC!B7+SLCC!B7+Sowela!B7+NwLTCC!B7</f>
        <v>0</v>
      </c>
      <c r="C7" s="19">
        <f>LCTCBoard!C7+Online!C7+BRCC!C7+BPCC!C7+Delgado!C7+CentLATCC!C7+Fletcher!C7+LDCC!C7+Northshore!C7+Nunez!C7+RPCC!C7+SLCC!C7+Sowela!C7+NwLTCC!C7</f>
        <v>0</v>
      </c>
      <c r="D7" s="19">
        <f>LCTCBoard!D7+Online!D7+BRCC!D7+BPCC!D7+Delgado!D7+CentLATCC!D7+Fletcher!D7+LDCC!D7+Northshore!D7+Nunez!D7+RPCC!D7+SLCC!D7+Sowela!D7+NwLTCC!D7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LCTCBoard!B8+Online!B8+BRCC!B8+BPCC!B8+Delgado!B8+CentLATCC!B8+Fletcher!B8+LDCC!B8+Northshore!B8+Nunez!B8+RPCC!B8+SLCC!B8+Sowela!B8+NwLTCC!B8</f>
        <v>0</v>
      </c>
      <c r="C8" s="19">
        <f>LCTCBoard!C8+Online!C8+BRCC!C8+BPCC!C8+Delgado!C8+CentLATCC!C8+Fletcher!C8+LDCC!C8+Northshore!C8+Nunez!C8+RPCC!C8+SLCC!C8+Sowela!C8+NwLTCC!C8</f>
        <v>0</v>
      </c>
      <c r="D8" s="19">
        <f>LCTCBoard!D8+Online!D8+BRCC!D8+BPCC!D8+Delgado!D8+CentLATCC!D8+Fletcher!D8+LDCC!D8+Northshore!D8+Nunez!D8+RPCC!D8+SLCC!D8+Sowela!D8+NwLTCC!D8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LCTCBoard!B9+Online!B9+BRCC!B9+BPCC!B9+Delgado!B9+CentLATCC!B9+Fletcher!B9+LDCC!B9+Northshore!B9+Nunez!B9+RPCC!B9+SLCC!B9+Sowela!B9+NwLTCC!B9</f>
        <v>0</v>
      </c>
      <c r="C9" s="19">
        <f>LCTCBoard!C9+Online!C9+BRCC!C9+BPCC!C9+Delgado!C9+CentLATCC!C9+Fletcher!C9+LDCC!C9+Northshore!C9+Nunez!C9+RPCC!C9+SLCC!C9+Sowela!C9+NwLTCC!C9</f>
        <v>0</v>
      </c>
      <c r="D9" s="19">
        <f>LCTCBoard!D9+Online!D9+BRCC!D9+BPCC!D9+Delgado!D9+CentLATCC!D9+Fletcher!D9+LDCC!D9+Northshore!D9+Nunez!D9+RPCC!D9+SLCC!D9+Sowela!D9+NwLTCC!D9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LCTCBoard!B10+Online!B10+BRCC!B10+BPCC!B10+Delgado!B10+CentLATCC!B10+Fletcher!B10+LDCC!B10+Northshore!B10+Nunez!B10+RPCC!B10+SLCC!B10+Sowela!B10+NwLTCC!B10</f>
        <v>0</v>
      </c>
      <c r="C10" s="19">
        <f>LCTCBoard!C10+Online!C10+BRCC!C10+BPCC!C10+Delgado!C10+CentLATCC!C10+Fletcher!C10+LDCC!C10+Northshore!C10+Nunez!C10+RPCC!C10+SLCC!C10+Sowela!C10+NwLTCC!C10</f>
        <v>0</v>
      </c>
      <c r="D10" s="19">
        <f>LCTCBoard!D10+Online!D10+BRCC!D10+BPCC!D10+Delgado!D10+CentLATCC!D10+Fletcher!D10+LDCC!D10+Northshore!D10+Nunez!D10+RPCC!D10+SLCC!D10+Sowela!D10+NwLTCC!D10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LCTCBoard!B11+Online!B11+BRCC!B11+BPCC!B11+Delgado!B11+CentLATCC!B11+Fletcher!B11+LDCC!B11+Northshore!B11+Nunez!B11+RPCC!B11+SLCC!B11+Sowela!B11+NwLTCC!B11</f>
        <v>0</v>
      </c>
      <c r="C11" s="19">
        <f>LCTCBoard!C11+Online!C11+BRCC!C11+BPCC!C11+Delgado!C11+CentLATCC!C11+Fletcher!C11+LDCC!C11+Northshore!C11+Nunez!C11+RPCC!C11+SLCC!C11+Sowela!C11+NwLTCC!C11</f>
        <v>0</v>
      </c>
      <c r="D11" s="19">
        <f>LCTCBoard!D11+Online!D11+BRCC!D11+BPCC!D11+Delgado!D11+CentLATCC!D11+Fletcher!D11+LDCC!D11+Northshore!D11+Nunez!D11+RPCC!D11+SLCC!D11+Sowela!D11+NwLTCC!D11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f>SUM(B7:B11)</f>
        <v>0</v>
      </c>
      <c r="C12" s="24">
        <f>SUM(C7:C11)</f>
        <v>0</v>
      </c>
      <c r="D12" s="24">
        <f>SUM(D7:D11)</f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f>LCTCBoard!B13+Online!B13+BRCC!B13+BPCC!B13+Delgado!B13+CentLATCC!B13+Fletcher!B13+LDCC!B13+Northshore!B13+Nunez!B13+RPCC!B13+SLCC!B13+Sowela!B13+NwLTCC!B13</f>
        <v>83492</v>
      </c>
      <c r="C13" s="28">
        <f>LCTCBoard!C13+Online!C13+BRCC!C13+BPCC!C13+Delgado!C13+CentLATCC!C13+Fletcher!C13+LDCC!C13+Northshore!C13+Nunez!C13+RPCC!C13+SLCC!C13+Sowela!C13+NwLTCC!C13</f>
        <v>0</v>
      </c>
      <c r="D13" s="28">
        <f>LCTCBoard!D13+Online!D13+BRCC!D13+BPCC!D13+Delgado!D13+CentLATCC!D13+Fletcher!D13+LDCC!D13+Northshore!D13+Nunez!D13+RPCC!D13+SLCC!D13+Sowela!D13+NwLTCC!D13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LCTCBoard!B16+Online!B16+BRCC!B16+BPCC!B16+Delgado!B16+CentLATCC!B16+Fletcher!B16+LDCC!B16+Northshore!B16+Nunez!B16+RPCC!B16+SLCC!B16+Sowela!B16+NwLTCC!B16</f>
        <v>144932442.62</v>
      </c>
      <c r="C16" s="19">
        <f>LCTCBoard!C16+Online!C16+BRCC!C16+BPCC!C16+Delgado!C16+CentLATCC!C16+Fletcher!C16+LDCC!C16+Northshore!C16+Nunez!C16+RPCC!C16+SLCC!C16+Sowela!C16+NwLTCC!C16</f>
        <v>150136221.75</v>
      </c>
      <c r="D16" s="19">
        <f>LCTCBoard!D16+Online!D16+BRCC!D16+BPCC!D16+Delgado!D16+CentLATCC!D16+Fletcher!D16+LDCC!D16+Northshore!D16+Nunez!D16+RPCC!D16+SLCC!D16+Sowela!D16+NwLTCC!D16</f>
        <v>149901703.96000001</v>
      </c>
      <c r="E16" s="19">
        <f>D16-C16</f>
        <v>-234517.78999999166</v>
      </c>
      <c r="F16" s="7"/>
    </row>
    <row r="17" spans="1:6" ht="15" customHeight="1" x14ac:dyDescent="0.2">
      <c r="A17" s="14" t="s">
        <v>18</v>
      </c>
      <c r="B17" s="19">
        <f>LCTCBoard!B17+Online!B17+BRCC!B17+BPCC!B17+Delgado!B17+CentLATCC!B17+Fletcher!B17+LDCC!B17+Northshore!B17+Nunez!B17+RPCC!B17+SLCC!B17+Sowela!B17+NwLTCC!B17</f>
        <v>3443540.29</v>
      </c>
      <c r="C17" s="19">
        <f>LCTCBoard!C17+Online!C17+BRCC!C17+BPCC!C17+Delgado!C17+CentLATCC!C17+Fletcher!C17+LDCC!C17+Northshore!C17+Nunez!C17+RPCC!C17+SLCC!C17+Sowela!C17+NwLTCC!C17</f>
        <v>3490401.05</v>
      </c>
      <c r="D17" s="19">
        <f>LCTCBoard!D17+Online!D17+BRCC!D17+BPCC!D17+Delgado!D17+CentLATCC!D17+Fletcher!D17+LDCC!D17+Northshore!D17+Nunez!D17+RPCC!D17+SLCC!D17+Sowela!D17+NwLTCC!D17</f>
        <v>3671624.52</v>
      </c>
      <c r="E17" s="32">
        <f>D17-C17</f>
        <v>181223.4700000002</v>
      </c>
      <c r="F17" s="7"/>
    </row>
    <row r="18" spans="1:6" ht="15" customHeight="1" x14ac:dyDescent="0.2">
      <c r="A18" s="33" t="s">
        <v>19</v>
      </c>
      <c r="B18" s="19">
        <f>LCTCBoard!B18+Online!B18+BRCC!B18+BPCC!B18+Delgado!B18+CentLATCC!B18+Fletcher!B18+LDCC!B18+Northshore!B18+Nunez!B18+RPCC!B18+SLCC!B18+Sowela!B18+NwLTCC!B18</f>
        <v>0</v>
      </c>
      <c r="C18" s="19">
        <f>LCTCBoard!C18+Online!C18+BRCC!C18+BPCC!C18+Delgado!C18+CentLATCC!C18+Fletcher!C18+LDCC!C18+Northshore!C18+Nunez!C18+RPCC!C18+SLCC!C18+Sowela!C18+NwLTCC!C18</f>
        <v>0</v>
      </c>
      <c r="D18" s="19">
        <f>LCTCBoard!D18+Online!D18+BRCC!D18+BPCC!D18+Delgado!D18+CentLATCC!D18+Fletcher!D18+LDCC!D18+Northshore!D18+Nunez!D18+RPCC!D18+SLCC!D18+Sowela!D18+NwLTCC!D18</f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f>LCTCBoard!B19+Online!B19+BRCC!B19+BPCC!B19+Delgado!B19+CentLATCC!B19+Fletcher!B19+LDCC!B19+Northshore!B19+Nunez!B19+RPCC!B19+SLCC!B19+Sowela!B19+NwLTCC!B19</f>
        <v>2449144.37</v>
      </c>
      <c r="C19" s="19">
        <f>LCTCBoard!C19+Online!C19+BRCC!C19+BPCC!C19+Delgado!C19+CentLATCC!C19+Fletcher!C19+LDCC!C19+Northshore!C19+Nunez!C19+RPCC!C19+SLCC!C19+Sowela!C19+NwLTCC!C19</f>
        <v>2523252</v>
      </c>
      <c r="D19" s="19">
        <f>LCTCBoard!D19+Online!D19+BRCC!D19+BPCC!D19+Delgado!D19+CentLATCC!D19+Fletcher!D19+LDCC!D19+Northshore!D19+Nunez!D19+RPCC!D19+SLCC!D19+Sowela!D19+NwLTCC!D19</f>
        <v>2594259.2400000002</v>
      </c>
      <c r="E19" s="32">
        <f>D19-C19</f>
        <v>71007.240000000224</v>
      </c>
      <c r="F19" s="7"/>
    </row>
    <row r="20" spans="1:6" ht="15" customHeight="1" x14ac:dyDescent="0.2">
      <c r="A20" s="33" t="s">
        <v>21</v>
      </c>
      <c r="B20" s="19">
        <f>LCTCBoard!B20+Online!B20+BRCC!B20+BPCC!B20+Delgado!B20+CentLATCC!B20+Fletcher!B20+LDCC!B20+Northshore!B20+Nunez!B20+RPCC!B20+SLCC!B20+Sowela!B20+NwLTCC!B20</f>
        <v>0</v>
      </c>
      <c r="C20" s="19">
        <f>LCTCBoard!C20+Online!C20+BRCC!C20+BPCC!C20+Delgado!C20+CentLATCC!C20+Fletcher!C20+LDCC!C20+Northshore!C20+Nunez!C20+RPCC!C20+SLCC!C20+Sowela!C20+NwLTCC!C20</f>
        <v>0</v>
      </c>
      <c r="D20" s="19">
        <f>LCTCBoard!D20+Online!D20+BRCC!D20+BPCC!D20+Delgado!D20+CentLATCC!D20+Fletcher!D20+LDCC!D20+Northshore!D20+Nunez!D20+RPCC!D20+SLCC!D20+Sowela!D20+NwLTCC!D20</f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f>LCTCBoard!B21+Online!B21+BRCC!B21+BPCC!B21+Delgado!B21+CentLATCC!B21+Fletcher!B21+LDCC!B21+Northshore!B21+Nunez!B21+RPCC!B21+SLCC!B21+Sowela!B21+NwLTCC!B21</f>
        <v>0</v>
      </c>
      <c r="C21" s="19">
        <f>LCTCBoard!C21+Online!C21+BRCC!C21+BPCC!C21+Delgado!C21+CentLATCC!C21+Fletcher!C21+LDCC!C21+Northshore!C21+Nunez!C21+RPCC!C21+SLCC!C21+Sowela!C21+NwLTCC!C21</f>
        <v>0</v>
      </c>
      <c r="D21" s="19">
        <f>LCTCBoard!D21+Online!D21+BRCC!D21+BPCC!D21+Delgado!D21+CentLATCC!D21+Fletcher!D21+LDCC!D21+Northshore!D21+Nunez!D21+RPCC!D21+SLCC!D21+Sowela!D21+NwLTCC!D21</f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f>LCTCBoard!B22+Online!B22+BRCC!B22+BPCC!B22+Delgado!B22+CentLATCC!B22+Fletcher!B22+LDCC!B22+Northshore!B22+Nunez!B22+RPCC!B22+SLCC!B22+Sowela!B22+NwLTCC!B22</f>
        <v>0</v>
      </c>
      <c r="C22" s="19">
        <f>LCTCBoard!C22+Online!C22+BRCC!C22+BPCC!C22+Delgado!C22+CentLATCC!C22+Fletcher!C22+LDCC!C22+Northshore!C22+Nunez!C22+RPCC!C22+SLCC!C22+Sowela!C22+NwLTCC!C22</f>
        <v>0</v>
      </c>
      <c r="D22" s="19">
        <f>LCTCBoard!D22+Online!D22+BRCC!D22+BPCC!D22+Delgado!D22+CentLATCC!D22+Fletcher!D22+LDCC!D22+Northshore!D22+Nunez!D22+RPCC!D22+SLCC!D22+Sowela!D22+NwLTCC!D22</f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LCTCBoard!B23+Online!B23+BRCC!B23+BPCC!B23+Delgado!B23+CentLATCC!B23+Fletcher!B23+LDCC!B23+Northshore!B23+Nunez!B23+RPCC!B23+SLCC!B23+Sowela!B23+NwLTCC!B23</f>
        <v>7876361.1100000003</v>
      </c>
      <c r="C23" s="19">
        <f>LCTCBoard!C23+Online!C23+BRCC!C23+BPCC!C23+Delgado!C23+CentLATCC!C23+Fletcher!C23+LDCC!C23+Northshore!C23+Nunez!C23+RPCC!C23+SLCC!C23+Sowela!C23+NwLTCC!C23</f>
        <v>7883220.0099999998</v>
      </c>
      <c r="D23" s="19">
        <f>LCTCBoard!D23+Online!D23+BRCC!D23+BPCC!D23+Delgado!D23+CentLATCC!D23+Fletcher!D23+LDCC!D23+Northshore!D23+Nunez!D23+RPCC!D23+SLCC!D23+Sowela!D23+NwLTCC!D23</f>
        <v>8193645.4100000001</v>
      </c>
      <c r="E23" s="32">
        <f t="shared" si="1"/>
        <v>310425.40000000037</v>
      </c>
      <c r="F23" s="7"/>
    </row>
    <row r="24" spans="1:6" ht="15" customHeight="1" x14ac:dyDescent="0.2">
      <c r="A24" s="33" t="s">
        <v>23</v>
      </c>
      <c r="B24" s="19">
        <f>LCTCBoard!B24+Online!B24+BRCC!B24+BPCC!B24+Delgado!B24+CentLATCC!B24+Fletcher!B24+LDCC!B24+Northshore!B24+Nunez!B24+RPCC!B24+SLCC!B24+Sowela!B24+NwLTCC!B24</f>
        <v>0</v>
      </c>
      <c r="C24" s="19">
        <f>LCTCBoard!C24+Online!C24+BRCC!C24+BPCC!C24+Delgado!C24+CentLATCC!C24+Fletcher!C24+LDCC!C24+Northshore!C24+Nunez!C24+RPCC!C24+SLCC!C24+Sowela!C24+NwLTCC!C24</f>
        <v>0</v>
      </c>
      <c r="D24" s="19">
        <f>LCTCBoard!D24+Online!D24+BRCC!D24+BPCC!D24+Delgado!D24+CentLATCC!D24+Fletcher!D24+LDCC!D24+Northshore!D24+Nunez!D24+RPCC!D24+SLCC!D24+Sowela!D24+NwLTCC!D24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LCTCBoard!B25+Online!B25+BRCC!B25+BPCC!B25+Delgado!B25+CentLATCC!B25+Fletcher!B25+LDCC!B25+Northshore!B25+Nunez!B25+RPCC!B25+SLCC!B25+Sowela!B25+NwLTCC!B25</f>
        <v>0</v>
      </c>
      <c r="C25" s="19">
        <f>LCTCBoard!C25+Online!C25+BRCC!C25+BPCC!C25+Delgado!C25+CentLATCC!C25+Fletcher!C25+LDCC!C25+Northshore!C25+Nunez!C25+RPCC!C25+SLCC!C25+Sowela!C25+NwLTCC!C25</f>
        <v>0</v>
      </c>
      <c r="D25" s="19">
        <f>LCTCBoard!D25+Online!D25+BRCC!D25+BPCC!D25+Delgado!D25+CentLATCC!D25+Fletcher!D25+LDCC!D25+Northshore!D25+Nunez!D25+RPCC!D25+SLCC!D25+Sowela!D25+NwLTCC!D25</f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f>LCTCBoard!B26+Online!B26+BRCC!B26+BPCC!B26+Delgado!B26+CentLATCC!B26+Fletcher!B26+LDCC!B26+Northshore!B26+Nunez!B26+RPCC!B26+SLCC!B26+Sowela!B26+NwLTCC!B26</f>
        <v>2289138.61</v>
      </c>
      <c r="C26" s="19">
        <f>LCTCBoard!C26+Online!C26+BRCC!C26+BPCC!C26+Delgado!C26+CentLATCC!C26+Fletcher!C26+LDCC!C26+Northshore!C26+Nunez!C26+RPCC!C26+SLCC!C26+Sowela!C26+NwLTCC!C26</f>
        <v>2071160</v>
      </c>
      <c r="D26" s="19">
        <f>LCTCBoard!D26+Online!D26+BRCC!D26+BPCC!D26+Delgado!D26+CentLATCC!D26+Fletcher!D26+LDCC!D26+Northshore!D26+Nunez!D26+RPCC!D26+SLCC!D26+Sowela!D26+NwLTCC!D26</f>
        <v>2317776</v>
      </c>
      <c r="E26" s="32">
        <f t="shared" si="1"/>
        <v>246616</v>
      </c>
      <c r="F26" s="7"/>
    </row>
    <row r="27" spans="1:6" ht="15" customHeight="1" x14ac:dyDescent="0.2">
      <c r="A27" s="33" t="s">
        <v>26</v>
      </c>
      <c r="B27" s="19">
        <f>LCTCBoard!B27+Online!B27+BRCC!B27+BPCC!B27+Delgado!B27+CentLATCC!B27+Fletcher!B27+LDCC!B27+Northshore!B27+Nunez!B27+RPCC!B27+SLCC!B27+Sowela!B27+NwLTCC!B27</f>
        <v>26150</v>
      </c>
      <c r="C27" s="19">
        <f>LCTCBoard!C27+Online!C27+BRCC!C27+BPCC!C27+Delgado!C27+CentLATCC!C27+Fletcher!C27+LDCC!C27+Northshore!C27+Nunez!C27+RPCC!C27+SLCC!C27+Sowela!C27+NwLTCC!C27</f>
        <v>0</v>
      </c>
      <c r="D27" s="19">
        <f>LCTCBoard!D27+Online!D27+BRCC!D27+BPCC!D27+Delgado!D27+CentLATCC!D27+Fletcher!D27+LDCC!D27+Northshore!D27+Nunez!D27+RPCC!D27+SLCC!D27+Sowela!D27+NwLTCC!D27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LCTCBoard!B28+Online!B28+BRCC!B28+BPCC!B28+Delgado!B28+CentLATCC!B28+Fletcher!B28+LDCC!B28+Northshore!B28+Nunez!B28+RPCC!B28+SLCC!B28+Sowela!B28+NwLTCC!B28</f>
        <v>1524695.69</v>
      </c>
      <c r="C28" s="19">
        <f>LCTCBoard!C28+Online!C28+BRCC!C28+BPCC!C28+Delgado!C28+CentLATCC!C28+Fletcher!C28+LDCC!C28+Northshore!C28+Nunez!C28+RPCC!C28+SLCC!C28+Sowela!C28+NwLTCC!C28</f>
        <v>1384307.99</v>
      </c>
      <c r="D28" s="19">
        <f>LCTCBoard!D28+Online!D28+BRCC!D28+BPCC!D28+Delgado!D28+CentLATCC!D28+Fletcher!D28+LDCC!D28+Northshore!D28+Nunez!D28+RPCC!D28+SLCC!D28+Sowela!D28+NwLTCC!D28</f>
        <v>1575815.22</v>
      </c>
      <c r="E28" s="32">
        <f t="shared" si="1"/>
        <v>191507.22999999998</v>
      </c>
      <c r="F28" s="7"/>
    </row>
    <row r="29" spans="1:6" ht="15" customHeight="1" x14ac:dyDescent="0.2">
      <c r="A29" s="33" t="s">
        <v>28</v>
      </c>
      <c r="B29" s="19">
        <f>LCTCBoard!B29+Online!B29+BRCC!B29+BPCC!B29+Delgado!B29+CentLATCC!B29+Fletcher!B29+LDCC!B29+Northshore!B29+Nunez!B29+RPCC!B29+SLCC!B29+Sowela!B29+NwLTCC!B29</f>
        <v>1991657.77</v>
      </c>
      <c r="C29" s="19">
        <f>LCTCBoard!C29+Online!C29+BRCC!C29+BPCC!C29+Delgado!C29+CentLATCC!C29+Fletcher!C29+LDCC!C29+Northshore!C29+Nunez!C29+RPCC!C29+SLCC!C29+Sowela!C29+NwLTCC!C29</f>
        <v>1974256</v>
      </c>
      <c r="D29" s="19">
        <f>LCTCBoard!D29+Online!D29+BRCC!D29+BPCC!D29+Delgado!D29+CentLATCC!D29+Fletcher!D29+LDCC!D29+Northshore!D29+Nunez!D29+RPCC!D29+SLCC!D29+Sowela!D29+NwLTCC!D29</f>
        <v>1897812.3599999999</v>
      </c>
      <c r="E29" s="32">
        <f>D29-C29</f>
        <v>-76443.64000000013</v>
      </c>
      <c r="F29" s="7"/>
    </row>
    <row r="30" spans="1:6" s="26" customFormat="1" ht="15" customHeight="1" x14ac:dyDescent="0.25">
      <c r="A30" s="17" t="s">
        <v>29</v>
      </c>
      <c r="B30" s="34">
        <f>SUM(B16:B29)</f>
        <v>164533130.46000004</v>
      </c>
      <c r="C30" s="34">
        <f>SUM(C16:C29)</f>
        <v>169462818.80000001</v>
      </c>
      <c r="D30" s="34">
        <f>SUM(D16:D29)</f>
        <v>170152636.71000004</v>
      </c>
      <c r="E30" s="35">
        <f>SUM(E16:E29)</f>
        <v>689817.910000009</v>
      </c>
      <c r="F30" s="25"/>
    </row>
    <row r="31" spans="1:6" ht="15" customHeight="1" x14ac:dyDescent="0.2">
      <c r="A31" s="36" t="s">
        <v>30</v>
      </c>
      <c r="B31" s="19">
        <f>LCTCBoard!B31+Online!B31+BRCC!B31+BPCC!B31+Delgado!B31+CentLATCC!B31+Fletcher!B31+LDCC!B31+Northshore!B31+Nunez!B31+RPCC!B31+SLCC!B31+Sowela!B31+NwLTCC!B31</f>
        <v>0</v>
      </c>
      <c r="C31" s="19">
        <f>LCTCBoard!C31+Online!C31+BRCC!C31+BPCC!C31+Delgado!C31+CentLATCC!C31+Fletcher!C31+LDCC!C31+Northshore!C31+Nunez!C31+RPCC!C31+SLCC!C31+Sowela!C31+NwLTCC!C31</f>
        <v>0</v>
      </c>
      <c r="D31" s="19">
        <f>LCTCBoard!D31+Online!D31+BRCC!D31+BPCC!D31+Delgado!D31+CentLATCC!D31+Fletcher!D31+LDCC!D31+Northshore!D31+Nunez!D31+RPCC!D31+SLCC!D31+Sowela!D31+NwLTCC!D31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LCTCBoard!B32+Online!B32+BRCC!B32+BPCC!B32+Delgado!B32+CentLATCC!B32+Fletcher!B32+LDCC!B32+Northshore!B32+Nunez!B32+RPCC!B32+SLCC!B32+Sowela!B32+NwLTCC!B32</f>
        <v>37173.379999999997</v>
      </c>
      <c r="C32" s="19">
        <f>LCTCBoard!C32+Online!C32+BRCC!C32+BPCC!C32+Delgado!C32+CentLATCC!C32+Fletcher!C32+LDCC!C32+Northshore!C32+Nunez!C32+RPCC!C32+SLCC!C32+Sowela!C32+NwLTCC!C32</f>
        <v>68989</v>
      </c>
      <c r="D32" s="19">
        <f>LCTCBoard!D32+Online!D32+BRCC!D32+BPCC!D32+Delgado!D32+CentLATCC!D32+Fletcher!D32+LDCC!D32+Northshore!D32+Nunez!D32+RPCC!D32+SLCC!D32+Sowela!D32+NwLTCC!D32</f>
        <v>39000</v>
      </c>
      <c r="E32" s="61">
        <f t="shared" si="2"/>
        <v>-29989</v>
      </c>
      <c r="F32" s="16"/>
    </row>
    <row r="33" spans="1:6" ht="15" customHeight="1" x14ac:dyDescent="0.2">
      <c r="A33" s="37" t="s">
        <v>32</v>
      </c>
      <c r="B33" s="19">
        <f>LCTCBoard!B33+Online!B33+BRCC!B33+BPCC!B33+Delgado!B33+CentLATCC!B33+Fletcher!B33+LDCC!B33+Northshore!B33+Nunez!B33+RPCC!B33+SLCC!B33+Sowela!B33+NwLTCC!B33</f>
        <v>1260</v>
      </c>
      <c r="C33" s="19">
        <f>LCTCBoard!C33+Online!C33+BRCC!C33+BPCC!C33+Delgado!C33+CentLATCC!C33+Fletcher!C33+LDCC!C33+Northshore!C33+Nunez!C33+RPCC!C33+SLCC!C33+Sowela!C33+NwLTCC!C33</f>
        <v>1260</v>
      </c>
      <c r="D33" s="19">
        <f>LCTCBoard!D33+Online!D33+BRCC!D33+BPCC!D33+Delgado!D33+CentLATCC!D33+Fletcher!D33+LDCC!D33+Northshore!D33+Nunez!D33+RPCC!D33+SLCC!D33+Sowela!D33+NwLTCC!D33</f>
        <v>0</v>
      </c>
      <c r="E33" s="61">
        <f t="shared" si="2"/>
        <v>-1260</v>
      </c>
      <c r="F33" s="16"/>
    </row>
    <row r="34" spans="1:6" ht="15" customHeight="1" x14ac:dyDescent="0.2">
      <c r="A34" s="21" t="s">
        <v>33</v>
      </c>
      <c r="B34" s="19">
        <f>LCTCBoard!B34+Online!B34+BRCC!B34+BPCC!B34+Delgado!B34+CentLATCC!B34+Fletcher!B34+LDCC!B34+Northshore!B34+Nunez!B34+RPCC!B34+SLCC!B34+Sowela!B34+NwLTCC!B34</f>
        <v>0</v>
      </c>
      <c r="C34" s="19">
        <f>LCTCBoard!C34+Online!C34+BRCC!C34+BPCC!C34+Delgado!C34+CentLATCC!C34+Fletcher!C34+LDCC!C34+Northshore!C34+Nunez!C34+RPCC!C34+SLCC!C34+Sowela!C34+NwLTCC!C34</f>
        <v>0</v>
      </c>
      <c r="D34" s="19">
        <f>LCTCBoard!D34+Online!D34+BRCC!D34+BPCC!D34+Delgado!D34+CentLATCC!D34+Fletcher!D34+LDCC!D34+Northshore!D34+Nunez!D34+RPCC!D34+SLCC!D34+Sowela!D34+NwLTCC!D34</f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f>LCTCBoard!B35+Online!B35+BRCC!B35+BPCC!B35+Delgado!B35+CentLATCC!B35+Fletcher!B35+LDCC!B35+Northshore!B35+Nunez!B35+RPCC!B35+SLCC!B35+Sowela!B35+NwLTCC!B35</f>
        <v>0</v>
      </c>
      <c r="C35" s="19">
        <f>LCTCBoard!C35+Online!C35+BRCC!C35+BPCC!C35+Delgado!C35+CentLATCC!C35+Fletcher!C35+LDCC!C35+Northshore!C35+Nunez!C35+RPCC!C35+SLCC!C35+Sowela!C35+NwLTCC!C35</f>
        <v>0</v>
      </c>
      <c r="D35" s="19">
        <f>LCTCBoard!D35+Online!D35+BRCC!D35+BPCC!D35+Delgado!D35+CentLATCC!D35+Fletcher!D35+LDCC!D35+Northshore!D35+Nunez!D35+RPCC!D35+SLCC!D35+Sowela!D35+NwLTCC!D35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LCTCBoard!B36+Online!B36+BRCC!B36+BPCC!B36+Delgado!B36+CentLATCC!B36+Fletcher!B36+LDCC!B36+Northshore!B36+Nunez!B36+RPCC!B36+SLCC!B36+Sowela!B36+NwLTCC!B36</f>
        <v>2648663</v>
      </c>
      <c r="C36" s="19">
        <f>LCTCBoard!C36+Online!C36+BRCC!C36+BPCC!C36+Delgado!C36+CentLATCC!C36+Fletcher!C36+LDCC!C36+Northshore!C36+Nunez!C36+RPCC!C36+SLCC!C36+Sowela!C36+NwLTCC!C36</f>
        <v>2086932</v>
      </c>
      <c r="D36" s="19">
        <f>LCTCBoard!D36+Online!D36+BRCC!D36+BPCC!D36+Delgado!D36+CentLATCC!D36+Fletcher!D36+LDCC!D36+Northshore!D36+Nunez!D36+RPCC!D36+SLCC!D36+Sowela!D36+NwLTCC!D36</f>
        <v>2458363.29</v>
      </c>
      <c r="E36" s="61">
        <f t="shared" si="2"/>
        <v>371431.29000000004</v>
      </c>
      <c r="F36" s="16"/>
    </row>
    <row r="37" spans="1:6" s="26" customFormat="1" ht="15" customHeight="1" x14ac:dyDescent="0.25">
      <c r="A37" s="38" t="s">
        <v>36</v>
      </c>
      <c r="B37" s="39">
        <f>SUM(B30:B36)</f>
        <v>167220226.84000003</v>
      </c>
      <c r="C37" s="39">
        <f>SUM(C30:C36)</f>
        <v>171619999.80000001</v>
      </c>
      <c r="D37" s="39">
        <f>SUM(D30:D36)</f>
        <v>172650000.00000003</v>
      </c>
      <c r="E37" s="63">
        <f>E36+E35+E34+E33+E32+E31+E30</f>
        <v>1030000.200000009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LCTCBoard!B39+Online!B39+BRCC!B39+BPCC!B39+Delgado!B39+CentLATCC!B39+Fletcher!B39+LDCC!B39+Northshore!B39+Nunez!B39+RPCC!B39+SLCC!B39+Sowela!B39+NwLTCC!B39</f>
        <v>0</v>
      </c>
      <c r="C39" s="19">
        <f>LCTCBoard!C39+Online!C39+BRCC!C39+BPCC!C39+Delgado!C39+CentLATCC!C39+Fletcher!C39+LDCC!C39+Northshore!C39+Nunez!C39+RPCC!C39+SLCC!C39+Sowela!C39+NwLTCC!C39</f>
        <v>0</v>
      </c>
      <c r="D39" s="19">
        <f>LCTCBoard!D39+Online!D39+BRCC!D39+BPCC!D39+Delgado!D39+CentLATCC!D39+Fletcher!D39+LDCC!D39+Northshore!D39+Nunez!D39+RPCC!D39+SLCC!D39+Sowela!D39+NwLTCC!D39</f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f>LCTCBoard!B40+Online!B40+BRCC!B40+BPCC!B40+Delgado!B40+CentLATCC!B40+Fletcher!B40+LDCC!B40+Northshore!B40+Nunez!B40+RPCC!B40+SLCC!B40+Sowela!B40+NwLTCC!B40</f>
        <v>0</v>
      </c>
      <c r="C40" s="19">
        <f>LCTCBoard!C40+Online!C40+BRCC!C40+BPCC!C40+Delgado!C40+CentLATCC!C40+Fletcher!C40+LDCC!C40+Northshore!C40+Nunez!C40+RPCC!C40+SLCC!C40+Sowela!C40+NwLTCC!C40</f>
        <v>0</v>
      </c>
      <c r="D40" s="19">
        <f>LCTCBoard!D40+Online!D40+BRCC!D40+BPCC!D40+Delgado!D40+CentLATCC!D40+Fletcher!D40+LDCC!D40+Northshore!D40+Nunez!D40+RPCC!D40+SLCC!D40+Sowela!D40+NwLTCC!D40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LCTCBoard!B42+Online!B42+BRCC!B42+BPCC!B42+Delgado!B42+CentLATCC!B42+Fletcher!B42+LDCC!B42+Northshore!B42+Nunez!B42+RPCC!B42+SLCC!B42+Sowela!B42+NwLTCC!B42</f>
        <v>0</v>
      </c>
      <c r="C42" s="19">
        <f>LCTCBoard!C42+Online!C42+BRCC!C42+BPCC!C42+Delgado!C42+CentLATCC!C42+Fletcher!C42+LDCC!C42+Northshore!C42+Nunez!C42+RPCC!C42+SLCC!C42+Sowela!C42+NwLTCC!C42</f>
        <v>0</v>
      </c>
      <c r="D42" s="19">
        <f>LCTCBoard!D42+Online!D42+BRCC!D42+BPCC!D42+Delgado!D42+CentLATCC!D42+Fletcher!D42+LDCC!D42+Northshore!D42+Nunez!D42+RPCC!D42+SLCC!D42+Sowela!D42+NwLTCC!D42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LCTCBoard!B43+Online!B43+BRCC!B43+BPCC!B43+Delgado!B43+CentLATCC!B43+Fletcher!B43+LDCC!B43+Northshore!B43+Nunez!B43+RPCC!B43+SLCC!B43+Sowela!B43+NwLTCC!B43</f>
        <v>0</v>
      </c>
      <c r="C43" s="19">
        <f>LCTCBoard!C43+Online!C43+BRCC!C43+BPCC!C43+Delgado!C43+CentLATCC!C43+Fletcher!C43+LDCC!C43+Northshore!C43+Nunez!C43+RPCC!C43+SLCC!C43+Sowela!C43+NwLTCC!C43</f>
        <v>0</v>
      </c>
      <c r="D43" s="19">
        <f>LCTCBoard!D43+Online!D43+BRCC!D43+BPCC!D43+Delgado!D43+CentLATCC!D43+Fletcher!D43+LDCC!D43+Northshore!D43+Nunez!D43+RPCC!D43+SLCC!D43+Sowela!D43+NwLTCC!D43</f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0</v>
      </c>
      <c r="C44" s="28">
        <f>C39+C40+C42+C43</f>
        <v>0</v>
      </c>
      <c r="D44" s="28">
        <f>D39+D40+D42+D43</f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f>LCTCBoard!B45+Online!B45+BRCC!B45+BPCC!B45+Delgado!B45+CentLATCC!B45+Fletcher!B45+LDCC!B45+Northshore!B45+Nunez!B45+RPCC!B45+SLCC!B45+Sowela!B45+NwLTCC!B45</f>
        <v>0</v>
      </c>
      <c r="C45" s="28">
        <f>LCTCBoard!C45+Online!C45+BRCC!C45+BPCC!C45+Delgado!C45+CentLATCC!C45+Fletcher!C45+LDCC!C45+Northshore!C45+Nunez!C45+RPCC!C45+SLCC!C45+Sowela!C45+NwLTCC!C45</f>
        <v>0</v>
      </c>
      <c r="D45" s="28">
        <f>LCTCBoard!D45+Online!D45+BRCC!D45+BPCC!D45+Delgado!D45+CentLATCC!D45+Fletcher!D45+LDCC!D45+Northshore!D45+Nunez!D45+RPCC!D45+SLCC!D45+Sowela!D45+NwLTCC!D45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167303718.84000003</v>
      </c>
      <c r="C46" s="44">
        <f>C45+C44+C37+C13+C12</f>
        <v>171619999.80000001</v>
      </c>
      <c r="D46" s="44">
        <f>D45+D44+D37+D13+D12</f>
        <v>172650000.00000003</v>
      </c>
      <c r="E46" s="65">
        <f>D46-C46</f>
        <v>1030000.2000000179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6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'UL Summary'!B7-ULSBoard!B7+LSU!B7+LSUA!B7+LSUS!B7+SUBR!B7+SUNO!B7</f>
        <v>0</v>
      </c>
      <c r="C7" s="19">
        <f>'UL Summary'!C7-ULSBoard!C7+LSU!C7+LSUA!C7+LSUS!C7+SUBR!C7+SUNO!C7</f>
        <v>0</v>
      </c>
      <c r="D7" s="19">
        <f>'UL Summary'!D7-ULSBoard!D7+LSU!D7+LSUA!D7+LSUS!D7+SUBR!D7+SUNO!D7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'UL Summary'!B8-ULSBoard!B8+LSU!B8+LSUA!B8+LSUS!B8+SUBR!B8+SUNO!B8</f>
        <v>0</v>
      </c>
      <c r="C8" s="19">
        <f>'UL Summary'!C8-ULSBoard!C8+LSU!C8+LSUA!C8+LSUS!C8+SUBR!C8+SUNO!C8</f>
        <v>0</v>
      </c>
      <c r="D8" s="19">
        <f>'UL Summary'!D8-ULSBoard!D8+LSU!D8+LSUA!D8+LSUS!D8+SUBR!D8+SUNO!D8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'UL Summary'!B9-ULSBoard!B9+LSU!B9+LSUA!B9+LSUS!B9+SUBR!B9+SUNO!B9</f>
        <v>0</v>
      </c>
      <c r="C9" s="19">
        <f>'UL Summary'!C9-ULSBoard!C9+LSU!C9+LSUA!C9+LSUS!C9+SUBR!C9+SUNO!C9</f>
        <v>0</v>
      </c>
      <c r="D9" s="19">
        <f>'UL Summary'!D9-ULSBoard!D9+LSU!D9+LSUA!D9+LSUS!D9+SUBR!D9+SUNO!D9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'UL Summary'!B10-ULSBoard!B10+LSU!B10+LSUA!B10+LSUS!B10+SUBR!B10+SUNO!B10</f>
        <v>10697562.890000001</v>
      </c>
      <c r="C10" s="19">
        <f>'UL Summary'!C10-ULSBoard!C10+LSU!C10+LSUA!C10+LSUS!C10+SUBR!C10+SUNO!C10</f>
        <v>10777680</v>
      </c>
      <c r="D10" s="19">
        <f>'UL Summary'!D10-ULSBoard!D10+LSU!D10+LSUA!D10+LSUS!D10+SUBR!D10+SUNO!D10</f>
        <v>10642631</v>
      </c>
      <c r="E10" s="61">
        <f t="shared" si="0"/>
        <v>-135049</v>
      </c>
      <c r="F10" s="16"/>
    </row>
    <row r="11" spans="1:12" ht="15" customHeight="1" x14ac:dyDescent="0.2">
      <c r="A11" s="22" t="s">
        <v>12</v>
      </c>
      <c r="B11" s="19">
        <f>'UL Summary'!B11-ULSBoard!B11+LSU!B11+LSUA!B11+LSUS!B11+SUBR!B11+SUNO!B11</f>
        <v>259923</v>
      </c>
      <c r="C11" s="19">
        <f>'UL Summary'!C11-ULSBoard!C11+LSU!C11+LSUA!C11+LSUS!C11+SUBR!C11+SUNO!C11</f>
        <v>259923</v>
      </c>
      <c r="D11" s="19">
        <f>'UL Summary'!D11-ULSBoard!D11+LSU!D11+LSUA!D11+LSUS!D11+SUBR!D11+SUNO!D11</f>
        <v>509923</v>
      </c>
      <c r="E11" s="61">
        <f t="shared" si="0"/>
        <v>250000</v>
      </c>
      <c r="F11" s="16"/>
    </row>
    <row r="12" spans="1:12" s="26" customFormat="1" ht="15" customHeight="1" x14ac:dyDescent="0.25">
      <c r="A12" s="23" t="s">
        <v>13</v>
      </c>
      <c r="B12" s="24">
        <f>SUM(B7:B11)</f>
        <v>10957485.890000001</v>
      </c>
      <c r="C12" s="24">
        <f>SUM(C7:C11)</f>
        <v>11037603</v>
      </c>
      <c r="D12" s="24">
        <f>SUM(D7:D11)</f>
        <v>11152554</v>
      </c>
      <c r="E12" s="62">
        <f t="shared" si="0"/>
        <v>114951</v>
      </c>
      <c r="F12" s="25"/>
    </row>
    <row r="13" spans="1:12" s="26" customFormat="1" ht="15" customHeight="1" x14ac:dyDescent="0.25">
      <c r="A13" s="27" t="s">
        <v>14</v>
      </c>
      <c r="B13" s="28">
        <f>'UL Summary'!B13-ULSBoard!B13+LSU!B13+LSUA!B13+LSUS!B13+SUBR!B13+SUNO!B13</f>
        <v>0</v>
      </c>
      <c r="C13" s="28">
        <f>'UL Summary'!C13-ULSBoard!C13+LSU!C13+LSUA!C13+LSUS!C13+SUBR!C13+SUNO!C13</f>
        <v>0</v>
      </c>
      <c r="D13" s="28">
        <f>'UL Summary'!D13-ULSBoard!D13+LSU!D13+LSUA!D13+LSUS!D13+SUBR!D13+SUNO!D13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'UL Summary'!B16-ULSBoard!B16+LSU!B16+LSUA!B16+LSUS!B16+SUBR!B16+SUNO!B16</f>
        <v>839809495.66000009</v>
      </c>
      <c r="C16" s="19">
        <f>'UL Summary'!C16-ULSBoard!C16+LSU!C16+LSUA!C16+LSUS!C16+SUBR!C16+SUNO!C16</f>
        <v>846517648</v>
      </c>
      <c r="D16" s="19">
        <f>'UL Summary'!D16-ULSBoard!D16+LSU!D16+LSUA!D16+LSUS!D16+SUBR!D16+SUNO!D16</f>
        <v>832174650</v>
      </c>
      <c r="E16" s="19">
        <f>D16-C16</f>
        <v>-14342998</v>
      </c>
      <c r="F16" s="7"/>
    </row>
    <row r="17" spans="1:6" ht="15" customHeight="1" x14ac:dyDescent="0.2">
      <c r="A17" s="14" t="s">
        <v>18</v>
      </c>
      <c r="B17" s="19">
        <f>'UL Summary'!B17-ULSBoard!B17+LSU!B17+LSUA!B17+LSUS!B17+SUBR!B17+SUNO!B17</f>
        <v>114556288.44</v>
      </c>
      <c r="C17" s="19">
        <f>'UL Summary'!C17-ULSBoard!C17+LSU!C17+LSUA!C17+LSUS!C17+SUBR!C17+SUNO!C17</f>
        <v>126529713</v>
      </c>
      <c r="D17" s="19">
        <f>'UL Summary'!D17-ULSBoard!D17+LSU!D17+LSUA!D17+LSUS!D17+SUBR!D17+SUNO!D17</f>
        <v>122812536</v>
      </c>
      <c r="E17" s="32">
        <f>D17-C17</f>
        <v>-3717177</v>
      </c>
      <c r="F17" s="7"/>
    </row>
    <row r="18" spans="1:6" ht="15" customHeight="1" x14ac:dyDescent="0.2">
      <c r="A18" s="33" t="s">
        <v>19</v>
      </c>
      <c r="B18" s="19">
        <f>'UL Summary'!B18-ULSBoard!B18+LSU!B18+LSUA!B18+LSUS!B18+SUBR!B18+SUNO!B18</f>
        <v>33633674.480000004</v>
      </c>
      <c r="C18" s="19">
        <f>'UL Summary'!C18-ULSBoard!C18+LSU!C18+LSUA!C18+LSUS!C18+SUBR!C18+SUNO!C18</f>
        <v>34573937</v>
      </c>
      <c r="D18" s="19">
        <f>'UL Summary'!D18-ULSBoard!D18+LSU!D18+LSUA!D18+LSUS!D18+SUBR!D18+SUNO!D18</f>
        <v>35035105</v>
      </c>
      <c r="E18" s="32">
        <f>D18-C18</f>
        <v>461168</v>
      </c>
      <c r="F18" s="7"/>
    </row>
    <row r="19" spans="1:6" ht="15" customHeight="1" x14ac:dyDescent="0.2">
      <c r="A19" s="33" t="s">
        <v>20</v>
      </c>
      <c r="B19" s="19">
        <f>'UL Summary'!B19-ULSBoard!B19+LSU!B19+LSUA!B19+LSUS!B19+SUBR!B19+SUNO!B19</f>
        <v>16160650.300000001</v>
      </c>
      <c r="C19" s="19">
        <f>'UL Summary'!C19-ULSBoard!C19+LSU!C19+LSUA!C19+LSUS!C19+SUBR!C19+SUNO!C19</f>
        <v>16237162</v>
      </c>
      <c r="D19" s="19">
        <f>'UL Summary'!D19-ULSBoard!D19+LSU!D19+LSUA!D19+LSUS!D19+SUBR!D19+SUNO!D19</f>
        <v>16250365</v>
      </c>
      <c r="E19" s="32">
        <f>D19-C19</f>
        <v>13203</v>
      </c>
      <c r="F19" s="7"/>
    </row>
    <row r="20" spans="1:6" ht="15" customHeight="1" x14ac:dyDescent="0.2">
      <c r="A20" s="33" t="s">
        <v>21</v>
      </c>
      <c r="B20" s="19">
        <f>'UL Summary'!B20-ULSBoard!B20+LSU!B20+LSUA!B20+LSUS!B20+SUBR!B20+SUNO!B20</f>
        <v>313169</v>
      </c>
      <c r="C20" s="19">
        <f>'UL Summary'!C20-ULSBoard!C20+LSU!C20+LSUA!C20+LSUS!C20+SUBR!C20+SUNO!C20</f>
        <v>313169</v>
      </c>
      <c r="D20" s="19">
        <f>'UL Summary'!D20-ULSBoard!D20+LSU!D20+LSUA!D20+LSUS!D20+SUBR!D20+SUNO!D20</f>
        <v>859110</v>
      </c>
      <c r="E20" s="32">
        <f t="shared" ref="E20:E28" si="1">D20-C20</f>
        <v>545941</v>
      </c>
      <c r="F20" s="7"/>
    </row>
    <row r="21" spans="1:6" ht="15" customHeight="1" x14ac:dyDescent="0.2">
      <c r="A21" s="33" t="s">
        <v>22</v>
      </c>
      <c r="B21" s="19">
        <f>'UL Summary'!B21-ULSBoard!B21+LSU!B21+LSUA!B21+LSUS!B21+SUBR!B21+SUNO!B21</f>
        <v>181385.60000000001</v>
      </c>
      <c r="C21" s="19">
        <f>'UL Summary'!C21-ULSBoard!C21+LSU!C21+LSUA!C21+LSUS!C21+SUBR!C21+SUNO!C21</f>
        <v>181385.60000000001</v>
      </c>
      <c r="D21" s="19">
        <f>'UL Summary'!D21-ULSBoard!D21+LSU!D21+LSUA!D21+LSUS!D21+SUBR!D21+SUNO!D21</f>
        <v>368871.6</v>
      </c>
      <c r="E21" s="32">
        <f t="shared" si="1"/>
        <v>187485.99999999997</v>
      </c>
      <c r="F21" s="7"/>
    </row>
    <row r="22" spans="1:6" ht="15" customHeight="1" x14ac:dyDescent="0.2">
      <c r="A22" s="33" t="s">
        <v>47</v>
      </c>
      <c r="B22" s="19">
        <f>'UL Summary'!B22-ULSBoard!B22+LSU!B22+LSUA!B22+LSUS!B22+SUBR!B22+SUNO!B22</f>
        <v>385444.4</v>
      </c>
      <c r="C22" s="19">
        <f>'UL Summary'!C22-ULSBoard!C22+LSU!C22+LSUA!C22+LSUS!C22+SUBR!C22+SUNO!C22</f>
        <v>385444.4</v>
      </c>
      <c r="D22" s="19">
        <f>'UL Summary'!D22-ULSBoard!D22+LSU!D22+LSUA!D22+LSUS!D22+SUBR!D22+SUNO!D22</f>
        <v>385444.4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'UL Summary'!B23-ULSBoard!B23+LSU!B23+LSUA!B23+LSUS!B23+SUBR!B23+SUNO!B23</f>
        <v>1391606</v>
      </c>
      <c r="C23" s="19">
        <f>'UL Summary'!C23-ULSBoard!C23+LSU!C23+LSUA!C23+LSUS!C23+SUBR!C23+SUNO!C23</f>
        <v>1394000</v>
      </c>
      <c r="D23" s="19">
        <f>'UL Summary'!D23-ULSBoard!D23+LSU!D23+LSUA!D23+LSUS!D23+SUBR!D23+SUNO!D23</f>
        <v>1409000</v>
      </c>
      <c r="E23" s="32">
        <f t="shared" si="1"/>
        <v>15000</v>
      </c>
      <c r="F23" s="7"/>
    </row>
    <row r="24" spans="1:6" ht="15" customHeight="1" x14ac:dyDescent="0.2">
      <c r="A24" s="33" t="s">
        <v>23</v>
      </c>
      <c r="B24" s="19">
        <f>'UL Summary'!B24-ULSBoard!B24+LSU!B24+LSUA!B24+LSUS!B24+SUBR!B24+SUNO!B24</f>
        <v>0</v>
      </c>
      <c r="C24" s="19">
        <f>'UL Summary'!C24-ULSBoard!C24+LSU!C24+LSUA!C24+LSUS!C24+SUBR!C24+SUNO!C24</f>
        <v>0</v>
      </c>
      <c r="D24" s="19">
        <f>'UL Summary'!D24-ULSBoard!D24+LSU!D24+LSUA!D24+LSUS!D24+SUBR!D24+SUNO!D24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'UL Summary'!B25-ULSBoard!B25+LSU!B25+LSUA!B25+LSUS!B25+SUBR!B25+SUNO!B25</f>
        <v>626019</v>
      </c>
      <c r="C25" s="19">
        <f>'UL Summary'!C25-ULSBoard!C25+LSU!C25+LSUA!C25+LSUS!C25+SUBR!C25+SUNO!C25</f>
        <v>626019</v>
      </c>
      <c r="D25" s="19">
        <f>'UL Summary'!D25-ULSBoard!D25+LSU!D25+LSUA!D25+LSUS!D25+SUBR!D25+SUNO!D25</f>
        <v>819022</v>
      </c>
      <c r="E25" s="32">
        <f t="shared" si="1"/>
        <v>193003</v>
      </c>
      <c r="F25" s="7"/>
    </row>
    <row r="26" spans="1:6" ht="15" customHeight="1" x14ac:dyDescent="0.2">
      <c r="A26" s="33" t="s">
        <v>25</v>
      </c>
      <c r="B26" s="19">
        <f>'UL Summary'!B26-ULSBoard!B26+LSU!B26+LSUA!B26+LSUS!B26+SUBR!B26+SUNO!B26</f>
        <v>99866718.180000007</v>
      </c>
      <c r="C26" s="19">
        <f>'UL Summary'!C26-ULSBoard!C26+LSU!C26+LSUA!C26+LSUS!C26+SUBR!C26+SUNO!C26</f>
        <v>93682534</v>
      </c>
      <c r="D26" s="19">
        <f>'UL Summary'!D26-ULSBoard!D26+LSU!D26+LSUA!D26+LSUS!D26+SUBR!D26+SUNO!D26</f>
        <v>110203965</v>
      </c>
      <c r="E26" s="32">
        <f t="shared" si="1"/>
        <v>16521431</v>
      </c>
      <c r="F26" s="7"/>
    </row>
    <row r="27" spans="1:6" ht="15" customHeight="1" x14ac:dyDescent="0.2">
      <c r="A27" s="33" t="s">
        <v>26</v>
      </c>
      <c r="B27" s="19">
        <f>'UL Summary'!B27-ULSBoard!B27+LSU!B27+LSUA!B27+LSUS!B27+SUBR!B27+SUNO!B27</f>
        <v>0</v>
      </c>
      <c r="C27" s="19">
        <f>'UL Summary'!C27-ULSBoard!C27+LSU!C27+LSUA!C27+LSUS!C27+SUBR!C27+SUNO!C27</f>
        <v>0</v>
      </c>
      <c r="D27" s="19">
        <f>'UL Summary'!D27-ULSBoard!D27+LSU!D27+LSUA!D27+LSUS!D27+SUBR!D27+SUNO!D27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'UL Summary'!B28-ULSBoard!B28+LSU!B28+LSUA!B28+LSUS!B28+SUBR!B28+SUNO!B28</f>
        <v>9948022.4600000009</v>
      </c>
      <c r="C28" s="19">
        <f>'UL Summary'!C28-ULSBoard!C28+LSU!C28+LSUA!C28+LSUS!C28+SUBR!C28+SUNO!C28</f>
        <v>10096577</v>
      </c>
      <c r="D28" s="19">
        <f>'UL Summary'!D28-ULSBoard!D28+LSU!D28+LSUA!D28+LSUS!D28+SUBR!D28+SUNO!D28</f>
        <v>10050832</v>
      </c>
      <c r="E28" s="32">
        <f t="shared" si="1"/>
        <v>-45745</v>
      </c>
      <c r="F28" s="7"/>
    </row>
    <row r="29" spans="1:6" ht="15" customHeight="1" x14ac:dyDescent="0.2">
      <c r="A29" s="33" t="s">
        <v>28</v>
      </c>
      <c r="B29" s="19">
        <f>'UL Summary'!B29-ULSBoard!B29+LSU!B29+LSUA!B29+LSUS!B29+SUBR!B29+SUNO!B29</f>
        <v>34138447.210000001</v>
      </c>
      <c r="C29" s="19">
        <f>'UL Summary'!C29-ULSBoard!C29+LSU!C29+LSUA!C29+LSUS!C29+SUBR!C29+SUNO!C29</f>
        <v>30418231</v>
      </c>
      <c r="D29" s="19">
        <f>'UL Summary'!D29-ULSBoard!D29+LSU!D29+LSUA!D29+LSUS!D29+SUBR!D29+SUNO!D29</f>
        <v>32688807</v>
      </c>
      <c r="E29" s="32">
        <f>D29-C29</f>
        <v>2270576</v>
      </c>
      <c r="F29" s="7"/>
    </row>
    <row r="30" spans="1:6" s="26" customFormat="1" ht="15" customHeight="1" x14ac:dyDescent="0.25">
      <c r="A30" s="17" t="s">
        <v>29</v>
      </c>
      <c r="B30" s="34">
        <f>SUM(B16:B29)</f>
        <v>1151010920.7300003</v>
      </c>
      <c r="C30" s="34">
        <f>SUM(C16:C29)</f>
        <v>1160955820</v>
      </c>
      <c r="D30" s="34">
        <f>SUM(D16:D29)</f>
        <v>1163057708</v>
      </c>
      <c r="E30" s="35">
        <f>SUM(E16:E29)</f>
        <v>2101888</v>
      </c>
      <c r="F30" s="25"/>
    </row>
    <row r="31" spans="1:6" ht="15" customHeight="1" x14ac:dyDescent="0.2">
      <c r="A31" s="36" t="s">
        <v>30</v>
      </c>
      <c r="B31" s="19">
        <f>'UL Summary'!B31-ULSBoard!B31+LSU!B31+LSUA!B32+LSUS!B31+SUBR!B31+SUNO!B31</f>
        <v>0</v>
      </c>
      <c r="C31" s="19">
        <f>'UL Summary'!C31-ULSBoard!C31+LSU!C31+LSUA!C32+LSUS!C31+SUBR!C31+SUNO!C31</f>
        <v>0</v>
      </c>
      <c r="D31" s="19">
        <f>'UL Summary'!D31-ULSBoard!D31+LSU!D31+LSUA!D32+LSUS!D31+SUBR!D31+SUNO!D31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'UL Summary'!B32-ULSBoard!B32+LSU!B32+LSUA!B33+LSUS!B32+SUBR!B32+SUNO!B32</f>
        <v>3929382.31</v>
      </c>
      <c r="C32" s="19">
        <f>'UL Summary'!C32-ULSBoard!C32+LSU!C32+LSUA!C33+LSUS!C32+SUBR!C32+SUNO!C32</f>
        <v>2558453</v>
      </c>
      <c r="D32" s="19">
        <f>'UL Summary'!D32-ULSBoard!D32+LSU!D32+LSUA!D33+LSUS!D32+SUBR!D32+SUNO!D32</f>
        <v>2528630</v>
      </c>
      <c r="E32" s="61">
        <f t="shared" si="2"/>
        <v>-29823</v>
      </c>
      <c r="F32" s="16"/>
    </row>
    <row r="33" spans="1:6" ht="15" customHeight="1" x14ac:dyDescent="0.2">
      <c r="A33" s="37" t="s">
        <v>32</v>
      </c>
      <c r="B33" s="19">
        <f>'UL Summary'!B33-ULSBoard!B33+LSU!B33+LSUA!B34+LSUS!B33+SUBR!B33+SUNO!B33</f>
        <v>959722</v>
      </c>
      <c r="C33" s="19">
        <f>'UL Summary'!C33-ULSBoard!C33+LSU!C33+LSUA!C34+LSUS!C33+SUBR!C33+SUNO!C33</f>
        <v>968000</v>
      </c>
      <c r="D33" s="19">
        <f>'UL Summary'!D33-ULSBoard!D33+LSU!D33+LSUA!D34+LSUS!D33+SUBR!D33+SUNO!D33</f>
        <v>990000</v>
      </c>
      <c r="E33" s="61">
        <f t="shared" si="2"/>
        <v>22000</v>
      </c>
      <c r="F33" s="16"/>
    </row>
    <row r="34" spans="1:6" ht="15" customHeight="1" x14ac:dyDescent="0.2">
      <c r="A34" s="21" t="s">
        <v>33</v>
      </c>
      <c r="B34" s="19">
        <f>'UL Summary'!B34-ULSBoard!B34+LSU!B34+LSUA!B34+LSUS!B34+SUBR!B34+SUNO!B34</f>
        <v>163412</v>
      </c>
      <c r="C34" s="19">
        <f>'UL Summary'!C34-ULSBoard!C34+LSU!C34+LSUA!C34+LSUS!C34+SUBR!C34+SUNO!C34</f>
        <v>195000</v>
      </c>
      <c r="D34" s="19">
        <f>'UL Summary'!D34-ULSBoard!D34+LSU!D34+LSUA!D34+LSUS!D34+SUBR!D34+SUNO!D34</f>
        <v>156000</v>
      </c>
      <c r="E34" s="61">
        <f t="shared" si="2"/>
        <v>-39000</v>
      </c>
      <c r="F34" s="16"/>
    </row>
    <row r="35" spans="1:6" ht="15" customHeight="1" x14ac:dyDescent="0.2">
      <c r="A35" s="33" t="s">
        <v>34</v>
      </c>
      <c r="B35" s="19">
        <f>'UL Summary'!B35-ULSBoard!B35+LSU!B35+LSUA!B35+LSUS!B35+SUBR!B35+SUNO!B35</f>
        <v>0</v>
      </c>
      <c r="C35" s="19">
        <f>'UL Summary'!C35-ULSBoard!C35+LSU!C35+LSUA!C35+LSUS!C35+SUBR!C35+SUNO!C35</f>
        <v>0</v>
      </c>
      <c r="D35" s="19">
        <f>'UL Summary'!D35-ULSBoard!D35+LSU!D35+LSUA!D35+LSUS!D35+SUBR!D35+SUNO!D35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'UL Summary'!B36-ULSBoard!B36+LSU!B36+LSUA!B36+LSUS!B36+SUBR!B36+SUNO!B36</f>
        <v>36216825.870000005</v>
      </c>
      <c r="C36" s="19">
        <f>'UL Summary'!C36-ULSBoard!C36+LSU!C36+LSUA!C36+LSUS!C36+SUBR!C36+SUNO!C36</f>
        <v>49676743</v>
      </c>
      <c r="D36" s="19">
        <f>'UL Summary'!D36-ULSBoard!D36+LSU!D36+LSUA!D36+LSUS!D36+SUBR!D36+SUNO!D36</f>
        <v>60861149</v>
      </c>
      <c r="E36" s="61">
        <f t="shared" si="2"/>
        <v>11184406</v>
      </c>
      <c r="F36" s="16"/>
    </row>
    <row r="37" spans="1:6" s="26" customFormat="1" ht="15" customHeight="1" x14ac:dyDescent="0.25">
      <c r="A37" s="38" t="s">
        <v>36</v>
      </c>
      <c r="B37" s="39">
        <f>SUM(B30:B36)</f>
        <v>1192280262.9100003</v>
      </c>
      <c r="C37" s="39">
        <f>SUM(C30:C36)</f>
        <v>1214354016</v>
      </c>
      <c r="D37" s="39">
        <f>SUM(D30:D36)</f>
        <v>1227593487</v>
      </c>
      <c r="E37" s="63">
        <f>E36+E35+E34+E33+E32+E31+E30</f>
        <v>13239471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'UL Summary'!B39-ULSBoard!B39+LSU!B39+LSUA!B39+LSUS!B39+SUBR!B39+SUNO!B39</f>
        <v>0</v>
      </c>
      <c r="C39" s="19">
        <f>'UL Summary'!C39-ULSBoard!C39+LSU!C39+LSUA!C39+LSUS!C39+SUBR!C39+SUNO!C39</f>
        <v>0</v>
      </c>
      <c r="D39" s="19">
        <f>'UL Summary'!D39-ULSBoard!D39+LSU!D39+LSUA!D39+LSUS!D39+SUBR!D39+SUNO!D39</f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f>'UL Summary'!B40-ULSBoard!B40+LSU!B40+LSUA!B40+LSUS!B40+SUBR!B40+SUNO!B40</f>
        <v>0</v>
      </c>
      <c r="C40" s="19">
        <f>'UL Summary'!C40-ULSBoard!C40+LSU!C40+LSUA!C40+LSUS!C40+SUBR!C40+SUNO!C40</f>
        <v>0</v>
      </c>
      <c r="D40" s="19">
        <f>'UL Summary'!D40-ULSBoard!D40+LSU!D40+LSUA!D40+LSUS!D40+SUBR!D40+SUNO!D40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'UL Summary'!B42-ULSBoard!B42+LSU!B42+LSUA!B42+LSUS!B42+SUBR!B42+SUNO!B42</f>
        <v>0</v>
      </c>
      <c r="C42" s="19">
        <f>'UL Summary'!C42-ULSBoard!C42+LSU!C42+LSUA!C42+LSUS!C42+SUBR!C42+SUNO!C42</f>
        <v>0</v>
      </c>
      <c r="D42" s="19">
        <f>'UL Summary'!D42-ULSBoard!D42+LSU!D42+LSUA!D42+LSUS!D42+SUBR!D42+SUNO!D42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'UL Summary'!B43-ULSBoard!B43+LSU!B43+LSUA!B43+LSUS!B43+SUBR!B43+SUNO!B43</f>
        <v>0</v>
      </c>
      <c r="C43" s="19">
        <f>'UL Summary'!C43-ULSBoard!C43+LSU!C43+LSUA!C43+LSUS!C43+SUBR!C43+SUNO!C43</f>
        <v>0</v>
      </c>
      <c r="D43" s="19">
        <f>'UL Summary'!D43-ULSBoard!D43+LSU!D43+LSUA!D43+LSUS!D43+SUBR!D43+SUNO!D43</f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0</v>
      </c>
      <c r="C44" s="28">
        <f>C39+C40+C42+C43</f>
        <v>0</v>
      </c>
      <c r="D44" s="28">
        <f>D39+D40+D42+D43</f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f>'UL Summary'!B45-ULSBoard!B45+LSU!B45+LSUA!B45+LSUS!B45+SUBR!B45+SUNO!B45</f>
        <v>0</v>
      </c>
      <c r="C45" s="28">
        <f>'UL Summary'!C45-ULSBoard!C45+LSU!C45+LSUA!C45+LSUS!C45+SUBR!C45+SUNO!C45</f>
        <v>0</v>
      </c>
      <c r="D45" s="28">
        <f>'UL Summary'!D45-ULSBoard!D45+LSU!D45+LSUA!D45+LSUS!D45+SUBR!D45+SUNO!D45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1203237748.8000004</v>
      </c>
      <c r="C46" s="44">
        <f>C45+C44+C37+C13+C12</f>
        <v>1225391619</v>
      </c>
      <c r="D46" s="44">
        <f>D45+D44+D37+D13+D12</f>
        <v>1238746041</v>
      </c>
      <c r="E46" s="65">
        <f>D46-C46</f>
        <v>13354422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v>0</v>
      </c>
      <c r="C37" s="39">
        <v>0</v>
      </c>
      <c r="D37" s="39">
        <v>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0</v>
      </c>
      <c r="C46" s="44">
        <v>0</v>
      </c>
      <c r="D46" s="44">
        <v>0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7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v>0</v>
      </c>
      <c r="C37" s="39">
        <v>0</v>
      </c>
      <c r="D37" s="39">
        <v>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0</v>
      </c>
      <c r="C46" s="44">
        <v>0</v>
      </c>
      <c r="D46" s="44">
        <v>0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8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19844541.580000002</v>
      </c>
      <c r="C16" s="19">
        <v>20930000</v>
      </c>
      <c r="D16" s="19">
        <v>20659875</v>
      </c>
      <c r="E16" s="19">
        <f>D16-C16</f>
        <v>-270125</v>
      </c>
      <c r="F16" s="7"/>
    </row>
    <row r="17" spans="1:6" ht="15" customHeight="1" x14ac:dyDescent="0.2">
      <c r="A17" s="14" t="s">
        <v>18</v>
      </c>
      <c r="B17" s="19">
        <v>466991.39</v>
      </c>
      <c r="C17" s="19">
        <v>275000</v>
      </c>
      <c r="D17" s="19">
        <v>467000</v>
      </c>
      <c r="E17" s="32">
        <f>D17-C17</f>
        <v>192000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1155061</v>
      </c>
      <c r="C23" s="19">
        <v>1100000</v>
      </c>
      <c r="D23" s="19">
        <v>1155000</v>
      </c>
      <c r="E23" s="32">
        <f t="shared" si="1"/>
        <v>55000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21466593.970000003</v>
      </c>
      <c r="C30" s="34">
        <v>22305000</v>
      </c>
      <c r="D30" s="34">
        <v>22281875</v>
      </c>
      <c r="E30" s="35">
        <f>SUM(E16:E29)</f>
        <v>-23125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618125.07999999996</v>
      </c>
      <c r="C36" s="19">
        <v>595000</v>
      </c>
      <c r="D36" s="19">
        <v>618125</v>
      </c>
      <c r="E36" s="61">
        <f t="shared" si="2"/>
        <v>23125</v>
      </c>
      <c r="F36" s="16"/>
    </row>
    <row r="37" spans="1:6" s="26" customFormat="1" ht="15" customHeight="1" x14ac:dyDescent="0.25">
      <c r="A37" s="38" t="s">
        <v>36</v>
      </c>
      <c r="B37" s="39">
        <v>22084719.050000001</v>
      </c>
      <c r="C37" s="39">
        <v>22900000</v>
      </c>
      <c r="D37" s="39">
        <v>22900000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22084719.050000001</v>
      </c>
      <c r="C46" s="44">
        <v>22900000</v>
      </c>
      <c r="D46" s="44">
        <v>22900000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9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16461581.33</v>
      </c>
      <c r="C16" s="19">
        <v>20870000</v>
      </c>
      <c r="D16" s="19">
        <v>19508000</v>
      </c>
      <c r="E16" s="19">
        <f>D16-C16</f>
        <v>-1362000</v>
      </c>
      <c r="F16" s="7"/>
    </row>
    <row r="17" spans="1:6" ht="15" customHeight="1" x14ac:dyDescent="0.2">
      <c r="A17" s="14" t="s">
        <v>18</v>
      </c>
      <c r="B17" s="19">
        <v>290880.86</v>
      </c>
      <c r="C17" s="19">
        <v>345000</v>
      </c>
      <c r="D17" s="19">
        <v>291000</v>
      </c>
      <c r="E17" s="32">
        <f>D17-C17</f>
        <v>-54000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911664.05</v>
      </c>
      <c r="C23" s="19">
        <v>975000</v>
      </c>
      <c r="D23" s="19">
        <v>912000</v>
      </c>
      <c r="E23" s="32">
        <f t="shared" si="1"/>
        <v>-63000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788976.21</v>
      </c>
      <c r="C26" s="19">
        <v>810000</v>
      </c>
      <c r="D26" s="19">
        <v>789000</v>
      </c>
      <c r="E26" s="32">
        <f t="shared" si="1"/>
        <v>-21000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18453102.449999999</v>
      </c>
      <c r="C30" s="34">
        <v>23000000</v>
      </c>
      <c r="D30" s="34">
        <v>21500000</v>
      </c>
      <c r="E30" s="35">
        <f>SUM(E16:E29)</f>
        <v>-1500000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v>18453102.449999999</v>
      </c>
      <c r="C37" s="39">
        <v>23000000</v>
      </c>
      <c r="D37" s="39">
        <v>21500000</v>
      </c>
      <c r="E37" s="35">
        <f>E36+E35+E34+E33+E32+E31+E30</f>
        <v>-1500000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18453102.449999999</v>
      </c>
      <c r="C46" s="44">
        <v>23000000</v>
      </c>
      <c r="D46" s="44">
        <v>21500000</v>
      </c>
      <c r="E46" s="65">
        <f>D46-C46</f>
        <v>-1500000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A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40056446.710000001</v>
      </c>
      <c r="C16" s="19">
        <v>44130595.75</v>
      </c>
      <c r="D16" s="19">
        <v>43292279.960000001</v>
      </c>
      <c r="E16" s="19">
        <f>D16-C16</f>
        <v>-838315.78999999911</v>
      </c>
      <c r="F16" s="7"/>
    </row>
    <row r="17" spans="1:6" ht="15" customHeight="1" x14ac:dyDescent="0.2">
      <c r="A17" s="14" t="s">
        <v>18</v>
      </c>
      <c r="B17" s="19">
        <v>1384254.87</v>
      </c>
      <c r="C17" s="19">
        <v>1465681.05</v>
      </c>
      <c r="D17" s="19">
        <v>1496077.52</v>
      </c>
      <c r="E17" s="32">
        <f>D17-C17</f>
        <v>30396.469999999972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792979.87</v>
      </c>
      <c r="C19" s="19">
        <v>846308</v>
      </c>
      <c r="D19" s="19">
        <v>857038.24</v>
      </c>
      <c r="E19" s="32">
        <f>D19-C19</f>
        <v>10730.239999999991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1879524.94</v>
      </c>
      <c r="C23" s="19">
        <v>2030625.01</v>
      </c>
      <c r="D23" s="19">
        <v>2031356.41</v>
      </c>
      <c r="E23" s="32">
        <f t="shared" si="1"/>
        <v>731.39999999990687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673878.11</v>
      </c>
      <c r="C28" s="19">
        <v>763355.99</v>
      </c>
      <c r="D28" s="19">
        <v>728315.22</v>
      </c>
      <c r="E28" s="32">
        <f t="shared" si="1"/>
        <v>-35040.770000000019</v>
      </c>
      <c r="F28" s="7"/>
    </row>
    <row r="29" spans="1:6" ht="15" customHeight="1" x14ac:dyDescent="0.2">
      <c r="A29" s="33" t="s">
        <v>28</v>
      </c>
      <c r="B29" s="19">
        <v>517784.76</v>
      </c>
      <c r="C29" s="19">
        <v>740301</v>
      </c>
      <c r="D29" s="19">
        <v>559612.36</v>
      </c>
      <c r="E29" s="32">
        <f>D29-C29</f>
        <v>-180688.64000000001</v>
      </c>
      <c r="F29" s="7"/>
    </row>
    <row r="30" spans="1:6" s="26" customFormat="1" ht="15" customHeight="1" x14ac:dyDescent="0.25">
      <c r="A30" s="17" t="s">
        <v>29</v>
      </c>
      <c r="B30" s="34">
        <v>45304869.25999999</v>
      </c>
      <c r="C30" s="34">
        <v>49976866.799999997</v>
      </c>
      <c r="D30" s="34">
        <v>48964679.710000001</v>
      </c>
      <c r="E30" s="35">
        <f>SUM(E16:E29)</f>
        <v>-1012187.0899999993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957936.43</v>
      </c>
      <c r="C36" s="19">
        <v>893133</v>
      </c>
      <c r="D36" s="19">
        <v>1035320.29</v>
      </c>
      <c r="E36" s="61">
        <f t="shared" si="2"/>
        <v>142187.29000000004</v>
      </c>
      <c r="F36" s="16"/>
    </row>
    <row r="37" spans="1:6" s="26" customFormat="1" ht="15" customHeight="1" x14ac:dyDescent="0.25">
      <c r="A37" s="38" t="s">
        <v>36</v>
      </c>
      <c r="B37" s="39">
        <v>46262805.68999999</v>
      </c>
      <c r="C37" s="39">
        <v>50869999.799999997</v>
      </c>
      <c r="D37" s="39">
        <v>50000000</v>
      </c>
      <c r="E37" s="35">
        <f>E36+E35+E34+E33+E32+E31+E30</f>
        <v>-869999.79999999923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46262805.68999999</v>
      </c>
      <c r="C46" s="44">
        <v>50869999.799999997</v>
      </c>
      <c r="D46" s="44">
        <v>50000000</v>
      </c>
      <c r="E46" s="65">
        <f>D46-C46</f>
        <v>-869999.79999999702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 t="s">
        <v>46</v>
      </c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B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83492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4443211</v>
      </c>
      <c r="C16" s="19">
        <v>4454800</v>
      </c>
      <c r="D16" s="19">
        <v>4565000</v>
      </c>
      <c r="E16" s="19">
        <f>D16-C16</f>
        <v>110200</v>
      </c>
      <c r="F16" s="7"/>
    </row>
    <row r="17" spans="1:6" ht="15" customHeight="1" x14ac:dyDescent="0.2">
      <c r="A17" s="14" t="s">
        <v>18</v>
      </c>
      <c r="B17" s="19">
        <v>199456</v>
      </c>
      <c r="C17" s="19">
        <v>200000</v>
      </c>
      <c r="D17" s="19">
        <v>200000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127799</v>
      </c>
      <c r="C19" s="19">
        <v>150000</v>
      </c>
      <c r="D19" s="19">
        <v>150000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301791</v>
      </c>
      <c r="C23" s="19">
        <v>325000</v>
      </c>
      <c r="D23" s="19">
        <v>325000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30428</v>
      </c>
      <c r="C26" s="19">
        <v>35000</v>
      </c>
      <c r="D26" s="19">
        <v>35000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31850</v>
      </c>
      <c r="C28" s="19">
        <v>35000</v>
      </c>
      <c r="D28" s="19">
        <v>35000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5134535</v>
      </c>
      <c r="C30" s="34">
        <v>5199800</v>
      </c>
      <c r="D30" s="34">
        <v>5310000</v>
      </c>
      <c r="E30" s="35">
        <f>SUM(E16:E29)</f>
        <v>110200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46306</v>
      </c>
      <c r="C36" s="19">
        <v>50200</v>
      </c>
      <c r="D36" s="19">
        <v>40000</v>
      </c>
      <c r="E36" s="61">
        <f t="shared" si="2"/>
        <v>-10200</v>
      </c>
      <c r="F36" s="16"/>
    </row>
    <row r="37" spans="1:6" s="26" customFormat="1" ht="15" customHeight="1" x14ac:dyDescent="0.25">
      <c r="A37" s="38" t="s">
        <v>36</v>
      </c>
      <c r="B37" s="39">
        <v>5180841</v>
      </c>
      <c r="C37" s="39">
        <v>5250000</v>
      </c>
      <c r="D37" s="39">
        <v>5350000</v>
      </c>
      <c r="E37" s="63">
        <f>E36+E35+E34+E33+E32+E31+E30</f>
        <v>100000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5264333</v>
      </c>
      <c r="C46" s="44">
        <v>5250000</v>
      </c>
      <c r="D46" s="44">
        <v>5350000</v>
      </c>
      <c r="E46" s="65">
        <f>D46-C46</f>
        <v>100000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C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5697703</v>
      </c>
      <c r="C16" s="19">
        <v>5782000</v>
      </c>
      <c r="D16" s="19">
        <v>6079000</v>
      </c>
      <c r="E16" s="19">
        <f>D16-C16</f>
        <v>297000</v>
      </c>
      <c r="F16" s="7"/>
    </row>
    <row r="17" spans="1:6" ht="15" customHeight="1" x14ac:dyDescent="0.2">
      <c r="A17" s="14" t="s">
        <v>18</v>
      </c>
      <c r="B17" s="19">
        <v>28493</v>
      </c>
      <c r="C17" s="19">
        <v>25000</v>
      </c>
      <c r="D17" s="19">
        <v>30000</v>
      </c>
      <c r="E17" s="32">
        <f>D17-C17</f>
        <v>5000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123886</v>
      </c>
      <c r="C19" s="19">
        <v>118000</v>
      </c>
      <c r="D19" s="19">
        <v>128000</v>
      </c>
      <c r="E19" s="32">
        <f>D19-C19</f>
        <v>10000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302475</v>
      </c>
      <c r="C23" s="19">
        <v>285000</v>
      </c>
      <c r="D23" s="19">
        <v>312000</v>
      </c>
      <c r="E23" s="32">
        <f t="shared" si="1"/>
        <v>27000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110192</v>
      </c>
      <c r="C26" s="19">
        <v>250000</v>
      </c>
      <c r="D26" s="19">
        <v>113000</v>
      </c>
      <c r="E26" s="32">
        <f t="shared" si="1"/>
        <v>-137000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69377</v>
      </c>
      <c r="C29" s="19">
        <v>25000</v>
      </c>
      <c r="D29" s="19">
        <v>70000</v>
      </c>
      <c r="E29" s="32">
        <f>D29-C29</f>
        <v>45000</v>
      </c>
      <c r="F29" s="7"/>
    </row>
    <row r="30" spans="1:6" s="26" customFormat="1" ht="15" customHeight="1" x14ac:dyDescent="0.25">
      <c r="A30" s="17" t="s">
        <v>29</v>
      </c>
      <c r="B30" s="34">
        <v>6332126</v>
      </c>
      <c r="C30" s="34">
        <v>6485000</v>
      </c>
      <c r="D30" s="34">
        <v>6732000</v>
      </c>
      <c r="E30" s="35">
        <f>SUM(E16:E29)</f>
        <v>247000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167874</v>
      </c>
      <c r="C36" s="19">
        <v>15000</v>
      </c>
      <c r="D36" s="19">
        <v>173000</v>
      </c>
      <c r="E36" s="61">
        <f t="shared" si="2"/>
        <v>158000</v>
      </c>
      <c r="F36" s="16"/>
    </row>
    <row r="37" spans="1:6" s="26" customFormat="1" ht="15" customHeight="1" x14ac:dyDescent="0.25">
      <c r="A37" s="38" t="s">
        <v>36</v>
      </c>
      <c r="B37" s="39">
        <v>6500000</v>
      </c>
      <c r="C37" s="39">
        <v>6500000</v>
      </c>
      <c r="D37" s="39">
        <v>6905000</v>
      </c>
      <c r="E37" s="62">
        <f>E36+E35+E34+E33+E32+E31+E30</f>
        <v>405000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6500000</v>
      </c>
      <c r="C46" s="44">
        <v>6500000</v>
      </c>
      <c r="D46" s="44">
        <v>6905000</v>
      </c>
      <c r="E46" s="65">
        <f>D46-C46</f>
        <v>405000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D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9741977</v>
      </c>
      <c r="C16" s="19">
        <v>8778850</v>
      </c>
      <c r="D16" s="19">
        <v>9043380</v>
      </c>
      <c r="E16" s="19">
        <f>D16-C16</f>
        <v>264530</v>
      </c>
      <c r="F16" s="7"/>
    </row>
    <row r="17" spans="1:6" ht="15" customHeight="1" x14ac:dyDescent="0.2">
      <c r="A17" s="14" t="s">
        <v>18</v>
      </c>
      <c r="B17" s="19">
        <v>112167</v>
      </c>
      <c r="C17" s="19">
        <v>175000</v>
      </c>
      <c r="D17" s="19">
        <v>117775</v>
      </c>
      <c r="E17" s="32">
        <f>D17-C17</f>
        <v>-57225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242620</v>
      </c>
      <c r="C19" s="19">
        <v>200000</v>
      </c>
      <c r="D19" s="19">
        <v>254751</v>
      </c>
      <c r="E19" s="32">
        <f>D19-C19</f>
        <v>54751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567120</v>
      </c>
      <c r="C23" s="19">
        <v>500000</v>
      </c>
      <c r="D23" s="19">
        <v>595476</v>
      </c>
      <c r="E23" s="32">
        <f t="shared" si="1"/>
        <v>95476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332086</v>
      </c>
      <c r="C29" s="19">
        <v>311000</v>
      </c>
      <c r="D29" s="19">
        <v>336700</v>
      </c>
      <c r="E29" s="32">
        <f>D29-C29</f>
        <v>25700</v>
      </c>
      <c r="F29" s="7"/>
    </row>
    <row r="30" spans="1:6" s="26" customFormat="1" ht="15" customHeight="1" x14ac:dyDescent="0.25">
      <c r="A30" s="17" t="s">
        <v>29</v>
      </c>
      <c r="B30" s="34">
        <v>10995970</v>
      </c>
      <c r="C30" s="34">
        <v>9964850</v>
      </c>
      <c r="D30" s="34">
        <v>10348082</v>
      </c>
      <c r="E30" s="35">
        <f>SUM(E16:E29)</f>
        <v>383232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241245</v>
      </c>
      <c r="C36" s="19">
        <v>5150</v>
      </c>
      <c r="D36" s="19">
        <v>21918</v>
      </c>
      <c r="E36" s="61">
        <f t="shared" si="2"/>
        <v>16768</v>
      </c>
      <c r="F36" s="16"/>
    </row>
    <row r="37" spans="1:6" s="26" customFormat="1" ht="15" customHeight="1" x14ac:dyDescent="0.25">
      <c r="A37" s="38" t="s">
        <v>36</v>
      </c>
      <c r="B37" s="39">
        <v>11237215</v>
      </c>
      <c r="C37" s="39">
        <v>9970000</v>
      </c>
      <c r="D37" s="39">
        <v>10370000</v>
      </c>
      <c r="E37" s="63">
        <f>E36+E35+E34+E33+E32+E31+E30</f>
        <v>400000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11237215</v>
      </c>
      <c r="C46" s="44">
        <v>9970000</v>
      </c>
      <c r="D46" s="44">
        <v>10370000</v>
      </c>
      <c r="E46" s="65">
        <f>D46-C46</f>
        <v>400000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E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7714082</v>
      </c>
      <c r="C16" s="19">
        <v>7906166</v>
      </c>
      <c r="D16" s="19">
        <v>8698169</v>
      </c>
      <c r="E16" s="19">
        <f>D16-C16</f>
        <v>792003</v>
      </c>
      <c r="F16" s="7"/>
    </row>
    <row r="17" spans="1:6" ht="15" customHeight="1" x14ac:dyDescent="0.2">
      <c r="A17" s="14" t="s">
        <v>18</v>
      </c>
      <c r="B17" s="19">
        <v>122520</v>
      </c>
      <c r="C17" s="19">
        <v>122520</v>
      </c>
      <c r="D17" s="19">
        <v>134772</v>
      </c>
      <c r="E17" s="32">
        <f>D17-C17</f>
        <v>12252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199518</v>
      </c>
      <c r="C19" s="19">
        <v>199518</v>
      </c>
      <c r="D19" s="19">
        <v>219470</v>
      </c>
      <c r="E19" s="32">
        <f>D19-C19</f>
        <v>19952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474376</v>
      </c>
      <c r="C23" s="19">
        <v>474376</v>
      </c>
      <c r="D23" s="19">
        <v>521813</v>
      </c>
      <c r="E23" s="32">
        <f t="shared" si="1"/>
        <v>47437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196160</v>
      </c>
      <c r="C26" s="19">
        <v>196160</v>
      </c>
      <c r="D26" s="19">
        <v>215776</v>
      </c>
      <c r="E26" s="32">
        <f t="shared" si="1"/>
        <v>19616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8706656</v>
      </c>
      <c r="C30" s="34">
        <v>8898740</v>
      </c>
      <c r="D30" s="34">
        <v>9790000</v>
      </c>
      <c r="E30" s="35">
        <f>SUM(E16:E29)</f>
        <v>891260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1260</v>
      </c>
      <c r="C33" s="19">
        <v>1260</v>
      </c>
      <c r="D33" s="19">
        <v>0</v>
      </c>
      <c r="E33" s="61">
        <f t="shared" si="2"/>
        <v>-1260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v>8707916</v>
      </c>
      <c r="C37" s="39">
        <v>8900000</v>
      </c>
      <c r="D37" s="39">
        <v>9790000</v>
      </c>
      <c r="E37" s="63">
        <f>E36+E35+E34+E33+E32+E31+E30</f>
        <v>890000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8707916</v>
      </c>
      <c r="C46" s="44">
        <v>8900000</v>
      </c>
      <c r="D46" s="44">
        <v>9790000</v>
      </c>
      <c r="E46" s="65">
        <f>D46-C46</f>
        <v>890000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2F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5054822.18</v>
      </c>
      <c r="C16" s="19">
        <v>5130411</v>
      </c>
      <c r="D16" s="19">
        <v>5205000</v>
      </c>
      <c r="E16" s="19">
        <f>D16-C16</f>
        <v>74589</v>
      </c>
      <c r="F16" s="7"/>
    </row>
    <row r="17" spans="1:6" ht="15" customHeight="1" x14ac:dyDescent="0.2">
      <c r="A17" s="14" t="s">
        <v>18</v>
      </c>
      <c r="B17" s="19">
        <v>0</v>
      </c>
      <c r="C17" s="19">
        <v>43132</v>
      </c>
      <c r="D17" s="19">
        <v>0</v>
      </c>
      <c r="E17" s="32">
        <f>D17-C17</f>
        <v>-43132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126988.48</v>
      </c>
      <c r="C19" s="19">
        <v>135285</v>
      </c>
      <c r="D19" s="19">
        <v>125000</v>
      </c>
      <c r="E19" s="32">
        <f>D19-C19</f>
        <v>-10285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306863.12</v>
      </c>
      <c r="C23" s="19">
        <v>330231</v>
      </c>
      <c r="D23" s="19">
        <v>300000</v>
      </c>
      <c r="E23" s="32">
        <f t="shared" si="1"/>
        <v>-30231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328866.57</v>
      </c>
      <c r="C28" s="19">
        <v>424202</v>
      </c>
      <c r="D28" s="19">
        <v>325000</v>
      </c>
      <c r="E28" s="32">
        <f t="shared" si="1"/>
        <v>-99202</v>
      </c>
      <c r="F28" s="7"/>
    </row>
    <row r="29" spans="1:6" ht="15" customHeight="1" x14ac:dyDescent="0.2">
      <c r="A29" s="33" t="s">
        <v>28</v>
      </c>
      <c r="B29" s="19">
        <v>140257.26</v>
      </c>
      <c r="C29" s="19">
        <v>300</v>
      </c>
      <c r="D29" s="19">
        <v>140000</v>
      </c>
      <c r="E29" s="32">
        <f>D29-C29</f>
        <v>139700</v>
      </c>
      <c r="F29" s="7"/>
    </row>
    <row r="30" spans="1:6" s="26" customFormat="1" ht="15" customHeight="1" x14ac:dyDescent="0.25">
      <c r="A30" s="17" t="s">
        <v>29</v>
      </c>
      <c r="B30" s="34">
        <v>5957797.6100000003</v>
      </c>
      <c r="C30" s="34">
        <v>6063561</v>
      </c>
      <c r="D30" s="34">
        <v>6095000</v>
      </c>
      <c r="E30" s="35">
        <f>SUM(E16:E29)</f>
        <v>31439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28989</v>
      </c>
      <c r="D32" s="19">
        <v>0</v>
      </c>
      <c r="E32" s="61">
        <f t="shared" si="2"/>
        <v>-28989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95789.24</v>
      </c>
      <c r="C36" s="19">
        <v>107450</v>
      </c>
      <c r="D36" s="19">
        <v>105000</v>
      </c>
      <c r="E36" s="61">
        <f t="shared" si="2"/>
        <v>-2450</v>
      </c>
      <c r="F36" s="16"/>
    </row>
    <row r="37" spans="1:6" s="26" customFormat="1" ht="15" customHeight="1" x14ac:dyDescent="0.25">
      <c r="A37" s="38" t="s">
        <v>36</v>
      </c>
      <c r="B37" s="39">
        <v>6053586.8500000006</v>
      </c>
      <c r="C37" s="39">
        <v>6200000</v>
      </c>
      <c r="D37" s="39">
        <v>6200000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6053586.8500000006</v>
      </c>
      <c r="C46" s="44">
        <v>6200000</v>
      </c>
      <c r="D46" s="44">
        <v>6200000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30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'2Year'!B7+'4Year'!B7</f>
        <v>0</v>
      </c>
      <c r="C7" s="19">
        <f>'2Year'!C7+'4Year'!C7</f>
        <v>0</v>
      </c>
      <c r="D7" s="19">
        <f>'2Year'!D7+'4Year'!D7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'2Year'!B8+'4Year'!B8</f>
        <v>0</v>
      </c>
      <c r="C8" s="19">
        <f>'2Year'!C8+'4Year'!C8</f>
        <v>0</v>
      </c>
      <c r="D8" s="19">
        <f>'2Year'!D8+'4Year'!D8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'2Year'!B9+'4Year'!B9</f>
        <v>0</v>
      </c>
      <c r="C9" s="19">
        <f>'2Year'!C9+'4Year'!C9</f>
        <v>0</v>
      </c>
      <c r="D9" s="19">
        <f>'2Year'!D9+'4Year'!D9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'2Year'!B10+'4Year'!B10</f>
        <v>10697562.890000001</v>
      </c>
      <c r="C10" s="19">
        <f>'2Year'!C10+'4Year'!C10</f>
        <v>10777680</v>
      </c>
      <c r="D10" s="19">
        <f>'2Year'!D10+'4Year'!D10</f>
        <v>10642631</v>
      </c>
      <c r="E10" s="61">
        <f t="shared" si="0"/>
        <v>-135049</v>
      </c>
      <c r="F10" s="16"/>
    </row>
    <row r="11" spans="1:12" ht="15" customHeight="1" x14ac:dyDescent="0.2">
      <c r="A11" s="22" t="s">
        <v>12</v>
      </c>
      <c r="B11" s="19">
        <f>'2Year'!B11+'4Year'!B11</f>
        <v>259923</v>
      </c>
      <c r="C11" s="19">
        <f>'2Year'!C11+'4Year'!C11</f>
        <v>259923</v>
      </c>
      <c r="D11" s="19">
        <f>'2Year'!D11+'4Year'!D11</f>
        <v>509923</v>
      </c>
      <c r="E11" s="61">
        <f t="shared" si="0"/>
        <v>250000</v>
      </c>
      <c r="F11" s="16"/>
    </row>
    <row r="12" spans="1:12" s="26" customFormat="1" ht="15" customHeight="1" x14ac:dyDescent="0.25">
      <c r="A12" s="23" t="s">
        <v>13</v>
      </c>
      <c r="B12" s="24">
        <f>SUM(B7:B11)</f>
        <v>10957485.890000001</v>
      </c>
      <c r="C12" s="24">
        <f>SUM(C7:C11)</f>
        <v>11037603</v>
      </c>
      <c r="D12" s="24">
        <f>SUM(D7:D11)</f>
        <v>11152554</v>
      </c>
      <c r="E12" s="62">
        <f t="shared" si="0"/>
        <v>114951</v>
      </c>
      <c r="F12" s="25"/>
    </row>
    <row r="13" spans="1:12" s="26" customFormat="1" ht="15" customHeight="1" x14ac:dyDescent="0.25">
      <c r="A13" s="27" t="s">
        <v>14</v>
      </c>
      <c r="B13" s="28">
        <f>'2Year'!B13+'4Year'!B13</f>
        <v>83492</v>
      </c>
      <c r="C13" s="28">
        <f>'2Year'!C13+'4Year'!C13</f>
        <v>0</v>
      </c>
      <c r="D13" s="28">
        <f>'2Year'!D13+'4Year'!D13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'2Year'!B16+'4Year'!B16</f>
        <v>997750219.69000006</v>
      </c>
      <c r="C16" s="19">
        <f>'2Year'!C16+'4Year'!C16</f>
        <v>1010583010.75</v>
      </c>
      <c r="D16" s="19">
        <f>'2Year'!D16+'4Year'!D16</f>
        <v>995941494.96000004</v>
      </c>
      <c r="E16" s="19">
        <f>D16-C16</f>
        <v>-14641515.789999962</v>
      </c>
      <c r="F16" s="7"/>
    </row>
    <row r="17" spans="1:6" ht="15" customHeight="1" x14ac:dyDescent="0.2">
      <c r="A17" s="14" t="s">
        <v>18</v>
      </c>
      <c r="B17" s="19">
        <f>'2Year'!B17+'4Year'!B17</f>
        <v>118869959.03</v>
      </c>
      <c r="C17" s="19">
        <f>'2Year'!C17+'4Year'!C17</f>
        <v>130541988.05</v>
      </c>
      <c r="D17" s="19">
        <f>'2Year'!D17+'4Year'!D17</f>
        <v>127156034.52</v>
      </c>
      <c r="E17" s="32">
        <f>D17-C17</f>
        <v>-3385953.5300000012</v>
      </c>
      <c r="F17" s="7"/>
    </row>
    <row r="18" spans="1:6" ht="15" customHeight="1" x14ac:dyDescent="0.2">
      <c r="A18" s="33" t="s">
        <v>19</v>
      </c>
      <c r="B18" s="19">
        <f>'2Year'!B18+'4Year'!B18</f>
        <v>34669990.950000003</v>
      </c>
      <c r="C18" s="19">
        <f>'2Year'!C18+'4Year'!C18</f>
        <v>35649255</v>
      </c>
      <c r="D18" s="19">
        <f>'2Year'!D18+'4Year'!D18</f>
        <v>36160423</v>
      </c>
      <c r="E18" s="32">
        <f>D18-C18</f>
        <v>511168</v>
      </c>
      <c r="F18" s="7"/>
    </row>
    <row r="19" spans="1:6" ht="15" customHeight="1" x14ac:dyDescent="0.2">
      <c r="A19" s="33" t="s">
        <v>20</v>
      </c>
      <c r="B19" s="19">
        <f>'2Year'!B19+'4Year'!B19</f>
        <v>18790607.630000003</v>
      </c>
      <c r="C19" s="19">
        <f>'2Year'!C19+'4Year'!C19</f>
        <v>18935414</v>
      </c>
      <c r="D19" s="19">
        <f>'2Year'!D19+'4Year'!D19</f>
        <v>19029624.240000002</v>
      </c>
      <c r="E19" s="32">
        <f>D19-C19</f>
        <v>94210.240000002086</v>
      </c>
      <c r="F19" s="7"/>
    </row>
    <row r="20" spans="1:6" ht="15" customHeight="1" x14ac:dyDescent="0.2">
      <c r="A20" s="33" t="s">
        <v>21</v>
      </c>
      <c r="B20" s="19">
        <f>'2Year'!B20+'4Year'!B20</f>
        <v>412532</v>
      </c>
      <c r="C20" s="19">
        <f>'2Year'!C20+'4Year'!C20</f>
        <v>413169</v>
      </c>
      <c r="D20" s="19">
        <f>'2Year'!D20+'4Year'!D20</f>
        <v>959110</v>
      </c>
      <c r="E20" s="32">
        <f t="shared" ref="E20:E28" si="1">D20-C20</f>
        <v>545941</v>
      </c>
      <c r="F20" s="7"/>
    </row>
    <row r="21" spans="1:6" ht="15" customHeight="1" x14ac:dyDescent="0.2">
      <c r="A21" s="33" t="s">
        <v>22</v>
      </c>
      <c r="B21" s="19">
        <f>'2Year'!B21+'4Year'!B21</f>
        <v>181385.60000000001</v>
      </c>
      <c r="C21" s="19">
        <f>'2Year'!C21+'4Year'!C21</f>
        <v>181385.60000000001</v>
      </c>
      <c r="D21" s="19">
        <f>'2Year'!D21+'4Year'!D21</f>
        <v>368871.6</v>
      </c>
      <c r="E21" s="32">
        <f t="shared" si="1"/>
        <v>187485.99999999997</v>
      </c>
      <c r="F21" s="7"/>
    </row>
    <row r="22" spans="1:6" ht="15" customHeight="1" x14ac:dyDescent="0.2">
      <c r="A22" s="33" t="s">
        <v>47</v>
      </c>
      <c r="B22" s="19">
        <f>'2Year'!B22+'4Year'!B22</f>
        <v>385444.4</v>
      </c>
      <c r="C22" s="19">
        <f>'2Year'!C22+'4Year'!C22</f>
        <v>385444.4</v>
      </c>
      <c r="D22" s="19">
        <f>'2Year'!D22+'4Year'!D22</f>
        <v>385444.4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'2Year'!B23+'4Year'!B23</f>
        <v>9267967.1099999994</v>
      </c>
      <c r="C23" s="19">
        <f>'2Year'!C23+'4Year'!C23</f>
        <v>9277220.0099999998</v>
      </c>
      <c r="D23" s="19">
        <f>'2Year'!D23+'4Year'!D23</f>
        <v>9602645.4100000001</v>
      </c>
      <c r="E23" s="32">
        <f t="shared" si="1"/>
        <v>325425.40000000037</v>
      </c>
      <c r="F23" s="7"/>
    </row>
    <row r="24" spans="1:6" ht="15" customHeight="1" x14ac:dyDescent="0.2">
      <c r="A24" s="33" t="s">
        <v>23</v>
      </c>
      <c r="B24" s="19">
        <f>'2Year'!B24+'4Year'!B24</f>
        <v>0</v>
      </c>
      <c r="C24" s="19">
        <f>'2Year'!C24+'4Year'!C24</f>
        <v>0</v>
      </c>
      <c r="D24" s="19">
        <f>'2Year'!D24+'4Year'!D24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'2Year'!B25+'4Year'!B25</f>
        <v>626019</v>
      </c>
      <c r="C25" s="19">
        <f>'2Year'!C25+'4Year'!C25</f>
        <v>626019</v>
      </c>
      <c r="D25" s="19">
        <f>'2Year'!D25+'4Year'!D25</f>
        <v>819022</v>
      </c>
      <c r="E25" s="32">
        <f t="shared" si="1"/>
        <v>193003</v>
      </c>
      <c r="F25" s="7"/>
    </row>
    <row r="26" spans="1:6" ht="15" customHeight="1" x14ac:dyDescent="0.2">
      <c r="A26" s="33" t="s">
        <v>25</v>
      </c>
      <c r="B26" s="19">
        <f>'2Year'!B26+'4Year'!B26</f>
        <v>103270895.79000001</v>
      </c>
      <c r="C26" s="19">
        <f>'2Year'!C26+'4Year'!C26</f>
        <v>97184820</v>
      </c>
      <c r="D26" s="19">
        <f>'2Year'!D26+'4Year'!D26</f>
        <v>113952867</v>
      </c>
      <c r="E26" s="32">
        <f t="shared" si="1"/>
        <v>16768047</v>
      </c>
      <c r="F26" s="7"/>
    </row>
    <row r="27" spans="1:6" ht="15" customHeight="1" x14ac:dyDescent="0.2">
      <c r="A27" s="33" t="s">
        <v>26</v>
      </c>
      <c r="B27" s="19">
        <f>'2Year'!B27+'4Year'!B27</f>
        <v>26150</v>
      </c>
      <c r="C27" s="19">
        <f>'2Year'!C27+'4Year'!C27</f>
        <v>0</v>
      </c>
      <c r="D27" s="19">
        <f>'2Year'!D27+'4Year'!D27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'2Year'!B28+'4Year'!B28</f>
        <v>13187424.270000001</v>
      </c>
      <c r="C28" s="19">
        <f>'2Year'!C28+'4Year'!C28</f>
        <v>13077884.99</v>
      </c>
      <c r="D28" s="19">
        <f>'2Year'!D28+'4Year'!D28</f>
        <v>13268647.219999999</v>
      </c>
      <c r="E28" s="32">
        <f t="shared" si="1"/>
        <v>190762.22999999858</v>
      </c>
      <c r="F28" s="7"/>
    </row>
    <row r="29" spans="1:6" ht="15" customHeight="1" x14ac:dyDescent="0.2">
      <c r="A29" s="33" t="s">
        <v>28</v>
      </c>
      <c r="B29" s="19">
        <f>'2Year'!B29+'4Year'!B29</f>
        <v>36819570.980000004</v>
      </c>
      <c r="C29" s="19">
        <f>'2Year'!C29+'4Year'!C29</f>
        <v>33033487</v>
      </c>
      <c r="D29" s="19">
        <f>'2Year'!D29+'4Year'!D29</f>
        <v>35335619.359999999</v>
      </c>
      <c r="E29" s="32">
        <f>D29-C29</f>
        <v>2302132.3599999994</v>
      </c>
      <c r="F29" s="7"/>
    </row>
    <row r="30" spans="1:6" s="26" customFormat="1" ht="15" customHeight="1" x14ac:dyDescent="0.25">
      <c r="A30" s="17" t="s">
        <v>29</v>
      </c>
      <c r="B30" s="34">
        <f>SUM(B16:B29)</f>
        <v>1334258166.45</v>
      </c>
      <c r="C30" s="34">
        <f>SUM(C16:C29)</f>
        <v>1349889097.8</v>
      </c>
      <c r="D30" s="34">
        <f>SUM(D16:D29)</f>
        <v>1352979803.71</v>
      </c>
      <c r="E30" s="35">
        <f>SUM(E16:E29)</f>
        <v>3090705.9100000374</v>
      </c>
      <c r="F30" s="25"/>
    </row>
    <row r="31" spans="1:6" ht="15" customHeight="1" x14ac:dyDescent="0.2">
      <c r="A31" s="36" t="s">
        <v>30</v>
      </c>
      <c r="B31" s="19">
        <f>'2Year'!B31+'4Year'!B31</f>
        <v>0</v>
      </c>
      <c r="C31" s="19">
        <f>'2Year'!C31+'4Year'!C31</f>
        <v>0</v>
      </c>
      <c r="D31" s="19">
        <f>'2Year'!D31+'4Year'!D31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'2Year'!B32+'4Year'!B32</f>
        <v>3966555.69</v>
      </c>
      <c r="C32" s="19">
        <f>'2Year'!C32+'4Year'!C32</f>
        <v>2627442</v>
      </c>
      <c r="D32" s="19">
        <f>'2Year'!D32+'4Year'!D32</f>
        <v>2567630</v>
      </c>
      <c r="E32" s="61">
        <f t="shared" si="2"/>
        <v>-59812</v>
      </c>
      <c r="F32" s="16"/>
    </row>
    <row r="33" spans="1:6" ht="15" customHeight="1" x14ac:dyDescent="0.2">
      <c r="A33" s="37" t="s">
        <v>32</v>
      </c>
      <c r="B33" s="19">
        <f>'2Year'!B33+'4Year'!B33</f>
        <v>960982</v>
      </c>
      <c r="C33" s="19">
        <f>'2Year'!C33+'4Year'!C33</f>
        <v>969260</v>
      </c>
      <c r="D33" s="19">
        <f>'2Year'!D33+'4Year'!D33</f>
        <v>990000</v>
      </c>
      <c r="E33" s="61">
        <f t="shared" si="2"/>
        <v>20740</v>
      </c>
      <c r="F33" s="16"/>
    </row>
    <row r="34" spans="1:6" ht="15" customHeight="1" x14ac:dyDescent="0.2">
      <c r="A34" s="21" t="s">
        <v>33</v>
      </c>
      <c r="B34" s="19">
        <f>'2Year'!B34+'4Year'!B34</f>
        <v>163412</v>
      </c>
      <c r="C34" s="19">
        <f>'2Year'!C34+'4Year'!C34</f>
        <v>195000</v>
      </c>
      <c r="D34" s="19">
        <f>'2Year'!D34+'4Year'!D34</f>
        <v>156000</v>
      </c>
      <c r="E34" s="61">
        <f t="shared" si="2"/>
        <v>-39000</v>
      </c>
      <c r="F34" s="16"/>
    </row>
    <row r="35" spans="1:6" ht="15" customHeight="1" x14ac:dyDescent="0.2">
      <c r="A35" s="33" t="s">
        <v>34</v>
      </c>
      <c r="B35" s="19">
        <f>'2Year'!B35+'4Year'!B35</f>
        <v>0</v>
      </c>
      <c r="C35" s="19">
        <f>'2Year'!C35+'4Year'!C35</f>
        <v>0</v>
      </c>
      <c r="D35" s="19">
        <f>'2Year'!D35+'4Year'!D35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'2Year'!B36+'4Year'!B36</f>
        <v>39209262.930000007</v>
      </c>
      <c r="C36" s="19">
        <f>'2Year'!C36+'4Year'!C36</f>
        <v>52180437</v>
      </c>
      <c r="D36" s="19">
        <f>'2Year'!D36+'4Year'!D36</f>
        <v>64187274.289999999</v>
      </c>
      <c r="E36" s="61">
        <f t="shared" si="2"/>
        <v>12006837.289999999</v>
      </c>
      <c r="F36" s="16"/>
    </row>
    <row r="37" spans="1:6" s="26" customFormat="1" ht="15" customHeight="1" x14ac:dyDescent="0.25">
      <c r="A37" s="38" t="s">
        <v>36</v>
      </c>
      <c r="B37" s="39">
        <f>SUM(B30:B36)</f>
        <v>1378558379.0700002</v>
      </c>
      <c r="C37" s="39">
        <f>SUM(C30:C36)</f>
        <v>1405861236.8</v>
      </c>
      <c r="D37" s="39">
        <f>SUM(D30:D36)</f>
        <v>1420880708</v>
      </c>
      <c r="E37" s="63">
        <f>E36+E35+E34+E33+E32+E31+E30</f>
        <v>15019471.200000037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'2Year'!B39+'4Year'!B39</f>
        <v>0</v>
      </c>
      <c r="C39" s="19">
        <f>'2Year'!C39+'4Year'!C39</f>
        <v>0</v>
      </c>
      <c r="D39" s="19">
        <f>'2Year'!D39+'4Year'!D39</f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f>'2Year'!B40+'4Year'!B40</f>
        <v>0</v>
      </c>
      <c r="C40" s="19">
        <f>'2Year'!C40+'4Year'!C40</f>
        <v>0</v>
      </c>
      <c r="D40" s="19">
        <f>'2Year'!D40+'4Year'!D40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'2Year'!B42+'4Year'!B42</f>
        <v>0</v>
      </c>
      <c r="C42" s="19">
        <f>'2Year'!C42+'4Year'!C42</f>
        <v>0</v>
      </c>
      <c r="D42" s="19">
        <f>'2Year'!D42+'4Year'!D42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'2Year'!B43+'4Year'!B43</f>
        <v>0</v>
      </c>
      <c r="C43" s="19">
        <f>'2Year'!C43+'4Year'!C43</f>
        <v>0</v>
      </c>
      <c r="D43" s="19">
        <f>'2Year'!D43+'4Year'!D43</f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0</v>
      </c>
      <c r="C44" s="28">
        <f>C39+C40+C42+C43</f>
        <v>0</v>
      </c>
      <c r="D44" s="28">
        <f>D39+D40+D42+D43</f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f>'2Year'!B45+'4Year'!B45</f>
        <v>0</v>
      </c>
      <c r="C45" s="28">
        <f>'2Year'!C45+'4Year'!C45</f>
        <v>0</v>
      </c>
      <c r="D45" s="28">
        <f>'2Year'!D45+'4Year'!D45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1389599356.9600003</v>
      </c>
      <c r="C46" s="44">
        <f>C45+C44+C37+C13+C12</f>
        <v>1416898839.8</v>
      </c>
      <c r="D46" s="44">
        <f>D45+D44+D37+D13+D12</f>
        <v>1432033262</v>
      </c>
      <c r="E46" s="65">
        <f>D46-C46</f>
        <v>15134422.200000048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10227390.51</v>
      </c>
      <c r="C16" s="19">
        <v>6250000</v>
      </c>
      <c r="D16" s="19">
        <v>6830000</v>
      </c>
      <c r="E16" s="19">
        <f>D16-C16</f>
        <v>580000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195225</v>
      </c>
      <c r="C19" s="19">
        <v>150000</v>
      </c>
      <c r="D19" s="19">
        <v>190000</v>
      </c>
      <c r="E19" s="32">
        <f>D19-C19</f>
        <v>40000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455745</v>
      </c>
      <c r="C23" s="19">
        <v>250000</v>
      </c>
      <c r="D23" s="19">
        <v>455000</v>
      </c>
      <c r="E23" s="32">
        <f t="shared" si="1"/>
        <v>205000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736366.32</v>
      </c>
      <c r="C26" s="19">
        <v>350000</v>
      </c>
      <c r="D26" s="19">
        <v>730000</v>
      </c>
      <c r="E26" s="32">
        <f t="shared" si="1"/>
        <v>380000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264976.01</v>
      </c>
      <c r="C28" s="19">
        <v>50000</v>
      </c>
      <c r="D28" s="19">
        <v>250000</v>
      </c>
      <c r="E28" s="32">
        <f t="shared" si="1"/>
        <v>200000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11879702.84</v>
      </c>
      <c r="C30" s="34">
        <v>7050000</v>
      </c>
      <c r="D30" s="34">
        <v>8455000</v>
      </c>
      <c r="E30" s="35">
        <f>SUM(E16:E29)</f>
        <v>1405000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317526.28999999998</v>
      </c>
      <c r="C36" s="19">
        <v>200000</v>
      </c>
      <c r="D36" s="19">
        <v>300000</v>
      </c>
      <c r="E36" s="61">
        <f t="shared" si="2"/>
        <v>100000</v>
      </c>
      <c r="F36" s="16"/>
    </row>
    <row r="37" spans="1:6" s="26" customFormat="1" ht="15" customHeight="1" x14ac:dyDescent="0.25">
      <c r="A37" s="38" t="s">
        <v>36</v>
      </c>
      <c r="B37" s="39">
        <v>12197229.129999999</v>
      </c>
      <c r="C37" s="39">
        <v>7250000</v>
      </c>
      <c r="D37" s="39">
        <v>8755000</v>
      </c>
      <c r="E37" s="63">
        <f>E36+E35+E34+E33+E32+E31+E30</f>
        <v>1505000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12197229.129999999</v>
      </c>
      <c r="C46" s="44">
        <v>7250000</v>
      </c>
      <c r="D46" s="44">
        <v>8755000</v>
      </c>
      <c r="E46" s="65">
        <f>D46-C46</f>
        <v>1505000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31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0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>D11-C11</f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>D12-C12</f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15471399</v>
      </c>
      <c r="C16" s="19">
        <v>15471399</v>
      </c>
      <c r="D16" s="19">
        <v>15510000</v>
      </c>
      <c r="E16" s="19">
        <f t="shared" ref="E16:E29" si="1">D16-C16</f>
        <v>38601</v>
      </c>
      <c r="F16" s="7"/>
    </row>
    <row r="17" spans="1:6" ht="15" customHeight="1" x14ac:dyDescent="0.2">
      <c r="A17" s="14" t="s">
        <v>18</v>
      </c>
      <c r="B17" s="19">
        <v>749068</v>
      </c>
      <c r="C17" s="19">
        <v>749068</v>
      </c>
      <c r="D17" s="19">
        <v>840000</v>
      </c>
      <c r="E17" s="19">
        <f t="shared" si="1"/>
        <v>90932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19">
        <f t="shared" si="1"/>
        <v>0</v>
      </c>
      <c r="F18" s="7"/>
    </row>
    <row r="19" spans="1:6" ht="15" customHeight="1" x14ac:dyDescent="0.2">
      <c r="A19" s="33" t="s">
        <v>20</v>
      </c>
      <c r="B19" s="19">
        <v>369141</v>
      </c>
      <c r="C19" s="19">
        <v>369141</v>
      </c>
      <c r="D19" s="19">
        <v>385000</v>
      </c>
      <c r="E19" s="19">
        <f t="shared" si="1"/>
        <v>15859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19">
        <f t="shared" si="1"/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19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19">
        <f t="shared" si="1"/>
        <v>0</v>
      </c>
      <c r="F22" s="7"/>
    </row>
    <row r="23" spans="1:6" ht="15" customHeight="1" x14ac:dyDescent="0.2">
      <c r="A23" s="33" t="s">
        <v>48</v>
      </c>
      <c r="B23" s="19">
        <v>872988</v>
      </c>
      <c r="C23" s="19">
        <v>872988</v>
      </c>
      <c r="D23" s="19">
        <v>915000</v>
      </c>
      <c r="E23" s="19">
        <f t="shared" si="1"/>
        <v>42012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19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19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19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19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19">
        <f t="shared" si="1"/>
        <v>0</v>
      </c>
      <c r="F28" s="7"/>
    </row>
    <row r="29" spans="1:6" ht="15" customHeight="1" x14ac:dyDescent="0.2">
      <c r="A29" s="33" t="s">
        <v>28</v>
      </c>
      <c r="B29" s="19">
        <v>741405</v>
      </c>
      <c r="C29" s="19">
        <v>741405</v>
      </c>
      <c r="D29" s="19">
        <v>600000</v>
      </c>
      <c r="E29" s="19">
        <f t="shared" si="1"/>
        <v>-141405</v>
      </c>
      <c r="F29" s="7"/>
    </row>
    <row r="30" spans="1:6" s="26" customFormat="1" ht="15" customHeight="1" x14ac:dyDescent="0.25">
      <c r="A30" s="17" t="s">
        <v>29</v>
      </c>
      <c r="B30" s="34">
        <v>18204001</v>
      </c>
      <c r="C30" s="34">
        <v>18204001</v>
      </c>
      <c r="D30" s="34">
        <v>18250000</v>
      </c>
      <c r="E30" s="35">
        <f>SUM(E16:E29)</f>
        <v>45999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>D32-C32</f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ref="E33:E36" si="2">D33-C33</f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45999</v>
      </c>
      <c r="C36" s="19">
        <v>45999</v>
      </c>
      <c r="D36" s="19">
        <v>0</v>
      </c>
      <c r="E36" s="61">
        <f t="shared" si="2"/>
        <v>-45999</v>
      </c>
      <c r="F36" s="16"/>
    </row>
    <row r="37" spans="1:6" s="26" customFormat="1" ht="15" customHeight="1" x14ac:dyDescent="0.25">
      <c r="A37" s="38" t="s">
        <v>36</v>
      </c>
      <c r="B37" s="39">
        <v>18250000</v>
      </c>
      <c r="C37" s="39">
        <v>18250000</v>
      </c>
      <c r="D37" s="39">
        <v>18250000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18250000</v>
      </c>
      <c r="C46" s="44">
        <v>18250000</v>
      </c>
      <c r="D46" s="44">
        <v>18250000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32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55"/>
  <sheetViews>
    <sheetView zoomScale="80" zoomScaleNormal="80" workbookViewId="0"/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8213648.1600000001</v>
      </c>
      <c r="C16" s="19">
        <v>8222000</v>
      </c>
      <c r="D16" s="19">
        <v>8281000</v>
      </c>
      <c r="E16" s="19">
        <f>D16-C16</f>
        <v>59000</v>
      </c>
      <c r="F16" s="7"/>
    </row>
    <row r="17" spans="1:6" ht="15" customHeight="1" x14ac:dyDescent="0.2">
      <c r="A17" s="14" t="s">
        <v>18</v>
      </c>
      <c r="B17" s="19">
        <v>89709.17</v>
      </c>
      <c r="C17" s="19">
        <v>90000</v>
      </c>
      <c r="D17" s="19">
        <v>95000</v>
      </c>
      <c r="E17" s="32">
        <f>D17-C17</f>
        <v>5000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202608.02</v>
      </c>
      <c r="C19" s="19">
        <v>205000</v>
      </c>
      <c r="D19" s="19">
        <v>210000</v>
      </c>
      <c r="E19" s="32">
        <f>D19-C19</f>
        <v>5000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489202</v>
      </c>
      <c r="C23" s="19">
        <v>490000</v>
      </c>
      <c r="D23" s="19">
        <v>500000</v>
      </c>
      <c r="E23" s="32">
        <f t="shared" si="1"/>
        <v>10000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427016.08</v>
      </c>
      <c r="C26" s="19">
        <v>430000</v>
      </c>
      <c r="D26" s="19">
        <v>435000</v>
      </c>
      <c r="E26" s="32">
        <f t="shared" si="1"/>
        <v>5000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111160</v>
      </c>
      <c r="C28" s="19">
        <v>111750</v>
      </c>
      <c r="D28" s="19">
        <v>115000</v>
      </c>
      <c r="E28" s="32">
        <f t="shared" si="1"/>
        <v>3250</v>
      </c>
      <c r="F28" s="7"/>
    </row>
    <row r="29" spans="1:6" ht="15" customHeight="1" x14ac:dyDescent="0.2">
      <c r="A29" s="33" t="s">
        <v>28</v>
      </c>
      <c r="B29" s="19">
        <v>100002.75</v>
      </c>
      <c r="C29" s="19">
        <v>103250</v>
      </c>
      <c r="D29" s="19">
        <v>110000</v>
      </c>
      <c r="E29" s="32">
        <f>D29-C29</f>
        <v>6750</v>
      </c>
      <c r="F29" s="7"/>
    </row>
    <row r="30" spans="1:6" s="26" customFormat="1" ht="15" customHeight="1" x14ac:dyDescent="0.25">
      <c r="A30" s="17" t="s">
        <v>29</v>
      </c>
      <c r="B30" s="34">
        <v>9633346.1799999997</v>
      </c>
      <c r="C30" s="34">
        <v>9652000</v>
      </c>
      <c r="D30" s="34">
        <v>9746000</v>
      </c>
      <c r="E30" s="35">
        <f>SUM(E16:E29)</f>
        <v>94000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10953.78</v>
      </c>
      <c r="C32" s="19">
        <v>13000</v>
      </c>
      <c r="D32" s="19">
        <v>14000</v>
      </c>
      <c r="E32" s="61">
        <f t="shared" si="2"/>
        <v>1000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134514.32</v>
      </c>
      <c r="C36" s="19">
        <v>135000</v>
      </c>
      <c r="D36" s="19">
        <v>140000</v>
      </c>
      <c r="E36" s="61">
        <f t="shared" si="2"/>
        <v>5000</v>
      </c>
      <c r="F36" s="16"/>
    </row>
    <row r="37" spans="1:6" s="26" customFormat="1" ht="15" customHeight="1" x14ac:dyDescent="0.25">
      <c r="A37" s="38" t="s">
        <v>36</v>
      </c>
      <c r="B37" s="39">
        <v>9778814.2799999993</v>
      </c>
      <c r="C37" s="39">
        <v>9800000</v>
      </c>
      <c r="D37" s="39">
        <v>9900000</v>
      </c>
      <c r="E37" s="63">
        <f>E36+E35+E34+E33+E32+E31+E30</f>
        <v>100000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9778814.2799999993</v>
      </c>
      <c r="C46" s="44">
        <v>9800000</v>
      </c>
      <c r="D46" s="44">
        <v>9900000</v>
      </c>
      <c r="E46" s="65">
        <f>D46-C46</f>
        <v>100000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33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157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2005640.15</v>
      </c>
      <c r="C16" s="19">
        <v>2210000</v>
      </c>
      <c r="D16" s="19">
        <v>2230000</v>
      </c>
      <c r="E16" s="19">
        <f>D16-C16</f>
        <v>20000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68379</v>
      </c>
      <c r="C19" s="19">
        <v>150000</v>
      </c>
      <c r="D19" s="19">
        <v>75000</v>
      </c>
      <c r="E19" s="32">
        <f>D19-C19</f>
        <v>-75000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159551</v>
      </c>
      <c r="C23" s="19">
        <v>250000</v>
      </c>
      <c r="D23" s="19">
        <v>171000</v>
      </c>
      <c r="E23" s="32">
        <f t="shared" si="1"/>
        <v>-79000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26150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113965</v>
      </c>
      <c r="C28" s="19">
        <v>0</v>
      </c>
      <c r="D28" s="19">
        <v>122500</v>
      </c>
      <c r="E28" s="32">
        <f t="shared" si="1"/>
        <v>122500</v>
      </c>
      <c r="F28" s="7"/>
    </row>
    <row r="29" spans="1:6" ht="15" customHeight="1" x14ac:dyDescent="0.2">
      <c r="A29" s="33" t="s">
        <v>28</v>
      </c>
      <c r="B29" s="19">
        <v>90745</v>
      </c>
      <c r="C29" s="19">
        <v>53000</v>
      </c>
      <c r="D29" s="19">
        <v>81500</v>
      </c>
      <c r="E29" s="32">
        <f>D29-C29</f>
        <v>28500</v>
      </c>
      <c r="F29" s="7"/>
    </row>
    <row r="30" spans="1:6" s="26" customFormat="1" ht="15" customHeight="1" x14ac:dyDescent="0.25">
      <c r="A30" s="17" t="s">
        <v>29</v>
      </c>
      <c r="B30" s="34">
        <v>2464430.15</v>
      </c>
      <c r="C30" s="34">
        <v>2663000</v>
      </c>
      <c r="D30" s="34">
        <v>2680000</v>
      </c>
      <c r="E30" s="35">
        <f>SUM(E16:E29)</f>
        <v>17000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26219.599999999999</v>
      </c>
      <c r="C32" s="19">
        <v>27000</v>
      </c>
      <c r="D32" s="19">
        <v>25000</v>
      </c>
      <c r="E32" s="61">
        <f t="shared" si="2"/>
        <v>-2000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23347.64</v>
      </c>
      <c r="C36" s="19">
        <v>40000</v>
      </c>
      <c r="D36" s="19">
        <v>25000</v>
      </c>
      <c r="E36" s="61">
        <f t="shared" si="2"/>
        <v>-15000</v>
      </c>
      <c r="F36" s="16"/>
    </row>
    <row r="37" spans="1:6" s="26" customFormat="1" ht="15" customHeight="1" x14ac:dyDescent="0.25">
      <c r="A37" s="38" t="s">
        <v>36</v>
      </c>
      <c r="B37" s="39">
        <v>2513997.39</v>
      </c>
      <c r="C37" s="39">
        <v>2730000</v>
      </c>
      <c r="D37" s="39">
        <v>2730000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0</v>
      </c>
      <c r="C39" s="19">
        <v>0</v>
      </c>
      <c r="D39" s="19">
        <v>0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0</v>
      </c>
      <c r="C44" s="28">
        <v>0</v>
      </c>
      <c r="D44" s="28">
        <v>0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2513997.39</v>
      </c>
      <c r="C46" s="44">
        <v>2730000</v>
      </c>
      <c r="D46" s="44">
        <v>2730000</v>
      </c>
      <c r="E46" s="65">
        <f>D46-C46</f>
        <v>0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34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BOR!B7+ULSBoard!B7+SUBoard!B7+LCTCBoard!B7+Online!B7</f>
        <v>0</v>
      </c>
      <c r="C7" s="19">
        <f>BOR!C7+ULSBoard!C7+SUBoard!C7+LCTCBoard!C7+Online!C7</f>
        <v>0</v>
      </c>
      <c r="D7" s="19">
        <f>BOR!D7+ULSBoard!D7+SUBoard!D7+LCTCBoard!D7+Online!D7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BOR!B8+ULSBoard!B8+SUBoard!B8+LCTCBoard!B8+Online!B8</f>
        <v>0</v>
      </c>
      <c r="C8" s="19">
        <f>BOR!C8+ULSBoard!C8+SUBoard!C8+LCTCBoard!C8+Online!C8</f>
        <v>0</v>
      </c>
      <c r="D8" s="19">
        <f>BOR!D8+ULSBoard!D8+SUBoard!D8+LCTCBoard!D8+Online!D8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BOR!B9+ULSBoard!B9+SUBoard!B9+LCTCBoard!B9+Online!B9</f>
        <v>0</v>
      </c>
      <c r="C9" s="19">
        <f>BOR!C9+ULSBoard!C9+SUBoard!C9+LCTCBoard!C9+Online!C9</f>
        <v>0</v>
      </c>
      <c r="D9" s="19">
        <f>BOR!D9+ULSBoard!D9+SUBoard!D9+LCTCBoard!D9+Online!D9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BOR!B10+ULSBoard!B10+SUBoard!B10+LCTCBoard!B10+Online!B10</f>
        <v>0</v>
      </c>
      <c r="C10" s="19">
        <f>BOR!C10+ULSBoard!C10+SUBoard!C10+LCTCBoard!C10+Online!C10</f>
        <v>0</v>
      </c>
      <c r="D10" s="19">
        <f>BOR!D10+ULSBoard!D10+SUBoard!D10+LCTCBoard!D10+Online!D10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BOR!B11+ULSBoard!B11+SUBoard!B11+LCTCBoard!B11+Online!B11</f>
        <v>5256003.17</v>
      </c>
      <c r="C11" s="19">
        <f>BOR!C11+ULSBoard!C11+SUBoard!C11+LCTCBoard!C11+Online!C11</f>
        <v>11167888</v>
      </c>
      <c r="D11" s="19">
        <f>BOR!D11+ULSBoard!D11+SUBoard!D11+LCTCBoard!D11+Online!D11</f>
        <v>5781216</v>
      </c>
      <c r="E11" s="61">
        <f t="shared" si="0"/>
        <v>-5386672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f>SUM(C7:C11)</f>
        <v>11167888</v>
      </c>
      <c r="D12" s="24">
        <f>SUM(D7:D11)</f>
        <v>5781216</v>
      </c>
      <c r="E12" s="62">
        <f t="shared" si="0"/>
        <v>-5386672</v>
      </c>
      <c r="F12" s="25"/>
    </row>
    <row r="13" spans="1:12" s="26" customFormat="1" ht="15" customHeight="1" x14ac:dyDescent="0.25">
      <c r="A13" s="27" t="s">
        <v>14</v>
      </c>
      <c r="B13" s="28">
        <f>BOR!B13+ULSBoard!B13+SUBoard!B13+LCTCBoard!B13+Online!B13</f>
        <v>0</v>
      </c>
      <c r="C13" s="28">
        <f>BOR!C13+ULSBoard!C13+SUBoard!C13+LCTCBoard!C13+Online!C13</f>
        <v>0</v>
      </c>
      <c r="D13" s="28">
        <f>BOR!D13+ULSBoard!D13+SUBoard!D13+LCTCBoard!D13+Online!D13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BOR!B16+ULSBoard!B16+SUBoard!B16+LCTCBoard!B16+Online!B16</f>
        <v>0</v>
      </c>
      <c r="C16" s="19">
        <f>BOR!C16+ULSBoard!C16+SUBoard!C16+LCTCBoard!C16+Online!C16</f>
        <v>0</v>
      </c>
      <c r="D16" s="19">
        <f>BOR!D16+ULSBoard!D16+SUBoard!D16+LCTCBoard!D16+Online!D16</f>
        <v>0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f>BOR!B17+ULSBoard!B17+SUBoard!B17+LCTCBoard!B17+Online!B17</f>
        <v>0</v>
      </c>
      <c r="C17" s="19">
        <f>BOR!C17+ULSBoard!C17+SUBoard!C17+LCTCBoard!C17+Online!C17</f>
        <v>0</v>
      </c>
      <c r="D17" s="19">
        <f>BOR!D17+ULSBoard!D17+SUBoard!D17+LCTCBoard!D17+Online!D17</f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f>BOR!B18+ULSBoard!B18+SUBoard!B18+LCTCBoard!B18+Online!B18</f>
        <v>0</v>
      </c>
      <c r="C18" s="19">
        <f>BOR!C18+ULSBoard!C18+SUBoard!C18+LCTCBoard!C18+Online!C18</f>
        <v>0</v>
      </c>
      <c r="D18" s="19">
        <f>BOR!D18+ULSBoard!D18+SUBoard!D18+LCTCBoard!D18+Online!D18</f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f>BOR!B19+ULSBoard!B19+SUBoard!B19+LCTCBoard!B19+Online!B19</f>
        <v>0</v>
      </c>
      <c r="C19" s="19">
        <f>BOR!C19+ULSBoard!C19+SUBoard!C19+LCTCBoard!C19+Online!C19</f>
        <v>0</v>
      </c>
      <c r="D19" s="19">
        <f>BOR!D19+ULSBoard!D19+SUBoard!D19+LCTCBoard!D19+Online!D19</f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f>BOR!B20+ULSBoard!B20+SUBoard!B20+LCTCBoard!B20+Online!B20</f>
        <v>0</v>
      </c>
      <c r="C20" s="19">
        <f>BOR!C20+ULSBoard!C20+SUBoard!C20+LCTCBoard!C20+Online!C20</f>
        <v>0</v>
      </c>
      <c r="D20" s="19">
        <f>BOR!D20+ULSBoard!D20+SUBoard!D20+LCTCBoard!D20+Online!D20</f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f>BOR!B21+ULSBoard!B21+SUBoard!B21+LCTCBoard!B21+Online!B21</f>
        <v>0</v>
      </c>
      <c r="C21" s="19">
        <f>BOR!C21+ULSBoard!C21+SUBoard!C21+LCTCBoard!C21+Online!C21</f>
        <v>0</v>
      </c>
      <c r="D21" s="19">
        <f>BOR!D21+ULSBoard!D21+SUBoard!D21+LCTCBoard!D21+Online!D21</f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f>BOR!B22+ULSBoard!B22+SUBoard!B22+LCTCBoard!B22+Online!B22</f>
        <v>0</v>
      </c>
      <c r="C22" s="19">
        <f>BOR!C22+ULSBoard!C22+SUBoard!C22+LCTCBoard!C22+Online!C22</f>
        <v>0</v>
      </c>
      <c r="D22" s="19">
        <f>BOR!D22+ULSBoard!D22+SUBoard!D22+LCTCBoard!D22+Online!D22</f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BOR!B23+ULSBoard!B23+SUBoard!B23+LCTCBoard!B23+Online!B23</f>
        <v>0</v>
      </c>
      <c r="C23" s="19">
        <f>BOR!C23+ULSBoard!C23+SUBoard!C23+LCTCBoard!C23+Online!C23</f>
        <v>0</v>
      </c>
      <c r="D23" s="19">
        <f>BOR!D23+ULSBoard!D23+SUBoard!D23+LCTCBoard!D23+Online!D23</f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f>BOR!B24+ULSBoard!B24+SUBoard!B24+LCTCBoard!B24+Online!B24</f>
        <v>0</v>
      </c>
      <c r="C24" s="19">
        <f>BOR!C24+ULSBoard!C24+SUBoard!C24+LCTCBoard!C24+Online!C24</f>
        <v>0</v>
      </c>
      <c r="D24" s="19">
        <f>BOR!D24+ULSBoard!D24+SUBoard!D24+LCTCBoard!D24+Online!D24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BOR!B25+ULSBoard!B25+SUBoard!B25+LCTCBoard!B25+Online!B25</f>
        <v>0</v>
      </c>
      <c r="C25" s="19">
        <f>BOR!C25+ULSBoard!C25+SUBoard!C25+LCTCBoard!C25+Online!C25</f>
        <v>0</v>
      </c>
      <c r="D25" s="19">
        <f>BOR!D25+ULSBoard!D25+SUBoard!D25+LCTCBoard!D25+Online!D25</f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f>BOR!B26+ULSBoard!B26+SUBoard!B26+LCTCBoard!B26+Online!B26</f>
        <v>0</v>
      </c>
      <c r="C26" s="19">
        <f>BOR!C26+ULSBoard!C26+SUBoard!C26+LCTCBoard!C26+Online!C26</f>
        <v>0</v>
      </c>
      <c r="D26" s="19">
        <f>BOR!D26+ULSBoard!D26+SUBoard!D26+LCTCBoard!D26+Online!D26</f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f>BOR!B27+ULSBoard!B27+SUBoard!B27+LCTCBoard!B27+Online!B27</f>
        <v>0</v>
      </c>
      <c r="C27" s="19">
        <f>BOR!C27+ULSBoard!C27+SUBoard!C27+LCTCBoard!C27+Online!C27</f>
        <v>0</v>
      </c>
      <c r="D27" s="19">
        <f>BOR!D27+ULSBoard!D27+SUBoard!D27+LCTCBoard!D27+Online!D27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BOR!B28+ULSBoard!B28+SUBoard!B28+LCTCBoard!B28+Online!B28</f>
        <v>0</v>
      </c>
      <c r="C28" s="19">
        <f>BOR!C28+ULSBoard!C28+SUBoard!C28+LCTCBoard!C28+Online!C28</f>
        <v>0</v>
      </c>
      <c r="D28" s="19">
        <f>BOR!D28+ULSBoard!D28+SUBoard!D28+LCTCBoard!D28+Online!D28</f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f>BOR!B29+ULSBoard!B29+SUBoard!B29+LCTCBoard!B29+Online!B29</f>
        <v>0</v>
      </c>
      <c r="C29" s="19">
        <f>BOR!C29+ULSBoard!C29+SUBoard!C29+LCTCBoard!C29+Online!C29</f>
        <v>0</v>
      </c>
      <c r="D29" s="19">
        <f>BOR!D29+ULSBoard!D29+SUBoard!D29+LCTCBoard!D29+Online!D29</f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f>SUM(C16:C29)</f>
        <v>0</v>
      </c>
      <c r="D30" s="34">
        <f>SUM(D16:D29)</f>
        <v>0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f>BOR!B31+ULSBoard!B31+SUBoard!B31+LCTCBoard!B31+Online!B31</f>
        <v>0</v>
      </c>
      <c r="C31" s="19">
        <f>BOR!C31+ULSBoard!C31+SUBoard!C31+LCTCBoard!C31+Online!C31</f>
        <v>0</v>
      </c>
      <c r="D31" s="19">
        <f>BOR!D31+ULSBoard!D31+SUBoard!D31+LCTCBoard!D31+Online!D31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BOR!B32+ULSBoard!B32+SUBoard!B32+LCTCBoard!B32+Online!B32</f>
        <v>0</v>
      </c>
      <c r="C32" s="19">
        <f>BOR!C32+ULSBoard!C32+SUBoard!C32+LCTCBoard!C32+Online!C32</f>
        <v>0</v>
      </c>
      <c r="D32" s="19">
        <f>BOR!D32+ULSBoard!D32+SUBoard!D32+LCTCBoard!D32+Online!D32</f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f>BOR!B33+ULSBoard!B33+SUBoard!B33+LCTCBoard!B33+Online!B33</f>
        <v>0</v>
      </c>
      <c r="C33" s="19">
        <f>BOR!C33+ULSBoard!C33+SUBoard!C33+LCTCBoard!C33+Online!C33</f>
        <v>0</v>
      </c>
      <c r="D33" s="19">
        <f>BOR!D33+ULSBoard!D33+SUBoard!D33+LCTCBoard!D33+Online!D33</f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f>BOR!B34+ULSBoard!B34+SUBoard!B34+LCTCBoard!B34+Online!B34</f>
        <v>0</v>
      </c>
      <c r="C34" s="19">
        <f>BOR!C34+ULSBoard!C34+SUBoard!C34+LCTCBoard!C34+Online!C34</f>
        <v>0</v>
      </c>
      <c r="D34" s="19">
        <f>BOR!D34+ULSBoard!D34+SUBoard!D34+LCTCBoard!D34+Online!D34</f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f>BOR!B35+ULSBoard!B35+SUBoard!B35+LCTCBoard!B35+Online!B35</f>
        <v>0</v>
      </c>
      <c r="C35" s="19">
        <f>BOR!C35+ULSBoard!C35+SUBoard!C35+LCTCBoard!C35+Online!C35</f>
        <v>0</v>
      </c>
      <c r="D35" s="19">
        <f>BOR!D35+ULSBoard!D35+SUBoard!D35+LCTCBoard!D35+Online!D35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BOR!B36+ULSBoard!B36+SUBoard!B36+LCTCBoard!B36+Online!B36</f>
        <v>3928534.3</v>
      </c>
      <c r="C36" s="19">
        <f>BOR!C36+ULSBoard!C36+SUBoard!C36+LCTCBoard!C36+Online!C36</f>
        <v>5544299</v>
      </c>
      <c r="D36" s="19">
        <f>BOR!D36+ULSBoard!D36+SUBoard!D36+LCTCBoard!D36+Online!D36</f>
        <v>5544299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f>SUM(B30:B36)</f>
        <v>3928534.3</v>
      </c>
      <c r="C37" s="39">
        <f>SUM(C30:C36)</f>
        <v>5544299</v>
      </c>
      <c r="D37" s="39">
        <f>SUM(D30:D36)</f>
        <v>5544299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BOR!B39+ULSBoard!B39+SUBoard!B39+LCTCBoard!B39+Online!B39</f>
        <v>9134727.1600000001</v>
      </c>
      <c r="C39" s="19">
        <f>BOR!C39+ULSBoard!C39+SUBoard!C39+LCTCBoard!C39+Online!C39</f>
        <v>12172314</v>
      </c>
      <c r="D39" s="19">
        <f>BOR!D39+ULSBoard!D39+SUBoard!D39+LCTCBoard!D39+Online!D39</f>
        <v>12172314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f>BOR!B40+ULSBoard!B40+SUBoard!B40+LCTCBoard!B40+Online!B40</f>
        <v>0</v>
      </c>
      <c r="C40" s="19">
        <f>BOR!C40+ULSBoard!C40+SUBoard!C40+LCTCBoard!C40+Online!C40</f>
        <v>0</v>
      </c>
      <c r="D40" s="19">
        <f>BOR!D40+ULSBoard!D40+SUBoard!D40+LCTCBoard!D40+Online!D40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BOR!B42+ULSBoard!B42+SUBoard!B42+LCTCBoard!B42+Online!B42</f>
        <v>0</v>
      </c>
      <c r="C42" s="19">
        <f>BOR!C42+ULSBoard!C42+SUBoard!C42+LCTCBoard!C42+Online!C42</f>
        <v>0</v>
      </c>
      <c r="D42" s="19">
        <f>BOR!D42+ULSBoard!D42+SUBoard!D42+LCTCBoard!D42+Online!D42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BOR!B43+ULSBoard!B43+SUBoard!B43+LCTCBoard!B43+Online!B43</f>
        <v>0</v>
      </c>
      <c r="C43" s="19">
        <f>BOR!C43+ULSBoard!C43+SUBoard!C43+LCTCBoard!C43+Online!C43</f>
        <v>0</v>
      </c>
      <c r="D43" s="19">
        <f>BOR!D43+ULSBoard!D43+SUBoard!D43+LCTCBoard!D43+Online!D43</f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9134727.1600000001</v>
      </c>
      <c r="C44" s="28">
        <f>C39+C40+C42+C43</f>
        <v>12172314</v>
      </c>
      <c r="D44" s="28">
        <f>D39+D40+D42+D43</f>
        <v>12172314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f>BOR!B45+ULSBoard!B45+SUBoard!B45+LCTCBoard!B45+Online!B45</f>
        <v>0</v>
      </c>
      <c r="C45" s="28">
        <f>BOR!C45+ULSBoard!C45+SUBoard!C45+LCTCBoard!C45+Online!C45</f>
        <v>0</v>
      </c>
      <c r="D45" s="28">
        <f>BOR!D45+ULSBoard!D45+SUBoard!D45+LCTCBoard!D45+Online!D45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13063261.460000001</v>
      </c>
      <c r="C46" s="44">
        <f>C45+C44+C37+C13+C12</f>
        <v>28884501</v>
      </c>
      <c r="D46" s="44">
        <f>D45+D44+D37+D13+D12</f>
        <v>23497829</v>
      </c>
      <c r="E46" s="65">
        <f>D46-C46</f>
        <v>-5386672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5"/>
  <sheetViews>
    <sheetView zoomScale="80" zoomScaleNormal="80" workbookViewId="0">
      <selection activeCell="G37" sqref="G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HSCS!B7+HSCNO!B7+Ag!B7+PBRC!B7+SULaw!B7+SUAg!B7</f>
        <v>0</v>
      </c>
      <c r="C7" s="19">
        <f>HSCS!C7+HSCNO!C7+Ag!C7+PBRC!C7+SULaw!C7+SUAg!C7</f>
        <v>0</v>
      </c>
      <c r="D7" s="19">
        <f>HSCS!D7+HSCNO!D7+Ag!D7+PBRC!D7+SULaw!D7+SUAg!D7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HSCS!B8+HSCNO!B8+Ag!B8+PBRC!B8+SULaw!B8+SUAg!B8</f>
        <v>0</v>
      </c>
      <c r="C8" s="19">
        <f>HSCS!C8+HSCNO!C8+Ag!C8+PBRC!C8+SULaw!C8+SUAg!C8</f>
        <v>0</v>
      </c>
      <c r="D8" s="19">
        <f>HSCS!D8+HSCNO!D8+Ag!D8+PBRC!D8+SULaw!D8+SUAg!D8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HSCS!B9+HSCNO!B9+Ag!B9+PBRC!B9+SULaw!B9+SUAg!B9</f>
        <v>0</v>
      </c>
      <c r="C9" s="19">
        <f>HSCS!C9+HSCNO!C9+Ag!C9+PBRC!C9+SULaw!C9+SUAg!C9</f>
        <v>0</v>
      </c>
      <c r="D9" s="19">
        <f>HSCS!D9+HSCNO!D9+Ag!D9+PBRC!D9+SULaw!D9+SUAg!D9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HSCS!B10+HSCNO!B10+Ag!B10+PBRC!B10+SULaw!B10+SUAg!B10</f>
        <v>0</v>
      </c>
      <c r="C10" s="19">
        <f>HSCS!C10+HSCNO!C10+Ag!C10+PBRC!C10+SULaw!C10+SUAg!C10</f>
        <v>0</v>
      </c>
      <c r="D10" s="19">
        <f>HSCS!D10+HSCNO!D10+Ag!D10+PBRC!D10+SULaw!D10+SUAg!D10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HSCS!B11+HSCNO!B11+Ag!B11+PBRC!B11+SULaw!B11+SUAg!B11</f>
        <v>0</v>
      </c>
      <c r="C11" s="19">
        <f>HSCS!C11+HSCNO!C11+Ag!C11+PBRC!C11+SULaw!C11+SUAg!C11</f>
        <v>0</v>
      </c>
      <c r="D11" s="19">
        <f>HSCS!D11+HSCNO!D11+Ag!D11+PBRC!D11+SULaw!D11+SUAg!D11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f>SUM(C7:C11)</f>
        <v>0</v>
      </c>
      <c r="D12" s="24">
        <f>SUM(D7:D11)</f>
        <v>0</v>
      </c>
      <c r="E12" s="62">
        <f t="shared" si="0"/>
        <v>0</v>
      </c>
      <c r="F12" s="25"/>
    </row>
    <row r="13" spans="1:12" s="26" customFormat="1" ht="15" customHeight="1" x14ac:dyDescent="0.25">
      <c r="A13" s="27" t="s">
        <v>14</v>
      </c>
      <c r="B13" s="28">
        <f>HSCS!B13+HSCNO!B13+Ag!B13+PBRC!B13+SULaw!B13+SUAg!B13</f>
        <v>0</v>
      </c>
      <c r="C13" s="28">
        <f>HSCS!C13+HSCNO!C13+Ag!C13+PBRC!C13+SULaw!C13+SUAg!C13</f>
        <v>0</v>
      </c>
      <c r="D13" s="28">
        <f>HSCS!D13+HSCNO!D13+Ag!D13+PBRC!D13+SULaw!D13+SUAg!D13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HSCS!B16+HSCNO!B16+Ag!B16+PBRC!B16+SULaw!B16+SUAg!B16</f>
        <v>76954552.580000013</v>
      </c>
      <c r="C16" s="19">
        <f>HSCS!C16+HSCNO!C16+Ag!C16+PBRC!C16+SULaw!C16+SUAg!C16</f>
        <v>77409737</v>
      </c>
      <c r="D16" s="19">
        <f>HSCS!D16+HSCNO!D16+Ag!D16+PBRC!D16+SULaw!D16+SUAg!D16</f>
        <v>80175727</v>
      </c>
      <c r="E16" s="19">
        <f>D16-C16</f>
        <v>2765990</v>
      </c>
      <c r="F16" s="7"/>
    </row>
    <row r="17" spans="1:6" ht="15" customHeight="1" x14ac:dyDescent="0.2">
      <c r="A17" s="14" t="s">
        <v>18</v>
      </c>
      <c r="B17" s="19">
        <f>HSCS!B17+HSCNO!B17+Ag!B17+PBRC!B17+SULaw!B17+SUAg!B17</f>
        <v>8416410.0800000001</v>
      </c>
      <c r="C17" s="19">
        <f>HSCS!C17+HSCNO!C17+Ag!C17+PBRC!C17+SULaw!C17+SUAg!C17</f>
        <v>7990264</v>
      </c>
      <c r="D17" s="19">
        <f>HSCS!D17+HSCNO!D17+Ag!D17+PBRC!D17+SULaw!D17+SUAg!D17</f>
        <v>8409533</v>
      </c>
      <c r="E17" s="32">
        <f>D17-C17</f>
        <v>419269</v>
      </c>
      <c r="F17" s="7"/>
    </row>
    <row r="18" spans="1:6" ht="15" customHeight="1" x14ac:dyDescent="0.2">
      <c r="A18" s="33" t="s">
        <v>19</v>
      </c>
      <c r="B18" s="19">
        <f>HSCS!B18+HSCNO!B18+Ag!B18+PBRC!B18+SULaw!B18+SUAg!B18</f>
        <v>1020532.09</v>
      </c>
      <c r="C18" s="19">
        <f>HSCS!C18+HSCNO!C18+Ag!C18+PBRC!C18+SULaw!C18+SUAg!C18</f>
        <v>1028494</v>
      </c>
      <c r="D18" s="19">
        <f>HSCS!D18+HSCNO!D18+Ag!D18+PBRC!D18+SULaw!D18+SUAg!D18</f>
        <v>995930</v>
      </c>
      <c r="E18" s="32">
        <f>D18-C18</f>
        <v>-32564</v>
      </c>
      <c r="F18" s="7"/>
    </row>
    <row r="19" spans="1:6" ht="15" customHeight="1" x14ac:dyDescent="0.2">
      <c r="A19" s="33" t="s">
        <v>20</v>
      </c>
      <c r="B19" s="19">
        <f>HSCS!B19+HSCNO!B19+Ag!B19+PBRC!B19+SULaw!B19+SUAg!B19</f>
        <v>1163857.0099999998</v>
      </c>
      <c r="C19" s="19">
        <f>HSCS!C19+HSCNO!C19+Ag!C19+PBRC!C19+SULaw!C19+SUAg!C19</f>
        <v>1172797</v>
      </c>
      <c r="D19" s="19">
        <f>HSCS!D19+HSCNO!D19+Ag!D19+PBRC!D19+SULaw!D19+SUAg!D19</f>
        <v>1186261</v>
      </c>
      <c r="E19" s="32">
        <f>D19-C19</f>
        <v>13464</v>
      </c>
      <c r="F19" s="7"/>
    </row>
    <row r="20" spans="1:6" ht="15" customHeight="1" x14ac:dyDescent="0.2">
      <c r="A20" s="33" t="s">
        <v>21</v>
      </c>
      <c r="B20" s="19">
        <f>HSCS!B20+HSCNO!B20+Ag!B20+PBRC!B20+SULaw!B20+SUAg!B20</f>
        <v>0</v>
      </c>
      <c r="C20" s="19">
        <f>HSCS!C20+HSCNO!C20+Ag!C20+PBRC!C20+SULaw!C20+SUAg!C20</f>
        <v>0</v>
      </c>
      <c r="D20" s="19">
        <f>HSCS!D20+HSCNO!D20+Ag!D20+PBRC!D20+SULaw!D20+SUAg!D20</f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f>HSCS!B21+HSCNO!B21+Ag!B21+PBRC!B21+SULaw!B21+SUAg!B21</f>
        <v>0</v>
      </c>
      <c r="C21" s="19">
        <f>HSCS!C21+HSCNO!C21+Ag!C21+PBRC!C21+SULaw!C21+SUAg!C21</f>
        <v>0</v>
      </c>
      <c r="D21" s="19">
        <f>HSCS!D21+HSCNO!D21+Ag!D21+PBRC!D21+SULaw!D21+SUAg!D21</f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f>HSCS!B22+HSCNO!B22+Ag!B22+PBRC!B22+SULaw!B22+SUAg!B22</f>
        <v>0</v>
      </c>
      <c r="C22" s="19">
        <f>HSCS!C22+HSCNO!C22+Ag!C22+PBRC!C22+SULaw!C22+SUAg!C22</f>
        <v>0</v>
      </c>
      <c r="D22" s="19">
        <f>HSCS!D22+HSCNO!D22+Ag!D22+PBRC!D22+SULaw!D22+SUAg!D22</f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HSCS!B23+HSCNO!B23+Ag!B23+PBRC!B23+SULaw!B23+SUAg!B23</f>
        <v>0</v>
      </c>
      <c r="C23" s="19">
        <f>HSCS!C23+HSCNO!C23+Ag!C23+PBRC!C23+SULaw!C23+SUAg!C23</f>
        <v>0</v>
      </c>
      <c r="D23" s="19">
        <f>HSCS!D23+HSCNO!D23+Ag!D23+PBRC!D23+SULaw!D23+SUAg!D23</f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f>HSCS!B24+HSCNO!B24+Ag!B24+PBRC!B24+SULaw!B24+SUAg!B24</f>
        <v>0</v>
      </c>
      <c r="C24" s="19">
        <f>HSCS!C24+HSCNO!C24+Ag!C24+PBRC!C24+SULaw!C24+SUAg!C24</f>
        <v>0</v>
      </c>
      <c r="D24" s="19">
        <f>HSCS!D24+HSCNO!D24+Ag!D24+PBRC!D24+SULaw!D24+SUAg!D24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HSCS!B25+HSCNO!B25+Ag!B25+PBRC!B25+SULaw!B25+SUAg!B25</f>
        <v>0</v>
      </c>
      <c r="C25" s="19">
        <f>HSCS!C25+HSCNO!C25+Ag!C25+PBRC!C25+SULaw!C25+SUAg!C25</f>
        <v>0</v>
      </c>
      <c r="D25" s="19">
        <f>HSCS!D25+HSCNO!D25+Ag!D25+PBRC!D25+SULaw!D25+SUAg!D25</f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f>HSCS!B26+HSCNO!B26+Ag!B26+PBRC!B26+SULaw!B26+SUAg!B26</f>
        <v>4975531.8899999997</v>
      </c>
      <c r="C26" s="19">
        <f>HSCS!C26+HSCNO!C26+Ag!C26+PBRC!C26+SULaw!C26+SUAg!C26</f>
        <v>5210548</v>
      </c>
      <c r="D26" s="19">
        <f>HSCS!D26+HSCNO!D26+Ag!D26+PBRC!D26+SULaw!D26+SUAg!D26</f>
        <v>7230282</v>
      </c>
      <c r="E26" s="32">
        <f t="shared" si="1"/>
        <v>2019734</v>
      </c>
      <c r="F26" s="7"/>
    </row>
    <row r="27" spans="1:6" ht="15" customHeight="1" x14ac:dyDescent="0.2">
      <c r="A27" s="33" t="s">
        <v>26</v>
      </c>
      <c r="B27" s="19">
        <f>HSCS!B27+HSCNO!B27+Ag!B27+PBRC!B27+SULaw!B27+SUAg!B27</f>
        <v>0</v>
      </c>
      <c r="C27" s="19">
        <f>HSCS!C27+HSCNO!C27+Ag!C27+PBRC!C27+SULaw!C27+SUAg!C27</f>
        <v>0</v>
      </c>
      <c r="D27" s="19">
        <f>HSCS!D27+HSCNO!D27+Ag!D27+PBRC!D27+SULaw!D27+SUAg!D27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HSCS!B28+HSCNO!B28+Ag!B28+PBRC!B28+SULaw!B28+SUAg!B28</f>
        <v>0</v>
      </c>
      <c r="C28" s="19">
        <f>HSCS!C28+HSCNO!C28+Ag!C28+PBRC!C28+SULaw!C28+SUAg!C28</f>
        <v>0</v>
      </c>
      <c r="D28" s="19">
        <f>HSCS!D28+HSCNO!D28+Ag!D28+PBRC!D28+SULaw!D28+SUAg!D28</f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f>HSCS!B29+HSCNO!B29+Ag!B29+PBRC!B29+SULaw!B29+SUAg!B29</f>
        <v>283834.32</v>
      </c>
      <c r="C29" s="19">
        <f>HSCS!C29+HSCNO!C29+Ag!C29+PBRC!C29+SULaw!C29+SUAg!C29</f>
        <v>271322</v>
      </c>
      <c r="D29" s="19">
        <f>HSCS!D29+HSCNO!D29+Ag!D29+PBRC!D29+SULaw!D29+SUAg!D29</f>
        <v>287800</v>
      </c>
      <c r="E29" s="32">
        <f>D29-C29</f>
        <v>16478</v>
      </c>
      <c r="F29" s="7"/>
    </row>
    <row r="30" spans="1:6" s="26" customFormat="1" ht="15" customHeight="1" x14ac:dyDescent="0.25">
      <c r="A30" s="17" t="s">
        <v>29</v>
      </c>
      <c r="B30" s="34">
        <f>SUM(B16:B29)</f>
        <v>92814717.970000014</v>
      </c>
      <c r="C30" s="34">
        <f>SUM(C16:C29)</f>
        <v>93083162</v>
      </c>
      <c r="D30" s="34">
        <f>SUM(D16:D29)</f>
        <v>98285533</v>
      </c>
      <c r="E30" s="35">
        <f>SUM(E16:E29)</f>
        <v>5202371</v>
      </c>
      <c r="F30" s="25"/>
    </row>
    <row r="31" spans="1:6" ht="15" customHeight="1" x14ac:dyDescent="0.2">
      <c r="A31" s="36" t="s">
        <v>30</v>
      </c>
      <c r="B31" s="19">
        <f>HSCS!B31+HSCNO!B31+Ag!B31+PBRC!B31+SULaw!B31+SUAg!B31</f>
        <v>0</v>
      </c>
      <c r="C31" s="19">
        <f>HSCS!C31+HSCNO!C31+Ag!C31+PBRC!C31+SULaw!C31+SUAg!C31</f>
        <v>0</v>
      </c>
      <c r="D31" s="19">
        <f>HSCS!D31+HSCNO!D31+Ag!D31+PBRC!D31+SULaw!D31+SUAg!D31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HSCS!B32+HSCNO!B32+Ag!B32+PBRC!B32+SULaw!B32+SUAg!B32</f>
        <v>5000856.7300000004</v>
      </c>
      <c r="C32" s="19">
        <f>HSCS!C32+HSCNO!C32+Ag!C32+PBRC!C32+SULaw!C32+SUAg!C32</f>
        <v>6352555</v>
      </c>
      <c r="D32" s="19">
        <f>HSCS!D32+HSCNO!D32+Ag!D32+PBRC!D32+SULaw!D32+SUAg!D32</f>
        <v>6367698</v>
      </c>
      <c r="E32" s="61">
        <f t="shared" si="2"/>
        <v>15143</v>
      </c>
      <c r="F32" s="16"/>
    </row>
    <row r="33" spans="1:6" ht="15" customHeight="1" x14ac:dyDescent="0.2">
      <c r="A33" s="37" t="s">
        <v>32</v>
      </c>
      <c r="B33" s="19">
        <f>HSCS!B33+HSCNO!B33+Ag!B33+PBRC!B33+SULaw!B33+SUAg!B33</f>
        <v>0</v>
      </c>
      <c r="C33" s="19">
        <f>HSCS!C33+HSCNO!C33+Ag!C33+PBRC!C33+SULaw!C33+SUAg!C33</f>
        <v>0</v>
      </c>
      <c r="D33" s="19">
        <f>HSCS!D33+HSCNO!D33+Ag!D33+PBRC!D33+SULaw!D33+SUAg!D33</f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f>HSCS!B34+HSCNO!B34+Ag!B34+PBRC!B34+SULaw!B34+SUAg!B34</f>
        <v>0</v>
      </c>
      <c r="C34" s="19">
        <f>HSCS!C34+HSCNO!C34+Ag!C34+PBRC!C34+SULaw!C34+SUAg!C34</f>
        <v>0</v>
      </c>
      <c r="D34" s="19">
        <f>HSCS!D34+HSCNO!D34+Ag!D34+PBRC!D34+SULaw!D34+SUAg!D34</f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f>HSCS!B35+HSCNO!B35+Ag!B35+PBRC!B35+SULaw!B35+SUAg!B35</f>
        <v>0</v>
      </c>
      <c r="C35" s="19">
        <f>HSCS!C35+HSCNO!C35+Ag!C35+PBRC!C35+SULaw!C35+SUAg!C35</f>
        <v>0</v>
      </c>
      <c r="D35" s="19">
        <f>HSCS!D35+HSCNO!D35+Ag!D35+PBRC!D35+SULaw!D35+SUAg!D35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HSCS!B36+HSCNO!B36+Ag!B36+PBRC!B36+SULaw!B36+SUAg!B36</f>
        <v>1753287.0500000007</v>
      </c>
      <c r="C36" s="19">
        <f>HSCS!C36+HSCNO!C36+Ag!C36+PBRC!C36+SULaw!C36+SUAg!C36</f>
        <v>3747142</v>
      </c>
      <c r="D36" s="19">
        <f>HSCS!D36+HSCNO!D36+Ag!D36+PBRC!D36+SULaw!D36+SUAg!D36</f>
        <v>4511803</v>
      </c>
      <c r="E36" s="61">
        <f t="shared" si="2"/>
        <v>764661</v>
      </c>
      <c r="F36" s="16"/>
    </row>
    <row r="37" spans="1:6" s="26" customFormat="1" ht="15" customHeight="1" x14ac:dyDescent="0.25">
      <c r="A37" s="38" t="s">
        <v>36</v>
      </c>
      <c r="B37" s="39">
        <f>SUM(B30:B36)</f>
        <v>99568861.750000015</v>
      </c>
      <c r="C37" s="39">
        <f>SUM(C30:C36)</f>
        <v>103182859</v>
      </c>
      <c r="D37" s="39">
        <f>SUM(D30:D36)</f>
        <v>109165034</v>
      </c>
      <c r="E37" s="63">
        <f>E36+E35+E34+E33+E32+E31+E30</f>
        <v>5982175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HSCS!B39+HSCNO!B39+Ag!B39+PBRC!B39+SULaw!B39+SUAg!B39</f>
        <v>3610600.3099999996</v>
      </c>
      <c r="C39" s="19">
        <f>HSCS!C39+HSCNO!C39+Ag!C39+PBRC!C39+SULaw!C39+SUAg!C39</f>
        <v>3654209</v>
      </c>
      <c r="D39" s="19">
        <f>HSCS!D39+HSCNO!D39+Ag!D39+PBRC!D39+SULaw!D39+SUAg!D39</f>
        <v>3654209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f>HSCS!B40+HSCNO!B40+Ag!B40+PBRC!B40+SULaw!B40+SUAg!B40</f>
        <v>0</v>
      </c>
      <c r="C40" s="19">
        <f>HSCS!C40+HSCNO!C40+Ag!C40+PBRC!C40+SULaw!C40+SUAg!C40</f>
        <v>0</v>
      </c>
      <c r="D40" s="19">
        <f>HSCS!D40+HSCNO!D40+Ag!D40+PBRC!D40+SULaw!D40+SUAg!D40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HSCS!B42+HSCNO!B42+Ag!B42+PBRC!B42+SULaw!B42+SUAg!B42</f>
        <v>0</v>
      </c>
      <c r="C42" s="19">
        <f>HSCS!C42+HSCNO!C42+Ag!C42+PBRC!C42+SULaw!C42+SUAg!C42</f>
        <v>0</v>
      </c>
      <c r="D42" s="19">
        <f>HSCS!D42+HSCNO!D42+Ag!D42+PBRC!D42+SULaw!D42+SUAg!D42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HSCS!B43+HSCNO!B43+Ag!B43+PBRC!B43+SULaw!B43+SUAg!B43</f>
        <v>13001294.609999999</v>
      </c>
      <c r="C43" s="19">
        <f>HSCS!C43+HSCNO!C43+Ag!C43+PBRC!C43+SULaw!C43+SUAg!C43</f>
        <v>13018275</v>
      </c>
      <c r="D43" s="19">
        <f>HSCS!D43+HSCNO!D43+Ag!D43+PBRC!D43+SULaw!D43+SUAg!D43</f>
        <v>13018275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16611894.919999998</v>
      </c>
      <c r="C44" s="28">
        <f>C39+C40+C42+C43</f>
        <v>16672484</v>
      </c>
      <c r="D44" s="28">
        <f>D39+D40+D42+D43</f>
        <v>16672484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f>HSCS!B45+HSCNO!B45+Ag!B45+PBRC!B45+SULaw!B45+SUAg!B45</f>
        <v>0</v>
      </c>
      <c r="C45" s="28">
        <f>HSCS!C45+HSCNO!C45+Ag!C45+PBRC!C45+SULaw!C45+SUAg!C45</f>
        <v>0</v>
      </c>
      <c r="D45" s="28">
        <f>HSCS!D45+HSCNO!D45+Ag!D45+PBRC!D45+SULaw!D45+SUAg!D45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116180756.67000002</v>
      </c>
      <c r="C46" s="44">
        <f>C45+C44+C37+C13+C12</f>
        <v>119855343</v>
      </c>
      <c r="D46" s="44">
        <f>D45+D44+D37+D13+D12</f>
        <v>125837518</v>
      </c>
      <c r="E46" s="65">
        <f>D46-C46</f>
        <v>5982175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5"/>
  <sheetViews>
    <sheetView zoomScale="80" zoomScaleNormal="80" workbookViewId="0">
      <selection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BOR!B7+LUMCON!B7+LOSFA!B7</f>
        <v>0</v>
      </c>
      <c r="C7" s="19">
        <f>BOR!C7+LUMCON!C7+LOSFA!C7</f>
        <v>0</v>
      </c>
      <c r="D7" s="19">
        <f>BOR!D7+LUMCON!D7+LOSFA!D7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BOR!B8+LUMCON!B8+LOSFA!B8</f>
        <v>0</v>
      </c>
      <c r="C8" s="19">
        <f>BOR!C8+LUMCON!C8+LOSFA!C8</f>
        <v>0</v>
      </c>
      <c r="D8" s="19">
        <f>BOR!D8+LUMCON!D8+LOSFA!D8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BOR!B9+LUMCON!B9+LOSFA!B9</f>
        <v>0</v>
      </c>
      <c r="C9" s="19">
        <f>BOR!C9+LUMCON!C9+LOSFA!C9</f>
        <v>0</v>
      </c>
      <c r="D9" s="19">
        <f>BOR!D9+LUMCON!D9+LOSFA!D9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BOR!B10+LUMCON!B10+LOSFA!B10</f>
        <v>0</v>
      </c>
      <c r="C10" s="19">
        <f>BOR!C10+LUMCON!C10+LOSFA!C10</f>
        <v>0</v>
      </c>
      <c r="D10" s="19">
        <f>BOR!D10+LUMCON!D10+LOSFA!D10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BOR!B11+LUMCON!B11+LOSFA!B11</f>
        <v>5880863.1500000004</v>
      </c>
      <c r="C11" s="19">
        <f>BOR!C11+LUMCON!C11+LOSFA!C11</f>
        <v>12213886</v>
      </c>
      <c r="D11" s="19">
        <f>BOR!D11+LUMCON!D11+LOSFA!D11</f>
        <v>6827214</v>
      </c>
      <c r="E11" s="61">
        <f t="shared" si="0"/>
        <v>-5386672</v>
      </c>
      <c r="F11" s="16"/>
    </row>
    <row r="12" spans="1:12" s="26" customFormat="1" ht="15" customHeight="1" x14ac:dyDescent="0.25">
      <c r="A12" s="23" t="s">
        <v>13</v>
      </c>
      <c r="B12" s="24">
        <v>0</v>
      </c>
      <c r="C12" s="24">
        <f>SUM(C7:C11)</f>
        <v>12213886</v>
      </c>
      <c r="D12" s="24">
        <f>SUM(D7:D11)</f>
        <v>6827214</v>
      </c>
      <c r="E12" s="62">
        <f t="shared" si="0"/>
        <v>-5386672</v>
      </c>
      <c r="F12" s="25"/>
    </row>
    <row r="13" spans="1:12" s="26" customFormat="1" ht="15" customHeight="1" x14ac:dyDescent="0.25">
      <c r="A13" s="27" t="s">
        <v>14</v>
      </c>
      <c r="B13" s="28">
        <f>BOR!B13+LUMCON!B13+LOSFA!B13</f>
        <v>0</v>
      </c>
      <c r="C13" s="28">
        <f>BOR!C13+LUMCON!C13+LOSFA!C13</f>
        <v>0</v>
      </c>
      <c r="D13" s="28">
        <f>BOR!D13+LUMCON!D13+LOSFA!D13</f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f>BOR!B16+LUMCON!B16+LOSFA!B16</f>
        <v>0</v>
      </c>
      <c r="C16" s="19">
        <f>BOR!C16+LUMCON!C16+LOSFA!C16</f>
        <v>0</v>
      </c>
      <c r="D16" s="19">
        <f>BOR!D16+LUMCON!D16+LOSFA!D16</f>
        <v>0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f>BOR!B17+LUMCON!B17+LOSFA!B17</f>
        <v>0</v>
      </c>
      <c r="C17" s="19">
        <f>BOR!C17+LUMCON!C17+LOSFA!C17</f>
        <v>0</v>
      </c>
      <c r="D17" s="19">
        <f>BOR!D17+LUMCON!D17+LOSFA!D17</f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f>BOR!B18+LUMCON!B18+LOSFA!B18</f>
        <v>0</v>
      </c>
      <c r="C18" s="19">
        <f>BOR!C18+LUMCON!C18+LOSFA!C18</f>
        <v>0</v>
      </c>
      <c r="D18" s="19">
        <f>BOR!D18+LUMCON!D18+LOSFA!D18</f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f>BOR!B19+LUMCON!B19+LOSFA!B19</f>
        <v>0</v>
      </c>
      <c r="C19" s="19">
        <f>BOR!C19+LUMCON!C19+LOSFA!C19</f>
        <v>0</v>
      </c>
      <c r="D19" s="19">
        <f>BOR!D19+LUMCON!D19+LOSFA!D19</f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f>BOR!B20+LUMCON!B20+LOSFA!B20</f>
        <v>0</v>
      </c>
      <c r="C20" s="19">
        <f>BOR!C20+LUMCON!C20+LOSFA!C20</f>
        <v>0</v>
      </c>
      <c r="D20" s="19">
        <f>BOR!D20+LUMCON!D20+LOSFA!D20</f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f>BOR!B21+LUMCON!B21+LOSFA!B21</f>
        <v>0</v>
      </c>
      <c r="C21" s="19">
        <f>BOR!C21+LUMCON!C21+LOSFA!C21</f>
        <v>0</v>
      </c>
      <c r="D21" s="19">
        <f>BOR!D21+LUMCON!D21+LOSFA!D21</f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f>BOR!B22+LUMCON!B22+LOSFA!B22</f>
        <v>0</v>
      </c>
      <c r="C22" s="19">
        <f>BOR!C22+LUMCON!C22+LOSFA!C22</f>
        <v>0</v>
      </c>
      <c r="D22" s="19">
        <f>BOR!D22+LUMCON!D22+LOSFA!D22</f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f>BOR!B23+LUMCON!B23+LOSFA!B23</f>
        <v>0</v>
      </c>
      <c r="C23" s="19">
        <f>BOR!C23+LUMCON!C23+LOSFA!C23</f>
        <v>0</v>
      </c>
      <c r="D23" s="19">
        <f>BOR!D23+LUMCON!D23+LOSFA!D23</f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f>BOR!B24+LUMCON!B24+LOSFA!B24</f>
        <v>0</v>
      </c>
      <c r="C24" s="19">
        <f>BOR!C24+LUMCON!C24+LOSFA!C24</f>
        <v>0</v>
      </c>
      <c r="D24" s="19">
        <f>BOR!D24+LUMCON!D24+LOSFA!D24</f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f>BOR!B25+LUMCON!B25+LOSFA!B25</f>
        <v>0</v>
      </c>
      <c r="C25" s="19">
        <f>BOR!C25+LUMCON!C25+LOSFA!C25</f>
        <v>0</v>
      </c>
      <c r="D25" s="19">
        <f>BOR!D25+LUMCON!D25+LOSFA!D25</f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f>BOR!B26+LUMCON!B26+LOSFA!B26</f>
        <v>0</v>
      </c>
      <c r="C26" s="19">
        <f>BOR!C26+LUMCON!C26+LOSFA!C26</f>
        <v>0</v>
      </c>
      <c r="D26" s="19">
        <f>BOR!D26+LUMCON!D26+LOSFA!D26</f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f>BOR!B27+LUMCON!B27+LOSFA!B27</f>
        <v>0</v>
      </c>
      <c r="C27" s="19">
        <f>BOR!C27+LUMCON!C27+LOSFA!C27</f>
        <v>0</v>
      </c>
      <c r="D27" s="19">
        <f>BOR!D27+LUMCON!D27+LOSFA!D27</f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f>BOR!B28+LUMCON!B28+LOSFA!B28</f>
        <v>0</v>
      </c>
      <c r="C28" s="19">
        <f>BOR!C28+LUMCON!C28+LOSFA!C28</f>
        <v>0</v>
      </c>
      <c r="D28" s="19">
        <f>BOR!D28+LUMCON!D28+LOSFA!D28</f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f>BOR!B29+LUMCON!B29+LOSFA!B29</f>
        <v>0</v>
      </c>
      <c r="C29" s="19">
        <f>BOR!C29+LUMCON!C29+LOSFA!C29</f>
        <v>0</v>
      </c>
      <c r="D29" s="19">
        <f>BOR!D29+LUMCON!D29+LOSFA!D29</f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f>SUM(B16:B29)</f>
        <v>0</v>
      </c>
      <c r="C30" s="34">
        <f>SUM(C16:C29)</f>
        <v>0</v>
      </c>
      <c r="D30" s="34">
        <f>SUM(D16:D29)</f>
        <v>0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f>BOR!B31+LUMCON!B31+LOSFA!B31</f>
        <v>0</v>
      </c>
      <c r="C31" s="19">
        <f>BOR!C31+LUMCON!C31+LOSFA!C31</f>
        <v>0</v>
      </c>
      <c r="D31" s="19">
        <f>BOR!D31+LUMCON!D31+LOSFA!D31</f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f>BOR!B32+LUMCON!B32+LOSFA!B32</f>
        <v>0</v>
      </c>
      <c r="C32" s="19">
        <f>BOR!C32+LUMCON!C32+LOSFA!C32</f>
        <v>0</v>
      </c>
      <c r="D32" s="19">
        <f>BOR!D32+LUMCON!D32+LOSFA!D32</f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f>BOR!B33+LUMCON!B33+LOSFA!B33</f>
        <v>0</v>
      </c>
      <c r="C33" s="19">
        <f>BOR!C33+LUMCON!C33+LOSFA!C33</f>
        <v>0</v>
      </c>
      <c r="D33" s="19">
        <f>BOR!D33+LUMCON!D33+LOSFA!D33</f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f>BOR!B34+LUMCON!B34+LOSFA!B34</f>
        <v>0</v>
      </c>
      <c r="C34" s="19">
        <f>BOR!C34+LUMCON!C34+LOSFA!C34</f>
        <v>0</v>
      </c>
      <c r="D34" s="19">
        <f>BOR!D34+LUMCON!D34+LOSFA!D34</f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f>BOR!B35+LUMCON!B35+LOSFA!B35</f>
        <v>0</v>
      </c>
      <c r="C35" s="19">
        <f>BOR!C35+LUMCON!C35+LOSFA!C35</f>
        <v>0</v>
      </c>
      <c r="D35" s="19">
        <f>BOR!D35+LUMCON!D35+LOSFA!D35</f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f>BOR!B36+LUMCON!B36+LOSFA!B36</f>
        <v>9109915.75</v>
      </c>
      <c r="C36" s="19">
        <f>BOR!C36+LUMCON!C36+LOSFA!C36</f>
        <v>11851749</v>
      </c>
      <c r="D36" s="19">
        <f>BOR!D36+LUMCON!D36+LOSFA!D36</f>
        <v>11830299</v>
      </c>
      <c r="E36" s="61">
        <f t="shared" si="2"/>
        <v>-21450</v>
      </c>
      <c r="F36" s="16"/>
    </row>
    <row r="37" spans="1:6" s="26" customFormat="1" ht="15" customHeight="1" x14ac:dyDescent="0.25">
      <c r="A37" s="38" t="s">
        <v>36</v>
      </c>
      <c r="B37" s="39">
        <f>SUM(B30:B36)</f>
        <v>9109915.75</v>
      </c>
      <c r="C37" s="39">
        <f>SUM(C30:C36)</f>
        <v>11851749</v>
      </c>
      <c r="D37" s="39">
        <f>SUM(D30:D36)</f>
        <v>11830299</v>
      </c>
      <c r="E37" s="63">
        <f>E36+E35+E34+E33+E32+E31+E30</f>
        <v>-21450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f>BOR!B39+LUMCON!B39+LOSFA!B39</f>
        <v>39656102.210000068</v>
      </c>
      <c r="C39" s="19">
        <f>BOR!C39+LUMCON!C39+LOSFA!C39</f>
        <v>60477852</v>
      </c>
      <c r="D39" s="19">
        <f>BOR!D39+LUMCON!D39+LOSFA!D39</f>
        <v>49510645</v>
      </c>
      <c r="E39" s="60">
        <f>D39-C39</f>
        <v>-10967207</v>
      </c>
      <c r="F39" s="16"/>
    </row>
    <row r="40" spans="1:6" ht="15" customHeight="1" x14ac:dyDescent="0.2">
      <c r="A40" s="20" t="s">
        <v>39</v>
      </c>
      <c r="B40" s="19">
        <f>BOR!B40+LUMCON!B40+LOSFA!B40</f>
        <v>0</v>
      </c>
      <c r="C40" s="19">
        <f>BOR!C40+LUMCON!C40+LOSFA!C40</f>
        <v>0</v>
      </c>
      <c r="D40" s="19">
        <f>BOR!D40+LUMCON!D40+LOSFA!D40</f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f>BOR!B42+LUMCON!B42+LOSFA!B42</f>
        <v>0</v>
      </c>
      <c r="C42" s="19">
        <f>BOR!C42+LUMCON!C42+LOSFA!C42</f>
        <v>0</v>
      </c>
      <c r="D42" s="19">
        <f>BOR!D42+LUMCON!D42+LOSFA!D42</f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f>BOR!B43+LUMCON!B43+LOSFA!B43</f>
        <v>3760357.81</v>
      </c>
      <c r="C43" s="19">
        <f>BOR!C43+LUMCON!C43+LOSFA!C43</f>
        <v>4034667</v>
      </c>
      <c r="D43" s="19">
        <f>BOR!D43+LUMCON!D43+LOSFA!D43</f>
        <v>4034667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f>B39+B40+B42+B43</f>
        <v>43416460.02000007</v>
      </c>
      <c r="C44" s="28">
        <f>C39+C40+C42+C43</f>
        <v>64512519</v>
      </c>
      <c r="D44" s="28">
        <f>D39+D40+D42+D43</f>
        <v>53545312</v>
      </c>
      <c r="E44" s="62">
        <f>D44-C44</f>
        <v>-10967207</v>
      </c>
      <c r="F44" s="42"/>
    </row>
    <row r="45" spans="1:6" s="26" customFormat="1" ht="15" customHeight="1" x14ac:dyDescent="0.25">
      <c r="A45" s="17" t="s">
        <v>44</v>
      </c>
      <c r="B45" s="28">
        <f>BOR!B45+LUMCON!B45+LOSFA!B45</f>
        <v>0</v>
      </c>
      <c r="C45" s="28">
        <f>BOR!C45+LUMCON!C45+LOSFA!C45</f>
        <v>0</v>
      </c>
      <c r="D45" s="28">
        <f>BOR!D45+LUMCON!D45+LOSFA!D45</f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f>B45+B44+B37+B13+B12</f>
        <v>52526375.77000007</v>
      </c>
      <c r="C46" s="44">
        <f>C45+C44+C37+C13+C12</f>
        <v>88578154</v>
      </c>
      <c r="D46" s="44">
        <f>D45+D44+D37+D13+D12</f>
        <v>72202825</v>
      </c>
      <c r="E46" s="65">
        <f>D46-C46</f>
        <v>-16375329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5"/>
  <sheetViews>
    <sheetView zoomScale="80" zoomScaleNormal="80" workbookViewId="0">
      <selection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152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101</v>
      </c>
      <c r="C5" s="15" t="s">
        <v>101</v>
      </c>
      <c r="D5" s="15" t="s">
        <v>155</v>
      </c>
      <c r="E5" s="58" t="s">
        <v>101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5256003.17</v>
      </c>
      <c r="C11" s="19">
        <v>11167888</v>
      </c>
      <c r="D11" s="19">
        <v>5781216</v>
      </c>
      <c r="E11" s="61">
        <f t="shared" si="0"/>
        <v>-5386672</v>
      </c>
      <c r="F11" s="16"/>
    </row>
    <row r="12" spans="1:12" s="26" customFormat="1" ht="15" customHeight="1" x14ac:dyDescent="0.25">
      <c r="A12" s="23" t="s">
        <v>13</v>
      </c>
      <c r="B12" s="24">
        <v>5256003.17</v>
      </c>
      <c r="C12" s="24">
        <v>11167888</v>
      </c>
      <c r="D12" s="24">
        <v>5781216</v>
      </c>
      <c r="E12" s="62">
        <f t="shared" si="0"/>
        <v>-5386672</v>
      </c>
      <c r="F12" s="25"/>
    </row>
    <row r="13" spans="1:12" s="26" customFormat="1" ht="15" customHeight="1" x14ac:dyDescent="0.25">
      <c r="A13" s="27" t="s">
        <v>14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ht="15" customHeight="1" x14ac:dyDescent="0.25">
      <c r="A14" s="17" t="s">
        <v>15</v>
      </c>
      <c r="B14" s="29"/>
      <c r="C14" s="29"/>
      <c r="D14" s="29"/>
      <c r="E14" s="61"/>
      <c r="F14" s="7"/>
    </row>
    <row r="15" spans="1:12" ht="15" customHeight="1" x14ac:dyDescent="0.25">
      <c r="A15" s="30" t="s">
        <v>16</v>
      </c>
      <c r="B15" s="31"/>
      <c r="C15" s="31"/>
      <c r="D15" s="31"/>
      <c r="E15" s="60"/>
      <c r="F15" s="7"/>
    </row>
    <row r="16" spans="1:12" ht="15" customHeight="1" x14ac:dyDescent="0.2">
      <c r="A16" s="14" t="s">
        <v>17</v>
      </c>
      <c r="B16" s="19">
        <v>0</v>
      </c>
      <c r="C16" s="19">
        <v>0</v>
      </c>
      <c r="D16" s="19">
        <v>0</v>
      </c>
      <c r="E16" s="19">
        <f>D16-C16</f>
        <v>0</v>
      </c>
      <c r="F16" s="7"/>
    </row>
    <row r="17" spans="1:6" ht="15" customHeight="1" x14ac:dyDescent="0.2">
      <c r="A17" s="14" t="s">
        <v>18</v>
      </c>
      <c r="B17" s="19">
        <v>0</v>
      </c>
      <c r="C17" s="19">
        <v>0</v>
      </c>
      <c r="D17" s="19">
        <v>0</v>
      </c>
      <c r="E17" s="32">
        <f>D17-C17</f>
        <v>0</v>
      </c>
      <c r="F17" s="7"/>
    </row>
    <row r="18" spans="1:6" ht="15" customHeight="1" x14ac:dyDescent="0.2">
      <c r="A18" s="33" t="s">
        <v>19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20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21</v>
      </c>
      <c r="B20" s="19">
        <v>0</v>
      </c>
      <c r="C20" s="19">
        <v>0</v>
      </c>
      <c r="D20" s="19">
        <v>0</v>
      </c>
      <c r="E20" s="32">
        <f t="shared" ref="E20:E28" si="1">D20-C20</f>
        <v>0</v>
      </c>
      <c r="F20" s="7"/>
    </row>
    <row r="21" spans="1:6" ht="15" customHeight="1" x14ac:dyDescent="0.2">
      <c r="A21" s="33" t="s">
        <v>22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47</v>
      </c>
      <c r="B22" s="19">
        <v>0</v>
      </c>
      <c r="C22" s="19">
        <v>0</v>
      </c>
      <c r="D22" s="19">
        <v>0</v>
      </c>
      <c r="E22" s="32">
        <f>D22-C22</f>
        <v>0</v>
      </c>
      <c r="F22" s="7"/>
    </row>
    <row r="23" spans="1:6" ht="15" customHeight="1" x14ac:dyDescent="0.2">
      <c r="A23" s="33" t="s">
        <v>48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23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24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25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26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27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28</v>
      </c>
      <c r="B29" s="19">
        <v>0</v>
      </c>
      <c r="C29" s="19">
        <v>0</v>
      </c>
      <c r="D29" s="19">
        <v>0</v>
      </c>
      <c r="E29" s="32">
        <f>D29-C29</f>
        <v>0</v>
      </c>
      <c r="F29" s="7"/>
    </row>
    <row r="30" spans="1:6" s="26" customFormat="1" ht="15" customHeight="1" x14ac:dyDescent="0.25">
      <c r="A30" s="17" t="s">
        <v>29</v>
      </c>
      <c r="B30" s="34">
        <v>0</v>
      </c>
      <c r="C30" s="34">
        <v>0</v>
      </c>
      <c r="D30" s="34">
        <v>0</v>
      </c>
      <c r="E30" s="35">
        <f>SUM(E16:E29)</f>
        <v>0</v>
      </c>
      <c r="F30" s="25"/>
    </row>
    <row r="31" spans="1:6" ht="15" customHeight="1" x14ac:dyDescent="0.2">
      <c r="A31" s="36" t="s">
        <v>30</v>
      </c>
      <c r="B31" s="19">
        <v>0</v>
      </c>
      <c r="C31" s="19">
        <v>0</v>
      </c>
      <c r="D31" s="19">
        <v>0</v>
      </c>
      <c r="E31" s="60">
        <f t="shared" ref="E31:E36" si="2">D31-C31</f>
        <v>0</v>
      </c>
      <c r="F31" s="16"/>
    </row>
    <row r="32" spans="1:6" ht="15" customHeight="1" x14ac:dyDescent="0.2">
      <c r="A32" s="33" t="s">
        <v>31</v>
      </c>
      <c r="B32" s="19">
        <v>0</v>
      </c>
      <c r="C32" s="19">
        <v>0</v>
      </c>
      <c r="D32" s="19">
        <v>0</v>
      </c>
      <c r="E32" s="61">
        <f t="shared" si="2"/>
        <v>0</v>
      </c>
      <c r="F32" s="16"/>
    </row>
    <row r="33" spans="1:6" ht="15" customHeight="1" x14ac:dyDescent="0.2">
      <c r="A33" s="37" t="s">
        <v>32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21" t="s">
        <v>33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33" t="s">
        <v>34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7" t="s">
        <v>35</v>
      </c>
      <c r="B36" s="19">
        <v>1120007.3</v>
      </c>
      <c r="C36" s="19">
        <v>2730299</v>
      </c>
      <c r="D36" s="19">
        <v>2730299</v>
      </c>
      <c r="E36" s="61">
        <f t="shared" si="2"/>
        <v>0</v>
      </c>
      <c r="F36" s="16"/>
    </row>
    <row r="37" spans="1:6" s="26" customFormat="1" ht="15" customHeight="1" x14ac:dyDescent="0.25">
      <c r="A37" s="38" t="s">
        <v>36</v>
      </c>
      <c r="B37" s="39">
        <v>1120007.3</v>
      </c>
      <c r="C37" s="39">
        <v>2730299</v>
      </c>
      <c r="D37" s="39">
        <v>2730299</v>
      </c>
      <c r="E37" s="63">
        <f>E36+E35+E34+E33+E32+E31+E30</f>
        <v>0</v>
      </c>
      <c r="F37" s="25"/>
    </row>
    <row r="38" spans="1:6" ht="15" customHeight="1" x14ac:dyDescent="0.25">
      <c r="A38" s="30" t="s">
        <v>37</v>
      </c>
      <c r="B38" s="31"/>
      <c r="C38" s="31"/>
      <c r="D38" s="31"/>
      <c r="E38" s="60"/>
      <c r="F38" s="16"/>
    </row>
    <row r="39" spans="1:6" ht="15" customHeight="1" x14ac:dyDescent="0.2">
      <c r="A39" s="40" t="s">
        <v>38</v>
      </c>
      <c r="B39" s="19">
        <v>9134727.1600000001</v>
      </c>
      <c r="C39" s="19">
        <v>12172314</v>
      </c>
      <c r="D39" s="19">
        <v>12172314</v>
      </c>
      <c r="E39" s="60">
        <f>D39-C39</f>
        <v>0</v>
      </c>
      <c r="F39" s="16"/>
    </row>
    <row r="40" spans="1:6" ht="15" customHeight="1" x14ac:dyDescent="0.2">
      <c r="A40" s="20" t="s">
        <v>39</v>
      </c>
      <c r="B40" s="19">
        <v>0</v>
      </c>
      <c r="C40" s="19">
        <v>0</v>
      </c>
      <c r="D40" s="19">
        <v>0</v>
      </c>
      <c r="E40" s="64">
        <f>D40-C40</f>
        <v>0</v>
      </c>
      <c r="F40" s="16"/>
    </row>
    <row r="41" spans="1:6" ht="15" customHeight="1" x14ac:dyDescent="0.25">
      <c r="A41" s="41" t="s">
        <v>40</v>
      </c>
      <c r="B41" s="31"/>
      <c r="C41" s="31"/>
      <c r="D41" s="31"/>
      <c r="E41" s="31"/>
      <c r="F41" s="16"/>
    </row>
    <row r="42" spans="1:6" ht="15" customHeight="1" x14ac:dyDescent="0.2">
      <c r="A42" s="33" t="s">
        <v>41</v>
      </c>
      <c r="B42" s="19">
        <v>0</v>
      </c>
      <c r="C42" s="19">
        <v>0</v>
      </c>
      <c r="D42" s="19">
        <v>0</v>
      </c>
      <c r="E42" s="60">
        <f>D42-C42</f>
        <v>0</v>
      </c>
      <c r="F42" s="16"/>
    </row>
    <row r="43" spans="1:6" ht="15" customHeight="1" x14ac:dyDescent="0.2">
      <c r="A43" s="20" t="s">
        <v>42</v>
      </c>
      <c r="B43" s="19">
        <v>0</v>
      </c>
      <c r="C43" s="19">
        <v>0</v>
      </c>
      <c r="D43" s="19">
        <v>0</v>
      </c>
      <c r="E43" s="61">
        <f>D43-C43</f>
        <v>0</v>
      </c>
      <c r="F43" s="16"/>
    </row>
    <row r="44" spans="1:6" s="26" customFormat="1" ht="15" customHeight="1" x14ac:dyDescent="0.25">
      <c r="A44" s="17" t="s">
        <v>43</v>
      </c>
      <c r="B44" s="28">
        <v>9134727.1600000001</v>
      </c>
      <c r="C44" s="28">
        <v>12172314</v>
      </c>
      <c r="D44" s="28">
        <v>12172314</v>
      </c>
      <c r="E44" s="62">
        <f>D44-C44</f>
        <v>0</v>
      </c>
      <c r="F44" s="42"/>
    </row>
    <row r="45" spans="1:6" s="26" customFormat="1" ht="15" customHeight="1" x14ac:dyDescent="0.25">
      <c r="A45" s="17" t="s">
        <v>44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thickBot="1" x14ac:dyDescent="0.3">
      <c r="A46" s="43" t="s">
        <v>45</v>
      </c>
      <c r="B46" s="44">
        <v>15510737.630000001</v>
      </c>
      <c r="C46" s="44">
        <v>26070501</v>
      </c>
      <c r="D46" s="44">
        <v>20683829</v>
      </c>
      <c r="E46" s="65">
        <f>D46-C46</f>
        <v>-5386672</v>
      </c>
      <c r="F46" s="42"/>
    </row>
    <row r="47" spans="1:6" ht="15.75" thickTop="1" x14ac:dyDescent="0.25">
      <c r="A47" s="45"/>
      <c r="B47" s="46"/>
      <c r="C47" s="46"/>
      <c r="D47" s="46"/>
      <c r="E47" s="46"/>
      <c r="F47" s="47"/>
    </row>
    <row r="48" spans="1:6" ht="15" x14ac:dyDescent="0.25">
      <c r="A48" s="25"/>
      <c r="B48" s="48"/>
      <c r="C48" s="48"/>
      <c r="D48" s="48"/>
      <c r="E48" s="48"/>
      <c r="F48" s="47"/>
    </row>
    <row r="49" spans="1:5" x14ac:dyDescent="0.2">
      <c r="A49" s="47"/>
    </row>
    <row r="50" spans="1:5" x14ac:dyDescent="0.2">
      <c r="A50" s="49"/>
    </row>
    <row r="51" spans="1:5" x14ac:dyDescent="0.2">
      <c r="A51" s="50"/>
    </row>
    <row r="52" spans="1:5" x14ac:dyDescent="0.2">
      <c r="A52" s="50" t="s">
        <v>46</v>
      </c>
      <c r="B52" s="51"/>
      <c r="C52" s="51"/>
      <c r="D52" s="51"/>
      <c r="E52" s="51"/>
    </row>
    <row r="53" spans="1:5" x14ac:dyDescent="0.2">
      <c r="A53" s="50" t="s">
        <v>46</v>
      </c>
    </row>
    <row r="55" spans="1:5" x14ac:dyDescent="0.2">
      <c r="A55" s="50" t="s">
        <v>46</v>
      </c>
    </row>
  </sheetData>
  <hyperlinks>
    <hyperlink ref="G2" location="Home!A1" tooltip="Home" display="Home" xr:uid="{00000000-0004-0000-0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Ag!Print_Area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2018-09-20T19:32:44Z</cp:lastPrinted>
  <dcterms:created xsi:type="dcterms:W3CDTF">2013-09-10T15:33:57Z</dcterms:created>
  <dcterms:modified xsi:type="dcterms:W3CDTF">2019-10-03T14:39:43Z</dcterms:modified>
</cp:coreProperties>
</file>