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 2020\BOR1_BOR2_BOR3_BOR5_Summary\"/>
    </mc:Choice>
  </mc:AlternateContent>
  <xr:revisionPtr revIDLastSave="0" documentId="13_ncr:1_{F8B5679E-40EE-4285-9112-49CBAEFB35DE}" xr6:coauthVersionLast="41" xr6:coauthVersionMax="41" xr10:uidLastSave="{00000000-0000-0000-0000-000000000000}"/>
  <bookViews>
    <workbookView xWindow="28680" yWindow="-120" windowWidth="29040" windowHeight="15840" tabRatio="537" xr2:uid="{00000000-000D-0000-FFFF-FFFF00000000}"/>
  </bookViews>
  <sheets>
    <sheet name="Home" sheetId="61" r:id="rId1"/>
    <sheet name="HESummary" sheetId="51" r:id="rId2"/>
    <sheet name="2Year" sheetId="54" r:id="rId3"/>
    <sheet name="4Year" sheetId="53" r:id="rId4"/>
    <sheet name="2&amp;4Year" sheetId="52" r:id="rId5"/>
    <sheet name="Boards" sheetId="59" r:id="rId6"/>
    <sheet name="Specialized" sheetId="58" r:id="rId7"/>
    <sheet name="BORSummary" sheetId="60" r:id="rId8"/>
    <sheet name="BOR" sheetId="35" r:id="rId9"/>
    <sheet name="LUMCON" sheetId="34" r:id="rId10"/>
    <sheet name="LOSFA" sheetId="33" r:id="rId11"/>
    <sheet name="ULS Summary" sheetId="32" r:id="rId12"/>
    <sheet name="ULSBoard" sheetId="22" r:id="rId13"/>
    <sheet name="Grambling" sheetId="31" r:id="rId14"/>
    <sheet name="LATech" sheetId="30" r:id="rId15"/>
    <sheet name="McNeese" sheetId="24" r:id="rId16"/>
    <sheet name="Nicholls" sheetId="29" r:id="rId17"/>
    <sheet name="NwSU" sheetId="28" r:id="rId18"/>
    <sheet name="SLU" sheetId="27" r:id="rId19"/>
    <sheet name="ULL" sheetId="26" r:id="rId20"/>
    <sheet name="ULM" sheetId="25" r:id="rId21"/>
    <sheet name="UNO" sheetId="23" r:id="rId22"/>
    <sheet name="LSU Summary" sheetId="20" r:id="rId23"/>
    <sheet name="LSU" sheetId="19" r:id="rId24"/>
    <sheet name="LSUA" sheetId="18" r:id="rId25"/>
    <sheet name="LSUS" sheetId="17" r:id="rId26"/>
    <sheet name="LSUE" sheetId="16" r:id="rId27"/>
    <sheet name="HSCS" sheetId="14" r:id="rId28"/>
    <sheet name="HSCNO" sheetId="13" r:id="rId29"/>
    <sheet name="LSUAg" sheetId="12" r:id="rId30"/>
    <sheet name="PBRC" sheetId="11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BRCC" sheetId="39" r:id="rId42"/>
    <sheet name="BPCC" sheetId="40" r:id="rId43"/>
    <sheet name="Delgado" sheetId="41" r:id="rId44"/>
    <sheet name="CentLATCC" sheetId="42" r:id="rId45"/>
    <sheet name="Fletcher" sheetId="43" r:id="rId46"/>
    <sheet name="LDCC" sheetId="44" r:id="rId47"/>
    <sheet name="Northshore" sheetId="45" r:id="rId48"/>
    <sheet name="Nunez" sheetId="46" r:id="rId49"/>
    <sheet name="RPCC" sheetId="47" r:id="rId50"/>
    <sheet name="SLCC" sheetId="48" r:id="rId51"/>
    <sheet name="Sowela" sheetId="49" r:id="rId52"/>
    <sheet name="NWLTC" sheetId="50" r:id="rId53"/>
  </sheets>
  <externalReferences>
    <externalReference r:id="rId54"/>
    <externalReference r:id="rId55"/>
    <externalReference r:id="rId56"/>
    <externalReference r:id="rId57"/>
    <externalReference r:id="rId58"/>
  </externalReferences>
  <definedNames>
    <definedName name="_xlnm.Print_Area" localSheetId="4">'2&amp;4Year'!$A$1:$M$76</definedName>
    <definedName name="_xlnm.Print_Area" localSheetId="2">'2Year'!$A$1:$M$76</definedName>
    <definedName name="_xlnm.Print_Area" localSheetId="3">'4Year'!$A$1:$M$76</definedName>
    <definedName name="_xlnm.Print_Area" localSheetId="5">Boards!$A$1:$M$76</definedName>
    <definedName name="_xlnm.Print_Area" localSheetId="8">BOR!$A$1:$M$76</definedName>
    <definedName name="_xlnm.Print_Area" localSheetId="7">BORSummary!$A$1:$M$76</definedName>
    <definedName name="_xlnm.Print_Area" localSheetId="42">BPCC!$A$1:$M$76</definedName>
    <definedName name="_xlnm.Print_Area" localSheetId="41">BRCC!$A$1:$M$76</definedName>
    <definedName name="_xlnm.Print_Area" localSheetId="44">CentLATCC!$A$1:$M$76</definedName>
    <definedName name="_xlnm.Print_Area" localSheetId="43">Delgado!$A$1:$M$76</definedName>
    <definedName name="_xlnm.Print_Area" localSheetId="45">Fletcher!$A$1:$M$76</definedName>
    <definedName name="_xlnm.Print_Area" localSheetId="13">Grambling!$A$1:$M$76</definedName>
    <definedName name="_xlnm.Print_Area" localSheetId="1">HESummary!$A$1:$M$76</definedName>
    <definedName name="_xlnm.Print_Area" localSheetId="28">HSCNO!$A$1:$M$76</definedName>
    <definedName name="_xlnm.Print_Area" localSheetId="27">HSCS!$A$1:$M$76</definedName>
    <definedName name="_xlnm.Print_Area" localSheetId="14">LATech!$A$1:$M$76</definedName>
    <definedName name="_xlnm.Print_Area" localSheetId="39">LCTCBoard!$A$1:$M$76</definedName>
    <definedName name="_xlnm.Print_Area" localSheetId="38">LCTCSummary!$A$1:$M$76</definedName>
    <definedName name="_xlnm.Print_Area" localSheetId="46">LDCC!$A$1:$M$76</definedName>
    <definedName name="_xlnm.Print_Area" localSheetId="10">LOSFA!$A$1:$M$76</definedName>
    <definedName name="_xlnm.Print_Area" localSheetId="23">LSU!$A$1:$M$76</definedName>
    <definedName name="_xlnm.Print_Area" localSheetId="22">'LSU Summary'!$A$1:$M$76</definedName>
    <definedName name="_xlnm.Print_Area" localSheetId="24">LSUA!$A$1:$M$76</definedName>
    <definedName name="_xlnm.Print_Area" localSheetId="29">LSUAg!$A$1:$M$76</definedName>
    <definedName name="_xlnm.Print_Area" localSheetId="26">LSUE!$A$1:$M$76</definedName>
    <definedName name="_xlnm.Print_Area" localSheetId="25">LSUS!$A$1:$M$76</definedName>
    <definedName name="_xlnm.Print_Area" localSheetId="9">LUMCON!$A$1:$M$76</definedName>
    <definedName name="_xlnm.Print_Area" localSheetId="15">McNeese!$A$1:$M$76</definedName>
    <definedName name="_xlnm.Print_Area" localSheetId="16">Nicholls!$A$1:$M$76</definedName>
    <definedName name="_xlnm.Print_Area" localSheetId="47">Northshore!$A$1:$M$76</definedName>
    <definedName name="_xlnm.Print_Area" localSheetId="48">Nunez!$A$1:$M$76</definedName>
    <definedName name="_xlnm.Print_Area" localSheetId="52">NWLTC!$A$1:$M$76</definedName>
    <definedName name="_xlnm.Print_Area" localSheetId="17">NwSU!$A$1:$M$76</definedName>
    <definedName name="_xlnm.Print_Area" localSheetId="40">Online!$A$1:$M$76</definedName>
    <definedName name="_xlnm.Print_Area" localSheetId="30">PBRC!$A$1:$M$76</definedName>
    <definedName name="_xlnm.Print_Area" localSheetId="49">RPCC!$A$1:$M$76</definedName>
    <definedName name="_xlnm.Print_Area" localSheetId="50">SLCC!$A$1:$M$76</definedName>
    <definedName name="_xlnm.Print_Area" localSheetId="18">SLU!$A$1:$M$76</definedName>
    <definedName name="_xlnm.Print_Area" localSheetId="51">Sowela!$A$1:$M$76</definedName>
    <definedName name="_xlnm.Print_Area" localSheetId="6">Specialized!$A$1:$M$76</definedName>
    <definedName name="_xlnm.Print_Area" localSheetId="37">SUAg!$A$1:$M$76</definedName>
    <definedName name="_xlnm.Print_Area" localSheetId="32">SUBoard!$A$1:$M$76</definedName>
    <definedName name="_xlnm.Print_Area" localSheetId="33">SUBR!$A$1:$M$76</definedName>
    <definedName name="_xlnm.Print_Area" localSheetId="36">SULaw!$A$1:$M$76</definedName>
    <definedName name="_xlnm.Print_Area" localSheetId="34">SUNO!$A$1:$M$76</definedName>
    <definedName name="_xlnm.Print_Area" localSheetId="35">SUSLA!$A$1:$M$76</definedName>
    <definedName name="_xlnm.Print_Area" localSheetId="31">SUSummary!$A$1:$M$76</definedName>
    <definedName name="_xlnm.Print_Area" localSheetId="19">ULL!$A$1:$M$76</definedName>
    <definedName name="_xlnm.Print_Area" localSheetId="20">ULM!$A$1:$M$76</definedName>
    <definedName name="_xlnm.Print_Area" localSheetId="11">'ULS Summary'!$A$1:$M$76</definedName>
    <definedName name="_xlnm.Print_Area" localSheetId="12">ULSBoard!$A$1:$M$76</definedName>
    <definedName name="_xlnm.Print_Area" localSheetId="21">UNO!$A$1:$M$76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54" l="1"/>
  <c r="J40" i="54"/>
  <c r="H40" i="54"/>
  <c r="F40" i="54"/>
  <c r="D40" i="54"/>
  <c r="B40" i="54"/>
  <c r="B40" i="59" l="1"/>
  <c r="L40" i="59"/>
  <c r="H40" i="59"/>
  <c r="E14" i="19" l="1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13" i="19"/>
  <c r="C14" i="19"/>
  <c r="C16" i="19"/>
  <c r="C18" i="19"/>
  <c r="C19" i="19"/>
  <c r="C20" i="19"/>
  <c r="C21" i="19"/>
  <c r="C22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1" i="19"/>
  <c r="C42" i="19"/>
  <c r="C43" i="19"/>
  <c r="C44" i="19"/>
  <c r="C46" i="19"/>
  <c r="C48" i="19"/>
  <c r="C49" i="19"/>
  <c r="C54" i="19"/>
  <c r="C57" i="19"/>
  <c r="C58" i="19"/>
  <c r="C60" i="19"/>
  <c r="C61" i="19"/>
  <c r="C62" i="19"/>
  <c r="C63" i="19"/>
  <c r="C64" i="19"/>
  <c r="C65" i="19"/>
  <c r="C68" i="19"/>
  <c r="C69" i="19"/>
  <c r="C70" i="19"/>
  <c r="C71" i="19"/>
  <c r="C72" i="19"/>
  <c r="C73" i="19"/>
  <c r="C74" i="19"/>
  <c r="C75" i="19"/>
  <c r="H40" i="36"/>
  <c r="H40" i="60"/>
  <c r="F76" i="16"/>
  <c r="G39" i="16"/>
  <c r="G76" i="16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2" i="18"/>
  <c r="F43" i="18"/>
  <c r="F44" i="18"/>
  <c r="F45" i="18"/>
  <c r="F46" i="18"/>
  <c r="F47" i="18"/>
  <c r="F48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9" i="18"/>
  <c r="F70" i="18"/>
  <c r="F72" i="18"/>
  <c r="F73" i="18"/>
  <c r="F74" i="18"/>
  <c r="F75" i="18"/>
  <c r="F76" i="18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14" i="16"/>
  <c r="F15" i="16"/>
  <c r="G15" i="16"/>
  <c r="F16" i="16"/>
  <c r="G16" i="16"/>
  <c r="F17" i="16"/>
  <c r="F18" i="16"/>
  <c r="F19" i="16"/>
  <c r="G19" i="16"/>
  <c r="F20" i="16"/>
  <c r="G20" i="16"/>
  <c r="F21" i="16"/>
  <c r="F22" i="16"/>
  <c r="F23" i="16"/>
  <c r="G23" i="16"/>
  <c r="F24" i="16"/>
  <c r="G24" i="16"/>
  <c r="F25" i="16"/>
  <c r="F26" i="16"/>
  <c r="F27" i="16"/>
  <c r="G27" i="16"/>
  <c r="F28" i="16"/>
  <c r="G28" i="16"/>
  <c r="F29" i="16"/>
  <c r="F30" i="16"/>
  <c r="F31" i="16"/>
  <c r="G31" i="16"/>
  <c r="F32" i="16"/>
  <c r="G32" i="16"/>
  <c r="F33" i="16"/>
  <c r="F34" i="16"/>
  <c r="F35" i="16"/>
  <c r="G35" i="16"/>
  <c r="F36" i="16"/>
  <c r="G36" i="16"/>
  <c r="F37" i="16"/>
  <c r="G37" i="16"/>
  <c r="F38" i="16"/>
  <c r="F40" i="16"/>
  <c r="G40" i="16"/>
  <c r="F42" i="16"/>
  <c r="G42" i="16"/>
  <c r="F43" i="16"/>
  <c r="G43" i="16"/>
  <c r="F44" i="16"/>
  <c r="G44" i="16"/>
  <c r="F45" i="16"/>
  <c r="G45" i="16"/>
  <c r="F46" i="16"/>
  <c r="G46" i="16"/>
  <c r="F47" i="16"/>
  <c r="G47" i="16"/>
  <c r="F48" i="16"/>
  <c r="G48" i="16"/>
  <c r="F50" i="16"/>
  <c r="G50" i="16"/>
  <c r="F51" i="16"/>
  <c r="G51" i="16"/>
  <c r="F52" i="16"/>
  <c r="G52" i="16"/>
  <c r="F53" i="16"/>
  <c r="F54" i="16"/>
  <c r="G54" i="16"/>
  <c r="F55" i="16"/>
  <c r="G55" i="16"/>
  <c r="F56" i="16"/>
  <c r="G56" i="16"/>
  <c r="F57" i="16"/>
  <c r="F58" i="16"/>
  <c r="G58" i="16"/>
  <c r="F59" i="16"/>
  <c r="G59" i="16"/>
  <c r="F60" i="16"/>
  <c r="G60" i="16"/>
  <c r="F61" i="16"/>
  <c r="F62" i="16"/>
  <c r="G62" i="16"/>
  <c r="F63" i="16"/>
  <c r="G63" i="16"/>
  <c r="F64" i="16"/>
  <c r="G64" i="16"/>
  <c r="F65" i="16"/>
  <c r="F66" i="16"/>
  <c r="G66" i="16"/>
  <c r="F67" i="16"/>
  <c r="G67" i="16"/>
  <c r="F69" i="16"/>
  <c r="F70" i="16"/>
  <c r="F72" i="16"/>
  <c r="G72" i="16"/>
  <c r="F73" i="16"/>
  <c r="G73" i="16"/>
  <c r="F74" i="16"/>
  <c r="F75" i="16"/>
  <c r="G75" i="16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2" i="14"/>
  <c r="F43" i="14"/>
  <c r="F44" i="14"/>
  <c r="F45" i="14"/>
  <c r="F46" i="14"/>
  <c r="F47" i="14"/>
  <c r="F48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9" i="14"/>
  <c r="F70" i="14"/>
  <c r="F72" i="14"/>
  <c r="F73" i="14"/>
  <c r="F74" i="14"/>
  <c r="F75" i="14"/>
  <c r="F76" i="14"/>
  <c r="G76" i="14"/>
  <c r="F14" i="13"/>
  <c r="G14" i="13"/>
  <c r="F15" i="13"/>
  <c r="F16" i="13"/>
  <c r="F17" i="13"/>
  <c r="G17" i="13"/>
  <c r="F18" i="13"/>
  <c r="G18" i="13"/>
  <c r="F19" i="13"/>
  <c r="F20" i="13"/>
  <c r="F21" i="13"/>
  <c r="G21" i="13"/>
  <c r="F22" i="13"/>
  <c r="G22" i="13"/>
  <c r="F23" i="13"/>
  <c r="F24" i="13"/>
  <c r="F25" i="13"/>
  <c r="G25" i="13"/>
  <c r="F26" i="13"/>
  <c r="G26" i="13"/>
  <c r="F27" i="13"/>
  <c r="F28" i="13"/>
  <c r="F29" i="13"/>
  <c r="G29" i="13"/>
  <c r="F30" i="13"/>
  <c r="G30" i="13"/>
  <c r="F31" i="13"/>
  <c r="F32" i="13"/>
  <c r="F33" i="13"/>
  <c r="G33" i="13"/>
  <c r="F34" i="13"/>
  <c r="G34" i="13"/>
  <c r="F35" i="13"/>
  <c r="F36" i="13"/>
  <c r="F37" i="13"/>
  <c r="G37" i="13"/>
  <c r="F38" i="13"/>
  <c r="G38" i="13"/>
  <c r="F39" i="13"/>
  <c r="F40" i="13"/>
  <c r="F42" i="13"/>
  <c r="G42" i="13"/>
  <c r="F43" i="13"/>
  <c r="F44" i="13"/>
  <c r="F45" i="13"/>
  <c r="F46" i="13"/>
  <c r="G46" i="13"/>
  <c r="F47" i="13"/>
  <c r="F48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9" i="13"/>
  <c r="G69" i="13"/>
  <c r="F70" i="13"/>
  <c r="F72" i="13"/>
  <c r="F73" i="13"/>
  <c r="G73" i="13"/>
  <c r="F74" i="13"/>
  <c r="G74" i="13"/>
  <c r="F75" i="13"/>
  <c r="F76" i="13"/>
  <c r="G76" i="13"/>
  <c r="F14" i="12"/>
  <c r="F15" i="12"/>
  <c r="G15" i="12"/>
  <c r="F16" i="12"/>
  <c r="F17" i="12"/>
  <c r="F18" i="12"/>
  <c r="F19" i="12"/>
  <c r="G19" i="12"/>
  <c r="F20" i="12"/>
  <c r="F21" i="12"/>
  <c r="F22" i="12"/>
  <c r="G22" i="12"/>
  <c r="F23" i="12"/>
  <c r="G23" i="12"/>
  <c r="F24" i="12"/>
  <c r="F25" i="12"/>
  <c r="F26" i="12"/>
  <c r="G26" i="12"/>
  <c r="F27" i="12"/>
  <c r="G27" i="12"/>
  <c r="F28" i="12"/>
  <c r="F29" i="12"/>
  <c r="F30" i="12"/>
  <c r="G30" i="12"/>
  <c r="F31" i="12"/>
  <c r="G31" i="12"/>
  <c r="F32" i="12"/>
  <c r="F33" i="12"/>
  <c r="F34" i="12"/>
  <c r="G34" i="12"/>
  <c r="F35" i="12"/>
  <c r="G35" i="12"/>
  <c r="F36" i="12"/>
  <c r="F37" i="12"/>
  <c r="F38" i="12"/>
  <c r="G38" i="12"/>
  <c r="F39" i="12"/>
  <c r="G39" i="12"/>
  <c r="F40" i="12"/>
  <c r="F42" i="12"/>
  <c r="F43" i="12"/>
  <c r="G43" i="12"/>
  <c r="F44" i="12"/>
  <c r="F45" i="12"/>
  <c r="F46" i="12"/>
  <c r="F47" i="12"/>
  <c r="G47" i="12"/>
  <c r="F48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9" i="12"/>
  <c r="F70" i="12"/>
  <c r="G70" i="12"/>
  <c r="F72" i="12"/>
  <c r="F73" i="12"/>
  <c r="F74" i="12"/>
  <c r="G74" i="12"/>
  <c r="F75" i="12"/>
  <c r="G75" i="12"/>
  <c r="F76" i="12"/>
  <c r="G76" i="12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2" i="11"/>
  <c r="F43" i="11"/>
  <c r="F44" i="11"/>
  <c r="F45" i="11"/>
  <c r="F46" i="11"/>
  <c r="F47" i="11"/>
  <c r="F48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9" i="11"/>
  <c r="F70" i="11"/>
  <c r="F72" i="11"/>
  <c r="F73" i="11"/>
  <c r="F74" i="11"/>
  <c r="F75" i="11"/>
  <c r="F76" i="11"/>
  <c r="G76" i="11"/>
  <c r="F14" i="19"/>
  <c r="F15" i="19"/>
  <c r="C15" i="19"/>
  <c r="F16" i="19"/>
  <c r="F17" i="19"/>
  <c r="C17" i="19"/>
  <c r="F18" i="19"/>
  <c r="F19" i="19"/>
  <c r="F20" i="19"/>
  <c r="F21" i="19"/>
  <c r="F22" i="19"/>
  <c r="F23" i="19"/>
  <c r="C23" i="19"/>
  <c r="F24" i="19"/>
  <c r="C24" i="19"/>
  <c r="F25" i="19"/>
  <c r="C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C40" i="19"/>
  <c r="F42" i="19"/>
  <c r="F43" i="19"/>
  <c r="F44" i="19"/>
  <c r="F45" i="19"/>
  <c r="C45" i="19"/>
  <c r="F46" i="19"/>
  <c r="F47" i="19"/>
  <c r="C47" i="19"/>
  <c r="F48" i="19"/>
  <c r="F50" i="19"/>
  <c r="C50" i="19"/>
  <c r="F51" i="19"/>
  <c r="C51" i="19"/>
  <c r="F52" i="19"/>
  <c r="C52" i="19"/>
  <c r="F53" i="19"/>
  <c r="C53" i="19"/>
  <c r="F54" i="19"/>
  <c r="F55" i="19"/>
  <c r="C55" i="19"/>
  <c r="F56" i="19"/>
  <c r="C56" i="19"/>
  <c r="F57" i="19"/>
  <c r="F58" i="19"/>
  <c r="F59" i="19"/>
  <c r="C59" i="19"/>
  <c r="F60" i="19"/>
  <c r="F61" i="19"/>
  <c r="F62" i="19"/>
  <c r="F63" i="19"/>
  <c r="F64" i="19"/>
  <c r="F65" i="19"/>
  <c r="F66" i="19"/>
  <c r="C66" i="19"/>
  <c r="F67" i="19"/>
  <c r="C67" i="19"/>
  <c r="F69" i="19"/>
  <c r="F70" i="19"/>
  <c r="F72" i="19"/>
  <c r="F73" i="19"/>
  <c r="F74" i="19"/>
  <c r="F75" i="19"/>
  <c r="F76" i="19"/>
  <c r="F13" i="18"/>
  <c r="G13" i="18"/>
  <c r="F13" i="17"/>
  <c r="F13" i="16"/>
  <c r="G13" i="16"/>
  <c r="F13" i="14"/>
  <c r="G13" i="14"/>
  <c r="F13" i="13"/>
  <c r="G13" i="13"/>
  <c r="F13" i="12"/>
  <c r="G13" i="12"/>
  <c r="F13" i="11"/>
  <c r="F13" i="19"/>
  <c r="G13" i="19"/>
  <c r="C13" i="19"/>
  <c r="G76" i="19"/>
  <c r="C76" i="19"/>
  <c r="G73" i="19"/>
  <c r="G37" i="19"/>
  <c r="G33" i="19"/>
  <c r="G29" i="19"/>
  <c r="G25" i="19"/>
  <c r="G21" i="19"/>
  <c r="G17" i="19"/>
  <c r="G18" i="12"/>
  <c r="G14" i="12"/>
  <c r="G73" i="12"/>
  <c r="G67" i="12"/>
  <c r="G63" i="12"/>
  <c r="G59" i="12"/>
  <c r="G73" i="14"/>
  <c r="G37" i="14"/>
  <c r="G33" i="14"/>
  <c r="G29" i="14"/>
  <c r="G25" i="14"/>
  <c r="G21" i="14"/>
  <c r="G17" i="14"/>
  <c r="G66" i="18"/>
  <c r="G55" i="12"/>
  <c r="G51" i="12"/>
  <c r="G18" i="16"/>
  <c r="G63" i="19"/>
  <c r="G59" i="19"/>
  <c r="G55" i="19"/>
  <c r="G46" i="19"/>
  <c r="G42" i="19"/>
  <c r="G72" i="11"/>
  <c r="G62" i="11"/>
  <c r="G58" i="11"/>
  <c r="G50" i="11"/>
  <c r="G45" i="11"/>
  <c r="G36" i="11"/>
  <c r="G28" i="11"/>
  <c r="G24" i="11"/>
  <c r="G16" i="11"/>
  <c r="G61" i="12"/>
  <c r="G57" i="12"/>
  <c r="G48" i="12"/>
  <c r="G44" i="12"/>
  <c r="G64" i="13"/>
  <c r="G56" i="13"/>
  <c r="G47" i="13"/>
  <c r="G63" i="14"/>
  <c r="G55" i="14"/>
  <c r="G46" i="14"/>
  <c r="G70" i="16"/>
  <c r="G61" i="16"/>
  <c r="G30" i="16"/>
  <c r="G26" i="16"/>
  <c r="G14" i="16"/>
  <c r="G76" i="18"/>
  <c r="G72" i="18"/>
  <c r="G62" i="18"/>
  <c r="G58" i="18"/>
  <c r="G50" i="18"/>
  <c r="G45" i="18"/>
  <c r="G40" i="18"/>
  <c r="G36" i="18"/>
  <c r="G32" i="18"/>
  <c r="G28" i="18"/>
  <c r="G24" i="18"/>
  <c r="G20" i="18"/>
  <c r="G16" i="18"/>
  <c r="G72" i="19"/>
  <c r="G66" i="19"/>
  <c r="G62" i="19"/>
  <c r="G58" i="19"/>
  <c r="G54" i="19"/>
  <c r="G50" i="19"/>
  <c r="G45" i="19"/>
  <c r="G40" i="19"/>
  <c r="G36" i="19"/>
  <c r="G32" i="19"/>
  <c r="G28" i="19"/>
  <c r="G24" i="19"/>
  <c r="G20" i="19"/>
  <c r="G16" i="19"/>
  <c r="G75" i="11"/>
  <c r="G70" i="11"/>
  <c r="G65" i="11"/>
  <c r="G61" i="11"/>
  <c r="G57" i="11"/>
  <c r="G53" i="11"/>
  <c r="G48" i="11"/>
  <c r="G44" i="11"/>
  <c r="G39" i="11"/>
  <c r="G35" i="11"/>
  <c r="G31" i="11"/>
  <c r="G27" i="11"/>
  <c r="G23" i="11"/>
  <c r="G19" i="11"/>
  <c r="G15" i="11"/>
  <c r="G69" i="12"/>
  <c r="G64" i="12"/>
  <c r="G60" i="12"/>
  <c r="G56" i="12"/>
  <c r="G52" i="12"/>
  <c r="G67" i="13"/>
  <c r="G63" i="13"/>
  <c r="G59" i="13"/>
  <c r="G55" i="13"/>
  <c r="G51" i="13"/>
  <c r="G72" i="14"/>
  <c r="G66" i="14"/>
  <c r="G62" i="14"/>
  <c r="G58" i="14"/>
  <c r="G54" i="14"/>
  <c r="G50" i="14"/>
  <c r="G45" i="14"/>
  <c r="G40" i="14"/>
  <c r="G36" i="14"/>
  <c r="G32" i="14"/>
  <c r="G28" i="14"/>
  <c r="G24" i="14"/>
  <c r="G20" i="14"/>
  <c r="G16" i="14"/>
  <c r="G74" i="16"/>
  <c r="G69" i="16"/>
  <c r="G33" i="16"/>
  <c r="G29" i="16"/>
  <c r="G25" i="16"/>
  <c r="G21" i="16"/>
  <c r="G17" i="16"/>
  <c r="G75" i="18"/>
  <c r="G70" i="18"/>
  <c r="G65" i="18"/>
  <c r="G61" i="18"/>
  <c r="G57" i="18"/>
  <c r="G53" i="18"/>
  <c r="G48" i="18"/>
  <c r="G44" i="18"/>
  <c r="G39" i="18"/>
  <c r="G35" i="18"/>
  <c r="G31" i="18"/>
  <c r="G27" i="18"/>
  <c r="G23" i="18"/>
  <c r="G19" i="18"/>
  <c r="G15" i="18"/>
  <c r="G34" i="16"/>
  <c r="G67" i="19"/>
  <c r="G51" i="19"/>
  <c r="G66" i="11"/>
  <c r="G54" i="11"/>
  <c r="G40" i="11"/>
  <c r="G32" i="11"/>
  <c r="G20" i="11"/>
  <c r="G65" i="12"/>
  <c r="G53" i="12"/>
  <c r="G60" i="13"/>
  <c r="G52" i="13"/>
  <c r="G43" i="13"/>
  <c r="G67" i="14"/>
  <c r="G59" i="14"/>
  <c r="G51" i="14"/>
  <c r="G42" i="14"/>
  <c r="G65" i="16"/>
  <c r="G57" i="16"/>
  <c r="G53" i="16"/>
  <c r="G54" i="18"/>
  <c r="G22" i="16"/>
  <c r="G38" i="16"/>
  <c r="G13" i="11"/>
  <c r="G75" i="19"/>
  <c r="G70" i="19"/>
  <c r="G65" i="19"/>
  <c r="G61" i="19"/>
  <c r="G57" i="19"/>
  <c r="G53" i="19"/>
  <c r="G48" i="19"/>
  <c r="G44" i="19"/>
  <c r="G39" i="19"/>
  <c r="G35" i="19"/>
  <c r="G31" i="19"/>
  <c r="G27" i="19"/>
  <c r="G23" i="19"/>
  <c r="G19" i="19"/>
  <c r="G15" i="19"/>
  <c r="G74" i="11"/>
  <c r="G69" i="11"/>
  <c r="G64" i="11"/>
  <c r="G60" i="11"/>
  <c r="G56" i="11"/>
  <c r="G52" i="11"/>
  <c r="G47" i="11"/>
  <c r="G43" i="11"/>
  <c r="G38" i="11"/>
  <c r="G34" i="11"/>
  <c r="G30" i="11"/>
  <c r="G26" i="11"/>
  <c r="G22" i="11"/>
  <c r="G18" i="11"/>
  <c r="G14" i="11"/>
  <c r="G46" i="12"/>
  <c r="G42" i="12"/>
  <c r="G37" i="12"/>
  <c r="G33" i="12"/>
  <c r="G29" i="12"/>
  <c r="G25" i="12"/>
  <c r="G21" i="12"/>
  <c r="G17" i="12"/>
  <c r="G72" i="13"/>
  <c r="G66" i="13"/>
  <c r="G62" i="13"/>
  <c r="G58" i="13"/>
  <c r="G54" i="13"/>
  <c r="G50" i="13"/>
  <c r="G45" i="13"/>
  <c r="G40" i="13"/>
  <c r="G36" i="13"/>
  <c r="G32" i="13"/>
  <c r="G28" i="13"/>
  <c r="G24" i="13"/>
  <c r="G20" i="13"/>
  <c r="G16" i="13"/>
  <c r="G75" i="14"/>
  <c r="G70" i="14"/>
  <c r="G65" i="14"/>
  <c r="G61" i="14"/>
  <c r="G57" i="14"/>
  <c r="G53" i="14"/>
  <c r="G48" i="14"/>
  <c r="G44" i="14"/>
  <c r="G39" i="14"/>
  <c r="G35" i="14"/>
  <c r="G31" i="14"/>
  <c r="G27" i="14"/>
  <c r="G23" i="14"/>
  <c r="G19" i="14"/>
  <c r="G15" i="14"/>
  <c r="G74" i="18"/>
  <c r="G69" i="18"/>
  <c r="G64" i="18"/>
  <c r="G60" i="18"/>
  <c r="G56" i="18"/>
  <c r="G52" i="18"/>
  <c r="G47" i="18"/>
  <c r="G43" i="18"/>
  <c r="G38" i="18"/>
  <c r="G34" i="18"/>
  <c r="G30" i="18"/>
  <c r="G26" i="18"/>
  <c r="G22" i="18"/>
  <c r="G18" i="18"/>
  <c r="G14" i="18"/>
  <c r="G13" i="17"/>
  <c r="G74" i="19"/>
  <c r="G69" i="19"/>
  <c r="G64" i="19"/>
  <c r="G60" i="19"/>
  <c r="G56" i="19"/>
  <c r="G52" i="19"/>
  <c r="G47" i="19"/>
  <c r="G43" i="19"/>
  <c r="G38" i="19"/>
  <c r="G34" i="19"/>
  <c r="G30" i="19"/>
  <c r="G26" i="19"/>
  <c r="G22" i="19"/>
  <c r="G18" i="19"/>
  <c r="G14" i="19"/>
  <c r="G73" i="11"/>
  <c r="G67" i="11"/>
  <c r="G63" i="11"/>
  <c r="G59" i="11"/>
  <c r="G55" i="11"/>
  <c r="G51" i="11"/>
  <c r="G46" i="11"/>
  <c r="G42" i="11"/>
  <c r="G37" i="11"/>
  <c r="G33" i="11"/>
  <c r="G29" i="11"/>
  <c r="G25" i="11"/>
  <c r="G21" i="11"/>
  <c r="G17" i="11"/>
  <c r="G72" i="12"/>
  <c r="G66" i="12"/>
  <c r="G62" i="12"/>
  <c r="G58" i="12"/>
  <c r="G54" i="12"/>
  <c r="G50" i="12"/>
  <c r="G45" i="12"/>
  <c r="G40" i="12"/>
  <c r="G36" i="12"/>
  <c r="G32" i="12"/>
  <c r="G28" i="12"/>
  <c r="G24" i="12"/>
  <c r="G20" i="12"/>
  <c r="G16" i="12"/>
  <c r="G75" i="13"/>
  <c r="G70" i="13"/>
  <c r="G65" i="13"/>
  <c r="G61" i="13"/>
  <c r="G57" i="13"/>
  <c r="G53" i="13"/>
  <c r="G48" i="13"/>
  <c r="G44" i="13"/>
  <c r="G39" i="13"/>
  <c r="G35" i="13"/>
  <c r="G31" i="13"/>
  <c r="G27" i="13"/>
  <c r="G23" i="13"/>
  <c r="G19" i="13"/>
  <c r="G15" i="13"/>
  <c r="G74" i="14"/>
  <c r="G69" i="14"/>
  <c r="G64" i="14"/>
  <c r="G60" i="14"/>
  <c r="G56" i="14"/>
  <c r="G52" i="14"/>
  <c r="G47" i="14"/>
  <c r="G43" i="14"/>
  <c r="G38" i="14"/>
  <c r="G34" i="14"/>
  <c r="G30" i="14"/>
  <c r="G26" i="14"/>
  <c r="G22" i="14"/>
  <c r="G18" i="14"/>
  <c r="G14" i="14"/>
  <c r="G73" i="18"/>
  <c r="G67" i="18"/>
  <c r="G63" i="18"/>
  <c r="G59" i="18"/>
  <c r="G55" i="18"/>
  <c r="G51" i="18"/>
  <c r="G46" i="18"/>
  <c r="G42" i="18"/>
  <c r="G37" i="18"/>
  <c r="G33" i="18"/>
  <c r="G29" i="18"/>
  <c r="G25" i="18"/>
  <c r="G21" i="18"/>
  <c r="G17" i="18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8" i="1"/>
  <c r="B42" i="1"/>
  <c r="B43" i="1"/>
  <c r="B44" i="1"/>
  <c r="B45" i="1"/>
  <c r="B46" i="1"/>
  <c r="B48" i="1"/>
  <c r="B50" i="1"/>
  <c r="B51" i="1"/>
  <c r="B52" i="1"/>
  <c r="B53" i="1"/>
  <c r="B54" i="1"/>
  <c r="B55" i="1"/>
  <c r="B57" i="1"/>
  <c r="B58" i="1"/>
  <c r="B59" i="1"/>
  <c r="B60" i="1"/>
  <c r="B61" i="1"/>
  <c r="B62" i="1"/>
  <c r="B63" i="1"/>
  <c r="B64" i="1"/>
  <c r="B65" i="1"/>
  <c r="B66" i="1"/>
  <c r="B69" i="1"/>
  <c r="B70" i="1"/>
  <c r="B72" i="1"/>
  <c r="B73" i="1"/>
  <c r="B75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6" i="1"/>
  <c r="D38" i="1"/>
  <c r="D42" i="1"/>
  <c r="D43" i="1"/>
  <c r="D44" i="1"/>
  <c r="D45" i="1"/>
  <c r="D46" i="1"/>
  <c r="D48" i="1"/>
  <c r="D50" i="1"/>
  <c r="D51" i="1"/>
  <c r="D52" i="1"/>
  <c r="D53" i="1"/>
  <c r="D54" i="1"/>
  <c r="D55" i="1"/>
  <c r="D57" i="1"/>
  <c r="D58" i="1"/>
  <c r="D59" i="1"/>
  <c r="D60" i="1"/>
  <c r="D61" i="1"/>
  <c r="D62" i="1"/>
  <c r="D63" i="1"/>
  <c r="D64" i="1"/>
  <c r="D65" i="1"/>
  <c r="D66" i="1"/>
  <c r="D69" i="1"/>
  <c r="D70" i="1"/>
  <c r="D72" i="1"/>
  <c r="D73" i="1"/>
  <c r="D75" i="1"/>
  <c r="D40" i="1"/>
  <c r="B56" i="1"/>
  <c r="B67" i="1"/>
  <c r="B47" i="1"/>
  <c r="B40" i="1"/>
  <c r="D74" i="1"/>
  <c r="D56" i="1"/>
  <c r="D67" i="1"/>
  <c r="D47" i="1"/>
  <c r="B74" i="1"/>
  <c r="B76" i="1"/>
  <c r="D76" i="1"/>
  <c r="L75" i="3"/>
  <c r="F75" i="3"/>
  <c r="L73" i="3"/>
  <c r="F73" i="3"/>
  <c r="L72" i="3"/>
  <c r="F72" i="3"/>
  <c r="L70" i="3"/>
  <c r="F70" i="3"/>
  <c r="L69" i="3"/>
  <c r="F69" i="3"/>
  <c r="L66" i="3"/>
  <c r="F66" i="3"/>
  <c r="L65" i="3"/>
  <c r="F65" i="3"/>
  <c r="L64" i="3"/>
  <c r="F64" i="3"/>
  <c r="L63" i="3"/>
  <c r="F63" i="3"/>
  <c r="L62" i="3"/>
  <c r="F62" i="3"/>
  <c r="L61" i="3"/>
  <c r="F61" i="3"/>
  <c r="L60" i="3"/>
  <c r="F60" i="3"/>
  <c r="L59" i="3"/>
  <c r="F59" i="3"/>
  <c r="L58" i="3"/>
  <c r="F58" i="3"/>
  <c r="L57" i="3"/>
  <c r="F57" i="3"/>
  <c r="L56" i="3"/>
  <c r="L55" i="3"/>
  <c r="F55" i="3"/>
  <c r="L54" i="3"/>
  <c r="F54" i="3"/>
  <c r="L53" i="3"/>
  <c r="F53" i="3"/>
  <c r="L52" i="3"/>
  <c r="F52" i="3"/>
  <c r="L51" i="3"/>
  <c r="F51" i="3"/>
  <c r="L50" i="3"/>
  <c r="F50" i="3"/>
  <c r="L48" i="3"/>
  <c r="F48" i="3"/>
  <c r="L46" i="3"/>
  <c r="F46" i="3"/>
  <c r="L45" i="3"/>
  <c r="F45" i="3"/>
  <c r="L44" i="3"/>
  <c r="F44" i="3"/>
  <c r="L43" i="3"/>
  <c r="F43" i="3"/>
  <c r="L42" i="3"/>
  <c r="F42" i="3"/>
  <c r="L39" i="3"/>
  <c r="F39" i="3"/>
  <c r="L38" i="3"/>
  <c r="F38" i="3"/>
  <c r="L36" i="3"/>
  <c r="F36" i="3"/>
  <c r="L34" i="3"/>
  <c r="F34" i="3"/>
  <c r="L33" i="3"/>
  <c r="F33" i="3"/>
  <c r="L32" i="3"/>
  <c r="F32" i="3"/>
  <c r="L31" i="3"/>
  <c r="F31" i="3"/>
  <c r="L30" i="3"/>
  <c r="F30" i="3"/>
  <c r="L29" i="3"/>
  <c r="F29" i="3"/>
  <c r="L28" i="3"/>
  <c r="F28" i="3"/>
  <c r="L27" i="3"/>
  <c r="F27" i="3"/>
  <c r="L26" i="3"/>
  <c r="F26" i="3"/>
  <c r="L25" i="3"/>
  <c r="F25" i="3"/>
  <c r="L24" i="3"/>
  <c r="F24" i="3"/>
  <c r="L23" i="3"/>
  <c r="F23" i="3"/>
  <c r="L22" i="3"/>
  <c r="F22" i="3"/>
  <c r="L21" i="3"/>
  <c r="F21" i="3"/>
  <c r="L20" i="3"/>
  <c r="F20" i="3"/>
  <c r="L19" i="3"/>
  <c r="F19" i="3"/>
  <c r="L18" i="3"/>
  <c r="F18" i="3"/>
  <c r="L17" i="3"/>
  <c r="F17" i="3"/>
  <c r="L16" i="3"/>
  <c r="F16" i="3"/>
  <c r="L14" i="3"/>
  <c r="F14" i="3"/>
  <c r="L13" i="3"/>
  <c r="F13" i="3"/>
  <c r="L67" i="3"/>
  <c r="L47" i="3"/>
  <c r="F56" i="3"/>
  <c r="F40" i="3"/>
  <c r="F47" i="3"/>
  <c r="G44" i="3"/>
  <c r="F74" i="3"/>
  <c r="L15" i="3"/>
  <c r="L40" i="3"/>
  <c r="L74" i="3"/>
  <c r="F15" i="3"/>
  <c r="F67" i="3"/>
  <c r="L76" i="3"/>
  <c r="M74" i="3"/>
  <c r="G45" i="3"/>
  <c r="G43" i="3"/>
  <c r="G42" i="3"/>
  <c r="F76" i="3"/>
  <c r="G74" i="3"/>
  <c r="M76" i="3"/>
  <c r="M25" i="3"/>
  <c r="M48" i="3"/>
  <c r="M66" i="3"/>
  <c r="M34" i="3"/>
  <c r="M52" i="3"/>
  <c r="M33" i="3"/>
  <c r="M20" i="3"/>
  <c r="M54" i="3"/>
  <c r="M31" i="3"/>
  <c r="M39" i="3"/>
  <c r="M24" i="3"/>
  <c r="M51" i="3"/>
  <c r="M56" i="3"/>
  <c r="M28" i="3"/>
  <c r="M53" i="3"/>
  <c r="M55" i="3"/>
  <c r="M75" i="3"/>
  <c r="M58" i="3"/>
  <c r="M32" i="3"/>
  <c r="M57" i="3"/>
  <c r="M72" i="3"/>
  <c r="M59" i="3"/>
  <c r="M18" i="3"/>
  <c r="M60" i="3"/>
  <c r="M17" i="3"/>
  <c r="M70" i="3"/>
  <c r="M38" i="3"/>
  <c r="M61" i="3"/>
  <c r="M13" i="3"/>
  <c r="M22" i="3"/>
  <c r="M50" i="3"/>
  <c r="M62" i="3"/>
  <c r="M21" i="3"/>
  <c r="M73" i="3"/>
  <c r="M63" i="3"/>
  <c r="M19" i="3"/>
  <c r="M26" i="3"/>
  <c r="M64" i="3"/>
  <c r="M14" i="3"/>
  <c r="M65" i="3"/>
  <c r="M46" i="3"/>
  <c r="M47" i="3"/>
  <c r="M23" i="3"/>
  <c r="M69" i="3"/>
  <c r="M30" i="3"/>
  <c r="M29" i="3"/>
  <c r="M16" i="3"/>
  <c r="M36" i="3"/>
  <c r="M27" i="3"/>
  <c r="M67" i="3"/>
  <c r="M45" i="3"/>
  <c r="M42" i="3"/>
  <c r="M43" i="3"/>
  <c r="M44" i="3"/>
  <c r="M15" i="3"/>
  <c r="M40" i="3"/>
  <c r="L73" i="26"/>
  <c r="I73" i="26"/>
  <c r="L72" i="26"/>
  <c r="K72" i="26"/>
  <c r="L70" i="26"/>
  <c r="K70" i="26"/>
  <c r="L69" i="26"/>
  <c r="L66" i="26"/>
  <c r="K66" i="26"/>
  <c r="L65" i="26"/>
  <c r="I65" i="26"/>
  <c r="L64" i="26"/>
  <c r="I64" i="26"/>
  <c r="L63" i="26"/>
  <c r="L62" i="26"/>
  <c r="K62" i="26"/>
  <c r="L61" i="26"/>
  <c r="I61" i="26"/>
  <c r="L60" i="26"/>
  <c r="K60" i="26"/>
  <c r="L59" i="26"/>
  <c r="L58" i="26"/>
  <c r="I58" i="26"/>
  <c r="L57" i="26"/>
  <c r="K57" i="26"/>
  <c r="L56" i="26"/>
  <c r="K56" i="26"/>
  <c r="L46" i="26"/>
  <c r="L45" i="26"/>
  <c r="M45" i="26"/>
  <c r="L44" i="26"/>
  <c r="M44" i="26"/>
  <c r="L43" i="26"/>
  <c r="L42" i="26"/>
  <c r="L39" i="26"/>
  <c r="L38" i="26"/>
  <c r="K38" i="26"/>
  <c r="L36" i="26"/>
  <c r="I36" i="26"/>
  <c r="L34" i="26"/>
  <c r="L29" i="26"/>
  <c r="K29" i="26"/>
  <c r="L28" i="26"/>
  <c r="K28" i="26"/>
  <c r="L26" i="26"/>
  <c r="I26" i="26"/>
  <c r="L27" i="26"/>
  <c r="L25" i="26"/>
  <c r="I25" i="26"/>
  <c r="L24" i="26"/>
  <c r="K24" i="26"/>
  <c r="L23" i="26"/>
  <c r="I23" i="26"/>
  <c r="L22" i="26"/>
  <c r="L21" i="26"/>
  <c r="I21" i="26"/>
  <c r="L20" i="26"/>
  <c r="K20" i="26"/>
  <c r="L19" i="26"/>
  <c r="I19" i="26"/>
  <c r="L18" i="26"/>
  <c r="L17" i="26"/>
  <c r="L16" i="26"/>
  <c r="K16" i="26"/>
  <c r="L14" i="26"/>
  <c r="I14" i="26"/>
  <c r="L13" i="26"/>
  <c r="L30" i="26"/>
  <c r="K30" i="26"/>
  <c r="L31" i="26"/>
  <c r="K31" i="26"/>
  <c r="L32" i="26"/>
  <c r="I32" i="26"/>
  <c r="L33" i="26"/>
  <c r="L48" i="26"/>
  <c r="L75" i="26"/>
  <c r="K75" i="26"/>
  <c r="L55" i="26"/>
  <c r="K55" i="26"/>
  <c r="L54" i="26"/>
  <c r="L53" i="26"/>
  <c r="L52" i="26"/>
  <c r="K52" i="26"/>
  <c r="L51" i="26"/>
  <c r="I51" i="26"/>
  <c r="L50" i="26"/>
  <c r="M42" i="26"/>
  <c r="L15" i="26"/>
  <c r="I15" i="26"/>
  <c r="F73" i="26"/>
  <c r="C73" i="26"/>
  <c r="F72" i="26"/>
  <c r="E72" i="26"/>
  <c r="F70" i="26"/>
  <c r="F69" i="26"/>
  <c r="C69" i="26"/>
  <c r="F66" i="26"/>
  <c r="C66" i="26"/>
  <c r="F65" i="26"/>
  <c r="E65" i="26"/>
  <c r="F64" i="26"/>
  <c r="E64" i="26"/>
  <c r="F63" i="26"/>
  <c r="E63" i="26"/>
  <c r="F62" i="26"/>
  <c r="F61" i="26"/>
  <c r="E61" i="26"/>
  <c r="F60" i="26"/>
  <c r="E60" i="26"/>
  <c r="F59" i="26"/>
  <c r="C59" i="26"/>
  <c r="F58" i="26"/>
  <c r="C58" i="26"/>
  <c r="F57" i="26"/>
  <c r="E57" i="26"/>
  <c r="F55" i="26"/>
  <c r="E55" i="26"/>
  <c r="F53" i="26"/>
  <c r="C53" i="26"/>
  <c r="F52" i="26"/>
  <c r="F51" i="26"/>
  <c r="E51" i="26"/>
  <c r="F50" i="26"/>
  <c r="E50" i="26"/>
  <c r="F54" i="26"/>
  <c r="C54" i="26"/>
  <c r="F46" i="26"/>
  <c r="F45" i="26"/>
  <c r="E45" i="26"/>
  <c r="F44" i="26"/>
  <c r="E44" i="26"/>
  <c r="F43" i="26"/>
  <c r="C43" i="26"/>
  <c r="F42" i="26"/>
  <c r="F39" i="26"/>
  <c r="F38" i="26"/>
  <c r="E38" i="26"/>
  <c r="F36" i="26"/>
  <c r="C36" i="26"/>
  <c r="F34" i="26"/>
  <c r="F29" i="26"/>
  <c r="F28" i="26"/>
  <c r="E28" i="26"/>
  <c r="F26" i="26"/>
  <c r="C26" i="26"/>
  <c r="F27" i="26"/>
  <c r="E27" i="26"/>
  <c r="F25" i="26"/>
  <c r="E25" i="26"/>
  <c r="F24" i="26"/>
  <c r="E24" i="26"/>
  <c r="F23" i="26"/>
  <c r="C23" i="26"/>
  <c r="F22" i="26"/>
  <c r="F21" i="26"/>
  <c r="F20" i="26"/>
  <c r="E20" i="26"/>
  <c r="F19" i="26"/>
  <c r="C19" i="26"/>
  <c r="F18" i="26"/>
  <c r="C18" i="26"/>
  <c r="F17" i="26"/>
  <c r="E17" i="26"/>
  <c r="F16" i="26"/>
  <c r="E16" i="26"/>
  <c r="F14" i="26"/>
  <c r="C14" i="26"/>
  <c r="F13" i="26"/>
  <c r="F30" i="26"/>
  <c r="F31" i="26"/>
  <c r="E31" i="26"/>
  <c r="F32" i="26"/>
  <c r="C32" i="26"/>
  <c r="F33" i="26"/>
  <c r="F48" i="26"/>
  <c r="E48" i="26"/>
  <c r="F75" i="26"/>
  <c r="E75" i="26"/>
  <c r="L73" i="27"/>
  <c r="L72" i="27"/>
  <c r="L70" i="27"/>
  <c r="L69" i="27"/>
  <c r="L66" i="27"/>
  <c r="L65" i="27"/>
  <c r="L64" i="27"/>
  <c r="L63" i="27"/>
  <c r="L62" i="27"/>
  <c r="L61" i="27"/>
  <c r="L60" i="27"/>
  <c r="L59" i="27"/>
  <c r="L58" i="27"/>
  <c r="L57" i="27"/>
  <c r="L56" i="27"/>
  <c r="L46" i="27"/>
  <c r="L45" i="27"/>
  <c r="M45" i="27"/>
  <c r="L44" i="27"/>
  <c r="L43" i="27"/>
  <c r="L42" i="27"/>
  <c r="M42" i="27"/>
  <c r="L39" i="27"/>
  <c r="L38" i="27"/>
  <c r="L36" i="27"/>
  <c r="L34" i="27"/>
  <c r="L29" i="27"/>
  <c r="L28" i="27"/>
  <c r="L26" i="27"/>
  <c r="L27" i="27"/>
  <c r="L25" i="27"/>
  <c r="L24" i="27"/>
  <c r="L23" i="27"/>
  <c r="L22" i="27"/>
  <c r="L21" i="27"/>
  <c r="L20" i="27"/>
  <c r="L19" i="27"/>
  <c r="L18" i="27"/>
  <c r="L17" i="27"/>
  <c r="L16" i="27"/>
  <c r="L14" i="27"/>
  <c r="L13" i="27"/>
  <c r="L30" i="27"/>
  <c r="L31" i="27"/>
  <c r="L32" i="27"/>
  <c r="L33" i="27"/>
  <c r="L48" i="27"/>
  <c r="L75" i="27"/>
  <c r="L55" i="27"/>
  <c r="L54" i="27"/>
  <c r="L53" i="27"/>
  <c r="L52" i="27"/>
  <c r="L51" i="27"/>
  <c r="L50" i="27"/>
  <c r="M43" i="27"/>
  <c r="L15" i="27"/>
  <c r="F73" i="27"/>
  <c r="F72" i="27"/>
  <c r="F70" i="27"/>
  <c r="F69" i="27"/>
  <c r="F66" i="27"/>
  <c r="F65" i="27"/>
  <c r="F64" i="27"/>
  <c r="F63" i="27"/>
  <c r="F62" i="27"/>
  <c r="F61" i="27"/>
  <c r="F60" i="27"/>
  <c r="F59" i="27"/>
  <c r="F58" i="27"/>
  <c r="F57" i="27"/>
  <c r="F55" i="27"/>
  <c r="F53" i="27"/>
  <c r="F52" i="27"/>
  <c r="F51" i="27"/>
  <c r="F50" i="27"/>
  <c r="F54" i="27"/>
  <c r="F46" i="27"/>
  <c r="F45" i="27"/>
  <c r="F44" i="27"/>
  <c r="G44" i="27"/>
  <c r="F43" i="27"/>
  <c r="F42" i="27"/>
  <c r="G42" i="27"/>
  <c r="F39" i="27"/>
  <c r="F38" i="27"/>
  <c r="F36" i="27"/>
  <c r="F34" i="27"/>
  <c r="F29" i="27"/>
  <c r="F28" i="27"/>
  <c r="F26" i="27"/>
  <c r="F27" i="27"/>
  <c r="F25" i="27"/>
  <c r="F24" i="27"/>
  <c r="F23" i="27"/>
  <c r="F22" i="27"/>
  <c r="F21" i="27"/>
  <c r="F20" i="27"/>
  <c r="F19" i="27"/>
  <c r="F18" i="27"/>
  <c r="F17" i="27"/>
  <c r="F16" i="27"/>
  <c r="F14" i="27"/>
  <c r="F13" i="27"/>
  <c r="F30" i="27"/>
  <c r="F31" i="27"/>
  <c r="F32" i="27"/>
  <c r="F33" i="27"/>
  <c r="F48" i="27"/>
  <c r="F75" i="27"/>
  <c r="F15" i="27"/>
  <c r="L73" i="28"/>
  <c r="K73" i="28"/>
  <c r="L72" i="28"/>
  <c r="I72" i="28"/>
  <c r="L70" i="28"/>
  <c r="I70" i="28"/>
  <c r="L69" i="28"/>
  <c r="L66" i="28"/>
  <c r="I66" i="28"/>
  <c r="L65" i="28"/>
  <c r="I65" i="28"/>
  <c r="L64" i="28"/>
  <c r="I64" i="28"/>
  <c r="L63" i="28"/>
  <c r="I63" i="28"/>
  <c r="L61" i="28"/>
  <c r="I61" i="28"/>
  <c r="L60" i="28"/>
  <c r="L59" i="28"/>
  <c r="K59" i="28"/>
  <c r="L58" i="28"/>
  <c r="K58" i="28"/>
  <c r="L57" i="28"/>
  <c r="K57" i="28"/>
  <c r="L56" i="28"/>
  <c r="I56" i="28"/>
  <c r="L62" i="28"/>
  <c r="K62" i="28"/>
  <c r="L46" i="28"/>
  <c r="I46" i="28"/>
  <c r="L45" i="28"/>
  <c r="M45" i="28"/>
  <c r="L44" i="28"/>
  <c r="M44" i="28"/>
  <c r="L43" i="28"/>
  <c r="M43" i="28"/>
  <c r="L42" i="28"/>
  <c r="K42" i="28"/>
  <c r="L38" i="28"/>
  <c r="K38" i="28"/>
  <c r="L36" i="28"/>
  <c r="K36" i="28"/>
  <c r="L34" i="28"/>
  <c r="K34" i="28"/>
  <c r="L29" i="28"/>
  <c r="L28" i="28"/>
  <c r="K28" i="28"/>
  <c r="L26" i="28"/>
  <c r="K26" i="28"/>
  <c r="L27" i="28"/>
  <c r="K27" i="28"/>
  <c r="L25" i="28"/>
  <c r="L24" i="28"/>
  <c r="I24" i="28"/>
  <c r="L23" i="28"/>
  <c r="I23" i="28"/>
  <c r="L22" i="28"/>
  <c r="K22" i="28"/>
  <c r="L21" i="28"/>
  <c r="L20" i="28"/>
  <c r="K20" i="28"/>
  <c r="L19" i="28"/>
  <c r="I19" i="28"/>
  <c r="L18" i="28"/>
  <c r="K18" i="28"/>
  <c r="L17" i="28"/>
  <c r="L16" i="28"/>
  <c r="K16" i="28"/>
  <c r="L14" i="28"/>
  <c r="I14" i="28"/>
  <c r="L13" i="28"/>
  <c r="K13" i="28"/>
  <c r="L30" i="28"/>
  <c r="I30" i="28"/>
  <c r="L31" i="28"/>
  <c r="K31" i="28"/>
  <c r="L32" i="28"/>
  <c r="K32" i="28"/>
  <c r="L33" i="28"/>
  <c r="K33" i="28"/>
  <c r="L39" i="28"/>
  <c r="L48" i="28"/>
  <c r="K48" i="28"/>
  <c r="L75" i="28"/>
  <c r="I75" i="28"/>
  <c r="L55" i="28"/>
  <c r="K55" i="28"/>
  <c r="L54" i="28"/>
  <c r="L53" i="28"/>
  <c r="K53" i="28"/>
  <c r="L52" i="28"/>
  <c r="I52" i="28"/>
  <c r="L51" i="28"/>
  <c r="K51" i="28"/>
  <c r="L50" i="28"/>
  <c r="K50" i="28"/>
  <c r="L15" i="28"/>
  <c r="K15" i="28"/>
  <c r="L73" i="31"/>
  <c r="L72" i="31"/>
  <c r="L70" i="31"/>
  <c r="L69" i="31"/>
  <c r="L66" i="31"/>
  <c r="L65" i="31"/>
  <c r="L64" i="31"/>
  <c r="L63" i="31"/>
  <c r="L62" i="31"/>
  <c r="L61" i="31"/>
  <c r="L60" i="31"/>
  <c r="L59" i="31"/>
  <c r="L58" i="31"/>
  <c r="L57" i="31"/>
  <c r="L56" i="31"/>
  <c r="L46" i="31"/>
  <c r="L45" i="31"/>
  <c r="M45" i="31"/>
  <c r="L44" i="31"/>
  <c r="M44" i="31"/>
  <c r="L43" i="31"/>
  <c r="L42" i="31"/>
  <c r="M42" i="31"/>
  <c r="L39" i="31"/>
  <c r="L38" i="31"/>
  <c r="L36" i="3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33" i="31"/>
  <c r="L48" i="31"/>
  <c r="L75" i="31"/>
  <c r="L55" i="31"/>
  <c r="L54" i="31"/>
  <c r="L53" i="31"/>
  <c r="L52" i="31"/>
  <c r="L51" i="31"/>
  <c r="L50" i="31"/>
  <c r="L15" i="31"/>
  <c r="F73" i="31"/>
  <c r="F72" i="31"/>
  <c r="F70" i="31"/>
  <c r="F69" i="31"/>
  <c r="F66" i="31"/>
  <c r="F65" i="31"/>
  <c r="F64" i="31"/>
  <c r="F63" i="31"/>
  <c r="F62" i="31"/>
  <c r="F61" i="31"/>
  <c r="F60" i="31"/>
  <c r="F59" i="31"/>
  <c r="F58" i="31"/>
  <c r="F57" i="31"/>
  <c r="F55" i="31"/>
  <c r="F53" i="31"/>
  <c r="F52" i="31"/>
  <c r="F51" i="31"/>
  <c r="F50" i="31"/>
  <c r="F54" i="31"/>
  <c r="F46" i="31"/>
  <c r="F45" i="31"/>
  <c r="G45" i="31"/>
  <c r="F44" i="31"/>
  <c r="G44" i="31"/>
  <c r="F43" i="31"/>
  <c r="G43" i="31"/>
  <c r="F42" i="31"/>
  <c r="G42" i="31"/>
  <c r="F39" i="31"/>
  <c r="F38" i="31"/>
  <c r="F36" i="31"/>
  <c r="F34" i="31"/>
  <c r="F29" i="31"/>
  <c r="F28" i="31"/>
  <c r="F26" i="31"/>
  <c r="F27" i="31"/>
  <c r="F25" i="31"/>
  <c r="F24" i="31"/>
  <c r="F23" i="31"/>
  <c r="F22" i="31"/>
  <c r="F21" i="31"/>
  <c r="F20" i="31"/>
  <c r="F19" i="31"/>
  <c r="F18" i="31"/>
  <c r="F17" i="31"/>
  <c r="F16" i="31"/>
  <c r="F14" i="31"/>
  <c r="F13" i="31"/>
  <c r="F30" i="31"/>
  <c r="F31" i="31"/>
  <c r="F32" i="31"/>
  <c r="F33" i="31"/>
  <c r="F48" i="31"/>
  <c r="F75" i="31"/>
  <c r="F15" i="31"/>
  <c r="H73" i="32"/>
  <c r="H73" i="53"/>
  <c r="J73" i="32"/>
  <c r="J73" i="53"/>
  <c r="H72" i="32"/>
  <c r="H72" i="53"/>
  <c r="J72" i="32"/>
  <c r="H70" i="32"/>
  <c r="J70" i="32"/>
  <c r="J70" i="53"/>
  <c r="H69" i="32"/>
  <c r="H69" i="53"/>
  <c r="J69" i="32"/>
  <c r="H66" i="32"/>
  <c r="J66" i="32"/>
  <c r="H65" i="32"/>
  <c r="H65" i="53"/>
  <c r="J65" i="32"/>
  <c r="J65" i="53"/>
  <c r="H64" i="32"/>
  <c r="H64" i="53"/>
  <c r="J64" i="32"/>
  <c r="J64" i="53"/>
  <c r="H63" i="32"/>
  <c r="J63" i="32"/>
  <c r="J63" i="53"/>
  <c r="H61" i="32"/>
  <c r="H61" i="53"/>
  <c r="J61" i="32"/>
  <c r="H60" i="32"/>
  <c r="J60" i="32"/>
  <c r="H59" i="32"/>
  <c r="J59" i="32"/>
  <c r="J59" i="53"/>
  <c r="H58" i="32"/>
  <c r="J58" i="32"/>
  <c r="H57" i="32"/>
  <c r="H57" i="53"/>
  <c r="J57" i="32"/>
  <c r="H55" i="32"/>
  <c r="H55" i="53"/>
  <c r="H53" i="32"/>
  <c r="H53" i="53"/>
  <c r="H52" i="32"/>
  <c r="H52" i="53"/>
  <c r="H51" i="32"/>
  <c r="H50" i="32"/>
  <c r="J55" i="32"/>
  <c r="J53" i="32"/>
  <c r="J52" i="32"/>
  <c r="J51" i="32"/>
  <c r="J51" i="53"/>
  <c r="J50" i="32"/>
  <c r="J54" i="32"/>
  <c r="J54" i="53"/>
  <c r="H62" i="32"/>
  <c r="J62" i="32"/>
  <c r="J62" i="53"/>
  <c r="H46" i="32"/>
  <c r="J46" i="32"/>
  <c r="H45" i="32"/>
  <c r="H45" i="53"/>
  <c r="J45" i="32"/>
  <c r="J45" i="53"/>
  <c r="H44" i="32"/>
  <c r="H44" i="53"/>
  <c r="J44" i="32"/>
  <c r="J44" i="53"/>
  <c r="H43" i="32"/>
  <c r="J43" i="32"/>
  <c r="J43" i="53"/>
  <c r="H42" i="32"/>
  <c r="J42" i="32"/>
  <c r="J42" i="53"/>
  <c r="H38" i="32"/>
  <c r="J38" i="32"/>
  <c r="H36" i="32"/>
  <c r="J36" i="32"/>
  <c r="J36" i="53"/>
  <c r="H34" i="32"/>
  <c r="H34" i="53"/>
  <c r="J34" i="32"/>
  <c r="J34" i="53"/>
  <c r="H29" i="32"/>
  <c r="J29" i="32"/>
  <c r="H28" i="32"/>
  <c r="H28" i="53"/>
  <c r="J28" i="32"/>
  <c r="H26" i="32"/>
  <c r="H26" i="53"/>
  <c r="J26" i="32"/>
  <c r="H27" i="32"/>
  <c r="J27" i="32"/>
  <c r="J27" i="53"/>
  <c r="H25" i="32"/>
  <c r="J25" i="32"/>
  <c r="H24" i="32"/>
  <c r="H24" i="53"/>
  <c r="J24" i="32"/>
  <c r="J24" i="53"/>
  <c r="H23" i="32"/>
  <c r="J23" i="32"/>
  <c r="J23" i="53"/>
  <c r="H22" i="32"/>
  <c r="J22" i="32"/>
  <c r="J22" i="53"/>
  <c r="H21" i="32"/>
  <c r="J21" i="32"/>
  <c r="J21" i="53"/>
  <c r="H20" i="32"/>
  <c r="J20" i="32"/>
  <c r="J20" i="53"/>
  <c r="H19" i="32"/>
  <c r="H19" i="53"/>
  <c r="J19" i="32"/>
  <c r="J19" i="53"/>
  <c r="H18" i="32"/>
  <c r="J18" i="32"/>
  <c r="H17" i="32"/>
  <c r="J17" i="32"/>
  <c r="H16" i="32"/>
  <c r="H16" i="53"/>
  <c r="J16" i="32"/>
  <c r="J16" i="53"/>
  <c r="H14" i="32"/>
  <c r="J14" i="32"/>
  <c r="J14" i="53"/>
  <c r="H13" i="32"/>
  <c r="H13" i="53"/>
  <c r="J13" i="32"/>
  <c r="J13" i="53"/>
  <c r="H30" i="32"/>
  <c r="J30" i="32"/>
  <c r="J30" i="53"/>
  <c r="H31" i="32"/>
  <c r="H31" i="53"/>
  <c r="J31" i="32"/>
  <c r="J31" i="53"/>
  <c r="H32" i="32"/>
  <c r="J32" i="32"/>
  <c r="J32" i="53"/>
  <c r="H48" i="32"/>
  <c r="J48" i="32"/>
  <c r="J48" i="53"/>
  <c r="H75" i="32"/>
  <c r="H75" i="53"/>
  <c r="J75" i="32"/>
  <c r="J75" i="53"/>
  <c r="H54" i="32"/>
  <c r="H54" i="53"/>
  <c r="H33" i="32"/>
  <c r="H33" i="53"/>
  <c r="J33" i="32"/>
  <c r="H15" i="32"/>
  <c r="H15" i="53"/>
  <c r="B73" i="32"/>
  <c r="D73" i="32"/>
  <c r="B72" i="32"/>
  <c r="D72" i="32"/>
  <c r="D72" i="53"/>
  <c r="B70" i="32"/>
  <c r="B70" i="53"/>
  <c r="D70" i="32"/>
  <c r="B69" i="32"/>
  <c r="B69" i="53"/>
  <c r="D69" i="32"/>
  <c r="D69" i="53"/>
  <c r="B66" i="32"/>
  <c r="D66" i="32"/>
  <c r="D66" i="53"/>
  <c r="B65" i="32"/>
  <c r="D65" i="32"/>
  <c r="D65" i="53"/>
  <c r="B64" i="32"/>
  <c r="B64" i="53"/>
  <c r="D64" i="32"/>
  <c r="B63" i="32"/>
  <c r="D63" i="32"/>
  <c r="B62" i="32"/>
  <c r="D62" i="32"/>
  <c r="D62" i="53"/>
  <c r="B61" i="32"/>
  <c r="D61" i="32"/>
  <c r="D61" i="53"/>
  <c r="B60" i="32"/>
  <c r="B60" i="53"/>
  <c r="D60" i="32"/>
  <c r="B59" i="32"/>
  <c r="D59" i="32"/>
  <c r="D59" i="53"/>
  <c r="B58" i="32"/>
  <c r="D58" i="32"/>
  <c r="B57" i="32"/>
  <c r="B57" i="53"/>
  <c r="D57" i="32"/>
  <c r="D57" i="53"/>
  <c r="B55" i="32"/>
  <c r="D55" i="32"/>
  <c r="D55" i="53"/>
  <c r="B53" i="32"/>
  <c r="B53" i="53"/>
  <c r="D53" i="32"/>
  <c r="D53" i="53"/>
  <c r="B52" i="32"/>
  <c r="D52" i="32"/>
  <c r="B51" i="32"/>
  <c r="D51" i="32"/>
  <c r="D51" i="53"/>
  <c r="B50" i="32"/>
  <c r="B50" i="53"/>
  <c r="D50" i="32"/>
  <c r="D50" i="53"/>
  <c r="B54" i="32"/>
  <c r="D54" i="32"/>
  <c r="D54" i="53"/>
  <c r="B46" i="32"/>
  <c r="D46" i="32"/>
  <c r="B45" i="32"/>
  <c r="B45" i="53"/>
  <c r="D45" i="32"/>
  <c r="D45" i="53"/>
  <c r="B44" i="32"/>
  <c r="D44" i="32"/>
  <c r="D44" i="53"/>
  <c r="B43" i="32"/>
  <c r="B43" i="53"/>
  <c r="D43" i="32"/>
  <c r="B42" i="32"/>
  <c r="D42" i="32"/>
  <c r="B38" i="32"/>
  <c r="B38" i="53"/>
  <c r="D38" i="32"/>
  <c r="D38" i="53"/>
  <c r="B36" i="32"/>
  <c r="D36" i="32"/>
  <c r="B34" i="32"/>
  <c r="D34" i="32"/>
  <c r="D34" i="53"/>
  <c r="B29" i="32"/>
  <c r="B29" i="53"/>
  <c r="D29" i="32"/>
  <c r="D29" i="53"/>
  <c r="B28" i="32"/>
  <c r="D28" i="32"/>
  <c r="D28" i="53"/>
  <c r="B26" i="32"/>
  <c r="D26" i="32"/>
  <c r="D26" i="53"/>
  <c r="B27" i="32"/>
  <c r="B27" i="53"/>
  <c r="D27" i="32"/>
  <c r="D27" i="53"/>
  <c r="B25" i="32"/>
  <c r="B25" i="53"/>
  <c r="D25" i="32"/>
  <c r="B24" i="32"/>
  <c r="D24" i="32"/>
  <c r="D24" i="53"/>
  <c r="B23" i="32"/>
  <c r="D23" i="32"/>
  <c r="D23" i="53"/>
  <c r="B22" i="32"/>
  <c r="B22" i="53"/>
  <c r="D22" i="32"/>
  <c r="B21" i="32"/>
  <c r="B21" i="53"/>
  <c r="D21" i="32"/>
  <c r="B20" i="32"/>
  <c r="B20" i="53"/>
  <c r="D20" i="32"/>
  <c r="D20" i="53"/>
  <c r="B19" i="32"/>
  <c r="B19" i="53"/>
  <c r="D19" i="32"/>
  <c r="B18" i="32"/>
  <c r="D18" i="32"/>
  <c r="D18" i="53"/>
  <c r="B17" i="32"/>
  <c r="B17" i="53"/>
  <c r="D17" i="32"/>
  <c r="D17" i="53"/>
  <c r="B16" i="32"/>
  <c r="D16" i="32"/>
  <c r="D16" i="53"/>
  <c r="B14" i="32"/>
  <c r="B14" i="53"/>
  <c r="D14" i="32"/>
  <c r="D14" i="53"/>
  <c r="B13" i="32"/>
  <c r="B13" i="53"/>
  <c r="D13" i="32"/>
  <c r="B30" i="32"/>
  <c r="D30" i="32"/>
  <c r="D30" i="53"/>
  <c r="B31" i="32"/>
  <c r="D31" i="32"/>
  <c r="B32" i="32"/>
  <c r="B32" i="53"/>
  <c r="D32" i="32"/>
  <c r="B48" i="32"/>
  <c r="D48" i="32"/>
  <c r="D48" i="53"/>
  <c r="B75" i="32"/>
  <c r="D75" i="32"/>
  <c r="B33" i="32"/>
  <c r="B33" i="53"/>
  <c r="D33" i="32"/>
  <c r="D33" i="53"/>
  <c r="B15" i="32"/>
  <c r="L39" i="54"/>
  <c r="K39" i="54"/>
  <c r="L73" i="24"/>
  <c r="I73" i="24"/>
  <c r="L72" i="24"/>
  <c r="K72" i="24"/>
  <c r="L70" i="24"/>
  <c r="I70" i="24"/>
  <c r="L69" i="24"/>
  <c r="I69" i="24"/>
  <c r="L66" i="24"/>
  <c r="I66" i="24"/>
  <c r="L65" i="24"/>
  <c r="K65" i="24"/>
  <c r="L64" i="24"/>
  <c r="I64" i="24"/>
  <c r="L63" i="24"/>
  <c r="I63" i="24"/>
  <c r="L62" i="24"/>
  <c r="I62" i="24"/>
  <c r="L61" i="24"/>
  <c r="L60" i="24"/>
  <c r="I60" i="24"/>
  <c r="L59" i="24"/>
  <c r="I59" i="24"/>
  <c r="L58" i="24"/>
  <c r="I58" i="24"/>
  <c r="L57" i="24"/>
  <c r="K57" i="24"/>
  <c r="L56" i="24"/>
  <c r="I56" i="24"/>
  <c r="L46" i="24"/>
  <c r="I46" i="24"/>
  <c r="L45" i="24"/>
  <c r="M45" i="24"/>
  <c r="L44" i="24"/>
  <c r="M44" i="24"/>
  <c r="L43" i="24"/>
  <c r="M43" i="24"/>
  <c r="L42" i="24"/>
  <c r="M42" i="24"/>
  <c r="L39" i="24"/>
  <c r="L38" i="24"/>
  <c r="L36" i="24"/>
  <c r="K36" i="24"/>
  <c r="L34" i="24"/>
  <c r="I34" i="24"/>
  <c r="L29" i="24"/>
  <c r="I29" i="24"/>
  <c r="L28" i="24"/>
  <c r="L26" i="24"/>
  <c r="I26" i="24"/>
  <c r="L27" i="24"/>
  <c r="I27" i="24"/>
  <c r="L25" i="24"/>
  <c r="I25" i="24"/>
  <c r="L24" i="24"/>
  <c r="L23" i="24"/>
  <c r="K23" i="24"/>
  <c r="L22" i="24"/>
  <c r="I22" i="24"/>
  <c r="L21" i="24"/>
  <c r="I21" i="24"/>
  <c r="L20" i="24"/>
  <c r="L19" i="24"/>
  <c r="I19" i="24"/>
  <c r="L18" i="24"/>
  <c r="I18" i="24"/>
  <c r="L17" i="24"/>
  <c r="K17" i="24"/>
  <c r="L16" i="24"/>
  <c r="L14" i="24"/>
  <c r="I14" i="24"/>
  <c r="L13" i="24"/>
  <c r="K13" i="24"/>
  <c r="L30" i="24"/>
  <c r="I30" i="24"/>
  <c r="L31" i="24"/>
  <c r="L32" i="24"/>
  <c r="I32" i="24"/>
  <c r="L33" i="24"/>
  <c r="K33" i="24"/>
  <c r="L48" i="24"/>
  <c r="I48" i="24"/>
  <c r="L75" i="24"/>
  <c r="L55" i="24"/>
  <c r="I55" i="24"/>
  <c r="L54" i="24"/>
  <c r="I54" i="24"/>
  <c r="L53" i="24"/>
  <c r="I53" i="24"/>
  <c r="L52" i="24"/>
  <c r="K52" i="24"/>
  <c r="L51" i="24"/>
  <c r="K51" i="24"/>
  <c r="L50" i="24"/>
  <c r="K50" i="24"/>
  <c r="L15" i="24"/>
  <c r="I15" i="24"/>
  <c r="L73" i="50"/>
  <c r="L72" i="50"/>
  <c r="L70" i="50"/>
  <c r="L69" i="50"/>
  <c r="L66" i="50"/>
  <c r="L65" i="50"/>
  <c r="L64" i="50"/>
  <c r="L63" i="50"/>
  <c r="L62" i="50"/>
  <c r="L61" i="50"/>
  <c r="L60" i="50"/>
  <c r="L59" i="50"/>
  <c r="L58" i="50"/>
  <c r="L57" i="50"/>
  <c r="L56" i="50"/>
  <c r="L46" i="50"/>
  <c r="L45" i="50"/>
  <c r="L44" i="50"/>
  <c r="L43" i="50"/>
  <c r="L42" i="50"/>
  <c r="M42" i="50"/>
  <c r="L39" i="50"/>
  <c r="L38" i="50"/>
  <c r="L36" i="50"/>
  <c r="L34" i="50"/>
  <c r="L29" i="50"/>
  <c r="L28" i="50"/>
  <c r="L26" i="50"/>
  <c r="L27" i="50"/>
  <c r="L25" i="50"/>
  <c r="L24" i="50"/>
  <c r="L23" i="50"/>
  <c r="L22" i="50"/>
  <c r="L21" i="50"/>
  <c r="L20" i="50"/>
  <c r="L19" i="50"/>
  <c r="L18" i="50"/>
  <c r="L17" i="50"/>
  <c r="L16" i="50"/>
  <c r="L14" i="50"/>
  <c r="L13" i="50"/>
  <c r="L30" i="50"/>
  <c r="L31" i="50"/>
  <c r="L32" i="50"/>
  <c r="L33" i="50"/>
  <c r="L48" i="50"/>
  <c r="L75" i="50"/>
  <c r="F73" i="50"/>
  <c r="F72" i="50"/>
  <c r="F70" i="50"/>
  <c r="F69" i="50"/>
  <c r="F66" i="50"/>
  <c r="F65" i="50"/>
  <c r="F64" i="50"/>
  <c r="F63" i="50"/>
  <c r="F62" i="50"/>
  <c r="F61" i="50"/>
  <c r="F60" i="50"/>
  <c r="F59" i="50"/>
  <c r="F58" i="50"/>
  <c r="F57" i="50"/>
  <c r="F55" i="50"/>
  <c r="F53" i="50"/>
  <c r="F52" i="50"/>
  <c r="F51" i="50"/>
  <c r="F50" i="50"/>
  <c r="F54" i="50"/>
  <c r="F46" i="50"/>
  <c r="F45" i="50"/>
  <c r="G45" i="50"/>
  <c r="F44" i="50"/>
  <c r="G44" i="50"/>
  <c r="F43" i="50"/>
  <c r="G43" i="50"/>
  <c r="F42" i="50"/>
  <c r="G42" i="50"/>
  <c r="F39" i="50"/>
  <c r="F38" i="50"/>
  <c r="F36" i="50"/>
  <c r="F34" i="50"/>
  <c r="F29" i="50"/>
  <c r="F28" i="50"/>
  <c r="F26" i="50"/>
  <c r="F27" i="50"/>
  <c r="F25" i="50"/>
  <c r="F24" i="50"/>
  <c r="F23" i="50"/>
  <c r="F22" i="50"/>
  <c r="F21" i="50"/>
  <c r="F20" i="50"/>
  <c r="F19" i="50"/>
  <c r="F18" i="50"/>
  <c r="F17" i="50"/>
  <c r="F16" i="50"/>
  <c r="F14" i="50"/>
  <c r="F13" i="50"/>
  <c r="F30" i="50"/>
  <c r="F31" i="50"/>
  <c r="F32" i="50"/>
  <c r="F33" i="50"/>
  <c r="F48" i="50"/>
  <c r="F75" i="50"/>
  <c r="L55" i="50"/>
  <c r="L54" i="50"/>
  <c r="L53" i="50"/>
  <c r="L52" i="50"/>
  <c r="L51" i="50"/>
  <c r="L50" i="50"/>
  <c r="L15" i="50"/>
  <c r="F15" i="50"/>
  <c r="L73" i="49"/>
  <c r="L72" i="49"/>
  <c r="L70" i="49"/>
  <c r="L69" i="49"/>
  <c r="L66" i="49"/>
  <c r="L65" i="49"/>
  <c r="L64" i="49"/>
  <c r="L63" i="49"/>
  <c r="L62" i="49"/>
  <c r="L61" i="49"/>
  <c r="L60" i="49"/>
  <c r="L59" i="49"/>
  <c r="L58" i="49"/>
  <c r="L57" i="49"/>
  <c r="L56" i="49"/>
  <c r="L46" i="49"/>
  <c r="L45" i="49"/>
  <c r="L44" i="49"/>
  <c r="L43" i="49"/>
  <c r="L42" i="49"/>
  <c r="M42" i="49"/>
  <c r="L39" i="49"/>
  <c r="L38" i="49"/>
  <c r="L36" i="49"/>
  <c r="L34" i="49"/>
  <c r="L29" i="49"/>
  <c r="L28" i="49"/>
  <c r="L26" i="49"/>
  <c r="L27" i="49"/>
  <c r="L25" i="49"/>
  <c r="L24" i="49"/>
  <c r="L23" i="49"/>
  <c r="L22" i="49"/>
  <c r="L21" i="49"/>
  <c r="L20" i="49"/>
  <c r="L19" i="49"/>
  <c r="L18" i="49"/>
  <c r="L17" i="49"/>
  <c r="L16" i="49"/>
  <c r="L14" i="49"/>
  <c r="L13" i="49"/>
  <c r="L30" i="49"/>
  <c r="L31" i="49"/>
  <c r="L32" i="49"/>
  <c r="L33" i="49"/>
  <c r="L48" i="49"/>
  <c r="L75" i="49"/>
  <c r="F73" i="49"/>
  <c r="F72" i="49"/>
  <c r="F70" i="49"/>
  <c r="F69" i="49"/>
  <c r="F66" i="49"/>
  <c r="F65" i="49"/>
  <c r="F64" i="49"/>
  <c r="F63" i="49"/>
  <c r="F62" i="49"/>
  <c r="F61" i="49"/>
  <c r="F60" i="49"/>
  <c r="F59" i="49"/>
  <c r="F58" i="49"/>
  <c r="F57" i="49"/>
  <c r="F55" i="49"/>
  <c r="F53" i="49"/>
  <c r="F52" i="49"/>
  <c r="F51" i="49"/>
  <c r="F50" i="49"/>
  <c r="F54" i="49"/>
  <c r="F46" i="49"/>
  <c r="F45" i="49"/>
  <c r="F44" i="49"/>
  <c r="G44" i="49"/>
  <c r="F43" i="49"/>
  <c r="F42" i="49"/>
  <c r="F39" i="49"/>
  <c r="F38" i="49"/>
  <c r="F36" i="49"/>
  <c r="F34" i="49"/>
  <c r="F29" i="49"/>
  <c r="F28" i="49"/>
  <c r="F26" i="49"/>
  <c r="F27" i="49"/>
  <c r="F25" i="49"/>
  <c r="F24" i="49"/>
  <c r="F23" i="49"/>
  <c r="F22" i="49"/>
  <c r="F21" i="49"/>
  <c r="F20" i="49"/>
  <c r="F19" i="49"/>
  <c r="F18" i="49"/>
  <c r="F17" i="49"/>
  <c r="F16" i="49"/>
  <c r="F14" i="49"/>
  <c r="F13" i="49"/>
  <c r="F30" i="49"/>
  <c r="F31" i="49"/>
  <c r="F32" i="49"/>
  <c r="F33" i="49"/>
  <c r="F48" i="49"/>
  <c r="F75" i="49"/>
  <c r="L55" i="49"/>
  <c r="L54" i="49"/>
  <c r="L53" i="49"/>
  <c r="L52" i="49"/>
  <c r="L51" i="49"/>
  <c r="L50" i="49"/>
  <c r="L15" i="49"/>
  <c r="F15" i="49"/>
  <c r="L73" i="48"/>
  <c r="L72" i="48"/>
  <c r="L70" i="48"/>
  <c r="L69" i="48"/>
  <c r="L66" i="48"/>
  <c r="L65" i="48"/>
  <c r="L64" i="48"/>
  <c r="L63" i="48"/>
  <c r="L62" i="48"/>
  <c r="L61" i="48"/>
  <c r="L60" i="48"/>
  <c r="L59" i="48"/>
  <c r="L58" i="48"/>
  <c r="L57" i="48"/>
  <c r="L56" i="48"/>
  <c r="L46" i="48"/>
  <c r="L45" i="48"/>
  <c r="L44" i="48"/>
  <c r="L43" i="48"/>
  <c r="M43" i="48"/>
  <c r="L42" i="48"/>
  <c r="M42" i="48"/>
  <c r="L39" i="48"/>
  <c r="L38" i="48"/>
  <c r="L36" i="48"/>
  <c r="L34" i="48"/>
  <c r="L29" i="48"/>
  <c r="L28" i="48"/>
  <c r="L26" i="48"/>
  <c r="L27" i="48"/>
  <c r="L25" i="48"/>
  <c r="L24" i="48"/>
  <c r="L23" i="48"/>
  <c r="L22" i="48"/>
  <c r="L21" i="48"/>
  <c r="L20" i="48"/>
  <c r="L19" i="48"/>
  <c r="L18" i="48"/>
  <c r="L17" i="48"/>
  <c r="L16" i="48"/>
  <c r="L14" i="48"/>
  <c r="L13" i="48"/>
  <c r="L30" i="48"/>
  <c r="L31" i="48"/>
  <c r="L32" i="48"/>
  <c r="L33" i="48"/>
  <c r="L48" i="48"/>
  <c r="L75" i="48"/>
  <c r="F73" i="48"/>
  <c r="F72" i="48"/>
  <c r="F70" i="48"/>
  <c r="F69" i="48"/>
  <c r="F66" i="48"/>
  <c r="F65" i="48"/>
  <c r="F64" i="48"/>
  <c r="F63" i="48"/>
  <c r="F62" i="48"/>
  <c r="F61" i="48"/>
  <c r="F60" i="48"/>
  <c r="F59" i="48"/>
  <c r="F58" i="48"/>
  <c r="F57" i="48"/>
  <c r="F55" i="48"/>
  <c r="F53" i="48"/>
  <c r="F52" i="48"/>
  <c r="F51" i="48"/>
  <c r="F50" i="48"/>
  <c r="F54" i="48"/>
  <c r="F46" i="48"/>
  <c r="F45" i="48"/>
  <c r="F44" i="48"/>
  <c r="F43" i="48"/>
  <c r="G43" i="48"/>
  <c r="F42" i="48"/>
  <c r="F39" i="48"/>
  <c r="F38" i="48"/>
  <c r="F36" i="48"/>
  <c r="F34" i="48"/>
  <c r="F29" i="48"/>
  <c r="F28" i="48"/>
  <c r="F26" i="48"/>
  <c r="F27" i="48"/>
  <c r="F25" i="48"/>
  <c r="F24" i="48"/>
  <c r="F23" i="48"/>
  <c r="F22" i="48"/>
  <c r="F21" i="48"/>
  <c r="F20" i="48"/>
  <c r="F19" i="48"/>
  <c r="F18" i="48"/>
  <c r="F17" i="48"/>
  <c r="F16" i="48"/>
  <c r="F14" i="48"/>
  <c r="F13" i="48"/>
  <c r="F30" i="48"/>
  <c r="F31" i="48"/>
  <c r="F32" i="48"/>
  <c r="F33" i="48"/>
  <c r="F48" i="48"/>
  <c r="F75" i="48"/>
  <c r="L55" i="48"/>
  <c r="L54" i="48"/>
  <c r="L53" i="48"/>
  <c r="L52" i="48"/>
  <c r="L51" i="48"/>
  <c r="L50" i="48"/>
  <c r="L15" i="48"/>
  <c r="F15" i="48"/>
  <c r="L73" i="47"/>
  <c r="L72" i="47"/>
  <c r="L70" i="47"/>
  <c r="L69" i="47"/>
  <c r="L66" i="47"/>
  <c r="L65" i="47"/>
  <c r="L64" i="47"/>
  <c r="L63" i="47"/>
  <c r="L62" i="47"/>
  <c r="L61" i="47"/>
  <c r="L60" i="47"/>
  <c r="L59" i="47"/>
  <c r="L58" i="47"/>
  <c r="L57" i="47"/>
  <c r="L56" i="47"/>
  <c r="L46" i="47"/>
  <c r="L45" i="47"/>
  <c r="L44" i="47"/>
  <c r="L43" i="47"/>
  <c r="L42" i="47"/>
  <c r="M42" i="47"/>
  <c r="L39" i="47"/>
  <c r="L38" i="47"/>
  <c r="L36" i="47"/>
  <c r="L34" i="47"/>
  <c r="L29" i="47"/>
  <c r="L28" i="47"/>
  <c r="L26" i="47"/>
  <c r="L27" i="47"/>
  <c r="L25" i="47"/>
  <c r="L24" i="47"/>
  <c r="L23" i="47"/>
  <c r="L22" i="47"/>
  <c r="L21" i="47"/>
  <c r="L20" i="47"/>
  <c r="L19" i="47"/>
  <c r="L18" i="47"/>
  <c r="L17" i="47"/>
  <c r="L16" i="47"/>
  <c r="L14" i="47"/>
  <c r="L13" i="47"/>
  <c r="L30" i="47"/>
  <c r="L31" i="47"/>
  <c r="L32" i="47"/>
  <c r="L33" i="47"/>
  <c r="L48" i="47"/>
  <c r="L75" i="47"/>
  <c r="F73" i="47"/>
  <c r="F72" i="47"/>
  <c r="F70" i="47"/>
  <c r="F69" i="47"/>
  <c r="F66" i="47"/>
  <c r="F65" i="47"/>
  <c r="F64" i="47"/>
  <c r="F63" i="47"/>
  <c r="F62" i="47"/>
  <c r="F61" i="47"/>
  <c r="F60" i="47"/>
  <c r="F59" i="47"/>
  <c r="F58" i="47"/>
  <c r="F57" i="47"/>
  <c r="F55" i="47"/>
  <c r="F53" i="47"/>
  <c r="F52" i="47"/>
  <c r="F51" i="47"/>
  <c r="F50" i="47"/>
  <c r="F54" i="47"/>
  <c r="F46" i="47"/>
  <c r="F45" i="47"/>
  <c r="F44" i="47"/>
  <c r="G44" i="47"/>
  <c r="F43" i="47"/>
  <c r="F42" i="47"/>
  <c r="G42" i="47"/>
  <c r="F39" i="47"/>
  <c r="F38" i="47"/>
  <c r="F36" i="47"/>
  <c r="F34" i="47"/>
  <c r="F29" i="47"/>
  <c r="F28" i="47"/>
  <c r="F26" i="47"/>
  <c r="F27" i="47"/>
  <c r="F25" i="47"/>
  <c r="F24" i="47"/>
  <c r="F23" i="47"/>
  <c r="F22" i="47"/>
  <c r="F21" i="47"/>
  <c r="F20" i="47"/>
  <c r="F19" i="47"/>
  <c r="F18" i="47"/>
  <c r="F17" i="47"/>
  <c r="F16" i="47"/>
  <c r="F14" i="47"/>
  <c r="F13" i="47"/>
  <c r="F30" i="47"/>
  <c r="F31" i="47"/>
  <c r="F32" i="47"/>
  <c r="F33" i="47"/>
  <c r="F48" i="47"/>
  <c r="F75" i="47"/>
  <c r="L55" i="47"/>
  <c r="L54" i="47"/>
  <c r="L53" i="47"/>
  <c r="L52" i="47"/>
  <c r="L51" i="47"/>
  <c r="L50" i="47"/>
  <c r="L15" i="47"/>
  <c r="F15" i="47"/>
  <c r="L73" i="46"/>
  <c r="L72" i="46"/>
  <c r="L70" i="46"/>
  <c r="L69" i="46"/>
  <c r="L66" i="46"/>
  <c r="L65" i="46"/>
  <c r="L64" i="46"/>
  <c r="L63" i="46"/>
  <c r="L62" i="46"/>
  <c r="L61" i="46"/>
  <c r="L60" i="46"/>
  <c r="L59" i="46"/>
  <c r="L58" i="46"/>
  <c r="L57" i="46"/>
  <c r="L56" i="46"/>
  <c r="L46" i="46"/>
  <c r="L45" i="46"/>
  <c r="M45" i="46"/>
  <c r="L44" i="46"/>
  <c r="M44" i="46"/>
  <c r="L43" i="46"/>
  <c r="L42" i="46"/>
  <c r="M42" i="46"/>
  <c r="L39" i="46"/>
  <c r="L38" i="46"/>
  <c r="L36" i="46"/>
  <c r="L34" i="46"/>
  <c r="L29" i="46"/>
  <c r="L28" i="46"/>
  <c r="L26" i="46"/>
  <c r="L27" i="46"/>
  <c r="L25" i="46"/>
  <c r="L24" i="46"/>
  <c r="L23" i="46"/>
  <c r="L22" i="46"/>
  <c r="L21" i="46"/>
  <c r="L20" i="46"/>
  <c r="L19" i="46"/>
  <c r="L18" i="46"/>
  <c r="L17" i="46"/>
  <c r="L16" i="46"/>
  <c r="L14" i="46"/>
  <c r="L13" i="46"/>
  <c r="L30" i="46"/>
  <c r="L31" i="46"/>
  <c r="L32" i="46"/>
  <c r="L33" i="46"/>
  <c r="L48" i="46"/>
  <c r="L75" i="46"/>
  <c r="F73" i="46"/>
  <c r="F72" i="46"/>
  <c r="F70" i="46"/>
  <c r="F69" i="46"/>
  <c r="F66" i="46"/>
  <c r="F65" i="46"/>
  <c r="F64" i="46"/>
  <c r="F63" i="46"/>
  <c r="F62" i="46"/>
  <c r="F61" i="46"/>
  <c r="F60" i="46"/>
  <c r="F59" i="46"/>
  <c r="F58" i="46"/>
  <c r="F57" i="46"/>
  <c r="F55" i="46"/>
  <c r="F53" i="46"/>
  <c r="F52" i="46"/>
  <c r="F51" i="46"/>
  <c r="F50" i="46"/>
  <c r="F54" i="46"/>
  <c r="F46" i="46"/>
  <c r="F45" i="46"/>
  <c r="G45" i="46"/>
  <c r="F44" i="46"/>
  <c r="F43" i="46"/>
  <c r="G43" i="46"/>
  <c r="F42" i="46"/>
  <c r="F39" i="46"/>
  <c r="F38" i="46"/>
  <c r="F36" i="46"/>
  <c r="F34" i="46"/>
  <c r="F29" i="46"/>
  <c r="F28" i="46"/>
  <c r="F26" i="46"/>
  <c r="F27" i="46"/>
  <c r="F25" i="46"/>
  <c r="F24" i="46"/>
  <c r="F23" i="46"/>
  <c r="F22" i="46"/>
  <c r="F21" i="46"/>
  <c r="F20" i="46"/>
  <c r="F19" i="46"/>
  <c r="F18" i="46"/>
  <c r="F17" i="46"/>
  <c r="F16" i="46"/>
  <c r="F14" i="46"/>
  <c r="F13" i="46"/>
  <c r="F30" i="46"/>
  <c r="F31" i="46"/>
  <c r="F32" i="46"/>
  <c r="F33" i="46"/>
  <c r="F48" i="46"/>
  <c r="F75" i="46"/>
  <c r="L55" i="46"/>
  <c r="L54" i="46"/>
  <c r="L53" i="46"/>
  <c r="L52" i="46"/>
  <c r="L51" i="46"/>
  <c r="L50" i="46"/>
  <c r="L15" i="46"/>
  <c r="F15" i="46"/>
  <c r="L73" i="45"/>
  <c r="L72" i="45"/>
  <c r="L70" i="45"/>
  <c r="L69" i="45"/>
  <c r="L66" i="45"/>
  <c r="L65" i="45"/>
  <c r="L64" i="45"/>
  <c r="L63" i="45"/>
  <c r="L62" i="45"/>
  <c r="L61" i="45"/>
  <c r="L60" i="45"/>
  <c r="L59" i="45"/>
  <c r="L58" i="45"/>
  <c r="L57" i="45"/>
  <c r="L56" i="45"/>
  <c r="L46" i="45"/>
  <c r="L45" i="45"/>
  <c r="M45" i="45"/>
  <c r="L44" i="45"/>
  <c r="L43" i="45"/>
  <c r="M43" i="45"/>
  <c r="L42" i="45"/>
  <c r="M42" i="45"/>
  <c r="L39" i="45"/>
  <c r="L38" i="45"/>
  <c r="L36" i="45"/>
  <c r="L34" i="45"/>
  <c r="L29" i="45"/>
  <c r="L28" i="45"/>
  <c r="L26" i="45"/>
  <c r="L27" i="45"/>
  <c r="L25" i="45"/>
  <c r="L24" i="45"/>
  <c r="L23" i="45"/>
  <c r="L22" i="45"/>
  <c r="L21" i="45"/>
  <c r="L20" i="45"/>
  <c r="L19" i="45"/>
  <c r="L18" i="45"/>
  <c r="L17" i="45"/>
  <c r="L16" i="45"/>
  <c r="L14" i="45"/>
  <c r="L13" i="45"/>
  <c r="L30" i="45"/>
  <c r="L31" i="45"/>
  <c r="L32" i="45"/>
  <c r="L33" i="45"/>
  <c r="L48" i="45"/>
  <c r="L75" i="45"/>
  <c r="F73" i="45"/>
  <c r="F72" i="45"/>
  <c r="F70" i="45"/>
  <c r="F69" i="45"/>
  <c r="F66" i="45"/>
  <c r="F65" i="45"/>
  <c r="F64" i="45"/>
  <c r="F63" i="45"/>
  <c r="F62" i="45"/>
  <c r="F61" i="45"/>
  <c r="F60" i="45"/>
  <c r="F59" i="45"/>
  <c r="F58" i="45"/>
  <c r="F57" i="45"/>
  <c r="F55" i="45"/>
  <c r="F53" i="45"/>
  <c r="F52" i="45"/>
  <c r="F51" i="45"/>
  <c r="F50" i="45"/>
  <c r="F54" i="45"/>
  <c r="F46" i="45"/>
  <c r="F45" i="45"/>
  <c r="F44" i="45"/>
  <c r="G44" i="45"/>
  <c r="F43" i="45"/>
  <c r="F42" i="45"/>
  <c r="F39" i="45"/>
  <c r="F38" i="45"/>
  <c r="F36" i="45"/>
  <c r="F34" i="45"/>
  <c r="F29" i="45"/>
  <c r="F28" i="45"/>
  <c r="F26" i="45"/>
  <c r="F27" i="45"/>
  <c r="F25" i="45"/>
  <c r="F24" i="45"/>
  <c r="F23" i="45"/>
  <c r="F22" i="45"/>
  <c r="F21" i="45"/>
  <c r="F20" i="45"/>
  <c r="F19" i="45"/>
  <c r="F18" i="45"/>
  <c r="F17" i="45"/>
  <c r="F16" i="45"/>
  <c r="F14" i="45"/>
  <c r="F13" i="45"/>
  <c r="F30" i="45"/>
  <c r="F31" i="45"/>
  <c r="F32" i="45"/>
  <c r="F33" i="45"/>
  <c r="F48" i="45"/>
  <c r="F75" i="45"/>
  <c r="L55" i="45"/>
  <c r="L54" i="45"/>
  <c r="L53" i="45"/>
  <c r="L52" i="45"/>
  <c r="L51" i="45"/>
  <c r="L50" i="45"/>
  <c r="L15" i="45"/>
  <c r="F15" i="45"/>
  <c r="L73" i="44"/>
  <c r="L72" i="44"/>
  <c r="L70" i="44"/>
  <c r="L69" i="44"/>
  <c r="L66" i="44"/>
  <c r="L65" i="44"/>
  <c r="L64" i="44"/>
  <c r="L63" i="44"/>
  <c r="L62" i="44"/>
  <c r="L61" i="44"/>
  <c r="L60" i="44"/>
  <c r="L59" i="44"/>
  <c r="L58" i="44"/>
  <c r="L57" i="44"/>
  <c r="L56" i="44"/>
  <c r="L46" i="44"/>
  <c r="L45" i="44"/>
  <c r="M45" i="44"/>
  <c r="L44" i="44"/>
  <c r="M44" i="44"/>
  <c r="L43" i="44"/>
  <c r="L42" i="44"/>
  <c r="M42" i="44"/>
  <c r="L39" i="44"/>
  <c r="L38" i="44"/>
  <c r="L36" i="44"/>
  <c r="L34" i="44"/>
  <c r="L29" i="44"/>
  <c r="L28" i="44"/>
  <c r="L26" i="44"/>
  <c r="L27" i="44"/>
  <c r="L25" i="44"/>
  <c r="L24" i="44"/>
  <c r="L23" i="44"/>
  <c r="L22" i="44"/>
  <c r="L21" i="44"/>
  <c r="L20" i="44"/>
  <c r="L19" i="44"/>
  <c r="L18" i="44"/>
  <c r="L17" i="44"/>
  <c r="L16" i="44"/>
  <c r="L14" i="44"/>
  <c r="L13" i="44"/>
  <c r="L30" i="44"/>
  <c r="L31" i="44"/>
  <c r="L32" i="44"/>
  <c r="L33" i="44"/>
  <c r="L48" i="44"/>
  <c r="L75" i="44"/>
  <c r="F73" i="44"/>
  <c r="F72" i="44"/>
  <c r="F70" i="44"/>
  <c r="F69" i="44"/>
  <c r="F66" i="44"/>
  <c r="F65" i="44"/>
  <c r="F64" i="44"/>
  <c r="F63" i="44"/>
  <c r="F62" i="44"/>
  <c r="F61" i="44"/>
  <c r="F60" i="44"/>
  <c r="F59" i="44"/>
  <c r="F58" i="44"/>
  <c r="F57" i="44"/>
  <c r="F55" i="44"/>
  <c r="F53" i="44"/>
  <c r="F52" i="44"/>
  <c r="F51" i="44"/>
  <c r="F50" i="44"/>
  <c r="F54" i="44"/>
  <c r="F46" i="44"/>
  <c r="F45" i="44"/>
  <c r="G45" i="44"/>
  <c r="F44" i="44"/>
  <c r="G44" i="44"/>
  <c r="F43" i="44"/>
  <c r="F42" i="44"/>
  <c r="G42" i="44"/>
  <c r="F39" i="44"/>
  <c r="F38" i="44"/>
  <c r="F36" i="44"/>
  <c r="F34" i="44"/>
  <c r="F29" i="44"/>
  <c r="F28" i="44"/>
  <c r="F26" i="44"/>
  <c r="F27" i="44"/>
  <c r="F25" i="44"/>
  <c r="F24" i="44"/>
  <c r="F23" i="44"/>
  <c r="F22" i="44"/>
  <c r="F21" i="44"/>
  <c r="F20" i="44"/>
  <c r="F19" i="44"/>
  <c r="F18" i="44"/>
  <c r="F17" i="44"/>
  <c r="F16" i="44"/>
  <c r="F14" i="44"/>
  <c r="F13" i="44"/>
  <c r="F30" i="44"/>
  <c r="F31" i="44"/>
  <c r="F32" i="44"/>
  <c r="F33" i="44"/>
  <c r="F48" i="44"/>
  <c r="F75" i="44"/>
  <c r="L55" i="44"/>
  <c r="L54" i="44"/>
  <c r="L53" i="44"/>
  <c r="L52" i="44"/>
  <c r="L51" i="44"/>
  <c r="L50" i="44"/>
  <c r="L15" i="44"/>
  <c r="F15" i="44"/>
  <c r="L73" i="43"/>
  <c r="L72" i="43"/>
  <c r="L70" i="43"/>
  <c r="L69" i="43"/>
  <c r="L66" i="43"/>
  <c r="L65" i="43"/>
  <c r="L64" i="43"/>
  <c r="L63" i="43"/>
  <c r="L62" i="43"/>
  <c r="L61" i="43"/>
  <c r="L60" i="43"/>
  <c r="L59" i="43"/>
  <c r="L58" i="43"/>
  <c r="L57" i="43"/>
  <c r="L56" i="43"/>
  <c r="L46" i="43"/>
  <c r="L45" i="43"/>
  <c r="L44" i="43"/>
  <c r="M44" i="43"/>
  <c r="L43" i="43"/>
  <c r="M43" i="43"/>
  <c r="L42" i="43"/>
  <c r="L39" i="43"/>
  <c r="L38" i="43"/>
  <c r="L36" i="43"/>
  <c r="L34" i="43"/>
  <c r="L29" i="43"/>
  <c r="L28" i="43"/>
  <c r="L26" i="43"/>
  <c r="L27" i="43"/>
  <c r="L25" i="43"/>
  <c r="L24" i="43"/>
  <c r="L23" i="43"/>
  <c r="L22" i="43"/>
  <c r="L21" i="43"/>
  <c r="L20" i="43"/>
  <c r="L19" i="43"/>
  <c r="L18" i="43"/>
  <c r="L17" i="43"/>
  <c r="L16" i="43"/>
  <c r="L14" i="43"/>
  <c r="L13" i="43"/>
  <c r="L30" i="43"/>
  <c r="L31" i="43"/>
  <c r="L32" i="43"/>
  <c r="L33" i="43"/>
  <c r="L48" i="43"/>
  <c r="L75" i="43"/>
  <c r="F73" i="43"/>
  <c r="F72" i="43"/>
  <c r="F70" i="43"/>
  <c r="F69" i="43"/>
  <c r="F66" i="43"/>
  <c r="F65" i="43"/>
  <c r="F64" i="43"/>
  <c r="F63" i="43"/>
  <c r="F62" i="43"/>
  <c r="F61" i="43"/>
  <c r="F60" i="43"/>
  <c r="F59" i="43"/>
  <c r="F58" i="43"/>
  <c r="F57" i="43"/>
  <c r="F55" i="43"/>
  <c r="F53" i="43"/>
  <c r="F52" i="43"/>
  <c r="F51" i="43"/>
  <c r="F50" i="43"/>
  <c r="F54" i="43"/>
  <c r="F46" i="43"/>
  <c r="F45" i="43"/>
  <c r="G45" i="43"/>
  <c r="F44" i="43"/>
  <c r="F43" i="43"/>
  <c r="G43" i="43"/>
  <c r="F42" i="43"/>
  <c r="F39" i="43"/>
  <c r="F38" i="43"/>
  <c r="F36" i="43"/>
  <c r="F34" i="43"/>
  <c r="F29" i="43"/>
  <c r="F28" i="43"/>
  <c r="F26" i="43"/>
  <c r="F27" i="43"/>
  <c r="F25" i="43"/>
  <c r="F24" i="43"/>
  <c r="F23" i="43"/>
  <c r="F22" i="43"/>
  <c r="F21" i="43"/>
  <c r="F20" i="43"/>
  <c r="F19" i="43"/>
  <c r="F18" i="43"/>
  <c r="F17" i="43"/>
  <c r="F16" i="43"/>
  <c r="F14" i="43"/>
  <c r="F13" i="43"/>
  <c r="F30" i="43"/>
  <c r="F31" i="43"/>
  <c r="F32" i="43"/>
  <c r="F33" i="43"/>
  <c r="F48" i="43"/>
  <c r="F75" i="43"/>
  <c r="L55" i="43"/>
  <c r="L54" i="43"/>
  <c r="L53" i="43"/>
  <c r="L52" i="43"/>
  <c r="L51" i="43"/>
  <c r="L50" i="43"/>
  <c r="L15" i="43"/>
  <c r="F15" i="43"/>
  <c r="L73" i="42"/>
  <c r="L72" i="42"/>
  <c r="L70" i="42"/>
  <c r="L69" i="42"/>
  <c r="L66" i="42"/>
  <c r="L65" i="42"/>
  <c r="L64" i="42"/>
  <c r="L63" i="42"/>
  <c r="L62" i="42"/>
  <c r="L61" i="42"/>
  <c r="L60" i="42"/>
  <c r="L59" i="42"/>
  <c r="L58" i="42"/>
  <c r="L57" i="42"/>
  <c r="L56" i="42"/>
  <c r="L46" i="42"/>
  <c r="L45" i="42"/>
  <c r="M45" i="42"/>
  <c r="L44" i="42"/>
  <c r="L43" i="42"/>
  <c r="M43" i="42"/>
  <c r="L42" i="42"/>
  <c r="M42" i="42"/>
  <c r="L39" i="42"/>
  <c r="L38" i="42"/>
  <c r="L36" i="42"/>
  <c r="L34" i="42"/>
  <c r="L29" i="42"/>
  <c r="L28" i="42"/>
  <c r="L26" i="42"/>
  <c r="L27" i="42"/>
  <c r="L25" i="42"/>
  <c r="L24" i="42"/>
  <c r="L23" i="42"/>
  <c r="L22" i="42"/>
  <c r="L21" i="42"/>
  <c r="L20" i="42"/>
  <c r="L19" i="42"/>
  <c r="L18" i="42"/>
  <c r="L17" i="42"/>
  <c r="L16" i="42"/>
  <c r="L14" i="42"/>
  <c r="L13" i="42"/>
  <c r="L30" i="42"/>
  <c r="L31" i="42"/>
  <c r="L32" i="42"/>
  <c r="L33" i="42"/>
  <c r="L48" i="42"/>
  <c r="L75" i="42"/>
  <c r="F73" i="42"/>
  <c r="F72" i="42"/>
  <c r="F70" i="42"/>
  <c r="F69" i="42"/>
  <c r="F66" i="42"/>
  <c r="F65" i="42"/>
  <c r="F64" i="42"/>
  <c r="F63" i="42"/>
  <c r="F62" i="42"/>
  <c r="F61" i="42"/>
  <c r="F60" i="42"/>
  <c r="F59" i="42"/>
  <c r="F58" i="42"/>
  <c r="F57" i="42"/>
  <c r="F55" i="42"/>
  <c r="F53" i="42"/>
  <c r="F52" i="42"/>
  <c r="F51" i="42"/>
  <c r="F50" i="42"/>
  <c r="F54" i="42"/>
  <c r="F46" i="42"/>
  <c r="F45" i="42"/>
  <c r="G45" i="42"/>
  <c r="F44" i="42"/>
  <c r="F43" i="42"/>
  <c r="G43" i="42"/>
  <c r="F42" i="42"/>
  <c r="F39" i="42"/>
  <c r="F38" i="42"/>
  <c r="F36" i="42"/>
  <c r="F34" i="42"/>
  <c r="F29" i="42"/>
  <c r="F28" i="42"/>
  <c r="F26" i="42"/>
  <c r="F27" i="42"/>
  <c r="F25" i="42"/>
  <c r="F24" i="42"/>
  <c r="F23" i="42"/>
  <c r="F22" i="42"/>
  <c r="F21" i="42"/>
  <c r="F20" i="42"/>
  <c r="F19" i="42"/>
  <c r="F18" i="42"/>
  <c r="F17" i="42"/>
  <c r="F16" i="42"/>
  <c r="F14" i="42"/>
  <c r="F13" i="42"/>
  <c r="F30" i="42"/>
  <c r="F31" i="42"/>
  <c r="F32" i="42"/>
  <c r="F33" i="42"/>
  <c r="F48" i="42"/>
  <c r="F75" i="42"/>
  <c r="L55" i="42"/>
  <c r="L54" i="42"/>
  <c r="L53" i="42"/>
  <c r="L52" i="42"/>
  <c r="L51" i="42"/>
  <c r="L50" i="42"/>
  <c r="L15" i="42"/>
  <c r="F15" i="42"/>
  <c r="L73" i="41"/>
  <c r="L72" i="41"/>
  <c r="L70" i="41"/>
  <c r="L69" i="41"/>
  <c r="L66" i="41"/>
  <c r="L65" i="41"/>
  <c r="L64" i="41"/>
  <c r="L63" i="41"/>
  <c r="L62" i="41"/>
  <c r="L61" i="41"/>
  <c r="L60" i="41"/>
  <c r="L59" i="41"/>
  <c r="L58" i="41"/>
  <c r="L57" i="41"/>
  <c r="L56" i="41"/>
  <c r="L46" i="41"/>
  <c r="L45" i="41"/>
  <c r="M45" i="41"/>
  <c r="L44" i="41"/>
  <c r="L43" i="41"/>
  <c r="L42" i="41"/>
  <c r="M42" i="41"/>
  <c r="L39" i="41"/>
  <c r="L38" i="41"/>
  <c r="L36" i="41"/>
  <c r="L34" i="41"/>
  <c r="L29" i="41"/>
  <c r="L28" i="41"/>
  <c r="L26" i="41"/>
  <c r="L27" i="41"/>
  <c r="L25" i="41"/>
  <c r="L24" i="41"/>
  <c r="L23" i="41"/>
  <c r="L22" i="41"/>
  <c r="L21" i="41"/>
  <c r="L20" i="41"/>
  <c r="L19" i="41"/>
  <c r="L18" i="41"/>
  <c r="L17" i="41"/>
  <c r="L16" i="41"/>
  <c r="L14" i="41"/>
  <c r="L13" i="41"/>
  <c r="L30" i="41"/>
  <c r="L31" i="41"/>
  <c r="L32" i="41"/>
  <c r="L33" i="41"/>
  <c r="L48" i="41"/>
  <c r="L75" i="41"/>
  <c r="F73" i="41"/>
  <c r="F72" i="41"/>
  <c r="F70" i="41"/>
  <c r="F69" i="41"/>
  <c r="F66" i="41"/>
  <c r="F65" i="41"/>
  <c r="F64" i="41"/>
  <c r="F63" i="41"/>
  <c r="F62" i="41"/>
  <c r="F61" i="41"/>
  <c r="F60" i="41"/>
  <c r="F59" i="41"/>
  <c r="F58" i="41"/>
  <c r="F57" i="41"/>
  <c r="F55" i="41"/>
  <c r="F53" i="41"/>
  <c r="F52" i="41"/>
  <c r="F51" i="41"/>
  <c r="F50" i="41"/>
  <c r="F54" i="41"/>
  <c r="F46" i="41"/>
  <c r="F45" i="41"/>
  <c r="F44" i="41"/>
  <c r="G44" i="41"/>
  <c r="F43" i="41"/>
  <c r="G43" i="41"/>
  <c r="F42" i="41"/>
  <c r="G42" i="41"/>
  <c r="F39" i="41"/>
  <c r="F38" i="41"/>
  <c r="F36" i="41"/>
  <c r="F34" i="41"/>
  <c r="F29" i="41"/>
  <c r="F28" i="41"/>
  <c r="F26" i="41"/>
  <c r="F27" i="41"/>
  <c r="F25" i="41"/>
  <c r="F24" i="41"/>
  <c r="F23" i="41"/>
  <c r="F22" i="41"/>
  <c r="F21" i="41"/>
  <c r="F20" i="41"/>
  <c r="F19" i="41"/>
  <c r="F18" i="41"/>
  <c r="F17" i="41"/>
  <c r="F16" i="41"/>
  <c r="F14" i="41"/>
  <c r="F13" i="41"/>
  <c r="F30" i="41"/>
  <c r="F31" i="41"/>
  <c r="F32" i="41"/>
  <c r="F33" i="41"/>
  <c r="F48" i="41"/>
  <c r="F75" i="41"/>
  <c r="L55" i="41"/>
  <c r="L54" i="41"/>
  <c r="L53" i="41"/>
  <c r="L52" i="41"/>
  <c r="L51" i="41"/>
  <c r="L50" i="41"/>
  <c r="L15" i="41"/>
  <c r="F15" i="41"/>
  <c r="L73" i="40"/>
  <c r="L72" i="40"/>
  <c r="L70" i="40"/>
  <c r="L69" i="40"/>
  <c r="L66" i="40"/>
  <c r="L65" i="40"/>
  <c r="L64" i="40"/>
  <c r="L63" i="40"/>
  <c r="L62" i="40"/>
  <c r="L61" i="40"/>
  <c r="L60" i="40"/>
  <c r="L59" i="40"/>
  <c r="L58" i="40"/>
  <c r="L57" i="40"/>
  <c r="L56" i="40"/>
  <c r="L46" i="40"/>
  <c r="L45" i="40"/>
  <c r="L44" i="40"/>
  <c r="L43" i="40"/>
  <c r="L42" i="40"/>
  <c r="M42" i="40"/>
  <c r="L39" i="40"/>
  <c r="L38" i="40"/>
  <c r="L36" i="40"/>
  <c r="L34" i="40"/>
  <c r="L29" i="40"/>
  <c r="L28" i="40"/>
  <c r="L26" i="40"/>
  <c r="L27" i="40"/>
  <c r="L25" i="40"/>
  <c r="L24" i="40"/>
  <c r="L23" i="40"/>
  <c r="L22" i="40"/>
  <c r="L21" i="40"/>
  <c r="L20" i="40"/>
  <c r="L19" i="40"/>
  <c r="L18" i="40"/>
  <c r="L17" i="40"/>
  <c r="L16" i="40"/>
  <c r="L14" i="40"/>
  <c r="L13" i="40"/>
  <c r="L30" i="40"/>
  <c r="L31" i="40"/>
  <c r="L32" i="40"/>
  <c r="L33" i="40"/>
  <c r="L48" i="40"/>
  <c r="L75" i="40"/>
  <c r="F73" i="40"/>
  <c r="F72" i="40"/>
  <c r="F70" i="40"/>
  <c r="F69" i="40"/>
  <c r="F66" i="40"/>
  <c r="F65" i="40"/>
  <c r="F64" i="40"/>
  <c r="F63" i="40"/>
  <c r="F62" i="40"/>
  <c r="F61" i="40"/>
  <c r="F60" i="40"/>
  <c r="F59" i="40"/>
  <c r="F58" i="40"/>
  <c r="F57" i="40"/>
  <c r="F55" i="40"/>
  <c r="F53" i="40"/>
  <c r="F52" i="40"/>
  <c r="F51" i="40"/>
  <c r="F50" i="40"/>
  <c r="F54" i="40"/>
  <c r="F46" i="40"/>
  <c r="F45" i="40"/>
  <c r="F44" i="40"/>
  <c r="G44" i="40"/>
  <c r="F43" i="40"/>
  <c r="G43" i="40"/>
  <c r="F42" i="40"/>
  <c r="G42" i="40"/>
  <c r="F39" i="40"/>
  <c r="F38" i="40"/>
  <c r="F36" i="40"/>
  <c r="F34" i="40"/>
  <c r="F29" i="40"/>
  <c r="F28" i="40"/>
  <c r="F26" i="40"/>
  <c r="F27" i="40"/>
  <c r="F25" i="40"/>
  <c r="F24" i="40"/>
  <c r="F23" i="40"/>
  <c r="F22" i="40"/>
  <c r="F21" i="40"/>
  <c r="F20" i="40"/>
  <c r="F19" i="40"/>
  <c r="F18" i="40"/>
  <c r="F17" i="40"/>
  <c r="F16" i="40"/>
  <c r="F14" i="40"/>
  <c r="F13" i="40"/>
  <c r="F30" i="40"/>
  <c r="F31" i="40"/>
  <c r="F32" i="40"/>
  <c r="F33" i="40"/>
  <c r="F48" i="40"/>
  <c r="F75" i="40"/>
  <c r="L55" i="40"/>
  <c r="L54" i="40"/>
  <c r="L53" i="40"/>
  <c r="L52" i="40"/>
  <c r="L51" i="40"/>
  <c r="L50" i="40"/>
  <c r="L15" i="40"/>
  <c r="F15" i="40"/>
  <c r="L73" i="39"/>
  <c r="L72" i="39"/>
  <c r="L70" i="39"/>
  <c r="L69" i="39"/>
  <c r="L66" i="39"/>
  <c r="L65" i="39"/>
  <c r="L64" i="39"/>
  <c r="L63" i="39"/>
  <c r="L62" i="39"/>
  <c r="L61" i="39"/>
  <c r="L60" i="39"/>
  <c r="L59" i="39"/>
  <c r="L58" i="39"/>
  <c r="L57" i="39"/>
  <c r="L56" i="39"/>
  <c r="L46" i="39"/>
  <c r="L45" i="39"/>
  <c r="M45" i="39"/>
  <c r="L44" i="39"/>
  <c r="L43" i="39"/>
  <c r="M43" i="39"/>
  <c r="L42" i="39"/>
  <c r="L39" i="39"/>
  <c r="L38" i="39"/>
  <c r="L36" i="39"/>
  <c r="L34" i="39"/>
  <c r="L29" i="39"/>
  <c r="L28" i="39"/>
  <c r="L26" i="39"/>
  <c r="L27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30" i="39"/>
  <c r="L31" i="39"/>
  <c r="L32" i="39"/>
  <c r="L33" i="39"/>
  <c r="L48" i="39"/>
  <c r="L75" i="39"/>
  <c r="F73" i="39"/>
  <c r="F72" i="39"/>
  <c r="F70" i="39"/>
  <c r="F69" i="39"/>
  <c r="F66" i="39"/>
  <c r="F65" i="39"/>
  <c r="F64" i="39"/>
  <c r="F63" i="39"/>
  <c r="F62" i="39"/>
  <c r="F61" i="39"/>
  <c r="F60" i="39"/>
  <c r="F59" i="39"/>
  <c r="F58" i="39"/>
  <c r="F57" i="39"/>
  <c r="F55" i="39"/>
  <c r="F53" i="39"/>
  <c r="F52" i="39"/>
  <c r="F51" i="39"/>
  <c r="F50" i="39"/>
  <c r="F54" i="39"/>
  <c r="F46" i="39"/>
  <c r="F45" i="39"/>
  <c r="F44" i="39"/>
  <c r="F43" i="39"/>
  <c r="F42" i="39"/>
  <c r="G42" i="39"/>
  <c r="F39" i="39"/>
  <c r="F38" i="39"/>
  <c r="F36" i="39"/>
  <c r="F34" i="39"/>
  <c r="F29" i="39"/>
  <c r="F28" i="39"/>
  <c r="F26" i="39"/>
  <c r="F27" i="39"/>
  <c r="F25" i="39"/>
  <c r="F24" i="39"/>
  <c r="F23" i="39"/>
  <c r="F22" i="39"/>
  <c r="F21" i="39"/>
  <c r="F20" i="39"/>
  <c r="F19" i="39"/>
  <c r="F18" i="39"/>
  <c r="F17" i="39"/>
  <c r="F16" i="39"/>
  <c r="F14" i="39"/>
  <c r="F13" i="39"/>
  <c r="F30" i="39"/>
  <c r="F31" i="39"/>
  <c r="F32" i="39"/>
  <c r="F33" i="39"/>
  <c r="F48" i="39"/>
  <c r="F75" i="39"/>
  <c r="L55" i="39"/>
  <c r="L54" i="39"/>
  <c r="L53" i="39"/>
  <c r="L52" i="39"/>
  <c r="L51" i="39"/>
  <c r="L50" i="39"/>
  <c r="L15" i="39"/>
  <c r="F15" i="39"/>
  <c r="L73" i="38"/>
  <c r="L72" i="38"/>
  <c r="L70" i="38"/>
  <c r="L69" i="38"/>
  <c r="L66" i="38"/>
  <c r="L65" i="38"/>
  <c r="L64" i="38"/>
  <c r="L63" i="38"/>
  <c r="L62" i="38"/>
  <c r="L61" i="38"/>
  <c r="L60" i="38"/>
  <c r="L59" i="38"/>
  <c r="L58" i="38"/>
  <c r="L57" i="38"/>
  <c r="L56" i="38"/>
  <c r="L46" i="38"/>
  <c r="L45" i="38"/>
  <c r="L44" i="38"/>
  <c r="L43" i="38"/>
  <c r="L42" i="38"/>
  <c r="L39" i="38"/>
  <c r="L38" i="38"/>
  <c r="L36" i="38"/>
  <c r="L34" i="38"/>
  <c r="L29" i="38"/>
  <c r="L28" i="38"/>
  <c r="L26" i="38"/>
  <c r="L27" i="38"/>
  <c r="L25" i="38"/>
  <c r="L24" i="38"/>
  <c r="L23" i="38"/>
  <c r="L22" i="38"/>
  <c r="L21" i="38"/>
  <c r="L20" i="38"/>
  <c r="L19" i="38"/>
  <c r="L18" i="38"/>
  <c r="L17" i="38"/>
  <c r="L16" i="38"/>
  <c r="L14" i="38"/>
  <c r="L13" i="38"/>
  <c r="L30" i="38"/>
  <c r="L31" i="38"/>
  <c r="L32" i="38"/>
  <c r="L33" i="38"/>
  <c r="L48" i="38"/>
  <c r="L75" i="38"/>
  <c r="F73" i="38"/>
  <c r="F72" i="38"/>
  <c r="F70" i="38"/>
  <c r="F69" i="38"/>
  <c r="F66" i="38"/>
  <c r="F65" i="38"/>
  <c r="F64" i="38"/>
  <c r="F63" i="38"/>
  <c r="F62" i="38"/>
  <c r="F61" i="38"/>
  <c r="F60" i="38"/>
  <c r="F59" i="38"/>
  <c r="F58" i="38"/>
  <c r="F57" i="38"/>
  <c r="F55" i="38"/>
  <c r="F53" i="38"/>
  <c r="F52" i="38"/>
  <c r="F51" i="38"/>
  <c r="F50" i="38"/>
  <c r="F54" i="38"/>
  <c r="F46" i="38"/>
  <c r="F45" i="38"/>
  <c r="F44" i="38"/>
  <c r="F43" i="38"/>
  <c r="F42" i="38"/>
  <c r="F39" i="38"/>
  <c r="F38" i="38"/>
  <c r="F36" i="38"/>
  <c r="F34" i="38"/>
  <c r="F29" i="38"/>
  <c r="F28" i="38"/>
  <c r="F26" i="38"/>
  <c r="F27" i="38"/>
  <c r="F25" i="38"/>
  <c r="F24" i="38"/>
  <c r="F23" i="38"/>
  <c r="F22" i="38"/>
  <c r="F21" i="38"/>
  <c r="F20" i="38"/>
  <c r="F19" i="38"/>
  <c r="F18" i="38"/>
  <c r="F17" i="38"/>
  <c r="F16" i="38"/>
  <c r="F14" i="38"/>
  <c r="F13" i="38"/>
  <c r="F30" i="38"/>
  <c r="F31" i="38"/>
  <c r="F32" i="38"/>
  <c r="F33" i="38"/>
  <c r="F48" i="38"/>
  <c r="F75" i="38"/>
  <c r="L55" i="38"/>
  <c r="L54" i="38"/>
  <c r="L53" i="38"/>
  <c r="L52" i="38"/>
  <c r="L51" i="38"/>
  <c r="L50" i="38"/>
  <c r="L15" i="38"/>
  <c r="F15" i="38"/>
  <c r="L73" i="37"/>
  <c r="L72" i="37"/>
  <c r="L70" i="37"/>
  <c r="L69" i="37"/>
  <c r="L66" i="37"/>
  <c r="L65" i="37"/>
  <c r="L64" i="37"/>
  <c r="L63" i="37"/>
  <c r="L62" i="37"/>
  <c r="L61" i="37"/>
  <c r="L60" i="37"/>
  <c r="L59" i="37"/>
  <c r="L58" i="37"/>
  <c r="L57" i="37"/>
  <c r="L56" i="37"/>
  <c r="L46" i="37"/>
  <c r="L45" i="37"/>
  <c r="M45" i="37"/>
  <c r="L44" i="37"/>
  <c r="M44" i="37"/>
  <c r="L43" i="37"/>
  <c r="L42" i="37"/>
  <c r="L39" i="37"/>
  <c r="L38" i="37"/>
  <c r="L36" i="37"/>
  <c r="L34" i="37"/>
  <c r="L29" i="37"/>
  <c r="L28" i="37"/>
  <c r="L26" i="37"/>
  <c r="L27" i="37"/>
  <c r="L25" i="37"/>
  <c r="L24" i="37"/>
  <c r="L23" i="37"/>
  <c r="L22" i="37"/>
  <c r="L21" i="37"/>
  <c r="L20" i="37"/>
  <c r="L19" i="37"/>
  <c r="L18" i="37"/>
  <c r="L17" i="37"/>
  <c r="L16" i="37"/>
  <c r="L14" i="37"/>
  <c r="L13" i="37"/>
  <c r="L30" i="37"/>
  <c r="L31" i="37"/>
  <c r="L32" i="37"/>
  <c r="L33" i="37"/>
  <c r="L48" i="37"/>
  <c r="L75" i="37"/>
  <c r="F73" i="37"/>
  <c r="F72" i="37"/>
  <c r="F70" i="37"/>
  <c r="F69" i="37"/>
  <c r="F66" i="37"/>
  <c r="F65" i="37"/>
  <c r="F64" i="37"/>
  <c r="F63" i="37"/>
  <c r="F62" i="37"/>
  <c r="F61" i="37"/>
  <c r="F60" i="37"/>
  <c r="F59" i="37"/>
  <c r="F58" i="37"/>
  <c r="F57" i="37"/>
  <c r="F55" i="37"/>
  <c r="F53" i="37"/>
  <c r="F52" i="37"/>
  <c r="F51" i="37"/>
  <c r="F50" i="37"/>
  <c r="F54" i="37"/>
  <c r="F46" i="37"/>
  <c r="F45" i="37"/>
  <c r="F44" i="37"/>
  <c r="F43" i="37"/>
  <c r="G43" i="37"/>
  <c r="F42" i="37"/>
  <c r="F39" i="37"/>
  <c r="F38" i="37"/>
  <c r="F36" i="37"/>
  <c r="F34" i="37"/>
  <c r="F29" i="37"/>
  <c r="F28" i="37"/>
  <c r="F26" i="37"/>
  <c r="F27" i="37"/>
  <c r="F25" i="37"/>
  <c r="F24" i="37"/>
  <c r="F23" i="37"/>
  <c r="F22" i="37"/>
  <c r="F21" i="37"/>
  <c r="F20" i="37"/>
  <c r="F19" i="37"/>
  <c r="F18" i="37"/>
  <c r="F17" i="37"/>
  <c r="F16" i="37"/>
  <c r="F14" i="37"/>
  <c r="F13" i="37"/>
  <c r="F30" i="37"/>
  <c r="F31" i="37"/>
  <c r="F32" i="37"/>
  <c r="F33" i="37"/>
  <c r="F48" i="37"/>
  <c r="F75" i="37"/>
  <c r="L55" i="37"/>
  <c r="L54" i="37"/>
  <c r="L53" i="37"/>
  <c r="L52" i="37"/>
  <c r="L51" i="37"/>
  <c r="L50" i="37"/>
  <c r="L15" i="37"/>
  <c r="F15" i="37"/>
  <c r="L73" i="7"/>
  <c r="L72" i="7"/>
  <c r="L70" i="7"/>
  <c r="L69" i="7"/>
  <c r="L66" i="7"/>
  <c r="L65" i="7"/>
  <c r="L64" i="7"/>
  <c r="L63" i="7"/>
  <c r="L62" i="7"/>
  <c r="L61" i="7"/>
  <c r="L60" i="7"/>
  <c r="L59" i="7"/>
  <c r="L58" i="7"/>
  <c r="L57" i="7"/>
  <c r="L56" i="7"/>
  <c r="L46" i="7"/>
  <c r="L45" i="7"/>
  <c r="L44" i="7"/>
  <c r="L43" i="7"/>
  <c r="L42" i="7"/>
  <c r="L39" i="7"/>
  <c r="L38" i="7"/>
  <c r="L36" i="7"/>
  <c r="L34" i="7"/>
  <c r="L29" i="7"/>
  <c r="L28" i="7"/>
  <c r="L26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30" i="7"/>
  <c r="L31" i="7"/>
  <c r="L32" i="7"/>
  <c r="L33" i="7"/>
  <c r="L48" i="7"/>
  <c r="L75" i="7"/>
  <c r="F73" i="7"/>
  <c r="F72" i="7"/>
  <c r="F70" i="7"/>
  <c r="F69" i="7"/>
  <c r="F66" i="7"/>
  <c r="F65" i="7"/>
  <c r="F64" i="7"/>
  <c r="F63" i="7"/>
  <c r="F62" i="7"/>
  <c r="F61" i="7"/>
  <c r="F60" i="7"/>
  <c r="F59" i="7"/>
  <c r="F58" i="7"/>
  <c r="F57" i="7"/>
  <c r="F55" i="7"/>
  <c r="F53" i="7"/>
  <c r="F52" i="7"/>
  <c r="F51" i="7"/>
  <c r="F50" i="7"/>
  <c r="F54" i="7"/>
  <c r="F46" i="7"/>
  <c r="F45" i="7"/>
  <c r="F44" i="7"/>
  <c r="F43" i="7"/>
  <c r="F42" i="7"/>
  <c r="F39" i="7"/>
  <c r="F38" i="7"/>
  <c r="F36" i="7"/>
  <c r="F34" i="7"/>
  <c r="F29" i="7"/>
  <c r="F28" i="7"/>
  <c r="F26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30" i="7"/>
  <c r="F31" i="7"/>
  <c r="F32" i="7"/>
  <c r="F33" i="7"/>
  <c r="F48" i="7"/>
  <c r="F75" i="7"/>
  <c r="L55" i="7"/>
  <c r="L54" i="7"/>
  <c r="L53" i="7"/>
  <c r="L52" i="7"/>
  <c r="L51" i="7"/>
  <c r="L50" i="7"/>
  <c r="L15" i="7"/>
  <c r="F15" i="7"/>
  <c r="L73" i="6"/>
  <c r="L72" i="6"/>
  <c r="L70" i="6"/>
  <c r="L69" i="6"/>
  <c r="L66" i="6"/>
  <c r="L65" i="6"/>
  <c r="L64" i="6"/>
  <c r="L63" i="6"/>
  <c r="L62" i="6"/>
  <c r="L61" i="6"/>
  <c r="L60" i="6"/>
  <c r="L59" i="6"/>
  <c r="L58" i="6"/>
  <c r="L57" i="6"/>
  <c r="L56" i="6"/>
  <c r="L46" i="6"/>
  <c r="L45" i="6"/>
  <c r="M45" i="6"/>
  <c r="L44" i="6"/>
  <c r="L43" i="6"/>
  <c r="L42" i="6"/>
  <c r="M42" i="6"/>
  <c r="L39" i="6"/>
  <c r="L38" i="6"/>
  <c r="L36" i="6"/>
  <c r="L34" i="6"/>
  <c r="L29" i="6"/>
  <c r="L28" i="6"/>
  <c r="L26" i="6"/>
  <c r="L27" i="6"/>
  <c r="L25" i="6"/>
  <c r="L24" i="6"/>
  <c r="L23" i="6"/>
  <c r="L22" i="6"/>
  <c r="L21" i="6"/>
  <c r="L20" i="6"/>
  <c r="L19" i="6"/>
  <c r="L18" i="6"/>
  <c r="L17" i="6"/>
  <c r="L16" i="6"/>
  <c r="L14" i="6"/>
  <c r="L13" i="6"/>
  <c r="L30" i="6"/>
  <c r="L31" i="6"/>
  <c r="L32" i="6"/>
  <c r="L33" i="6"/>
  <c r="L48" i="6"/>
  <c r="L75" i="6"/>
  <c r="F73" i="6"/>
  <c r="F72" i="6"/>
  <c r="F70" i="6"/>
  <c r="F69" i="6"/>
  <c r="F66" i="6"/>
  <c r="F65" i="6"/>
  <c r="F64" i="6"/>
  <c r="F63" i="6"/>
  <c r="F62" i="6"/>
  <c r="F61" i="6"/>
  <c r="F60" i="6"/>
  <c r="F59" i="6"/>
  <c r="F58" i="6"/>
  <c r="F57" i="6"/>
  <c r="F55" i="6"/>
  <c r="F53" i="6"/>
  <c r="F52" i="6"/>
  <c r="F51" i="6"/>
  <c r="F50" i="6"/>
  <c r="F54" i="6"/>
  <c r="F46" i="6"/>
  <c r="F45" i="6"/>
  <c r="F44" i="6"/>
  <c r="F43" i="6"/>
  <c r="G43" i="6"/>
  <c r="F42" i="6"/>
  <c r="G42" i="6"/>
  <c r="F39" i="6"/>
  <c r="F38" i="6"/>
  <c r="F36" i="6"/>
  <c r="F34" i="6"/>
  <c r="F29" i="6"/>
  <c r="F28" i="6"/>
  <c r="F26" i="6"/>
  <c r="F27" i="6"/>
  <c r="F25" i="6"/>
  <c r="F24" i="6"/>
  <c r="F23" i="6"/>
  <c r="F22" i="6"/>
  <c r="F21" i="6"/>
  <c r="F20" i="6"/>
  <c r="F19" i="6"/>
  <c r="F18" i="6"/>
  <c r="F17" i="6"/>
  <c r="F16" i="6"/>
  <c r="F14" i="6"/>
  <c r="F13" i="6"/>
  <c r="F30" i="6"/>
  <c r="F31" i="6"/>
  <c r="F32" i="6"/>
  <c r="F33" i="6"/>
  <c r="F48" i="6"/>
  <c r="F75" i="6"/>
  <c r="L55" i="6"/>
  <c r="L54" i="6"/>
  <c r="L53" i="6"/>
  <c r="L52" i="6"/>
  <c r="L51" i="6"/>
  <c r="L50" i="6"/>
  <c r="L15" i="6"/>
  <c r="F15" i="6"/>
  <c r="L73" i="5"/>
  <c r="L72" i="5"/>
  <c r="L70" i="5"/>
  <c r="L69" i="5"/>
  <c r="L66" i="5"/>
  <c r="L65" i="5"/>
  <c r="L64" i="5"/>
  <c r="L63" i="5"/>
  <c r="L62" i="5"/>
  <c r="L61" i="5"/>
  <c r="L60" i="5"/>
  <c r="L59" i="5"/>
  <c r="L58" i="5"/>
  <c r="L57" i="5"/>
  <c r="L56" i="5"/>
  <c r="L46" i="5"/>
  <c r="L45" i="5"/>
  <c r="L44" i="5"/>
  <c r="L43" i="5"/>
  <c r="M43" i="5"/>
  <c r="L42" i="5"/>
  <c r="M42" i="5"/>
  <c r="L39" i="5"/>
  <c r="L38" i="5"/>
  <c r="L36" i="5"/>
  <c r="L34" i="5"/>
  <c r="L29" i="5"/>
  <c r="L28" i="5"/>
  <c r="L26" i="5"/>
  <c r="L27" i="5"/>
  <c r="L25" i="5"/>
  <c r="L24" i="5"/>
  <c r="L23" i="5"/>
  <c r="L22" i="5"/>
  <c r="L21" i="5"/>
  <c r="L20" i="5"/>
  <c r="L19" i="5"/>
  <c r="L18" i="5"/>
  <c r="L17" i="5"/>
  <c r="L16" i="5"/>
  <c r="L14" i="5"/>
  <c r="L13" i="5"/>
  <c r="L30" i="5"/>
  <c r="L31" i="5"/>
  <c r="L32" i="5"/>
  <c r="L33" i="5"/>
  <c r="L48" i="5"/>
  <c r="L75" i="5"/>
  <c r="F73" i="5"/>
  <c r="F72" i="5"/>
  <c r="F70" i="5"/>
  <c r="F69" i="5"/>
  <c r="F66" i="5"/>
  <c r="F65" i="5"/>
  <c r="F64" i="5"/>
  <c r="F63" i="5"/>
  <c r="F62" i="5"/>
  <c r="F61" i="5"/>
  <c r="F60" i="5"/>
  <c r="F59" i="5"/>
  <c r="F58" i="5"/>
  <c r="F57" i="5"/>
  <c r="F55" i="5"/>
  <c r="F53" i="5"/>
  <c r="F52" i="5"/>
  <c r="F51" i="5"/>
  <c r="F50" i="5"/>
  <c r="F54" i="5"/>
  <c r="F46" i="5"/>
  <c r="F45" i="5"/>
  <c r="F44" i="5"/>
  <c r="F43" i="5"/>
  <c r="F42" i="5"/>
  <c r="G42" i="5"/>
  <c r="F39" i="5"/>
  <c r="F38" i="5"/>
  <c r="F36" i="5"/>
  <c r="F34" i="5"/>
  <c r="F29" i="5"/>
  <c r="F28" i="5"/>
  <c r="F26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30" i="5"/>
  <c r="F31" i="5"/>
  <c r="F32" i="5"/>
  <c r="F33" i="5"/>
  <c r="F48" i="5"/>
  <c r="F75" i="5"/>
  <c r="L55" i="5"/>
  <c r="L54" i="5"/>
  <c r="L53" i="5"/>
  <c r="L52" i="5"/>
  <c r="L51" i="5"/>
  <c r="L50" i="5"/>
  <c r="L15" i="5"/>
  <c r="F15" i="5"/>
  <c r="L73" i="4"/>
  <c r="L72" i="4"/>
  <c r="L70" i="4"/>
  <c r="L69" i="4"/>
  <c r="L66" i="4"/>
  <c r="L65" i="4"/>
  <c r="L64" i="4"/>
  <c r="L63" i="4"/>
  <c r="L62" i="4"/>
  <c r="L61" i="4"/>
  <c r="L60" i="4"/>
  <c r="L59" i="4"/>
  <c r="L58" i="4"/>
  <c r="L57" i="4"/>
  <c r="L56" i="4"/>
  <c r="L46" i="4"/>
  <c r="L45" i="4"/>
  <c r="M45" i="4"/>
  <c r="L44" i="4"/>
  <c r="M44" i="4"/>
  <c r="L43" i="4"/>
  <c r="M43" i="4"/>
  <c r="L42" i="4"/>
  <c r="L39" i="4"/>
  <c r="L38" i="4"/>
  <c r="L36" i="4"/>
  <c r="L34" i="4"/>
  <c r="L29" i="4"/>
  <c r="L28" i="4"/>
  <c r="L26" i="4"/>
  <c r="L27" i="4"/>
  <c r="L25" i="4"/>
  <c r="L24" i="4"/>
  <c r="L23" i="4"/>
  <c r="L22" i="4"/>
  <c r="L21" i="4"/>
  <c r="L20" i="4"/>
  <c r="L19" i="4"/>
  <c r="L18" i="4"/>
  <c r="L17" i="4"/>
  <c r="L16" i="4"/>
  <c r="L14" i="4"/>
  <c r="L13" i="4"/>
  <c r="L30" i="4"/>
  <c r="L31" i="4"/>
  <c r="L32" i="4"/>
  <c r="L33" i="4"/>
  <c r="L48" i="4"/>
  <c r="L75" i="4"/>
  <c r="F73" i="4"/>
  <c r="F72" i="4"/>
  <c r="F70" i="4"/>
  <c r="F69" i="4"/>
  <c r="F66" i="4"/>
  <c r="F65" i="4"/>
  <c r="F64" i="4"/>
  <c r="F63" i="4"/>
  <c r="F62" i="4"/>
  <c r="F61" i="4"/>
  <c r="F60" i="4"/>
  <c r="F59" i="4"/>
  <c r="F58" i="4"/>
  <c r="F57" i="4"/>
  <c r="F55" i="4"/>
  <c r="F53" i="4"/>
  <c r="F52" i="4"/>
  <c r="F51" i="4"/>
  <c r="F50" i="4"/>
  <c r="F54" i="4"/>
  <c r="F46" i="4"/>
  <c r="F45" i="4"/>
  <c r="F44" i="4"/>
  <c r="F43" i="4"/>
  <c r="G43" i="4"/>
  <c r="F42" i="4"/>
  <c r="F39" i="4"/>
  <c r="F38" i="4"/>
  <c r="F36" i="4"/>
  <c r="F34" i="4"/>
  <c r="F29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4" i="4"/>
  <c r="F13" i="4"/>
  <c r="F30" i="4"/>
  <c r="F31" i="4"/>
  <c r="F32" i="4"/>
  <c r="F33" i="4"/>
  <c r="F48" i="4"/>
  <c r="F75" i="4"/>
  <c r="L55" i="4"/>
  <c r="L54" i="4"/>
  <c r="L53" i="4"/>
  <c r="L52" i="4"/>
  <c r="L51" i="4"/>
  <c r="L50" i="4"/>
  <c r="L15" i="4"/>
  <c r="F15" i="4"/>
  <c r="L73" i="2"/>
  <c r="L72" i="2"/>
  <c r="L70" i="2"/>
  <c r="L69" i="2"/>
  <c r="L66" i="2"/>
  <c r="L65" i="2"/>
  <c r="L64" i="2"/>
  <c r="L63" i="2"/>
  <c r="L62" i="2"/>
  <c r="L61" i="2"/>
  <c r="L60" i="2"/>
  <c r="L59" i="2"/>
  <c r="L58" i="2"/>
  <c r="L57" i="2"/>
  <c r="L56" i="2"/>
  <c r="L46" i="2"/>
  <c r="L45" i="2"/>
  <c r="L44" i="2"/>
  <c r="L43" i="2"/>
  <c r="L42" i="2"/>
  <c r="L39" i="2"/>
  <c r="L38" i="2"/>
  <c r="L36" i="2"/>
  <c r="L34" i="2"/>
  <c r="L29" i="2"/>
  <c r="L28" i="2"/>
  <c r="L26" i="2"/>
  <c r="L27" i="2"/>
  <c r="L25" i="2"/>
  <c r="L24" i="2"/>
  <c r="L23" i="2"/>
  <c r="L22" i="2"/>
  <c r="L21" i="2"/>
  <c r="L20" i="2"/>
  <c r="L19" i="2"/>
  <c r="L18" i="2"/>
  <c r="L17" i="2"/>
  <c r="L16" i="2"/>
  <c r="L14" i="2"/>
  <c r="L13" i="2"/>
  <c r="L30" i="2"/>
  <c r="L31" i="2"/>
  <c r="L32" i="2"/>
  <c r="L33" i="2"/>
  <c r="L48" i="2"/>
  <c r="L75" i="2"/>
  <c r="F73" i="2"/>
  <c r="F72" i="2"/>
  <c r="F70" i="2"/>
  <c r="F69" i="2"/>
  <c r="F66" i="2"/>
  <c r="F65" i="2"/>
  <c r="F64" i="2"/>
  <c r="F63" i="2"/>
  <c r="F62" i="2"/>
  <c r="F61" i="2"/>
  <c r="F60" i="2"/>
  <c r="F59" i="2"/>
  <c r="F58" i="2"/>
  <c r="F57" i="2"/>
  <c r="F55" i="2"/>
  <c r="F53" i="2"/>
  <c r="F52" i="2"/>
  <c r="F51" i="2"/>
  <c r="F50" i="2"/>
  <c r="F54" i="2"/>
  <c r="F46" i="2"/>
  <c r="F45" i="2"/>
  <c r="F44" i="2"/>
  <c r="F43" i="2"/>
  <c r="F42" i="2"/>
  <c r="F39" i="2"/>
  <c r="F38" i="2"/>
  <c r="F36" i="2"/>
  <c r="F34" i="2"/>
  <c r="F29" i="2"/>
  <c r="F28" i="2"/>
  <c r="F26" i="2"/>
  <c r="F27" i="2"/>
  <c r="F25" i="2"/>
  <c r="F24" i="2"/>
  <c r="F23" i="2"/>
  <c r="F22" i="2"/>
  <c r="F21" i="2"/>
  <c r="F20" i="2"/>
  <c r="F19" i="2"/>
  <c r="F18" i="2"/>
  <c r="F17" i="2"/>
  <c r="F16" i="2"/>
  <c r="F14" i="2"/>
  <c r="F13" i="2"/>
  <c r="F30" i="2"/>
  <c r="F31" i="2"/>
  <c r="F32" i="2"/>
  <c r="F33" i="2"/>
  <c r="F48" i="2"/>
  <c r="F75" i="2"/>
  <c r="L55" i="2"/>
  <c r="L54" i="2"/>
  <c r="L53" i="2"/>
  <c r="L52" i="2"/>
  <c r="L51" i="2"/>
  <c r="L50" i="2"/>
  <c r="L15" i="2"/>
  <c r="F15" i="2"/>
  <c r="L73" i="11"/>
  <c r="L72" i="11"/>
  <c r="L70" i="11"/>
  <c r="L69" i="11"/>
  <c r="L66" i="11"/>
  <c r="L65" i="11"/>
  <c r="L64" i="11"/>
  <c r="L63" i="11"/>
  <c r="L62" i="11"/>
  <c r="L61" i="11"/>
  <c r="L60" i="11"/>
  <c r="L59" i="11"/>
  <c r="L58" i="11"/>
  <c r="L57" i="11"/>
  <c r="L56" i="11"/>
  <c r="L46" i="11"/>
  <c r="L45" i="11"/>
  <c r="M45" i="11"/>
  <c r="L44" i="11"/>
  <c r="M44" i="11"/>
  <c r="L43" i="11"/>
  <c r="L42" i="11"/>
  <c r="M42" i="11"/>
  <c r="L39" i="11"/>
  <c r="L38" i="11"/>
  <c r="L36" i="11"/>
  <c r="L34" i="11"/>
  <c r="L29" i="11"/>
  <c r="L28" i="11"/>
  <c r="L26" i="11"/>
  <c r="L27" i="11"/>
  <c r="L25" i="11"/>
  <c r="L24" i="11"/>
  <c r="L23" i="11"/>
  <c r="L22" i="11"/>
  <c r="L21" i="11"/>
  <c r="L20" i="11"/>
  <c r="L19" i="11"/>
  <c r="L18" i="11"/>
  <c r="L17" i="11"/>
  <c r="L16" i="11"/>
  <c r="L14" i="11"/>
  <c r="L13" i="11"/>
  <c r="L30" i="11"/>
  <c r="L31" i="11"/>
  <c r="L32" i="11"/>
  <c r="L33" i="11"/>
  <c r="L48" i="11"/>
  <c r="L75" i="11"/>
  <c r="L55" i="11"/>
  <c r="L54" i="11"/>
  <c r="L53" i="11"/>
  <c r="L52" i="11"/>
  <c r="L51" i="11"/>
  <c r="L50" i="11"/>
  <c r="L15" i="11"/>
  <c r="L73" i="12"/>
  <c r="L72" i="12"/>
  <c r="L70" i="12"/>
  <c r="L69" i="12"/>
  <c r="L66" i="12"/>
  <c r="L65" i="12"/>
  <c r="L64" i="12"/>
  <c r="L63" i="12"/>
  <c r="L62" i="12"/>
  <c r="L61" i="12"/>
  <c r="L60" i="12"/>
  <c r="L59" i="12"/>
  <c r="L58" i="12"/>
  <c r="L57" i="12"/>
  <c r="L56" i="12"/>
  <c r="L46" i="12"/>
  <c r="L45" i="12"/>
  <c r="M45" i="12"/>
  <c r="L44" i="12"/>
  <c r="M44" i="12"/>
  <c r="L43" i="12"/>
  <c r="M43" i="12"/>
  <c r="L42" i="12"/>
  <c r="L39" i="12"/>
  <c r="L38" i="12"/>
  <c r="L36" i="12"/>
  <c r="L34" i="12"/>
  <c r="L29" i="12"/>
  <c r="L28" i="12"/>
  <c r="L26" i="12"/>
  <c r="L27" i="12"/>
  <c r="L25" i="12"/>
  <c r="L24" i="12"/>
  <c r="L23" i="12"/>
  <c r="L22" i="12"/>
  <c r="L21" i="12"/>
  <c r="L20" i="12"/>
  <c r="L19" i="12"/>
  <c r="L18" i="12"/>
  <c r="L17" i="12"/>
  <c r="L16" i="12"/>
  <c r="L14" i="12"/>
  <c r="L13" i="12"/>
  <c r="L30" i="12"/>
  <c r="L31" i="12"/>
  <c r="L32" i="12"/>
  <c r="L33" i="12"/>
  <c r="L48" i="12"/>
  <c r="L75" i="12"/>
  <c r="L55" i="12"/>
  <c r="L54" i="12"/>
  <c r="L53" i="12"/>
  <c r="L52" i="12"/>
  <c r="L51" i="12"/>
  <c r="L50" i="12"/>
  <c r="L15" i="12"/>
  <c r="L73" i="13"/>
  <c r="L72" i="13"/>
  <c r="L70" i="13"/>
  <c r="L69" i="13"/>
  <c r="L66" i="13"/>
  <c r="L65" i="13"/>
  <c r="L64" i="13"/>
  <c r="L63" i="13"/>
  <c r="L62" i="13"/>
  <c r="L61" i="13"/>
  <c r="L60" i="13"/>
  <c r="L59" i="13"/>
  <c r="L58" i="13"/>
  <c r="L57" i="13"/>
  <c r="L56" i="13"/>
  <c r="L46" i="13"/>
  <c r="L45" i="13"/>
  <c r="M45" i="13"/>
  <c r="L44" i="13"/>
  <c r="L43" i="13"/>
  <c r="L42" i="13"/>
  <c r="L39" i="13"/>
  <c r="L38" i="13"/>
  <c r="L36" i="13"/>
  <c r="L34" i="13"/>
  <c r="L29" i="13"/>
  <c r="L28" i="13"/>
  <c r="L26" i="13"/>
  <c r="L27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30" i="13"/>
  <c r="L31" i="13"/>
  <c r="L32" i="13"/>
  <c r="L33" i="13"/>
  <c r="L48" i="13"/>
  <c r="L75" i="13"/>
  <c r="L55" i="13"/>
  <c r="L54" i="13"/>
  <c r="L53" i="13"/>
  <c r="L52" i="13"/>
  <c r="L51" i="13"/>
  <c r="L50" i="13"/>
  <c r="L15" i="13"/>
  <c r="L73" i="14"/>
  <c r="L72" i="14"/>
  <c r="L70" i="14"/>
  <c r="L69" i="14"/>
  <c r="L66" i="14"/>
  <c r="L65" i="14"/>
  <c r="L64" i="14"/>
  <c r="L63" i="14"/>
  <c r="L62" i="14"/>
  <c r="L61" i="14"/>
  <c r="L60" i="14"/>
  <c r="L59" i="14"/>
  <c r="L58" i="14"/>
  <c r="L57" i="14"/>
  <c r="L56" i="14"/>
  <c r="L46" i="14"/>
  <c r="L45" i="14"/>
  <c r="L44" i="14"/>
  <c r="L43" i="14"/>
  <c r="M43" i="14"/>
  <c r="L42" i="14"/>
  <c r="M42" i="14"/>
  <c r="L39" i="14"/>
  <c r="L38" i="14"/>
  <c r="L36" i="14"/>
  <c r="L34" i="14"/>
  <c r="L29" i="14"/>
  <c r="L28" i="14"/>
  <c r="L26" i="14"/>
  <c r="L27" i="14"/>
  <c r="L25" i="14"/>
  <c r="L24" i="14"/>
  <c r="L23" i="14"/>
  <c r="L22" i="14"/>
  <c r="L21" i="14"/>
  <c r="L20" i="14"/>
  <c r="L19" i="14"/>
  <c r="L18" i="14"/>
  <c r="L17" i="14"/>
  <c r="L16" i="14"/>
  <c r="L14" i="14"/>
  <c r="L13" i="14"/>
  <c r="L30" i="14"/>
  <c r="L31" i="14"/>
  <c r="L32" i="14"/>
  <c r="L33" i="14"/>
  <c r="L48" i="14"/>
  <c r="L75" i="14"/>
  <c r="L55" i="14"/>
  <c r="L54" i="14"/>
  <c r="L53" i="14"/>
  <c r="L52" i="14"/>
  <c r="L51" i="14"/>
  <c r="L50" i="14"/>
  <c r="L15" i="14"/>
  <c r="L73" i="16"/>
  <c r="L72" i="16"/>
  <c r="L70" i="16"/>
  <c r="L69" i="16"/>
  <c r="L66" i="16"/>
  <c r="L65" i="16"/>
  <c r="L64" i="16"/>
  <c r="L63" i="16"/>
  <c r="L62" i="16"/>
  <c r="L61" i="16"/>
  <c r="L60" i="16"/>
  <c r="L59" i="16"/>
  <c r="L58" i="16"/>
  <c r="L57" i="16"/>
  <c r="L56" i="16"/>
  <c r="L46" i="16"/>
  <c r="L45" i="16"/>
  <c r="M45" i="16"/>
  <c r="L44" i="16"/>
  <c r="M44" i="16"/>
  <c r="L43" i="16"/>
  <c r="L42" i="16"/>
  <c r="L39" i="16"/>
  <c r="L38" i="16"/>
  <c r="L36" i="16"/>
  <c r="L34" i="16"/>
  <c r="L29" i="16"/>
  <c r="L28" i="16"/>
  <c r="L26" i="16"/>
  <c r="L27" i="16"/>
  <c r="L25" i="16"/>
  <c r="L24" i="16"/>
  <c r="L23" i="16"/>
  <c r="L22" i="16"/>
  <c r="L21" i="16"/>
  <c r="L20" i="16"/>
  <c r="L19" i="16"/>
  <c r="L18" i="16"/>
  <c r="L17" i="16"/>
  <c r="L16" i="16"/>
  <c r="L14" i="16"/>
  <c r="L13" i="16"/>
  <c r="L30" i="16"/>
  <c r="L31" i="16"/>
  <c r="L32" i="16"/>
  <c r="L33" i="16"/>
  <c r="L48" i="16"/>
  <c r="L75" i="16"/>
  <c r="L55" i="16"/>
  <c r="L54" i="16"/>
  <c r="L53" i="16"/>
  <c r="L52" i="16"/>
  <c r="L51" i="16"/>
  <c r="L50" i="16"/>
  <c r="L15" i="16"/>
  <c r="L73" i="17"/>
  <c r="L72" i="17"/>
  <c r="L70" i="17"/>
  <c r="L69" i="17"/>
  <c r="L66" i="17"/>
  <c r="L65" i="17"/>
  <c r="L64" i="17"/>
  <c r="L63" i="17"/>
  <c r="L62" i="17"/>
  <c r="L61" i="17"/>
  <c r="L60" i="17"/>
  <c r="L59" i="17"/>
  <c r="L58" i="17"/>
  <c r="L57" i="17"/>
  <c r="L56" i="17"/>
  <c r="L46" i="17"/>
  <c r="L45" i="17"/>
  <c r="L44" i="17"/>
  <c r="L43" i="17"/>
  <c r="M43" i="17"/>
  <c r="L42" i="17"/>
  <c r="M42" i="17"/>
  <c r="L39" i="17"/>
  <c r="L38" i="17"/>
  <c r="L36" i="17"/>
  <c r="L34" i="17"/>
  <c r="L29" i="17"/>
  <c r="L28" i="17"/>
  <c r="L26" i="17"/>
  <c r="L27" i="17"/>
  <c r="L25" i="17"/>
  <c r="L24" i="17"/>
  <c r="L23" i="17"/>
  <c r="L22" i="17"/>
  <c r="L21" i="17"/>
  <c r="L20" i="17"/>
  <c r="L19" i="17"/>
  <c r="L18" i="17"/>
  <c r="L17" i="17"/>
  <c r="L16" i="17"/>
  <c r="L14" i="17"/>
  <c r="L13" i="17"/>
  <c r="L30" i="17"/>
  <c r="L31" i="17"/>
  <c r="L32" i="17"/>
  <c r="L33" i="17"/>
  <c r="L48" i="17"/>
  <c r="L75" i="17"/>
  <c r="G43" i="17"/>
  <c r="G42" i="17"/>
  <c r="L55" i="17"/>
  <c r="L54" i="17"/>
  <c r="L53" i="17"/>
  <c r="L52" i="17"/>
  <c r="L51" i="17"/>
  <c r="L50" i="17"/>
  <c r="L15" i="17"/>
  <c r="L73" i="18"/>
  <c r="L72" i="18"/>
  <c r="L70" i="18"/>
  <c r="L69" i="18"/>
  <c r="L66" i="18"/>
  <c r="L65" i="18"/>
  <c r="L64" i="18"/>
  <c r="L63" i="18"/>
  <c r="L62" i="18"/>
  <c r="L61" i="18"/>
  <c r="L60" i="18"/>
  <c r="L59" i="18"/>
  <c r="L58" i="18"/>
  <c r="L57" i="18"/>
  <c r="L56" i="18"/>
  <c r="L46" i="18"/>
  <c r="L45" i="18"/>
  <c r="L44" i="18"/>
  <c r="L43" i="18"/>
  <c r="L42" i="18"/>
  <c r="M42" i="18"/>
  <c r="L39" i="18"/>
  <c r="L38" i="18"/>
  <c r="L36" i="18"/>
  <c r="L34" i="18"/>
  <c r="L29" i="18"/>
  <c r="L28" i="18"/>
  <c r="L26" i="18"/>
  <c r="L27" i="18"/>
  <c r="L25" i="18"/>
  <c r="L24" i="18"/>
  <c r="L23" i="18"/>
  <c r="L22" i="18"/>
  <c r="L21" i="18"/>
  <c r="L20" i="18"/>
  <c r="L19" i="18"/>
  <c r="L18" i="18"/>
  <c r="L17" i="18"/>
  <c r="L16" i="18"/>
  <c r="L14" i="18"/>
  <c r="L13" i="18"/>
  <c r="L30" i="18"/>
  <c r="L31" i="18"/>
  <c r="L32" i="18"/>
  <c r="L33" i="18"/>
  <c r="L48" i="18"/>
  <c r="L75" i="18"/>
  <c r="L55" i="18"/>
  <c r="L54" i="18"/>
  <c r="L53" i="18"/>
  <c r="L52" i="18"/>
  <c r="L51" i="18"/>
  <c r="L50" i="18"/>
  <c r="L15" i="18"/>
  <c r="L73" i="19"/>
  <c r="L72" i="19"/>
  <c r="L70" i="19"/>
  <c r="L69" i="19"/>
  <c r="L66" i="19"/>
  <c r="L65" i="19"/>
  <c r="L64" i="19"/>
  <c r="L63" i="19"/>
  <c r="L62" i="19"/>
  <c r="L61" i="19"/>
  <c r="L60" i="19"/>
  <c r="L59" i="19"/>
  <c r="L58" i="19"/>
  <c r="L57" i="19"/>
  <c r="L56" i="19"/>
  <c r="L46" i="19"/>
  <c r="L45" i="19"/>
  <c r="M45" i="19"/>
  <c r="L44" i="19"/>
  <c r="L43" i="19"/>
  <c r="L42" i="19"/>
  <c r="M42" i="19"/>
  <c r="L39" i="19"/>
  <c r="L38" i="19"/>
  <c r="L36" i="19"/>
  <c r="L34" i="19"/>
  <c r="L29" i="19"/>
  <c r="L28" i="19"/>
  <c r="L26" i="19"/>
  <c r="L27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30" i="19"/>
  <c r="L31" i="19"/>
  <c r="L32" i="19"/>
  <c r="L33" i="19"/>
  <c r="L48" i="19"/>
  <c r="L75" i="19"/>
  <c r="L55" i="19"/>
  <c r="L54" i="19"/>
  <c r="L53" i="19"/>
  <c r="L52" i="19"/>
  <c r="L51" i="19"/>
  <c r="L50" i="19"/>
  <c r="L15" i="19"/>
  <c r="M43" i="23"/>
  <c r="F73" i="23"/>
  <c r="F72" i="23"/>
  <c r="F70" i="23"/>
  <c r="F69" i="23"/>
  <c r="F66" i="23"/>
  <c r="F65" i="23"/>
  <c r="F64" i="23"/>
  <c r="F63" i="23"/>
  <c r="F62" i="23"/>
  <c r="F61" i="23"/>
  <c r="F60" i="23"/>
  <c r="F59" i="23"/>
  <c r="F58" i="23"/>
  <c r="F57" i="23"/>
  <c r="F55" i="23"/>
  <c r="F53" i="23"/>
  <c r="F52" i="23"/>
  <c r="F51" i="23"/>
  <c r="F50" i="23"/>
  <c r="F54" i="23"/>
  <c r="F46" i="23"/>
  <c r="F45" i="23"/>
  <c r="G45" i="23"/>
  <c r="F44" i="23"/>
  <c r="G44" i="23"/>
  <c r="F43" i="23"/>
  <c r="G43" i="23"/>
  <c r="F42" i="23"/>
  <c r="G42" i="23"/>
  <c r="F39" i="23"/>
  <c r="F38" i="23"/>
  <c r="F36" i="23"/>
  <c r="F34" i="23"/>
  <c r="F29" i="23"/>
  <c r="F28" i="23"/>
  <c r="F26" i="23"/>
  <c r="F27" i="23"/>
  <c r="F25" i="23"/>
  <c r="F24" i="23"/>
  <c r="F23" i="23"/>
  <c r="F22" i="23"/>
  <c r="F21" i="23"/>
  <c r="F20" i="23"/>
  <c r="F19" i="23"/>
  <c r="F18" i="23"/>
  <c r="F17" i="23"/>
  <c r="F16" i="23"/>
  <c r="F14" i="23"/>
  <c r="F13" i="23"/>
  <c r="F30" i="23"/>
  <c r="F31" i="23"/>
  <c r="F32" i="23"/>
  <c r="F33" i="23"/>
  <c r="F48" i="23"/>
  <c r="F75" i="23"/>
  <c r="F15" i="23"/>
  <c r="L73" i="25"/>
  <c r="L72" i="25"/>
  <c r="L70" i="25"/>
  <c r="L69" i="25"/>
  <c r="L66" i="25"/>
  <c r="L65" i="25"/>
  <c r="L64" i="25"/>
  <c r="L63" i="25"/>
  <c r="L62" i="25"/>
  <c r="L61" i="25"/>
  <c r="L60" i="25"/>
  <c r="L59" i="25"/>
  <c r="L58" i="25"/>
  <c r="L57" i="25"/>
  <c r="L56" i="25"/>
  <c r="L46" i="25"/>
  <c r="L45" i="25"/>
  <c r="L44" i="25"/>
  <c r="M44" i="25"/>
  <c r="L43" i="25"/>
  <c r="M43" i="25"/>
  <c r="L42" i="25"/>
  <c r="M42" i="25"/>
  <c r="L39" i="25"/>
  <c r="L38" i="25"/>
  <c r="L36" i="25"/>
  <c r="L34" i="25"/>
  <c r="L29" i="25"/>
  <c r="L28" i="25"/>
  <c r="L26" i="25"/>
  <c r="L27" i="25"/>
  <c r="L25" i="25"/>
  <c r="L24" i="25"/>
  <c r="L23" i="25"/>
  <c r="L22" i="25"/>
  <c r="L21" i="25"/>
  <c r="L20" i="25"/>
  <c r="L19" i="25"/>
  <c r="L18" i="25"/>
  <c r="L17" i="25"/>
  <c r="L16" i="25"/>
  <c r="L14" i="25"/>
  <c r="L13" i="25"/>
  <c r="L30" i="25"/>
  <c r="L31" i="25"/>
  <c r="L32" i="25"/>
  <c r="L33" i="25"/>
  <c r="L48" i="25"/>
  <c r="L75" i="25"/>
  <c r="F73" i="25"/>
  <c r="F72" i="25"/>
  <c r="F70" i="25"/>
  <c r="F69" i="25"/>
  <c r="F66" i="25"/>
  <c r="F65" i="25"/>
  <c r="F64" i="25"/>
  <c r="F63" i="25"/>
  <c r="F62" i="25"/>
  <c r="F61" i="25"/>
  <c r="F60" i="25"/>
  <c r="F59" i="25"/>
  <c r="F58" i="25"/>
  <c r="F57" i="25"/>
  <c r="F55" i="25"/>
  <c r="F53" i="25"/>
  <c r="F52" i="25"/>
  <c r="F51" i="25"/>
  <c r="F50" i="25"/>
  <c r="F54" i="25"/>
  <c r="F46" i="25"/>
  <c r="F45" i="25"/>
  <c r="G45" i="25"/>
  <c r="F44" i="25"/>
  <c r="G44" i="25"/>
  <c r="F43" i="25"/>
  <c r="G43" i="25"/>
  <c r="F42" i="25"/>
  <c r="F39" i="25"/>
  <c r="F38" i="25"/>
  <c r="F36" i="25"/>
  <c r="F34" i="25"/>
  <c r="F29" i="25"/>
  <c r="F28" i="25"/>
  <c r="F26" i="25"/>
  <c r="F27" i="25"/>
  <c r="F25" i="25"/>
  <c r="F24" i="25"/>
  <c r="F23" i="25"/>
  <c r="F22" i="25"/>
  <c r="F21" i="25"/>
  <c r="F20" i="25"/>
  <c r="F19" i="25"/>
  <c r="F18" i="25"/>
  <c r="F17" i="25"/>
  <c r="F16" i="25"/>
  <c r="F14" i="25"/>
  <c r="F13" i="25"/>
  <c r="F30" i="25"/>
  <c r="F31" i="25"/>
  <c r="F32" i="25"/>
  <c r="F33" i="25"/>
  <c r="F48" i="25"/>
  <c r="F75" i="25"/>
  <c r="L55" i="25"/>
  <c r="L54" i="25"/>
  <c r="L53" i="25"/>
  <c r="L52" i="25"/>
  <c r="L51" i="25"/>
  <c r="L50" i="25"/>
  <c r="L15" i="25"/>
  <c r="F15" i="25"/>
  <c r="F15" i="26"/>
  <c r="C15" i="26"/>
  <c r="K73" i="26"/>
  <c r="E73" i="26"/>
  <c r="C72" i="26"/>
  <c r="C70" i="26"/>
  <c r="K69" i="26"/>
  <c r="I69" i="26"/>
  <c r="I66" i="26"/>
  <c r="E66" i="26"/>
  <c r="C65" i="26"/>
  <c r="K63" i="26"/>
  <c r="I63" i="26"/>
  <c r="C61" i="26"/>
  <c r="K59" i="26"/>
  <c r="I59" i="26"/>
  <c r="E58" i="26"/>
  <c r="C57" i="26"/>
  <c r="K54" i="26"/>
  <c r="I54" i="26"/>
  <c r="K53" i="26"/>
  <c r="I53" i="26"/>
  <c r="K50" i="26"/>
  <c r="I50" i="26"/>
  <c r="K48" i="26"/>
  <c r="I48" i="26"/>
  <c r="K46" i="26"/>
  <c r="I46" i="26"/>
  <c r="K45" i="26"/>
  <c r="I45" i="26"/>
  <c r="C45" i="26"/>
  <c r="E43" i="26"/>
  <c r="K42" i="26"/>
  <c r="I42" i="26"/>
  <c r="K39" i="26"/>
  <c r="I39" i="26"/>
  <c r="E39" i="26"/>
  <c r="C39" i="26"/>
  <c r="K34" i="26"/>
  <c r="I34" i="26"/>
  <c r="K33" i="26"/>
  <c r="I33" i="26"/>
  <c r="E30" i="26"/>
  <c r="C30" i="26"/>
  <c r="E29" i="26"/>
  <c r="C29" i="26"/>
  <c r="K27" i="26"/>
  <c r="I27" i="26"/>
  <c r="C27" i="26"/>
  <c r="K25" i="26"/>
  <c r="C25" i="26"/>
  <c r="K22" i="26"/>
  <c r="I22" i="26"/>
  <c r="K21" i="26"/>
  <c r="E21" i="26"/>
  <c r="C21" i="26"/>
  <c r="K18" i="26"/>
  <c r="I18" i="26"/>
  <c r="E18" i="26"/>
  <c r="K17" i="26"/>
  <c r="I17" i="26"/>
  <c r="C17" i="26"/>
  <c r="E15" i="26"/>
  <c r="K13" i="26"/>
  <c r="I13" i="26"/>
  <c r="F73" i="28"/>
  <c r="E73" i="28"/>
  <c r="F72" i="28"/>
  <c r="C72" i="28"/>
  <c r="F70" i="28"/>
  <c r="C70" i="28"/>
  <c r="F69" i="28"/>
  <c r="C69" i="28"/>
  <c r="F66" i="28"/>
  <c r="E66" i="28"/>
  <c r="F65" i="28"/>
  <c r="C65" i="28"/>
  <c r="F64" i="28"/>
  <c r="C64" i="28"/>
  <c r="F63" i="28"/>
  <c r="E63" i="28"/>
  <c r="F62" i="28"/>
  <c r="E62" i="28"/>
  <c r="F61" i="28"/>
  <c r="C61" i="28"/>
  <c r="F60" i="28"/>
  <c r="C60" i="28"/>
  <c r="F59" i="28"/>
  <c r="E59" i="28"/>
  <c r="F58" i="28"/>
  <c r="E58" i="28"/>
  <c r="F57" i="28"/>
  <c r="C57" i="28"/>
  <c r="F55" i="28"/>
  <c r="C55" i="28"/>
  <c r="F53" i="28"/>
  <c r="E53" i="28"/>
  <c r="F52" i="28"/>
  <c r="C52" i="28"/>
  <c r="F51" i="28"/>
  <c r="E51" i="28"/>
  <c r="F50" i="28"/>
  <c r="C50" i="28"/>
  <c r="F54" i="28"/>
  <c r="F46" i="28"/>
  <c r="E46" i="28"/>
  <c r="F45" i="28"/>
  <c r="G45" i="28"/>
  <c r="F44" i="28"/>
  <c r="G44" i="28"/>
  <c r="F43" i="28"/>
  <c r="G43" i="28"/>
  <c r="F42" i="28"/>
  <c r="G42" i="28"/>
  <c r="F39" i="28"/>
  <c r="F38" i="28"/>
  <c r="C38" i="28"/>
  <c r="F36" i="28"/>
  <c r="E36" i="28"/>
  <c r="F34" i="28"/>
  <c r="F29" i="28"/>
  <c r="C29" i="28"/>
  <c r="F28" i="28"/>
  <c r="C28" i="28"/>
  <c r="F26" i="28"/>
  <c r="E26" i="28"/>
  <c r="F27" i="28"/>
  <c r="E27" i="28"/>
  <c r="F25" i="28"/>
  <c r="E25" i="28"/>
  <c r="F24" i="28"/>
  <c r="C24" i="28"/>
  <c r="F23" i="28"/>
  <c r="E23" i="28"/>
  <c r="F22" i="28"/>
  <c r="E22" i="28"/>
  <c r="F21" i="28"/>
  <c r="C21" i="28"/>
  <c r="F20" i="28"/>
  <c r="C20" i="28"/>
  <c r="F19" i="28"/>
  <c r="E19" i="28"/>
  <c r="F18" i="28"/>
  <c r="E18" i="28"/>
  <c r="F17" i="28"/>
  <c r="C17" i="28"/>
  <c r="F16" i="28"/>
  <c r="C16" i="28"/>
  <c r="F14" i="28"/>
  <c r="E14" i="28"/>
  <c r="F13" i="28"/>
  <c r="E13" i="28"/>
  <c r="F30" i="28"/>
  <c r="C30" i="28"/>
  <c r="F31" i="28"/>
  <c r="C31" i="28"/>
  <c r="F32" i="28"/>
  <c r="E32" i="28"/>
  <c r="F33" i="28"/>
  <c r="E33" i="28"/>
  <c r="F48" i="28"/>
  <c r="C48" i="28"/>
  <c r="F75" i="28"/>
  <c r="E75" i="28"/>
  <c r="I73" i="28"/>
  <c r="K72" i="28"/>
  <c r="K70" i="28"/>
  <c r="E69" i="28"/>
  <c r="K66" i="28"/>
  <c r="K65" i="28"/>
  <c r="E65" i="28"/>
  <c r="K63" i="28"/>
  <c r="I62" i="28"/>
  <c r="K61" i="28"/>
  <c r="E61" i="28"/>
  <c r="K60" i="28"/>
  <c r="I60" i="28"/>
  <c r="C59" i="28"/>
  <c r="K56" i="28"/>
  <c r="E54" i="28"/>
  <c r="C54" i="28"/>
  <c r="K52" i="28"/>
  <c r="I50" i="28"/>
  <c r="K45" i="28"/>
  <c r="K44" i="28"/>
  <c r="K43" i="28"/>
  <c r="K39" i="28"/>
  <c r="I39" i="28"/>
  <c r="E39" i="28"/>
  <c r="C39" i="28"/>
  <c r="I36" i="28"/>
  <c r="C36" i="28"/>
  <c r="I32" i="28"/>
  <c r="C32" i="28"/>
  <c r="K30" i="28"/>
  <c r="E30" i="28"/>
  <c r="I27" i="28"/>
  <c r="K24" i="28"/>
  <c r="K23" i="28"/>
  <c r="C23" i="28"/>
  <c r="I16" i="28"/>
  <c r="F15" i="28"/>
  <c r="E15" i="28"/>
  <c r="C14" i="28"/>
  <c r="I13" i="28"/>
  <c r="L73" i="29"/>
  <c r="L72" i="29"/>
  <c r="L70" i="29"/>
  <c r="L69" i="29"/>
  <c r="L66" i="29"/>
  <c r="L65" i="29"/>
  <c r="L64" i="29"/>
  <c r="L63" i="29"/>
  <c r="L62" i="29"/>
  <c r="L61" i="29"/>
  <c r="L60" i="29"/>
  <c r="L59" i="29"/>
  <c r="L58" i="29"/>
  <c r="L57" i="29"/>
  <c r="L56" i="29"/>
  <c r="L46" i="29"/>
  <c r="L45" i="29"/>
  <c r="L44" i="29"/>
  <c r="L43" i="29"/>
  <c r="L42" i="29"/>
  <c r="M42" i="29"/>
  <c r="L39" i="29"/>
  <c r="L38" i="29"/>
  <c r="L36" i="29"/>
  <c r="L34" i="29"/>
  <c r="L29" i="29"/>
  <c r="L28" i="29"/>
  <c r="L26" i="29"/>
  <c r="L27" i="29"/>
  <c r="L25" i="29"/>
  <c r="L24" i="29"/>
  <c r="L23" i="29"/>
  <c r="L22" i="29"/>
  <c r="L21" i="29"/>
  <c r="L20" i="29"/>
  <c r="L19" i="29"/>
  <c r="L18" i="29"/>
  <c r="L17" i="29"/>
  <c r="L16" i="29"/>
  <c r="L14" i="29"/>
  <c r="L13" i="29"/>
  <c r="L30" i="29"/>
  <c r="L31" i="29"/>
  <c r="L32" i="29"/>
  <c r="L33" i="29"/>
  <c r="L48" i="29"/>
  <c r="L75" i="29"/>
  <c r="F73" i="29"/>
  <c r="F72" i="29"/>
  <c r="F70" i="29"/>
  <c r="F69" i="29"/>
  <c r="F66" i="29"/>
  <c r="F65" i="29"/>
  <c r="F64" i="29"/>
  <c r="F63" i="29"/>
  <c r="F62" i="29"/>
  <c r="F61" i="29"/>
  <c r="F60" i="29"/>
  <c r="F59" i="29"/>
  <c r="F58" i="29"/>
  <c r="F57" i="29"/>
  <c r="F55" i="29"/>
  <c r="F53" i="29"/>
  <c r="F52" i="29"/>
  <c r="F51" i="29"/>
  <c r="F50" i="29"/>
  <c r="F54" i="29"/>
  <c r="F46" i="29"/>
  <c r="F45" i="29"/>
  <c r="F44" i="29"/>
  <c r="G44" i="29"/>
  <c r="F43" i="29"/>
  <c r="G43" i="29"/>
  <c r="F42" i="29"/>
  <c r="G42" i="29"/>
  <c r="F39" i="29"/>
  <c r="F38" i="29"/>
  <c r="F36" i="29"/>
  <c r="F34" i="29"/>
  <c r="F29" i="29"/>
  <c r="F28" i="29"/>
  <c r="F26" i="29"/>
  <c r="F27" i="29"/>
  <c r="F25" i="29"/>
  <c r="F24" i="29"/>
  <c r="F23" i="29"/>
  <c r="F22" i="29"/>
  <c r="F21" i="29"/>
  <c r="F20" i="29"/>
  <c r="F19" i="29"/>
  <c r="F18" i="29"/>
  <c r="F17" i="29"/>
  <c r="F16" i="29"/>
  <c r="F14" i="29"/>
  <c r="F13" i="29"/>
  <c r="F30" i="29"/>
  <c r="F31" i="29"/>
  <c r="F32" i="29"/>
  <c r="F33" i="29"/>
  <c r="F48" i="29"/>
  <c r="F75" i="29"/>
  <c r="L55" i="29"/>
  <c r="L54" i="29"/>
  <c r="L53" i="29"/>
  <c r="L52" i="29"/>
  <c r="L51" i="29"/>
  <c r="L50" i="29"/>
  <c r="L15" i="29"/>
  <c r="F15" i="29"/>
  <c r="F73" i="24"/>
  <c r="E73" i="24"/>
  <c r="F72" i="24"/>
  <c r="C72" i="24"/>
  <c r="F70" i="24"/>
  <c r="E70" i="24"/>
  <c r="F69" i="24"/>
  <c r="C69" i="24"/>
  <c r="F66" i="24"/>
  <c r="E66" i="24"/>
  <c r="F65" i="24"/>
  <c r="C65" i="24"/>
  <c r="F64" i="24"/>
  <c r="E64" i="24"/>
  <c r="F63" i="24"/>
  <c r="C63" i="24"/>
  <c r="F62" i="24"/>
  <c r="E62" i="24"/>
  <c r="F61" i="24"/>
  <c r="C61" i="24"/>
  <c r="F60" i="24"/>
  <c r="E60" i="24"/>
  <c r="F59" i="24"/>
  <c r="C59" i="24"/>
  <c r="F58" i="24"/>
  <c r="E58" i="24"/>
  <c r="F57" i="24"/>
  <c r="C57" i="24"/>
  <c r="F55" i="24"/>
  <c r="E55" i="24"/>
  <c r="F53" i="24"/>
  <c r="E53" i="24"/>
  <c r="F52" i="24"/>
  <c r="E52" i="24"/>
  <c r="F51" i="24"/>
  <c r="E51" i="24"/>
  <c r="F50" i="24"/>
  <c r="C50" i="24"/>
  <c r="F54" i="24"/>
  <c r="C54" i="24"/>
  <c r="F46" i="24"/>
  <c r="E46" i="24"/>
  <c r="F45" i="24"/>
  <c r="G45" i="24"/>
  <c r="F44" i="24"/>
  <c r="G44" i="24"/>
  <c r="F43" i="24"/>
  <c r="G43" i="24"/>
  <c r="F42" i="24"/>
  <c r="G42" i="24"/>
  <c r="F39" i="24"/>
  <c r="F38" i="24"/>
  <c r="C38" i="24"/>
  <c r="F36" i="24"/>
  <c r="F34" i="24"/>
  <c r="E34" i="24"/>
  <c r="F29" i="24"/>
  <c r="C29" i="24"/>
  <c r="F28" i="24"/>
  <c r="C28" i="24"/>
  <c r="F26" i="24"/>
  <c r="E26" i="24"/>
  <c r="F27" i="24"/>
  <c r="C27" i="24"/>
  <c r="F25" i="24"/>
  <c r="C25" i="24"/>
  <c r="F24" i="24"/>
  <c r="C24" i="24"/>
  <c r="F23" i="24"/>
  <c r="E23" i="24"/>
  <c r="F22" i="24"/>
  <c r="C22" i="24"/>
  <c r="F21" i="24"/>
  <c r="C21" i="24"/>
  <c r="F20" i="24"/>
  <c r="E20" i="24"/>
  <c r="F19" i="24"/>
  <c r="E19" i="24"/>
  <c r="F18" i="24"/>
  <c r="E18" i="24"/>
  <c r="F17" i="24"/>
  <c r="C17" i="24"/>
  <c r="F16" i="24"/>
  <c r="E16" i="24"/>
  <c r="F14" i="24"/>
  <c r="E14" i="24"/>
  <c r="F13" i="24"/>
  <c r="E13" i="24"/>
  <c r="F30" i="24"/>
  <c r="C30" i="24"/>
  <c r="F31" i="24"/>
  <c r="E31" i="24"/>
  <c r="F32" i="24"/>
  <c r="E32" i="24"/>
  <c r="F33" i="24"/>
  <c r="E33" i="24"/>
  <c r="F48" i="24"/>
  <c r="E48" i="24"/>
  <c r="F75" i="24"/>
  <c r="E75" i="24"/>
  <c r="K75" i="24"/>
  <c r="I75" i="24"/>
  <c r="I72" i="24"/>
  <c r="K69" i="24"/>
  <c r="I65" i="24"/>
  <c r="K64" i="24"/>
  <c r="C64" i="24"/>
  <c r="K63" i="24"/>
  <c r="K61" i="24"/>
  <c r="I61" i="24"/>
  <c r="K60" i="24"/>
  <c r="K59" i="24"/>
  <c r="I57" i="24"/>
  <c r="K55" i="24"/>
  <c r="C55" i="24"/>
  <c r="K54" i="24"/>
  <c r="I52" i="24"/>
  <c r="I51" i="24"/>
  <c r="C51" i="24"/>
  <c r="C48" i="24"/>
  <c r="K46" i="24"/>
  <c r="I44" i="24"/>
  <c r="I43" i="24"/>
  <c r="K39" i="24"/>
  <c r="I39" i="24"/>
  <c r="E39" i="24"/>
  <c r="C39" i="24"/>
  <c r="K38" i="24"/>
  <c r="I38" i="24"/>
  <c r="I36" i="24"/>
  <c r="K34" i="24"/>
  <c r="K32" i="24"/>
  <c r="K31" i="24"/>
  <c r="I31" i="24"/>
  <c r="K28" i="24"/>
  <c r="I28" i="24"/>
  <c r="K27" i="24"/>
  <c r="K26" i="24"/>
  <c r="K24" i="24"/>
  <c r="I24" i="24"/>
  <c r="E24" i="24"/>
  <c r="I23" i="24"/>
  <c r="K22" i="24"/>
  <c r="K20" i="24"/>
  <c r="I20" i="24"/>
  <c r="K19" i="24"/>
  <c r="K16" i="24"/>
  <c r="I16" i="24"/>
  <c r="K15" i="24"/>
  <c r="F15" i="24"/>
  <c r="E15" i="24"/>
  <c r="K14" i="24"/>
  <c r="L73" i="30"/>
  <c r="L72" i="30"/>
  <c r="L70" i="30"/>
  <c r="L69" i="30"/>
  <c r="L66" i="30"/>
  <c r="L65" i="30"/>
  <c r="L64" i="30"/>
  <c r="L63" i="30"/>
  <c r="L62" i="30"/>
  <c r="L61" i="30"/>
  <c r="L60" i="30"/>
  <c r="L59" i="30"/>
  <c r="L58" i="30"/>
  <c r="L57" i="30"/>
  <c r="L56" i="30"/>
  <c r="L46" i="30"/>
  <c r="L45" i="30"/>
  <c r="M45" i="30"/>
  <c r="L44" i="30"/>
  <c r="L43" i="30"/>
  <c r="M43" i="30"/>
  <c r="L42" i="30"/>
  <c r="M42" i="30"/>
  <c r="L39" i="30"/>
  <c r="L38" i="30"/>
  <c r="L36" i="30"/>
  <c r="L34" i="30"/>
  <c r="L29" i="30"/>
  <c r="L28" i="30"/>
  <c r="L26" i="30"/>
  <c r="L27" i="30"/>
  <c r="L25" i="30"/>
  <c r="L24" i="30"/>
  <c r="L23" i="30"/>
  <c r="L22" i="30"/>
  <c r="L21" i="30"/>
  <c r="L20" i="30"/>
  <c r="L19" i="30"/>
  <c r="L18" i="30"/>
  <c r="L17" i="30"/>
  <c r="L16" i="30"/>
  <c r="L14" i="30"/>
  <c r="L13" i="30"/>
  <c r="L30" i="30"/>
  <c r="L31" i="30"/>
  <c r="L32" i="30"/>
  <c r="L33" i="30"/>
  <c r="L48" i="30"/>
  <c r="L75" i="30"/>
  <c r="F73" i="30"/>
  <c r="F72" i="30"/>
  <c r="F70" i="30"/>
  <c r="F69" i="30"/>
  <c r="F66" i="30"/>
  <c r="F65" i="30"/>
  <c r="F64" i="30"/>
  <c r="F63" i="30"/>
  <c r="F62" i="30"/>
  <c r="F61" i="30"/>
  <c r="F60" i="30"/>
  <c r="F59" i="30"/>
  <c r="F58" i="30"/>
  <c r="F57" i="30"/>
  <c r="F55" i="30"/>
  <c r="F53" i="30"/>
  <c r="F52" i="30"/>
  <c r="F51" i="30"/>
  <c r="F50" i="30"/>
  <c r="F54" i="30"/>
  <c r="F46" i="30"/>
  <c r="F45" i="30"/>
  <c r="F44" i="30"/>
  <c r="F43" i="30"/>
  <c r="G43" i="30"/>
  <c r="F42" i="30"/>
  <c r="F39" i="30"/>
  <c r="F38" i="30"/>
  <c r="F36" i="30"/>
  <c r="F34" i="30"/>
  <c r="F29" i="30"/>
  <c r="F28" i="30"/>
  <c r="F26" i="30"/>
  <c r="F27" i="30"/>
  <c r="F25" i="30"/>
  <c r="F24" i="30"/>
  <c r="F23" i="30"/>
  <c r="F22" i="30"/>
  <c r="F21" i="30"/>
  <c r="F20" i="30"/>
  <c r="F19" i="30"/>
  <c r="F18" i="30"/>
  <c r="F17" i="30"/>
  <c r="F16" i="30"/>
  <c r="F14" i="30"/>
  <c r="F13" i="30"/>
  <c r="F30" i="30"/>
  <c r="F31" i="30"/>
  <c r="F32" i="30"/>
  <c r="F33" i="30"/>
  <c r="F48" i="30"/>
  <c r="F75" i="30"/>
  <c r="L55" i="30"/>
  <c r="L54" i="30"/>
  <c r="L53" i="30"/>
  <c r="L52" i="30"/>
  <c r="L51" i="30"/>
  <c r="L50" i="30"/>
  <c r="L15" i="30"/>
  <c r="F15" i="30"/>
  <c r="L73" i="22"/>
  <c r="L72" i="22"/>
  <c r="L70" i="22"/>
  <c r="L69" i="22"/>
  <c r="L66" i="22"/>
  <c r="L65" i="22"/>
  <c r="L64" i="22"/>
  <c r="L63" i="22"/>
  <c r="L62" i="22"/>
  <c r="L61" i="22"/>
  <c r="L60" i="22"/>
  <c r="L59" i="22"/>
  <c r="L58" i="22"/>
  <c r="L57" i="22"/>
  <c r="L56" i="22"/>
  <c r="L46" i="22"/>
  <c r="L45" i="22"/>
  <c r="L44" i="22"/>
  <c r="L43" i="22"/>
  <c r="L42" i="22"/>
  <c r="L39" i="22"/>
  <c r="L38" i="22"/>
  <c r="L36" i="22"/>
  <c r="L34" i="22"/>
  <c r="L29" i="22"/>
  <c r="L28" i="22"/>
  <c r="L26" i="22"/>
  <c r="L27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30" i="22"/>
  <c r="L31" i="22"/>
  <c r="L32" i="22"/>
  <c r="L33" i="22"/>
  <c r="L48" i="22"/>
  <c r="L75" i="22"/>
  <c r="J15" i="32"/>
  <c r="J15" i="53"/>
  <c r="F73" i="22"/>
  <c r="F72" i="22"/>
  <c r="F70" i="22"/>
  <c r="F69" i="22"/>
  <c r="F66" i="22"/>
  <c r="F65" i="22"/>
  <c r="F64" i="22"/>
  <c r="F63" i="22"/>
  <c r="F62" i="22"/>
  <c r="F61" i="22"/>
  <c r="F60" i="22"/>
  <c r="F59" i="22"/>
  <c r="F58" i="22"/>
  <c r="F57" i="22"/>
  <c r="F55" i="22"/>
  <c r="F53" i="22"/>
  <c r="F52" i="22"/>
  <c r="F51" i="22"/>
  <c r="F50" i="22"/>
  <c r="F54" i="22"/>
  <c r="F46" i="22"/>
  <c r="F45" i="22"/>
  <c r="F44" i="22"/>
  <c r="F43" i="22"/>
  <c r="F42" i="22"/>
  <c r="F39" i="22"/>
  <c r="F38" i="22"/>
  <c r="F36" i="22"/>
  <c r="F34" i="22"/>
  <c r="F29" i="22"/>
  <c r="F28" i="22"/>
  <c r="F26" i="22"/>
  <c r="F27" i="22"/>
  <c r="F25" i="22"/>
  <c r="F24" i="22"/>
  <c r="F23" i="22"/>
  <c r="F22" i="22"/>
  <c r="F21" i="22"/>
  <c r="F20" i="22"/>
  <c r="F19" i="22"/>
  <c r="F18" i="22"/>
  <c r="F17" i="22"/>
  <c r="F16" i="22"/>
  <c r="F14" i="22"/>
  <c r="F13" i="22"/>
  <c r="F30" i="22"/>
  <c r="F31" i="22"/>
  <c r="F32" i="22"/>
  <c r="F33" i="22"/>
  <c r="F48" i="22"/>
  <c r="F75" i="22"/>
  <c r="D15" i="32"/>
  <c r="L55" i="22"/>
  <c r="L54" i="22"/>
  <c r="L53" i="22"/>
  <c r="L52" i="22"/>
  <c r="L51" i="22"/>
  <c r="L50" i="22"/>
  <c r="L15" i="22"/>
  <c r="F15" i="22"/>
  <c r="L73" i="33"/>
  <c r="K73" i="33"/>
  <c r="L72" i="33"/>
  <c r="K72" i="33"/>
  <c r="L70" i="33"/>
  <c r="K70" i="33"/>
  <c r="L69" i="33"/>
  <c r="L66" i="33"/>
  <c r="K66" i="33"/>
  <c r="L65" i="33"/>
  <c r="K65" i="33"/>
  <c r="L64" i="33"/>
  <c r="K64" i="33"/>
  <c r="L63" i="33"/>
  <c r="K63" i="33"/>
  <c r="L62" i="33"/>
  <c r="L61" i="33"/>
  <c r="L60" i="33"/>
  <c r="K60" i="33"/>
  <c r="L59" i="33"/>
  <c r="K59" i="33"/>
  <c r="L58" i="33"/>
  <c r="L57" i="33"/>
  <c r="K57" i="33"/>
  <c r="L56" i="33"/>
  <c r="L46" i="33"/>
  <c r="L45" i="33"/>
  <c r="L44" i="33"/>
  <c r="L43" i="33"/>
  <c r="K43" i="33"/>
  <c r="L42" i="33"/>
  <c r="L39" i="33"/>
  <c r="L38" i="33"/>
  <c r="K38" i="33"/>
  <c r="L36" i="33"/>
  <c r="K36" i="33"/>
  <c r="L34" i="33"/>
  <c r="L29" i="33"/>
  <c r="K29" i="33"/>
  <c r="L28" i="33"/>
  <c r="K28" i="33"/>
  <c r="L26" i="33"/>
  <c r="L27" i="33"/>
  <c r="L25" i="33"/>
  <c r="L24" i="33"/>
  <c r="L23" i="33"/>
  <c r="K23" i="33"/>
  <c r="L22" i="33"/>
  <c r="L21" i="33"/>
  <c r="L20" i="33"/>
  <c r="K20" i="33"/>
  <c r="L19" i="33"/>
  <c r="L18" i="33"/>
  <c r="L17" i="33"/>
  <c r="K17" i="33"/>
  <c r="L16" i="33"/>
  <c r="K16" i="33"/>
  <c r="L14" i="33"/>
  <c r="K14" i="33"/>
  <c r="L13" i="33"/>
  <c r="K13" i="33"/>
  <c r="L30" i="33"/>
  <c r="K30" i="33"/>
  <c r="L31" i="33"/>
  <c r="K31" i="33"/>
  <c r="L32" i="33"/>
  <c r="K32" i="33"/>
  <c r="L33" i="33"/>
  <c r="L48" i="33"/>
  <c r="L75" i="33"/>
  <c r="F73" i="33"/>
  <c r="E73" i="33"/>
  <c r="F72" i="33"/>
  <c r="E72" i="33"/>
  <c r="F70" i="33"/>
  <c r="E70" i="33"/>
  <c r="F69" i="33"/>
  <c r="E69" i="33"/>
  <c r="F66" i="33"/>
  <c r="E66" i="33"/>
  <c r="F65" i="33"/>
  <c r="E65" i="33"/>
  <c r="F64" i="33"/>
  <c r="E64" i="33"/>
  <c r="F63" i="33"/>
  <c r="F62" i="33"/>
  <c r="E62" i="33"/>
  <c r="F61" i="33"/>
  <c r="E61" i="33"/>
  <c r="F60" i="33"/>
  <c r="E60" i="33"/>
  <c r="F59" i="33"/>
  <c r="F58" i="33"/>
  <c r="F57" i="33"/>
  <c r="F55" i="33"/>
  <c r="F53" i="33"/>
  <c r="F52" i="33"/>
  <c r="F51" i="33"/>
  <c r="E51" i="33"/>
  <c r="F50" i="33"/>
  <c r="F54" i="33"/>
  <c r="E54" i="33"/>
  <c r="F46" i="33"/>
  <c r="F45" i="33"/>
  <c r="F44" i="33"/>
  <c r="F43" i="33"/>
  <c r="E43" i="33"/>
  <c r="F42" i="33"/>
  <c r="F39" i="33"/>
  <c r="F38" i="33"/>
  <c r="F36" i="33"/>
  <c r="F34" i="33"/>
  <c r="F29" i="33"/>
  <c r="F28" i="33"/>
  <c r="F26" i="33"/>
  <c r="F27" i="33"/>
  <c r="E27" i="33"/>
  <c r="F25" i="33"/>
  <c r="E25" i="33"/>
  <c r="F24" i="33"/>
  <c r="F23" i="33"/>
  <c r="E23" i="33"/>
  <c r="F22" i="33"/>
  <c r="F21" i="33"/>
  <c r="E21" i="33"/>
  <c r="F20" i="33"/>
  <c r="F19" i="33"/>
  <c r="E19" i="33"/>
  <c r="F18" i="33"/>
  <c r="E18" i="33"/>
  <c r="F17" i="33"/>
  <c r="F16" i="33"/>
  <c r="F14" i="33"/>
  <c r="E14" i="33"/>
  <c r="F13" i="33"/>
  <c r="E13" i="33"/>
  <c r="F30" i="33"/>
  <c r="F31" i="33"/>
  <c r="F32" i="33"/>
  <c r="F33" i="33"/>
  <c r="E33" i="33"/>
  <c r="F48" i="33"/>
  <c r="F75" i="33"/>
  <c r="E75" i="33"/>
  <c r="K75" i="33"/>
  <c r="K69" i="33"/>
  <c r="K61" i="33"/>
  <c r="L55" i="33"/>
  <c r="L54" i="33"/>
  <c r="L53" i="33"/>
  <c r="K53" i="33"/>
  <c r="L52" i="33"/>
  <c r="K52" i="33"/>
  <c r="L51" i="33"/>
  <c r="L50" i="33"/>
  <c r="K46" i="33"/>
  <c r="K39" i="33"/>
  <c r="E39" i="33"/>
  <c r="K33" i="33"/>
  <c r="K18" i="33"/>
  <c r="L15" i="33"/>
  <c r="K15" i="33"/>
  <c r="F15" i="33"/>
  <c r="E15" i="33"/>
  <c r="L73" i="34"/>
  <c r="L72" i="34"/>
  <c r="L70" i="34"/>
  <c r="L69" i="34"/>
  <c r="L66" i="34"/>
  <c r="L65" i="34"/>
  <c r="K65" i="34"/>
  <c r="L64" i="34"/>
  <c r="L63" i="34"/>
  <c r="K63" i="34"/>
  <c r="L62" i="34"/>
  <c r="K62" i="34"/>
  <c r="L61" i="34"/>
  <c r="L60" i="34"/>
  <c r="K60" i="34"/>
  <c r="L59" i="34"/>
  <c r="L58" i="34"/>
  <c r="L57" i="34"/>
  <c r="K57" i="34"/>
  <c r="L56" i="34"/>
  <c r="L46" i="34"/>
  <c r="K46" i="34"/>
  <c r="L45" i="34"/>
  <c r="L44" i="34"/>
  <c r="K44" i="34"/>
  <c r="L43" i="34"/>
  <c r="L42" i="34"/>
  <c r="L39" i="34"/>
  <c r="L38" i="34"/>
  <c r="K38" i="34"/>
  <c r="L36" i="34"/>
  <c r="K36" i="34"/>
  <c r="L34" i="34"/>
  <c r="K34" i="34"/>
  <c r="L29" i="34"/>
  <c r="L28" i="34"/>
  <c r="K28" i="34"/>
  <c r="L26" i="34"/>
  <c r="K26" i="34"/>
  <c r="L27" i="34"/>
  <c r="L25" i="34"/>
  <c r="K25" i="34"/>
  <c r="L24" i="34"/>
  <c r="L23" i="34"/>
  <c r="L22" i="34"/>
  <c r="L21" i="34"/>
  <c r="K21" i="34"/>
  <c r="L20" i="34"/>
  <c r="L19" i="34"/>
  <c r="L18" i="34"/>
  <c r="L17" i="34"/>
  <c r="L16" i="34"/>
  <c r="K16" i="34"/>
  <c r="L14" i="34"/>
  <c r="K14" i="34"/>
  <c r="L13" i="34"/>
  <c r="L30" i="34"/>
  <c r="K30" i="34"/>
  <c r="L31" i="34"/>
  <c r="L32" i="34"/>
  <c r="L33" i="34"/>
  <c r="K33" i="34"/>
  <c r="L48" i="34"/>
  <c r="K48" i="34"/>
  <c r="L75" i="34"/>
  <c r="K75" i="34"/>
  <c r="F73" i="34"/>
  <c r="F72" i="34"/>
  <c r="F70" i="34"/>
  <c r="E70" i="34"/>
  <c r="F69" i="34"/>
  <c r="F66" i="34"/>
  <c r="F65" i="34"/>
  <c r="E65" i="34"/>
  <c r="F64" i="34"/>
  <c r="F63" i="34"/>
  <c r="F62" i="34"/>
  <c r="F61" i="34"/>
  <c r="E61" i="34"/>
  <c r="F60" i="34"/>
  <c r="F59" i="34"/>
  <c r="F58" i="34"/>
  <c r="F57" i="34"/>
  <c r="E57" i="34"/>
  <c r="F55" i="34"/>
  <c r="F53" i="34"/>
  <c r="E53" i="34"/>
  <c r="F52" i="34"/>
  <c r="E52" i="34"/>
  <c r="F51" i="34"/>
  <c r="E51" i="34"/>
  <c r="F50" i="34"/>
  <c r="F54" i="34"/>
  <c r="F46" i="34"/>
  <c r="E46" i="34"/>
  <c r="F45" i="34"/>
  <c r="E45" i="34"/>
  <c r="F44" i="34"/>
  <c r="F43" i="34"/>
  <c r="E43" i="34"/>
  <c r="F42" i="34"/>
  <c r="F39" i="34"/>
  <c r="F38" i="34"/>
  <c r="F36" i="34"/>
  <c r="E36" i="34"/>
  <c r="F34" i="34"/>
  <c r="E34" i="34"/>
  <c r="F29" i="34"/>
  <c r="F28" i="34"/>
  <c r="E28" i="34"/>
  <c r="F26" i="34"/>
  <c r="F27" i="34"/>
  <c r="E27" i="34"/>
  <c r="F25" i="34"/>
  <c r="F24" i="34"/>
  <c r="F23" i="34"/>
  <c r="E23" i="34"/>
  <c r="F22" i="34"/>
  <c r="E22" i="34"/>
  <c r="F21" i="34"/>
  <c r="F20" i="34"/>
  <c r="E20" i="34"/>
  <c r="F19" i="34"/>
  <c r="F18" i="34"/>
  <c r="E18" i="34"/>
  <c r="F17" i="34"/>
  <c r="F16" i="34"/>
  <c r="F14" i="34"/>
  <c r="F13" i="34"/>
  <c r="F30" i="34"/>
  <c r="F31" i="34"/>
  <c r="E31" i="34"/>
  <c r="F32" i="34"/>
  <c r="F33" i="34"/>
  <c r="E33" i="34"/>
  <c r="F48" i="34"/>
  <c r="E48" i="34"/>
  <c r="F75" i="34"/>
  <c r="E75" i="34"/>
  <c r="E73" i="34"/>
  <c r="K72" i="34"/>
  <c r="K70" i="34"/>
  <c r="K69" i="34"/>
  <c r="E62" i="34"/>
  <c r="K61" i="34"/>
  <c r="K59" i="34"/>
  <c r="L55" i="34"/>
  <c r="K55" i="34"/>
  <c r="L54" i="34"/>
  <c r="K54" i="34"/>
  <c r="L53" i="34"/>
  <c r="K53" i="34"/>
  <c r="L52" i="34"/>
  <c r="L51" i="34"/>
  <c r="L50" i="34"/>
  <c r="K42" i="34"/>
  <c r="K39" i="34"/>
  <c r="E39" i="34"/>
  <c r="K24" i="34"/>
  <c r="K22" i="34"/>
  <c r="E19" i="34"/>
  <c r="L15" i="34"/>
  <c r="F15" i="34"/>
  <c r="E15" i="34"/>
  <c r="J73" i="20"/>
  <c r="J72" i="20"/>
  <c r="J70" i="20"/>
  <c r="J69" i="20"/>
  <c r="J66" i="20"/>
  <c r="J65" i="20"/>
  <c r="J64" i="20"/>
  <c r="J63" i="20"/>
  <c r="J62" i="20"/>
  <c r="J61" i="20"/>
  <c r="J60" i="20"/>
  <c r="J59" i="20"/>
  <c r="J58" i="20"/>
  <c r="J57" i="20"/>
  <c r="J55" i="20"/>
  <c r="J53" i="20"/>
  <c r="J52" i="20"/>
  <c r="J51" i="20"/>
  <c r="J50" i="20"/>
  <c r="J46" i="20"/>
  <c r="J45" i="20"/>
  <c r="J44" i="20"/>
  <c r="J43" i="20"/>
  <c r="J42" i="20"/>
  <c r="J38" i="20"/>
  <c r="J36" i="20"/>
  <c r="J34" i="20"/>
  <c r="J29" i="20"/>
  <c r="J28" i="20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48" i="20"/>
  <c r="J75" i="20"/>
  <c r="J54" i="20"/>
  <c r="J33" i="20"/>
  <c r="J15" i="20"/>
  <c r="H73" i="20"/>
  <c r="H72" i="20"/>
  <c r="H70" i="20"/>
  <c r="H69" i="20"/>
  <c r="H66" i="20"/>
  <c r="H65" i="20"/>
  <c r="H64" i="20"/>
  <c r="H63" i="20"/>
  <c r="H62" i="20"/>
  <c r="H61" i="20"/>
  <c r="H60" i="20"/>
  <c r="H59" i="20"/>
  <c r="H58" i="20"/>
  <c r="H57" i="20"/>
  <c r="H55" i="20"/>
  <c r="H53" i="20"/>
  <c r="H52" i="20"/>
  <c r="H51" i="20"/>
  <c r="H50" i="20"/>
  <c r="H46" i="20"/>
  <c r="H45" i="20"/>
  <c r="H44" i="20"/>
  <c r="H43" i="20"/>
  <c r="H42" i="20"/>
  <c r="H38" i="20"/>
  <c r="H36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14" i="20"/>
  <c r="H13" i="20"/>
  <c r="H30" i="20"/>
  <c r="H31" i="20"/>
  <c r="H32" i="20"/>
  <c r="H48" i="20"/>
  <c r="H75" i="20"/>
  <c r="H54" i="20"/>
  <c r="H33" i="20"/>
  <c r="H15" i="20"/>
  <c r="D73" i="20"/>
  <c r="D72" i="20"/>
  <c r="D70" i="20"/>
  <c r="D69" i="20"/>
  <c r="D66" i="20"/>
  <c r="D65" i="20"/>
  <c r="D64" i="20"/>
  <c r="D63" i="20"/>
  <c r="D62" i="20"/>
  <c r="D61" i="20"/>
  <c r="D60" i="20"/>
  <c r="D59" i="20"/>
  <c r="D58" i="20"/>
  <c r="D57" i="20"/>
  <c r="D55" i="20"/>
  <c r="D53" i="20"/>
  <c r="D52" i="20"/>
  <c r="D51" i="20"/>
  <c r="D50" i="20"/>
  <c r="D46" i="20"/>
  <c r="D45" i="20"/>
  <c r="D44" i="20"/>
  <c r="D43" i="20"/>
  <c r="D42" i="20"/>
  <c r="D38" i="20"/>
  <c r="D36" i="20"/>
  <c r="D34" i="20"/>
  <c r="D29" i="20"/>
  <c r="D28" i="20"/>
  <c r="D26" i="20"/>
  <c r="D27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30" i="20"/>
  <c r="D31" i="20"/>
  <c r="D32" i="20"/>
  <c r="D48" i="20"/>
  <c r="D75" i="20"/>
  <c r="D54" i="20"/>
  <c r="D33" i="20"/>
  <c r="D15" i="20"/>
  <c r="B48" i="20"/>
  <c r="B75" i="20"/>
  <c r="B73" i="20"/>
  <c r="B72" i="20"/>
  <c r="B70" i="20"/>
  <c r="B69" i="20"/>
  <c r="B66" i="20"/>
  <c r="B65" i="20"/>
  <c r="B64" i="20"/>
  <c r="B63" i="20"/>
  <c r="B62" i="20"/>
  <c r="B61" i="20"/>
  <c r="B60" i="20"/>
  <c r="B59" i="20"/>
  <c r="B58" i="20"/>
  <c r="B57" i="20"/>
  <c r="B55" i="20"/>
  <c r="B54" i="20"/>
  <c r="B53" i="20"/>
  <c r="B52" i="20"/>
  <c r="B51" i="20"/>
  <c r="B50" i="20"/>
  <c r="B46" i="20"/>
  <c r="B45" i="20"/>
  <c r="B44" i="20"/>
  <c r="B43" i="20"/>
  <c r="B42" i="20"/>
  <c r="B38" i="20"/>
  <c r="B36" i="20"/>
  <c r="B34" i="20"/>
  <c r="B33" i="20"/>
  <c r="F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J73" i="60"/>
  <c r="J72" i="60"/>
  <c r="J70" i="60"/>
  <c r="J69" i="60"/>
  <c r="J66" i="60"/>
  <c r="J65" i="60"/>
  <c r="J64" i="60"/>
  <c r="J63" i="60"/>
  <c r="J62" i="60"/>
  <c r="J61" i="60"/>
  <c r="J60" i="60"/>
  <c r="J59" i="60"/>
  <c r="J58" i="60"/>
  <c r="J57" i="60"/>
  <c r="J55" i="60"/>
  <c r="J53" i="60"/>
  <c r="J52" i="60"/>
  <c r="J51" i="60"/>
  <c r="J50" i="60"/>
  <c r="J46" i="60"/>
  <c r="J45" i="60"/>
  <c r="J44" i="60"/>
  <c r="J43" i="60"/>
  <c r="J42" i="60"/>
  <c r="J38" i="60"/>
  <c r="J36" i="60"/>
  <c r="J34" i="60"/>
  <c r="J29" i="60"/>
  <c r="J28" i="60"/>
  <c r="J26" i="60"/>
  <c r="J27" i="60"/>
  <c r="J25" i="60"/>
  <c r="J24" i="60"/>
  <c r="J23" i="60"/>
  <c r="J22" i="60"/>
  <c r="J21" i="60"/>
  <c r="J20" i="60"/>
  <c r="J19" i="60"/>
  <c r="J18" i="60"/>
  <c r="J17" i="60"/>
  <c r="J16" i="60"/>
  <c r="J14" i="60"/>
  <c r="J13" i="60"/>
  <c r="J30" i="60"/>
  <c r="J31" i="60"/>
  <c r="J32" i="60"/>
  <c r="J48" i="60"/>
  <c r="J75" i="60"/>
  <c r="J54" i="60"/>
  <c r="J33" i="60"/>
  <c r="J15" i="60"/>
  <c r="H73" i="60"/>
  <c r="H72" i="60"/>
  <c r="H70" i="60"/>
  <c r="H69" i="60"/>
  <c r="H66" i="60"/>
  <c r="H65" i="60"/>
  <c r="H64" i="60"/>
  <c r="H63" i="60"/>
  <c r="H62" i="60"/>
  <c r="H61" i="60"/>
  <c r="H60" i="60"/>
  <c r="H59" i="60"/>
  <c r="H58" i="60"/>
  <c r="H57" i="60"/>
  <c r="H55" i="60"/>
  <c r="H53" i="60"/>
  <c r="H52" i="60"/>
  <c r="H51" i="60"/>
  <c r="H50" i="60"/>
  <c r="H46" i="60"/>
  <c r="H45" i="60"/>
  <c r="H44" i="60"/>
  <c r="H43" i="60"/>
  <c r="H42" i="60"/>
  <c r="H38" i="60"/>
  <c r="H36" i="60"/>
  <c r="H34" i="60"/>
  <c r="H29" i="60"/>
  <c r="H28" i="60"/>
  <c r="H26" i="60"/>
  <c r="H27" i="60"/>
  <c r="H25" i="60"/>
  <c r="H24" i="60"/>
  <c r="H23" i="60"/>
  <c r="H22" i="60"/>
  <c r="H21" i="60"/>
  <c r="H20" i="60"/>
  <c r="H19" i="60"/>
  <c r="H18" i="60"/>
  <c r="H17" i="60"/>
  <c r="H16" i="60"/>
  <c r="H14" i="60"/>
  <c r="H13" i="60"/>
  <c r="H30" i="60"/>
  <c r="H31" i="60"/>
  <c r="H32" i="60"/>
  <c r="H48" i="60"/>
  <c r="H76" i="60"/>
  <c r="H75" i="60"/>
  <c r="H54" i="60"/>
  <c r="H33" i="60"/>
  <c r="H15" i="60"/>
  <c r="D73" i="60"/>
  <c r="D72" i="60"/>
  <c r="D70" i="60"/>
  <c r="D69" i="60"/>
  <c r="D66" i="60"/>
  <c r="D65" i="60"/>
  <c r="D64" i="60"/>
  <c r="D63" i="60"/>
  <c r="D62" i="60"/>
  <c r="D61" i="60"/>
  <c r="D60" i="60"/>
  <c r="D59" i="60"/>
  <c r="D58" i="60"/>
  <c r="D57" i="60"/>
  <c r="D55" i="60"/>
  <c r="D53" i="60"/>
  <c r="D52" i="60"/>
  <c r="D51" i="60"/>
  <c r="D50" i="60"/>
  <c r="D46" i="60"/>
  <c r="D45" i="60"/>
  <c r="D44" i="60"/>
  <c r="D43" i="60"/>
  <c r="D42" i="60"/>
  <c r="D38" i="60"/>
  <c r="D36" i="60"/>
  <c r="D34" i="60"/>
  <c r="D29" i="60"/>
  <c r="D28" i="60"/>
  <c r="D26" i="60"/>
  <c r="D27" i="60"/>
  <c r="D25" i="60"/>
  <c r="D24" i="60"/>
  <c r="D23" i="60"/>
  <c r="D22" i="60"/>
  <c r="D21" i="60"/>
  <c r="D20" i="60"/>
  <c r="D19" i="60"/>
  <c r="D18" i="60"/>
  <c r="D17" i="60"/>
  <c r="D16" i="60"/>
  <c r="D14" i="60"/>
  <c r="D13" i="60"/>
  <c r="D30" i="60"/>
  <c r="D31" i="60"/>
  <c r="D32" i="60"/>
  <c r="D48" i="60"/>
  <c r="D75" i="60"/>
  <c r="D54" i="60"/>
  <c r="D33" i="60"/>
  <c r="D15" i="60"/>
  <c r="B75" i="60"/>
  <c r="B73" i="60"/>
  <c r="F73" i="60"/>
  <c r="B72" i="60"/>
  <c r="B70" i="60"/>
  <c r="F70" i="60"/>
  <c r="B69" i="60"/>
  <c r="B66" i="60"/>
  <c r="F66" i="60"/>
  <c r="E66" i="60"/>
  <c r="B65" i="60"/>
  <c r="B64" i="60"/>
  <c r="B63" i="60"/>
  <c r="B62" i="60"/>
  <c r="B61" i="60"/>
  <c r="B60" i="60"/>
  <c r="F60" i="60"/>
  <c r="E60" i="60"/>
  <c r="B59" i="60"/>
  <c r="B58" i="60"/>
  <c r="F58" i="60"/>
  <c r="E58" i="60"/>
  <c r="B57" i="60"/>
  <c r="B55" i="60"/>
  <c r="B54" i="60"/>
  <c r="B53" i="60"/>
  <c r="B52" i="60"/>
  <c r="B51" i="60"/>
  <c r="B50" i="60"/>
  <c r="B46" i="60"/>
  <c r="B45" i="60"/>
  <c r="B44" i="60"/>
  <c r="B43" i="60"/>
  <c r="B42" i="60"/>
  <c r="B38" i="60"/>
  <c r="B36" i="60"/>
  <c r="B34" i="60"/>
  <c r="B33" i="60"/>
  <c r="B32" i="60"/>
  <c r="F32" i="60"/>
  <c r="C32" i="60"/>
  <c r="B31" i="60"/>
  <c r="B30" i="60"/>
  <c r="B29" i="60"/>
  <c r="B28" i="60"/>
  <c r="B27" i="60"/>
  <c r="F27" i="60"/>
  <c r="B26" i="60"/>
  <c r="B25" i="60"/>
  <c r="B24" i="60"/>
  <c r="B23" i="60"/>
  <c r="B22" i="60"/>
  <c r="B21" i="60"/>
  <c r="B20" i="60"/>
  <c r="B19" i="60"/>
  <c r="B18" i="60"/>
  <c r="B17" i="60"/>
  <c r="B16" i="60"/>
  <c r="B15" i="60"/>
  <c r="B14" i="60"/>
  <c r="B13" i="60"/>
  <c r="L39" i="60"/>
  <c r="F39" i="60"/>
  <c r="B48" i="60"/>
  <c r="K39" i="60"/>
  <c r="I39" i="60"/>
  <c r="E39" i="60"/>
  <c r="C39" i="60"/>
  <c r="J75" i="58"/>
  <c r="J73" i="58"/>
  <c r="J72" i="58"/>
  <c r="J70" i="58"/>
  <c r="J69" i="58"/>
  <c r="J66" i="58"/>
  <c r="J65" i="58"/>
  <c r="J64" i="58"/>
  <c r="J63" i="58"/>
  <c r="J62" i="58"/>
  <c r="J61" i="58"/>
  <c r="J60" i="58"/>
  <c r="J59" i="58"/>
  <c r="J58" i="58"/>
  <c r="J57" i="58"/>
  <c r="J55" i="58"/>
  <c r="J54" i="58"/>
  <c r="J53" i="58"/>
  <c r="J52" i="58"/>
  <c r="J51" i="58"/>
  <c r="J50" i="58"/>
  <c r="J48" i="58"/>
  <c r="J46" i="58"/>
  <c r="J45" i="58"/>
  <c r="J44" i="58"/>
  <c r="J43" i="58"/>
  <c r="J42" i="58"/>
  <c r="J38" i="58"/>
  <c r="J36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75" i="58"/>
  <c r="D73" i="58"/>
  <c r="D72" i="58"/>
  <c r="D70" i="58"/>
  <c r="D69" i="58"/>
  <c r="D66" i="58"/>
  <c r="D65" i="58"/>
  <c r="D64" i="58"/>
  <c r="D63" i="58"/>
  <c r="D62" i="58"/>
  <c r="D61" i="58"/>
  <c r="D60" i="58"/>
  <c r="D59" i="58"/>
  <c r="D58" i="58"/>
  <c r="D57" i="58"/>
  <c r="D55" i="58"/>
  <c r="D54" i="58"/>
  <c r="D53" i="58"/>
  <c r="D52" i="58"/>
  <c r="D51" i="58"/>
  <c r="D50" i="58"/>
  <c r="D48" i="58"/>
  <c r="D46" i="58"/>
  <c r="D45" i="58"/>
  <c r="D44" i="58"/>
  <c r="D43" i="58"/>
  <c r="D42" i="58"/>
  <c r="D38" i="58"/>
  <c r="D36" i="58"/>
  <c r="D34" i="58"/>
  <c r="D33" i="58"/>
  <c r="D32" i="58"/>
  <c r="D31" i="58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H75" i="58"/>
  <c r="H73" i="58"/>
  <c r="H72" i="58"/>
  <c r="H70" i="58"/>
  <c r="H69" i="58"/>
  <c r="H66" i="58"/>
  <c r="H65" i="58"/>
  <c r="H64" i="58"/>
  <c r="H63" i="58"/>
  <c r="H62" i="58"/>
  <c r="H61" i="58"/>
  <c r="H60" i="58"/>
  <c r="H59" i="58"/>
  <c r="H58" i="58"/>
  <c r="H57" i="58"/>
  <c r="H55" i="58"/>
  <c r="H54" i="58"/>
  <c r="H53" i="58"/>
  <c r="H52" i="58"/>
  <c r="H51" i="58"/>
  <c r="H50" i="58"/>
  <c r="H48" i="58"/>
  <c r="H46" i="58"/>
  <c r="H45" i="58"/>
  <c r="H44" i="58"/>
  <c r="H43" i="58"/>
  <c r="H42" i="58"/>
  <c r="H38" i="58"/>
  <c r="H36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B75" i="58"/>
  <c r="B73" i="58"/>
  <c r="B72" i="58"/>
  <c r="B70" i="58"/>
  <c r="B69" i="58"/>
  <c r="B66" i="58"/>
  <c r="B65" i="58"/>
  <c r="B64" i="58"/>
  <c r="B63" i="58"/>
  <c r="B62" i="58"/>
  <c r="B61" i="58"/>
  <c r="B60" i="58"/>
  <c r="B59" i="58"/>
  <c r="B58" i="58"/>
  <c r="B57" i="58"/>
  <c r="B55" i="58"/>
  <c r="B54" i="58"/>
  <c r="B53" i="58"/>
  <c r="B52" i="58"/>
  <c r="B51" i="58"/>
  <c r="B50" i="58"/>
  <c r="B48" i="58"/>
  <c r="B46" i="58"/>
  <c r="B45" i="58"/>
  <c r="B44" i="58"/>
  <c r="B43" i="58"/>
  <c r="B42" i="58"/>
  <c r="B38" i="58"/>
  <c r="B36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H75" i="59"/>
  <c r="H73" i="59"/>
  <c r="H72" i="59"/>
  <c r="H70" i="59"/>
  <c r="H69" i="59"/>
  <c r="H66" i="59"/>
  <c r="H65" i="59"/>
  <c r="H64" i="59"/>
  <c r="H63" i="59"/>
  <c r="H62" i="59"/>
  <c r="H61" i="59"/>
  <c r="H60" i="59"/>
  <c r="H59" i="59"/>
  <c r="H58" i="59"/>
  <c r="H57" i="59"/>
  <c r="H55" i="59"/>
  <c r="H54" i="59"/>
  <c r="H53" i="59"/>
  <c r="H52" i="59"/>
  <c r="H51" i="59"/>
  <c r="H50" i="59"/>
  <c r="H48" i="59"/>
  <c r="H46" i="59"/>
  <c r="H45" i="59"/>
  <c r="H44" i="59"/>
  <c r="H43" i="59"/>
  <c r="H42" i="59"/>
  <c r="H38" i="59"/>
  <c r="H36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J75" i="59"/>
  <c r="J73" i="59"/>
  <c r="J72" i="59"/>
  <c r="J70" i="59"/>
  <c r="J69" i="59"/>
  <c r="J66" i="59"/>
  <c r="J65" i="59"/>
  <c r="J64" i="59"/>
  <c r="J63" i="59"/>
  <c r="J62" i="59"/>
  <c r="J61" i="59"/>
  <c r="J60" i="59"/>
  <c r="J59" i="59"/>
  <c r="J58" i="59"/>
  <c r="J57" i="59"/>
  <c r="J55" i="59"/>
  <c r="J54" i="59"/>
  <c r="J53" i="59"/>
  <c r="J52" i="59"/>
  <c r="J51" i="59"/>
  <c r="J50" i="59"/>
  <c r="J48" i="59"/>
  <c r="J46" i="59"/>
  <c r="J45" i="59"/>
  <c r="J44" i="59"/>
  <c r="J43" i="59"/>
  <c r="J42" i="59"/>
  <c r="J38" i="59"/>
  <c r="J36" i="59"/>
  <c r="J34" i="59"/>
  <c r="J33" i="59"/>
  <c r="J32" i="59"/>
  <c r="J31" i="59"/>
  <c r="J30" i="59"/>
  <c r="J29" i="59"/>
  <c r="J28" i="59"/>
  <c r="J27" i="59"/>
  <c r="J26" i="59"/>
  <c r="J25" i="59"/>
  <c r="J24" i="59"/>
  <c r="J23" i="59"/>
  <c r="J22" i="59"/>
  <c r="J21" i="59"/>
  <c r="J20" i="59"/>
  <c r="J19" i="59"/>
  <c r="J18" i="59"/>
  <c r="J17" i="59"/>
  <c r="J16" i="59"/>
  <c r="J15" i="59"/>
  <c r="J14" i="59"/>
  <c r="J13" i="59"/>
  <c r="D75" i="59"/>
  <c r="D73" i="59"/>
  <c r="D72" i="59"/>
  <c r="D70" i="59"/>
  <c r="D69" i="59"/>
  <c r="D66" i="59"/>
  <c r="D65" i="59"/>
  <c r="D64" i="59"/>
  <c r="D63" i="59"/>
  <c r="D62" i="59"/>
  <c r="D61" i="59"/>
  <c r="D60" i="59"/>
  <c r="D59" i="59"/>
  <c r="D58" i="59"/>
  <c r="D57" i="59"/>
  <c r="D55" i="59"/>
  <c r="D54" i="59"/>
  <c r="D53" i="59"/>
  <c r="D52" i="59"/>
  <c r="D51" i="59"/>
  <c r="D50" i="59"/>
  <c r="D48" i="59"/>
  <c r="D46" i="59"/>
  <c r="D45" i="59"/>
  <c r="D44" i="59"/>
  <c r="D43" i="59"/>
  <c r="D42" i="59"/>
  <c r="D38" i="59"/>
  <c r="D36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16" i="59"/>
  <c r="D15" i="59"/>
  <c r="D14" i="59"/>
  <c r="D13" i="59"/>
  <c r="B75" i="59"/>
  <c r="B73" i="59"/>
  <c r="B72" i="59"/>
  <c r="B70" i="59"/>
  <c r="B69" i="59"/>
  <c r="B66" i="59"/>
  <c r="B65" i="59"/>
  <c r="B64" i="59"/>
  <c r="B63" i="59"/>
  <c r="B62" i="59"/>
  <c r="B61" i="59"/>
  <c r="B60" i="59"/>
  <c r="B59" i="59"/>
  <c r="B58" i="59"/>
  <c r="B57" i="59"/>
  <c r="B55" i="59"/>
  <c r="B54" i="59"/>
  <c r="B53" i="59"/>
  <c r="B52" i="59"/>
  <c r="B51" i="59"/>
  <c r="B50" i="59"/>
  <c r="B48" i="59"/>
  <c r="B46" i="59"/>
  <c r="B45" i="59"/>
  <c r="B44" i="59"/>
  <c r="B43" i="59"/>
  <c r="B42" i="59"/>
  <c r="B38" i="59"/>
  <c r="B36" i="59"/>
  <c r="B34" i="59"/>
  <c r="B33" i="59"/>
  <c r="B32" i="59"/>
  <c r="B31" i="59"/>
  <c r="B30" i="59"/>
  <c r="B29" i="59"/>
  <c r="B28" i="59"/>
  <c r="B27" i="59"/>
  <c r="B26" i="59"/>
  <c r="B25" i="59"/>
  <c r="B24" i="59"/>
  <c r="B23" i="59"/>
  <c r="B22" i="59"/>
  <c r="B21" i="59"/>
  <c r="B20" i="59"/>
  <c r="B19" i="59"/>
  <c r="B18" i="59"/>
  <c r="B17" i="59"/>
  <c r="B16" i="59"/>
  <c r="B14" i="59"/>
  <c r="B13" i="59"/>
  <c r="L39" i="58"/>
  <c r="K39" i="58"/>
  <c r="I39" i="58"/>
  <c r="F39" i="58"/>
  <c r="E39" i="58"/>
  <c r="C39" i="58"/>
  <c r="L39" i="59"/>
  <c r="K39" i="59"/>
  <c r="I39" i="59"/>
  <c r="F39" i="59"/>
  <c r="E39" i="59"/>
  <c r="C39" i="59"/>
  <c r="B15" i="59"/>
  <c r="L39" i="35"/>
  <c r="L38" i="35"/>
  <c r="K38" i="35"/>
  <c r="L36" i="35"/>
  <c r="K36" i="35"/>
  <c r="L34" i="35"/>
  <c r="K34" i="35"/>
  <c r="L29" i="35"/>
  <c r="K29" i="35"/>
  <c r="L28" i="35"/>
  <c r="L26" i="35"/>
  <c r="L27" i="35"/>
  <c r="K27" i="35"/>
  <c r="L25" i="35"/>
  <c r="K25" i="35"/>
  <c r="L24" i="35"/>
  <c r="L23" i="35"/>
  <c r="L22" i="35"/>
  <c r="L21" i="35"/>
  <c r="K21" i="35"/>
  <c r="L20" i="35"/>
  <c r="L19" i="35"/>
  <c r="L18" i="35"/>
  <c r="K18" i="35"/>
  <c r="L17" i="35"/>
  <c r="K17" i="35"/>
  <c r="L16" i="35"/>
  <c r="K16" i="35"/>
  <c r="L14" i="35"/>
  <c r="K14" i="35"/>
  <c r="L13" i="35"/>
  <c r="L30" i="35"/>
  <c r="L31" i="35"/>
  <c r="L32" i="35"/>
  <c r="L33" i="35"/>
  <c r="K33" i="35"/>
  <c r="F13" i="35"/>
  <c r="E13" i="35"/>
  <c r="F27" i="35"/>
  <c r="E27" i="35"/>
  <c r="F28" i="35"/>
  <c r="F33" i="35"/>
  <c r="E33" i="35"/>
  <c r="F34" i="35"/>
  <c r="L42" i="35"/>
  <c r="L73" i="35"/>
  <c r="K73" i="35"/>
  <c r="L72" i="35"/>
  <c r="K72" i="35"/>
  <c r="L70" i="35"/>
  <c r="K70" i="35"/>
  <c r="L69" i="35"/>
  <c r="L66" i="35"/>
  <c r="L65" i="35"/>
  <c r="K65" i="35"/>
  <c r="L64" i="35"/>
  <c r="L63" i="35"/>
  <c r="K63" i="35"/>
  <c r="L62" i="35"/>
  <c r="K62" i="35"/>
  <c r="L61" i="35"/>
  <c r="K61" i="35"/>
  <c r="L60" i="35"/>
  <c r="L59" i="35"/>
  <c r="K59" i="35"/>
  <c r="L58" i="35"/>
  <c r="L57" i="35"/>
  <c r="K57" i="35"/>
  <c r="L56" i="35"/>
  <c r="L46" i="35"/>
  <c r="L45" i="35"/>
  <c r="L44" i="35"/>
  <c r="K44" i="35"/>
  <c r="L43" i="35"/>
  <c r="K43" i="35"/>
  <c r="L48" i="35"/>
  <c r="K48" i="35"/>
  <c r="L75" i="35"/>
  <c r="K75" i="35"/>
  <c r="F73" i="35"/>
  <c r="F72" i="35"/>
  <c r="F70" i="35"/>
  <c r="F69" i="35"/>
  <c r="E69" i="35"/>
  <c r="F66" i="35"/>
  <c r="F65" i="35"/>
  <c r="E65" i="35"/>
  <c r="F64" i="35"/>
  <c r="F63" i="35"/>
  <c r="E63" i="35"/>
  <c r="F62" i="35"/>
  <c r="F61" i="35"/>
  <c r="F60" i="35"/>
  <c r="E60" i="35"/>
  <c r="F59" i="35"/>
  <c r="F58" i="35"/>
  <c r="E58" i="35"/>
  <c r="F57" i="35"/>
  <c r="F55" i="35"/>
  <c r="F53" i="35"/>
  <c r="E53" i="35"/>
  <c r="F52" i="35"/>
  <c r="E52" i="35"/>
  <c r="F51" i="35"/>
  <c r="E51" i="35"/>
  <c r="F50" i="35"/>
  <c r="E50" i="35"/>
  <c r="F54" i="35"/>
  <c r="F46" i="35"/>
  <c r="E46" i="35"/>
  <c r="F45" i="35"/>
  <c r="F44" i="35"/>
  <c r="E44" i="35"/>
  <c r="F43" i="35"/>
  <c r="E43" i="35"/>
  <c r="F42" i="35"/>
  <c r="F39" i="35"/>
  <c r="F38" i="35"/>
  <c r="E38" i="35"/>
  <c r="F36" i="35"/>
  <c r="E36" i="35"/>
  <c r="F29" i="35"/>
  <c r="F26" i="35"/>
  <c r="E26" i="35"/>
  <c r="F25" i="35"/>
  <c r="F24" i="35"/>
  <c r="E24" i="35"/>
  <c r="F23" i="35"/>
  <c r="E23" i="35"/>
  <c r="F22" i="35"/>
  <c r="E22" i="35"/>
  <c r="F21" i="35"/>
  <c r="F20" i="35"/>
  <c r="E20" i="35"/>
  <c r="F19" i="35"/>
  <c r="F18" i="35"/>
  <c r="E18" i="35"/>
  <c r="F17" i="35"/>
  <c r="F16" i="35"/>
  <c r="E16" i="35"/>
  <c r="F14" i="35"/>
  <c r="E14" i="35"/>
  <c r="F30" i="35"/>
  <c r="F31" i="35"/>
  <c r="E31" i="35"/>
  <c r="F32" i="35"/>
  <c r="E32" i="35"/>
  <c r="F48" i="35"/>
  <c r="E48" i="35"/>
  <c r="F75" i="35"/>
  <c r="E70" i="35"/>
  <c r="K69" i="35"/>
  <c r="K58" i="35"/>
  <c r="L55" i="35"/>
  <c r="L54" i="35"/>
  <c r="K54" i="35"/>
  <c r="L53" i="35"/>
  <c r="K53" i="35"/>
  <c r="L52" i="35"/>
  <c r="K52" i="35"/>
  <c r="L51" i="35"/>
  <c r="K51" i="35"/>
  <c r="L50" i="35"/>
  <c r="K50" i="35"/>
  <c r="K46" i="35"/>
  <c r="K45" i="35"/>
  <c r="E45" i="35"/>
  <c r="K42" i="35"/>
  <c r="K39" i="35"/>
  <c r="E39" i="35"/>
  <c r="K32" i="35"/>
  <c r="E30" i="35"/>
  <c r="K28" i="35"/>
  <c r="K26" i="35"/>
  <c r="E25" i="35"/>
  <c r="K24" i="35"/>
  <c r="K23" i="35"/>
  <c r="K19" i="35"/>
  <c r="L15" i="35"/>
  <c r="F15" i="35"/>
  <c r="E15" i="35"/>
  <c r="K13" i="35"/>
  <c r="J38" i="1"/>
  <c r="J38" i="36"/>
  <c r="H38" i="1"/>
  <c r="H36" i="1"/>
  <c r="H34" i="1"/>
  <c r="H29" i="1"/>
  <c r="H28" i="1"/>
  <c r="H26" i="1"/>
  <c r="H27" i="1"/>
  <c r="H25" i="1"/>
  <c r="H24" i="1"/>
  <c r="H23" i="1"/>
  <c r="H22" i="1"/>
  <c r="H21" i="1"/>
  <c r="H20" i="1"/>
  <c r="H19" i="1"/>
  <c r="H18" i="1"/>
  <c r="H17" i="1"/>
  <c r="H16" i="1"/>
  <c r="H14" i="1"/>
  <c r="H13" i="1"/>
  <c r="H30" i="1"/>
  <c r="H31" i="1"/>
  <c r="H32" i="1"/>
  <c r="H38" i="36"/>
  <c r="H38" i="54"/>
  <c r="J36" i="1"/>
  <c r="J36" i="36"/>
  <c r="J36" i="54"/>
  <c r="H36" i="36"/>
  <c r="J34" i="1"/>
  <c r="J34" i="36"/>
  <c r="J34" i="54"/>
  <c r="H34" i="36"/>
  <c r="H34" i="54"/>
  <c r="J29" i="1"/>
  <c r="J29" i="36"/>
  <c r="J29" i="54"/>
  <c r="H29" i="36"/>
  <c r="H29" i="54"/>
  <c r="J28" i="1"/>
  <c r="J28" i="36"/>
  <c r="H28" i="36"/>
  <c r="H28" i="54"/>
  <c r="J26" i="1"/>
  <c r="J26" i="36"/>
  <c r="J26" i="54"/>
  <c r="H26" i="36"/>
  <c r="H26" i="54"/>
  <c r="J27" i="1"/>
  <c r="J27" i="36"/>
  <c r="J27" i="54"/>
  <c r="H27" i="36"/>
  <c r="H27" i="54"/>
  <c r="J25" i="1"/>
  <c r="J25" i="36"/>
  <c r="J25" i="54"/>
  <c r="H25" i="36"/>
  <c r="H25" i="54"/>
  <c r="J24" i="1"/>
  <c r="J24" i="36"/>
  <c r="H24" i="36"/>
  <c r="H24" i="54"/>
  <c r="J23" i="1"/>
  <c r="J23" i="36"/>
  <c r="J23" i="54"/>
  <c r="H23" i="36"/>
  <c r="H23" i="54"/>
  <c r="J22" i="1"/>
  <c r="J22" i="36"/>
  <c r="J22" i="54"/>
  <c r="H22" i="36"/>
  <c r="J21" i="1"/>
  <c r="J21" i="36"/>
  <c r="J21" i="54"/>
  <c r="H21" i="36"/>
  <c r="J20" i="1"/>
  <c r="J20" i="36"/>
  <c r="J20" i="54"/>
  <c r="H20" i="36"/>
  <c r="J19" i="1"/>
  <c r="J19" i="36"/>
  <c r="J19" i="54"/>
  <c r="H19" i="36"/>
  <c r="H19" i="54"/>
  <c r="J18" i="1"/>
  <c r="J18" i="36"/>
  <c r="J18" i="54"/>
  <c r="H18" i="36"/>
  <c r="H18" i="54"/>
  <c r="J17" i="1"/>
  <c r="J17" i="36"/>
  <c r="J17" i="54"/>
  <c r="H17" i="36"/>
  <c r="H17" i="54"/>
  <c r="J16" i="1"/>
  <c r="J16" i="36"/>
  <c r="J16" i="54"/>
  <c r="H16" i="36"/>
  <c r="J14" i="1"/>
  <c r="J14" i="36"/>
  <c r="J14" i="54"/>
  <c r="H14" i="36"/>
  <c r="H14" i="54"/>
  <c r="J13" i="1"/>
  <c r="J13" i="36"/>
  <c r="J13" i="54"/>
  <c r="H13" i="36"/>
  <c r="J30" i="1"/>
  <c r="J30" i="36"/>
  <c r="J30" i="54"/>
  <c r="H30" i="36"/>
  <c r="H30" i="54"/>
  <c r="J31" i="1"/>
  <c r="J31" i="36"/>
  <c r="J31" i="54"/>
  <c r="H31" i="36"/>
  <c r="J32" i="1"/>
  <c r="J32" i="36"/>
  <c r="J32" i="54"/>
  <c r="H32" i="36"/>
  <c r="H32" i="54"/>
  <c r="J33" i="36"/>
  <c r="J33" i="54"/>
  <c r="J33" i="1"/>
  <c r="H33" i="36"/>
  <c r="H33" i="1"/>
  <c r="D38" i="36"/>
  <c r="D38" i="54"/>
  <c r="B38" i="36"/>
  <c r="D36" i="36"/>
  <c r="D36" i="54"/>
  <c r="B36" i="36"/>
  <c r="B36" i="54"/>
  <c r="D34" i="36"/>
  <c r="D34" i="54"/>
  <c r="B34" i="36"/>
  <c r="B34" i="54"/>
  <c r="D29" i="36"/>
  <c r="D29" i="54"/>
  <c r="B29" i="36"/>
  <c r="B29" i="54"/>
  <c r="D28" i="36"/>
  <c r="D28" i="54"/>
  <c r="B28" i="36"/>
  <c r="D26" i="36"/>
  <c r="D26" i="54"/>
  <c r="B26" i="36"/>
  <c r="D27" i="36"/>
  <c r="D27" i="54"/>
  <c r="B27" i="36"/>
  <c r="B27" i="54"/>
  <c r="D25" i="36"/>
  <c r="D25" i="54"/>
  <c r="B25" i="36"/>
  <c r="B25" i="54"/>
  <c r="D24" i="36"/>
  <c r="D24" i="54"/>
  <c r="B24" i="36"/>
  <c r="B24" i="54"/>
  <c r="D23" i="36"/>
  <c r="D23" i="54"/>
  <c r="B23" i="36"/>
  <c r="D22" i="36"/>
  <c r="D22" i="54"/>
  <c r="B22" i="36"/>
  <c r="B22" i="54"/>
  <c r="D21" i="36"/>
  <c r="D21" i="54"/>
  <c r="B21" i="36"/>
  <c r="B21" i="54"/>
  <c r="D20" i="36"/>
  <c r="D20" i="54"/>
  <c r="B20" i="36"/>
  <c r="B20" i="54"/>
  <c r="D19" i="36"/>
  <c r="D19" i="54"/>
  <c r="B19" i="36"/>
  <c r="D18" i="36"/>
  <c r="D18" i="54"/>
  <c r="B18" i="36"/>
  <c r="B18" i="54"/>
  <c r="D17" i="36"/>
  <c r="B17" i="36"/>
  <c r="B17" i="54"/>
  <c r="D16" i="36"/>
  <c r="D16" i="54"/>
  <c r="B16" i="36"/>
  <c r="B16" i="54"/>
  <c r="D14" i="36"/>
  <c r="D14" i="54"/>
  <c r="B14" i="36"/>
  <c r="D13" i="36"/>
  <c r="D13" i="54"/>
  <c r="B13" i="36"/>
  <c r="B13" i="54"/>
  <c r="D30" i="36"/>
  <c r="D30" i="54"/>
  <c r="B30" i="36"/>
  <c r="D31" i="36"/>
  <c r="D31" i="54"/>
  <c r="B31" i="36"/>
  <c r="B31" i="54"/>
  <c r="D32" i="36"/>
  <c r="D32" i="54"/>
  <c r="B32" i="36"/>
  <c r="B32" i="54"/>
  <c r="D33" i="36"/>
  <c r="D33" i="54"/>
  <c r="B33" i="36"/>
  <c r="B33" i="54"/>
  <c r="L39" i="20"/>
  <c r="F39" i="20"/>
  <c r="B53" i="36"/>
  <c r="B53" i="54"/>
  <c r="D53" i="36"/>
  <c r="D53" i="54"/>
  <c r="D55" i="36"/>
  <c r="D55" i="54"/>
  <c r="B55" i="36"/>
  <c r="B55" i="54"/>
  <c r="D52" i="36"/>
  <c r="D52" i="54"/>
  <c r="B52" i="36"/>
  <c r="B52" i="54"/>
  <c r="D51" i="36"/>
  <c r="D51" i="54"/>
  <c r="B51" i="36"/>
  <c r="B51" i="54"/>
  <c r="D50" i="36"/>
  <c r="D50" i="54"/>
  <c r="B50" i="36"/>
  <c r="D54" i="36"/>
  <c r="D54" i="54"/>
  <c r="B54" i="36"/>
  <c r="B54" i="54"/>
  <c r="D66" i="36"/>
  <c r="D66" i="54"/>
  <c r="B66" i="36"/>
  <c r="B66" i="54"/>
  <c r="D65" i="36"/>
  <c r="D65" i="54"/>
  <c r="B65" i="36"/>
  <c r="B65" i="54"/>
  <c r="D64" i="36"/>
  <c r="D64" i="54"/>
  <c r="B64" i="36"/>
  <c r="D63" i="36"/>
  <c r="D63" i="54"/>
  <c r="B63" i="36"/>
  <c r="B63" i="54"/>
  <c r="D62" i="36"/>
  <c r="D62" i="54"/>
  <c r="B62" i="36"/>
  <c r="D61" i="36"/>
  <c r="D61" i="54"/>
  <c r="B61" i="36"/>
  <c r="B61" i="54"/>
  <c r="D60" i="36"/>
  <c r="D60" i="54"/>
  <c r="B60" i="36"/>
  <c r="B60" i="54"/>
  <c r="D59" i="36"/>
  <c r="D59" i="54"/>
  <c r="B59" i="36"/>
  <c r="D58" i="36"/>
  <c r="B58" i="36"/>
  <c r="B58" i="54"/>
  <c r="D57" i="36"/>
  <c r="D57" i="54"/>
  <c r="B57" i="36"/>
  <c r="D73" i="36"/>
  <c r="B73" i="36"/>
  <c r="B73" i="54"/>
  <c r="D72" i="36"/>
  <c r="D72" i="54"/>
  <c r="B72" i="36"/>
  <c r="B72" i="54"/>
  <c r="D70" i="36"/>
  <c r="D70" i="54"/>
  <c r="B70" i="36"/>
  <c r="B70" i="54"/>
  <c r="D69" i="36"/>
  <c r="D69" i="54"/>
  <c r="B69" i="36"/>
  <c r="B69" i="54"/>
  <c r="D46" i="36"/>
  <c r="D46" i="54"/>
  <c r="B46" i="36"/>
  <c r="B46" i="54"/>
  <c r="D45" i="36"/>
  <c r="D45" i="54"/>
  <c r="B45" i="36"/>
  <c r="D44" i="36"/>
  <c r="D44" i="54"/>
  <c r="B44" i="36"/>
  <c r="B44" i="54"/>
  <c r="D43" i="36"/>
  <c r="D43" i="54"/>
  <c r="B43" i="36"/>
  <c r="D42" i="36"/>
  <c r="D42" i="54"/>
  <c r="B42" i="36"/>
  <c r="F39" i="54"/>
  <c r="D48" i="36"/>
  <c r="D48" i="54"/>
  <c r="B48" i="36"/>
  <c r="B48" i="54"/>
  <c r="D75" i="36"/>
  <c r="D75" i="54"/>
  <c r="B75" i="36"/>
  <c r="B75" i="54"/>
  <c r="J75" i="36"/>
  <c r="J75" i="54"/>
  <c r="H75" i="36"/>
  <c r="J73" i="36"/>
  <c r="J73" i="54"/>
  <c r="H73" i="36"/>
  <c r="H73" i="54"/>
  <c r="J72" i="36"/>
  <c r="J72" i="54"/>
  <c r="H72" i="36"/>
  <c r="J70" i="36"/>
  <c r="J70" i="54"/>
  <c r="H70" i="36"/>
  <c r="J69" i="36"/>
  <c r="J69" i="54"/>
  <c r="H69" i="36"/>
  <c r="J66" i="36"/>
  <c r="J66" i="54"/>
  <c r="H66" i="36"/>
  <c r="H66" i="54"/>
  <c r="J65" i="36"/>
  <c r="J65" i="54"/>
  <c r="H65" i="36"/>
  <c r="J64" i="36"/>
  <c r="J64" i="54"/>
  <c r="H64" i="36"/>
  <c r="H64" i="54"/>
  <c r="J63" i="36"/>
  <c r="J63" i="54"/>
  <c r="H63" i="36"/>
  <c r="H63" i="54"/>
  <c r="J62" i="36"/>
  <c r="J62" i="54"/>
  <c r="H62" i="36"/>
  <c r="H62" i="54"/>
  <c r="J61" i="36"/>
  <c r="J61" i="54"/>
  <c r="H61" i="36"/>
  <c r="H61" i="54"/>
  <c r="J60" i="36"/>
  <c r="J60" i="54"/>
  <c r="H60" i="36"/>
  <c r="H60" i="54"/>
  <c r="J59" i="36"/>
  <c r="J59" i="54"/>
  <c r="H59" i="36"/>
  <c r="H59" i="54"/>
  <c r="J58" i="36"/>
  <c r="H58" i="36"/>
  <c r="H58" i="54"/>
  <c r="J57" i="36"/>
  <c r="J57" i="54"/>
  <c r="H57" i="36"/>
  <c r="H57" i="54"/>
  <c r="J55" i="36"/>
  <c r="J55" i="54"/>
  <c r="J53" i="36"/>
  <c r="J53" i="54"/>
  <c r="J52" i="36"/>
  <c r="J52" i="54"/>
  <c r="J51" i="36"/>
  <c r="J51" i="54"/>
  <c r="J50" i="36"/>
  <c r="J50" i="54"/>
  <c r="H55" i="36"/>
  <c r="H53" i="36"/>
  <c r="H52" i="36"/>
  <c r="H52" i="54"/>
  <c r="H51" i="36"/>
  <c r="H51" i="54"/>
  <c r="H50" i="36"/>
  <c r="H50" i="54"/>
  <c r="J46" i="36"/>
  <c r="J46" i="54"/>
  <c r="H46" i="36"/>
  <c r="J45" i="36"/>
  <c r="J45" i="54"/>
  <c r="H45" i="36"/>
  <c r="H45" i="54"/>
  <c r="J44" i="36"/>
  <c r="J44" i="54"/>
  <c r="H44" i="36"/>
  <c r="H44" i="54"/>
  <c r="J43" i="36"/>
  <c r="J43" i="54"/>
  <c r="H43" i="36"/>
  <c r="H43" i="54"/>
  <c r="J42" i="36"/>
  <c r="J42" i="54"/>
  <c r="H42" i="36"/>
  <c r="H42" i="54"/>
  <c r="L39" i="36"/>
  <c r="J48" i="36"/>
  <c r="J48" i="54"/>
  <c r="H48" i="36"/>
  <c r="J54" i="36"/>
  <c r="J54" i="54"/>
  <c r="H54" i="36"/>
  <c r="H54" i="54"/>
  <c r="F39" i="36"/>
  <c r="K1" i="46"/>
  <c r="K1" i="29"/>
  <c r="K1" i="25"/>
  <c r="K1" i="27"/>
  <c r="B15" i="36"/>
  <c r="B15" i="54"/>
  <c r="D15" i="36"/>
  <c r="D15" i="54"/>
  <c r="H15" i="36"/>
  <c r="H15" i="54"/>
  <c r="J15" i="36"/>
  <c r="J15" i="54"/>
  <c r="C39" i="36"/>
  <c r="E39" i="36"/>
  <c r="I39" i="36"/>
  <c r="K39" i="36"/>
  <c r="L39" i="52"/>
  <c r="K39" i="52"/>
  <c r="I39" i="52"/>
  <c r="F39" i="52"/>
  <c r="E39" i="52"/>
  <c r="C39" i="52"/>
  <c r="L39" i="53"/>
  <c r="K39" i="53"/>
  <c r="I39" i="53"/>
  <c r="F39" i="53"/>
  <c r="E39" i="53"/>
  <c r="C39" i="53"/>
  <c r="I39" i="54"/>
  <c r="E39" i="54"/>
  <c r="C39" i="54"/>
  <c r="L39" i="51"/>
  <c r="K39" i="51"/>
  <c r="I39" i="51"/>
  <c r="F39" i="51"/>
  <c r="E39" i="51"/>
  <c r="C39" i="51"/>
  <c r="L39" i="32"/>
  <c r="K39" i="32"/>
  <c r="I39" i="32"/>
  <c r="F39" i="32"/>
  <c r="E39" i="32"/>
  <c r="C39" i="32"/>
  <c r="K39" i="20"/>
  <c r="I39" i="20"/>
  <c r="E39" i="20"/>
  <c r="C39" i="20"/>
  <c r="J75" i="1"/>
  <c r="J73" i="1"/>
  <c r="J72" i="1"/>
  <c r="J70" i="1"/>
  <c r="J69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8" i="1"/>
  <c r="J46" i="1"/>
  <c r="J45" i="1"/>
  <c r="H45" i="1"/>
  <c r="J44" i="1"/>
  <c r="J43" i="1"/>
  <c r="J42" i="1"/>
  <c r="J15" i="1"/>
  <c r="H75" i="1"/>
  <c r="H73" i="1"/>
  <c r="H72" i="1"/>
  <c r="H70" i="1"/>
  <c r="H69" i="1"/>
  <c r="H66" i="1"/>
  <c r="H65" i="1"/>
  <c r="H64" i="1"/>
  <c r="H63" i="1"/>
  <c r="H62" i="1"/>
  <c r="H61" i="1"/>
  <c r="H60" i="1"/>
  <c r="H59" i="1"/>
  <c r="H58" i="1"/>
  <c r="H57" i="1"/>
  <c r="H55" i="1"/>
  <c r="H54" i="1"/>
  <c r="H53" i="1"/>
  <c r="H52" i="1"/>
  <c r="H51" i="1"/>
  <c r="H50" i="1"/>
  <c r="H48" i="1"/>
  <c r="H46" i="1"/>
  <c r="H44" i="1"/>
  <c r="H43" i="1"/>
  <c r="H42" i="1"/>
  <c r="H15" i="1"/>
  <c r="L48" i="1"/>
  <c r="K48" i="1"/>
  <c r="L39" i="1"/>
  <c r="K39" i="1"/>
  <c r="I39" i="1"/>
  <c r="F39" i="1"/>
  <c r="C39" i="1"/>
  <c r="E39" i="1"/>
  <c r="F48" i="1"/>
  <c r="C48" i="1"/>
  <c r="I48" i="1"/>
  <c r="H40" i="20"/>
  <c r="H40" i="1"/>
  <c r="H40" i="32"/>
  <c r="G48" i="3"/>
  <c r="K15" i="26"/>
  <c r="I29" i="26"/>
  <c r="I30" i="26"/>
  <c r="K58" i="26"/>
  <c r="I62" i="26"/>
  <c r="K65" i="26"/>
  <c r="I20" i="26"/>
  <c r="I44" i="26"/>
  <c r="I57" i="26"/>
  <c r="E32" i="26"/>
  <c r="E54" i="26"/>
  <c r="C20" i="26"/>
  <c r="I18" i="28"/>
  <c r="K14" i="28"/>
  <c r="K19" i="28"/>
  <c r="I26" i="28"/>
  <c r="I59" i="28"/>
  <c r="I34" i="28"/>
  <c r="I43" i="28"/>
  <c r="I55" i="28"/>
  <c r="K64" i="28"/>
  <c r="K75" i="28"/>
  <c r="I31" i="28"/>
  <c r="E70" i="28"/>
  <c r="E16" i="28"/>
  <c r="E21" i="28"/>
  <c r="E31" i="28"/>
  <c r="E60" i="28"/>
  <c r="E64" i="28"/>
  <c r="C25" i="28"/>
  <c r="E48" i="28"/>
  <c r="C19" i="28"/>
  <c r="C26" i="28"/>
  <c r="C43" i="28"/>
  <c r="C53" i="28"/>
  <c r="C63" i="28"/>
  <c r="C75" i="28"/>
  <c r="K25" i="24"/>
  <c r="K58" i="24"/>
  <c r="K70" i="24"/>
  <c r="K43" i="24"/>
  <c r="K56" i="24"/>
  <c r="K62" i="24"/>
  <c r="I50" i="24"/>
  <c r="E43" i="24"/>
  <c r="C53" i="24"/>
  <c r="C20" i="24"/>
  <c r="C31" i="24"/>
  <c r="E38" i="24"/>
  <c r="E69" i="24"/>
  <c r="E28" i="24"/>
  <c r="E50" i="24"/>
  <c r="E59" i="24"/>
  <c r="E61" i="24"/>
  <c r="E63" i="24"/>
  <c r="C14" i="24"/>
  <c r="C44" i="24"/>
  <c r="C60" i="24"/>
  <c r="C16" i="24"/>
  <c r="C70" i="24"/>
  <c r="G55" i="3"/>
  <c r="L47" i="26"/>
  <c r="K47" i="26"/>
  <c r="E17" i="34"/>
  <c r="E30" i="34"/>
  <c r="E58" i="33"/>
  <c r="E52" i="33"/>
  <c r="M45" i="25"/>
  <c r="M44" i="39"/>
  <c r="K56" i="35"/>
  <c r="F43" i="60"/>
  <c r="C43" i="60"/>
  <c r="K15" i="34"/>
  <c r="E29" i="34"/>
  <c r="E72" i="34"/>
  <c r="K22" i="33"/>
  <c r="K34" i="33"/>
  <c r="E29" i="24"/>
  <c r="E65" i="24"/>
  <c r="M43" i="11"/>
  <c r="E42" i="34"/>
  <c r="C73" i="24"/>
  <c r="G43" i="45"/>
  <c r="M44" i="45"/>
  <c r="M43" i="46"/>
  <c r="M45" i="50"/>
  <c r="I54" i="28"/>
  <c r="K54" i="28"/>
  <c r="I17" i="28"/>
  <c r="K17" i="28"/>
  <c r="K21" i="28"/>
  <c r="I21" i="28"/>
  <c r="I25" i="28"/>
  <c r="K25" i="28"/>
  <c r="K29" i="28"/>
  <c r="I29" i="28"/>
  <c r="K69" i="28"/>
  <c r="I69" i="28"/>
  <c r="M44" i="27"/>
  <c r="E33" i="26"/>
  <c r="C33" i="26"/>
  <c r="E13" i="26"/>
  <c r="C13" i="26"/>
  <c r="E22" i="26"/>
  <c r="C22" i="26"/>
  <c r="E34" i="26"/>
  <c r="C34" i="26"/>
  <c r="E42" i="26"/>
  <c r="C42" i="26"/>
  <c r="E46" i="26"/>
  <c r="C46" i="26"/>
  <c r="E52" i="26"/>
  <c r="C52" i="26"/>
  <c r="E62" i="26"/>
  <c r="C62" i="26"/>
  <c r="E13" i="34"/>
  <c r="K19" i="34"/>
  <c r="K23" i="34"/>
  <c r="K32" i="34"/>
  <c r="E16" i="33"/>
  <c r="E28" i="33"/>
  <c r="E44" i="24"/>
  <c r="C75" i="24"/>
  <c r="M43" i="16"/>
  <c r="G43" i="47"/>
  <c r="M45" i="48"/>
  <c r="G58" i="3"/>
  <c r="G53" i="3"/>
  <c r="E54" i="34"/>
  <c r="E59" i="34"/>
  <c r="E63" i="34"/>
  <c r="K13" i="34"/>
  <c r="K45" i="34"/>
  <c r="K73" i="34"/>
  <c r="L13" i="60"/>
  <c r="I13" i="60"/>
  <c r="L18" i="60"/>
  <c r="I18" i="60"/>
  <c r="L22" i="60"/>
  <c r="I22" i="60"/>
  <c r="L27" i="60"/>
  <c r="K27" i="60"/>
  <c r="L34" i="60"/>
  <c r="I34" i="60"/>
  <c r="L43" i="60"/>
  <c r="K43" i="60"/>
  <c r="L60" i="60"/>
  <c r="K60" i="60"/>
  <c r="L70" i="60"/>
  <c r="K70" i="60"/>
  <c r="K29" i="34"/>
  <c r="E25" i="34"/>
  <c r="E21" i="34"/>
  <c r="L21" i="60"/>
  <c r="K21" i="60"/>
  <c r="L59" i="60"/>
  <c r="K59" i="60"/>
  <c r="K45" i="33"/>
  <c r="K25" i="33"/>
  <c r="K27" i="33"/>
  <c r="K62" i="33"/>
  <c r="E20" i="33"/>
  <c r="E44" i="33"/>
  <c r="E24" i="33"/>
  <c r="F16" i="60"/>
  <c r="E16" i="60"/>
  <c r="F20" i="60"/>
  <c r="E20" i="60"/>
  <c r="F24" i="60"/>
  <c r="E24" i="60"/>
  <c r="F28" i="60"/>
  <c r="E28" i="60"/>
  <c r="F38" i="60"/>
  <c r="C38" i="60"/>
  <c r="F52" i="60"/>
  <c r="C52" i="60"/>
  <c r="E38" i="33"/>
  <c r="E57" i="33"/>
  <c r="L54" i="60"/>
  <c r="K54" i="60"/>
  <c r="L31" i="60"/>
  <c r="I31" i="60"/>
  <c r="L16" i="60"/>
  <c r="K16" i="60"/>
  <c r="L20" i="60"/>
  <c r="K20" i="60"/>
  <c r="L24" i="60"/>
  <c r="I24" i="60"/>
  <c r="L28" i="60"/>
  <c r="K28" i="60"/>
  <c r="L38" i="60"/>
  <c r="I38" i="60"/>
  <c r="L45" i="60"/>
  <c r="K45" i="60"/>
  <c r="L52" i="60"/>
  <c r="K52" i="60"/>
  <c r="L58" i="60"/>
  <c r="K58" i="60"/>
  <c r="L62" i="60"/>
  <c r="I62" i="60"/>
  <c r="L66" i="60"/>
  <c r="I66" i="60"/>
  <c r="K64" i="35"/>
  <c r="L30" i="60"/>
  <c r="K30" i="60"/>
  <c r="L17" i="60"/>
  <c r="I17" i="60"/>
  <c r="L25" i="60"/>
  <c r="I25" i="60"/>
  <c r="L29" i="60"/>
  <c r="K29" i="60"/>
  <c r="L42" i="60"/>
  <c r="I42" i="60"/>
  <c r="L51" i="60"/>
  <c r="I51" i="60"/>
  <c r="L61" i="60"/>
  <c r="K61" i="60"/>
  <c r="F33" i="60"/>
  <c r="E33" i="60"/>
  <c r="E42" i="35"/>
  <c r="E72" i="35"/>
  <c r="F14" i="60"/>
  <c r="E14" i="60"/>
  <c r="F26" i="60"/>
  <c r="E26" i="60"/>
  <c r="F54" i="60"/>
  <c r="E54" i="60"/>
  <c r="D47" i="60"/>
  <c r="E54" i="35"/>
  <c r="F19" i="60"/>
  <c r="C19" i="60"/>
  <c r="F23" i="60"/>
  <c r="E23" i="60"/>
  <c r="F44" i="60"/>
  <c r="C44" i="60"/>
  <c r="F51" i="60"/>
  <c r="E51" i="60"/>
  <c r="K23" i="26"/>
  <c r="K32" i="26"/>
  <c r="K14" i="26"/>
  <c r="I16" i="26"/>
  <c r="K19" i="26"/>
  <c r="I28" i="26"/>
  <c r="K36" i="26"/>
  <c r="K44" i="26"/>
  <c r="K51" i="26"/>
  <c r="I55" i="26"/>
  <c r="K64" i="26"/>
  <c r="I72" i="26"/>
  <c r="K26" i="26"/>
  <c r="I60" i="26"/>
  <c r="I38" i="26"/>
  <c r="K61" i="26"/>
  <c r="I52" i="26"/>
  <c r="I56" i="26"/>
  <c r="I70" i="26"/>
  <c r="I75" i="26"/>
  <c r="I24" i="26"/>
  <c r="I31" i="26"/>
  <c r="I43" i="26"/>
  <c r="E53" i="26"/>
  <c r="C63" i="26"/>
  <c r="E19" i="26"/>
  <c r="E26" i="26"/>
  <c r="E59" i="26"/>
  <c r="E69" i="26"/>
  <c r="E14" i="26"/>
  <c r="E23" i="26"/>
  <c r="E36" i="26"/>
  <c r="C38" i="26"/>
  <c r="F56" i="27"/>
  <c r="I15" i="28"/>
  <c r="I28" i="28"/>
  <c r="I38" i="28"/>
  <c r="I53" i="28"/>
  <c r="I57" i="28"/>
  <c r="I20" i="28"/>
  <c r="I48" i="28"/>
  <c r="I45" i="28"/>
  <c r="I22" i="28"/>
  <c r="I51" i="28"/>
  <c r="I58" i="28"/>
  <c r="I33" i="28"/>
  <c r="I42" i="28"/>
  <c r="I44" i="28"/>
  <c r="E20" i="28"/>
  <c r="E24" i="28"/>
  <c r="E29" i="28"/>
  <c r="E45" i="28"/>
  <c r="C51" i="28"/>
  <c r="E17" i="28"/>
  <c r="E28" i="28"/>
  <c r="E38" i="28"/>
  <c r="E44" i="28"/>
  <c r="E50" i="28"/>
  <c r="E55" i="28"/>
  <c r="E57" i="28"/>
  <c r="E72" i="28"/>
  <c r="C44" i="28"/>
  <c r="C45" i="28"/>
  <c r="K53" i="24"/>
  <c r="K21" i="24"/>
  <c r="K29" i="24"/>
  <c r="I33" i="24"/>
  <c r="K45" i="24"/>
  <c r="K66" i="24"/>
  <c r="I17" i="24"/>
  <c r="I13" i="24"/>
  <c r="K48" i="24"/>
  <c r="K18" i="24"/>
  <c r="K30" i="24"/>
  <c r="K42" i="24"/>
  <c r="K73" i="24"/>
  <c r="I42" i="24"/>
  <c r="I45" i="24"/>
  <c r="E57" i="24"/>
  <c r="E25" i="24"/>
  <c r="E21" i="24"/>
  <c r="E45" i="24"/>
  <c r="C15" i="24"/>
  <c r="E17" i="24"/>
  <c r="E30" i="24"/>
  <c r="E72" i="24"/>
  <c r="C45" i="24"/>
  <c r="M43" i="31"/>
  <c r="L21" i="1"/>
  <c r="I21" i="1"/>
  <c r="L27" i="59"/>
  <c r="K27" i="59"/>
  <c r="L50" i="59"/>
  <c r="I50" i="59"/>
  <c r="L74" i="49"/>
  <c r="L74" i="41"/>
  <c r="L47" i="39"/>
  <c r="L74" i="43"/>
  <c r="L38" i="1"/>
  <c r="I38" i="1"/>
  <c r="L47" i="4"/>
  <c r="L74" i="4"/>
  <c r="L40" i="7"/>
  <c r="L47" i="7"/>
  <c r="G32" i="3"/>
  <c r="G76" i="3"/>
  <c r="G46" i="3"/>
  <c r="G18" i="3"/>
  <c r="L74" i="12"/>
  <c r="L74" i="27"/>
  <c r="M43" i="26"/>
  <c r="L47" i="28"/>
  <c r="L47" i="31"/>
  <c r="M42" i="28"/>
  <c r="K44" i="24"/>
  <c r="K43" i="26"/>
  <c r="L47" i="22"/>
  <c r="L47" i="24"/>
  <c r="L47" i="27"/>
  <c r="K46" i="28"/>
  <c r="L40" i="31"/>
  <c r="L40" i="28"/>
  <c r="E42" i="24"/>
  <c r="E27" i="24"/>
  <c r="E43" i="28"/>
  <c r="E22" i="24"/>
  <c r="F74" i="29"/>
  <c r="F74" i="26"/>
  <c r="E74" i="26"/>
  <c r="L33" i="60"/>
  <c r="K33" i="60"/>
  <c r="L14" i="60"/>
  <c r="K14" i="60"/>
  <c r="L19" i="60"/>
  <c r="K19" i="60"/>
  <c r="L23" i="60"/>
  <c r="I23" i="60"/>
  <c r="L26" i="60"/>
  <c r="K26" i="60"/>
  <c r="L57" i="60"/>
  <c r="I57" i="60"/>
  <c r="L65" i="60"/>
  <c r="K65" i="60"/>
  <c r="L72" i="60"/>
  <c r="K72" i="60"/>
  <c r="J40" i="60"/>
  <c r="J74" i="60"/>
  <c r="J56" i="60"/>
  <c r="J67" i="60"/>
  <c r="L40" i="35"/>
  <c r="K40" i="35"/>
  <c r="K31" i="34"/>
  <c r="L47" i="34"/>
  <c r="K26" i="33"/>
  <c r="K20" i="34"/>
  <c r="K50" i="33"/>
  <c r="K54" i="33"/>
  <c r="K56" i="33"/>
  <c r="F32" i="59"/>
  <c r="E32" i="59"/>
  <c r="F42" i="60"/>
  <c r="E42" i="60"/>
  <c r="F46" i="60"/>
  <c r="E46" i="60"/>
  <c r="D56" i="60"/>
  <c r="D67" i="60"/>
  <c r="F18" i="60"/>
  <c r="E18" i="60"/>
  <c r="F22" i="60"/>
  <c r="E22" i="60"/>
  <c r="F59" i="60"/>
  <c r="E59" i="60"/>
  <c r="F69" i="60"/>
  <c r="E69" i="60"/>
  <c r="D40" i="60"/>
  <c r="F57" i="60"/>
  <c r="E57" i="60"/>
  <c r="E44" i="34"/>
  <c r="E53" i="33"/>
  <c r="E59" i="33"/>
  <c r="L74" i="35"/>
  <c r="L75" i="60"/>
  <c r="K75" i="60"/>
  <c r="L50" i="60"/>
  <c r="I50" i="60"/>
  <c r="L55" i="60"/>
  <c r="K55" i="60"/>
  <c r="L64" i="60"/>
  <c r="I64" i="60"/>
  <c r="J47" i="60"/>
  <c r="F45" i="60"/>
  <c r="C45" i="60"/>
  <c r="F61" i="60"/>
  <c r="C61" i="60"/>
  <c r="F65" i="60"/>
  <c r="E65" i="60"/>
  <c r="F72" i="60"/>
  <c r="E72" i="60"/>
  <c r="F17" i="60"/>
  <c r="E17" i="60"/>
  <c r="F25" i="60"/>
  <c r="C25" i="60"/>
  <c r="F29" i="60"/>
  <c r="E29" i="60"/>
  <c r="F30" i="60"/>
  <c r="E30" i="60"/>
  <c r="D74" i="60"/>
  <c r="E73" i="35"/>
  <c r="E59" i="35"/>
  <c r="E62" i="35"/>
  <c r="F74" i="31"/>
  <c r="E17" i="33"/>
  <c r="E30" i="33"/>
  <c r="E48" i="33"/>
  <c r="G14" i="3"/>
  <c r="G73" i="3"/>
  <c r="G22" i="3"/>
  <c r="F42" i="59"/>
  <c r="E42" i="59"/>
  <c r="F61" i="59"/>
  <c r="C61" i="59"/>
  <c r="F17" i="59"/>
  <c r="E17" i="59"/>
  <c r="F52" i="59"/>
  <c r="E52" i="59"/>
  <c r="F65" i="59"/>
  <c r="C65" i="59"/>
  <c r="D74" i="59"/>
  <c r="F29" i="59"/>
  <c r="C29" i="59"/>
  <c r="F15" i="59"/>
  <c r="E15" i="59"/>
  <c r="F19" i="59"/>
  <c r="C19" i="59"/>
  <c r="F23" i="59"/>
  <c r="E23" i="59"/>
  <c r="F31" i="59"/>
  <c r="E31" i="59"/>
  <c r="F36" i="59"/>
  <c r="E36" i="59"/>
  <c r="F44" i="59"/>
  <c r="C44" i="59"/>
  <c r="F54" i="59"/>
  <c r="E54" i="59"/>
  <c r="F63" i="59"/>
  <c r="E63" i="59"/>
  <c r="F75" i="59"/>
  <c r="E75" i="59"/>
  <c r="G28" i="3"/>
  <c r="G72" i="3"/>
  <c r="G31" i="3"/>
  <c r="G15" i="3"/>
  <c r="G75" i="3"/>
  <c r="G57" i="3"/>
  <c r="G34" i="3"/>
  <c r="G50" i="3"/>
  <c r="G17" i="3"/>
  <c r="G47" i="3"/>
  <c r="G27" i="3"/>
  <c r="G51" i="3"/>
  <c r="G52" i="3"/>
  <c r="G38" i="3"/>
  <c r="G30" i="3"/>
  <c r="G21" i="3"/>
  <c r="F38" i="58"/>
  <c r="C38" i="58"/>
  <c r="F74" i="50"/>
  <c r="F22" i="59"/>
  <c r="C22" i="59"/>
  <c r="F30" i="59"/>
  <c r="E30" i="59"/>
  <c r="F43" i="59"/>
  <c r="E43" i="59"/>
  <c r="F53" i="59"/>
  <c r="C53" i="59"/>
  <c r="F62" i="59"/>
  <c r="E62" i="59"/>
  <c r="F73" i="59"/>
  <c r="C73" i="59"/>
  <c r="C16" i="26"/>
  <c r="C31" i="26"/>
  <c r="C64" i="26"/>
  <c r="C28" i="26"/>
  <c r="C60" i="26"/>
  <c r="C24" i="26"/>
  <c r="C44" i="26"/>
  <c r="E70" i="26"/>
  <c r="C48" i="26"/>
  <c r="C50" i="26"/>
  <c r="C51" i="26"/>
  <c r="C55" i="26"/>
  <c r="C75" i="26"/>
  <c r="D45" i="52"/>
  <c r="G45" i="27"/>
  <c r="F74" i="27"/>
  <c r="F40" i="28"/>
  <c r="E40" i="28"/>
  <c r="E52" i="28"/>
  <c r="C13" i="28"/>
  <c r="C15" i="28"/>
  <c r="C18" i="28"/>
  <c r="C22" i="28"/>
  <c r="C27" i="28"/>
  <c r="C33" i="28"/>
  <c r="C34" i="28"/>
  <c r="C42" i="28"/>
  <c r="C46" i="28"/>
  <c r="C58" i="28"/>
  <c r="C62" i="28"/>
  <c r="C66" i="28"/>
  <c r="C73" i="28"/>
  <c r="E34" i="28"/>
  <c r="E42" i="28"/>
  <c r="F74" i="28"/>
  <c r="E74" i="28"/>
  <c r="C13" i="24"/>
  <c r="C18" i="24"/>
  <c r="C33" i="24"/>
  <c r="C34" i="24"/>
  <c r="C66" i="24"/>
  <c r="F40" i="24"/>
  <c r="E40" i="24"/>
  <c r="C46" i="24"/>
  <c r="C62" i="24"/>
  <c r="C42" i="24"/>
  <c r="C58" i="24"/>
  <c r="F56" i="24"/>
  <c r="C19" i="24"/>
  <c r="C23" i="24"/>
  <c r="C26" i="24"/>
  <c r="C32" i="24"/>
  <c r="C36" i="24"/>
  <c r="C52" i="24"/>
  <c r="E36" i="24"/>
  <c r="C43" i="24"/>
  <c r="F47" i="31"/>
  <c r="F43" i="32"/>
  <c r="C43" i="32"/>
  <c r="E29" i="33"/>
  <c r="E63" i="33"/>
  <c r="F74" i="33"/>
  <c r="F40" i="7"/>
  <c r="F56" i="7"/>
  <c r="G59" i="3"/>
  <c r="G62" i="3"/>
  <c r="G70" i="3"/>
  <c r="G66" i="3"/>
  <c r="G60" i="3"/>
  <c r="G61" i="3"/>
  <c r="G40" i="3"/>
  <c r="G33" i="3"/>
  <c r="G36" i="3"/>
  <c r="G25" i="3"/>
  <c r="G19" i="3"/>
  <c r="G23" i="3"/>
  <c r="G67" i="3"/>
  <c r="G56" i="3"/>
  <c r="G69" i="3"/>
  <c r="G54" i="3"/>
  <c r="G26" i="3"/>
  <c r="G13" i="3"/>
  <c r="G39" i="3"/>
  <c r="G65" i="3"/>
  <c r="G64" i="3"/>
  <c r="G29" i="3"/>
  <c r="G63" i="3"/>
  <c r="G16" i="3"/>
  <c r="G20" i="3"/>
  <c r="G24" i="3"/>
  <c r="F74" i="2"/>
  <c r="F47" i="35"/>
  <c r="E47" i="35"/>
  <c r="E32" i="60"/>
  <c r="F56" i="35"/>
  <c r="E29" i="35"/>
  <c r="F74" i="35"/>
  <c r="E74" i="35"/>
  <c r="G43" i="35"/>
  <c r="J40" i="59"/>
  <c r="J47" i="59"/>
  <c r="L20" i="59"/>
  <c r="I20" i="59"/>
  <c r="L28" i="59"/>
  <c r="K28" i="59"/>
  <c r="L51" i="59"/>
  <c r="K51" i="59"/>
  <c r="L70" i="59"/>
  <c r="K70" i="59"/>
  <c r="L24" i="58"/>
  <c r="I24" i="58"/>
  <c r="L32" i="58"/>
  <c r="I32" i="58"/>
  <c r="L45" i="58"/>
  <c r="I45" i="58"/>
  <c r="L55" i="58"/>
  <c r="I55" i="58"/>
  <c r="F75" i="60"/>
  <c r="C75" i="60"/>
  <c r="K52" i="34"/>
  <c r="G42" i="34"/>
  <c r="F74" i="34"/>
  <c r="E74" i="34"/>
  <c r="M43" i="34"/>
  <c r="G44" i="33"/>
  <c r="F56" i="33"/>
  <c r="E56" i="33"/>
  <c r="M42" i="33"/>
  <c r="L40" i="22"/>
  <c r="E48" i="1"/>
  <c r="F22" i="1"/>
  <c r="C22" i="1"/>
  <c r="L13" i="1"/>
  <c r="I13" i="1"/>
  <c r="L22" i="1"/>
  <c r="K22" i="1"/>
  <c r="K15" i="35"/>
  <c r="G44" i="35"/>
  <c r="M43" i="35"/>
  <c r="M42" i="35"/>
  <c r="J56" i="59"/>
  <c r="J67" i="59"/>
  <c r="L13" i="59"/>
  <c r="K13" i="59"/>
  <c r="L17" i="59"/>
  <c r="I17" i="59"/>
  <c r="L25" i="59"/>
  <c r="K25" i="59"/>
  <c r="L33" i="59"/>
  <c r="K33" i="59"/>
  <c r="L42" i="59"/>
  <c r="K42" i="59"/>
  <c r="L52" i="59"/>
  <c r="K52" i="59"/>
  <c r="L61" i="59"/>
  <c r="K61" i="59"/>
  <c r="L65" i="59"/>
  <c r="K65" i="59"/>
  <c r="L72" i="59"/>
  <c r="K72" i="59"/>
  <c r="F15" i="60"/>
  <c r="C15" i="60"/>
  <c r="G43" i="34"/>
  <c r="M44" i="34"/>
  <c r="L74" i="34"/>
  <c r="K74" i="34"/>
  <c r="K51" i="33"/>
  <c r="G45" i="33"/>
  <c r="M43" i="33"/>
  <c r="L67" i="33"/>
  <c r="G42" i="22"/>
  <c r="L32" i="1"/>
  <c r="K32" i="1"/>
  <c r="L36" i="1"/>
  <c r="K36" i="1"/>
  <c r="G45" i="35"/>
  <c r="L47" i="35"/>
  <c r="K47" i="35"/>
  <c r="D40" i="59"/>
  <c r="L26" i="59"/>
  <c r="I26" i="59"/>
  <c r="L34" i="59"/>
  <c r="I34" i="59"/>
  <c r="L66" i="58"/>
  <c r="K66" i="58"/>
  <c r="G44" i="34"/>
  <c r="M45" i="34"/>
  <c r="F47" i="33"/>
  <c r="K44" i="33"/>
  <c r="M44" i="33"/>
  <c r="L74" i="22"/>
  <c r="C74" i="28"/>
  <c r="G42" i="35"/>
  <c r="M45" i="35"/>
  <c r="L67" i="35"/>
  <c r="D47" i="59"/>
  <c r="J74" i="59"/>
  <c r="L15" i="59"/>
  <c r="K15" i="59"/>
  <c r="L19" i="59"/>
  <c r="K19" i="59"/>
  <c r="L59" i="59"/>
  <c r="I59" i="59"/>
  <c r="L69" i="59"/>
  <c r="K69" i="59"/>
  <c r="G45" i="34"/>
  <c r="M42" i="34"/>
  <c r="F40" i="33"/>
  <c r="E40" i="33"/>
  <c r="G43" i="33"/>
  <c r="M45" i="33"/>
  <c r="F56" i="29"/>
  <c r="M45" i="29"/>
  <c r="F47" i="28"/>
  <c r="L74" i="25"/>
  <c r="L47" i="14"/>
  <c r="M42" i="13"/>
  <c r="G43" i="2"/>
  <c r="M45" i="2"/>
  <c r="L67" i="4"/>
  <c r="G45" i="7"/>
  <c r="M44" i="7"/>
  <c r="G45" i="38"/>
  <c r="M43" i="38"/>
  <c r="G43" i="39"/>
  <c r="M43" i="40"/>
  <c r="F47" i="22"/>
  <c r="M44" i="22"/>
  <c r="F47" i="29"/>
  <c r="F40" i="2"/>
  <c r="M42" i="2"/>
  <c r="G42" i="4"/>
  <c r="G42" i="7"/>
  <c r="M45" i="7"/>
  <c r="L67" i="7"/>
  <c r="L74" i="7"/>
  <c r="G42" i="37"/>
  <c r="G42" i="38"/>
  <c r="F47" i="38"/>
  <c r="F74" i="38"/>
  <c r="M44" i="38"/>
  <c r="F74" i="22"/>
  <c r="M45" i="22"/>
  <c r="L67" i="22"/>
  <c r="F40" i="29"/>
  <c r="L40" i="25"/>
  <c r="L74" i="16"/>
  <c r="G45" i="2"/>
  <c r="M43" i="2"/>
  <c r="L40" i="4"/>
  <c r="F40" i="6"/>
  <c r="M44" i="6"/>
  <c r="G43" i="7"/>
  <c r="M42" i="7"/>
  <c r="G43" i="38"/>
  <c r="L74" i="38"/>
  <c r="M42" i="22"/>
  <c r="F47" i="24"/>
  <c r="E54" i="24"/>
  <c r="F74" i="24"/>
  <c r="F56" i="28"/>
  <c r="L74" i="19"/>
  <c r="G42" i="2"/>
  <c r="L74" i="2"/>
  <c r="G44" i="7"/>
  <c r="M43" i="7"/>
  <c r="L74" i="37"/>
  <c r="F40" i="38"/>
  <c r="G44" i="38"/>
  <c r="M42" i="38"/>
  <c r="L67" i="42"/>
  <c r="F74" i="46"/>
  <c r="L67" i="50"/>
  <c r="L67" i="46"/>
  <c r="G43" i="49"/>
  <c r="G42" i="42"/>
  <c r="F47" i="42"/>
  <c r="M45" i="43"/>
  <c r="M43" i="50"/>
  <c r="L67" i="24"/>
  <c r="L47" i="46"/>
  <c r="F47" i="49"/>
  <c r="G45" i="49"/>
  <c r="L40" i="24"/>
  <c r="L74" i="24"/>
  <c r="L67" i="28"/>
  <c r="F56" i="26"/>
  <c r="F67" i="26"/>
  <c r="F40" i="31"/>
  <c r="F56" i="31"/>
  <c r="F47" i="27"/>
  <c r="G43" i="27"/>
  <c r="L67" i="27"/>
  <c r="F47" i="26"/>
  <c r="L74" i="26"/>
  <c r="L67" i="31"/>
  <c r="L74" i="31"/>
  <c r="F40" i="26"/>
  <c r="L67" i="26"/>
  <c r="L45" i="32"/>
  <c r="K45" i="32"/>
  <c r="L72" i="32"/>
  <c r="I72" i="32"/>
  <c r="L74" i="28"/>
  <c r="L40" i="26"/>
  <c r="L40" i="27"/>
  <c r="L40" i="34"/>
  <c r="L74" i="18"/>
  <c r="K56" i="34"/>
  <c r="K64" i="34"/>
  <c r="K17" i="34"/>
  <c r="K18" i="34"/>
  <c r="K27" i="34"/>
  <c r="K58" i="34"/>
  <c r="K66" i="34"/>
  <c r="K50" i="34"/>
  <c r="L67" i="34"/>
  <c r="K43" i="34"/>
  <c r="K51" i="34"/>
  <c r="F40" i="34"/>
  <c r="F56" i="34"/>
  <c r="F67" i="34"/>
  <c r="E14" i="34"/>
  <c r="E58" i="34"/>
  <c r="E60" i="34"/>
  <c r="E64" i="34"/>
  <c r="E66" i="34"/>
  <c r="E69" i="34"/>
  <c r="F47" i="34"/>
  <c r="B56" i="60"/>
  <c r="B67" i="60"/>
  <c r="E16" i="34"/>
  <c r="E24" i="34"/>
  <c r="E26" i="34"/>
  <c r="E32" i="34"/>
  <c r="E38" i="34"/>
  <c r="E50" i="34"/>
  <c r="F31" i="60"/>
  <c r="E31" i="60"/>
  <c r="F64" i="60"/>
  <c r="E64" i="60"/>
  <c r="E55" i="34"/>
  <c r="K20" i="35"/>
  <c r="M44" i="35"/>
  <c r="K22" i="35"/>
  <c r="K30" i="35"/>
  <c r="K55" i="35"/>
  <c r="K60" i="35"/>
  <c r="K66" i="35"/>
  <c r="L46" i="60"/>
  <c r="K46" i="60"/>
  <c r="L32" i="60"/>
  <c r="K32" i="60"/>
  <c r="K31" i="35"/>
  <c r="H47" i="60"/>
  <c r="I26" i="60"/>
  <c r="K74" i="35"/>
  <c r="L44" i="60"/>
  <c r="L69" i="60"/>
  <c r="I69" i="60"/>
  <c r="H74" i="60"/>
  <c r="E34" i="35"/>
  <c r="E57" i="35"/>
  <c r="F40" i="35"/>
  <c r="E19" i="35"/>
  <c r="E28" i="35"/>
  <c r="E55" i="35"/>
  <c r="E64" i="35"/>
  <c r="E61" i="35"/>
  <c r="E66" i="35"/>
  <c r="B40" i="60"/>
  <c r="C60" i="60"/>
  <c r="E21" i="35"/>
  <c r="E17" i="35"/>
  <c r="E75" i="35"/>
  <c r="F55" i="60"/>
  <c r="F21" i="60"/>
  <c r="E21" i="60"/>
  <c r="H74" i="32"/>
  <c r="L23" i="59"/>
  <c r="K23" i="59"/>
  <c r="L31" i="59"/>
  <c r="K31" i="59"/>
  <c r="L54" i="59"/>
  <c r="K54" i="59"/>
  <c r="L75" i="59"/>
  <c r="I75" i="59"/>
  <c r="L45" i="59"/>
  <c r="K45" i="59"/>
  <c r="F18" i="59"/>
  <c r="E18" i="59"/>
  <c r="F48" i="59"/>
  <c r="E48" i="59"/>
  <c r="F66" i="59"/>
  <c r="E66" i="59"/>
  <c r="G43" i="22"/>
  <c r="G44" i="22"/>
  <c r="F27" i="59"/>
  <c r="E27" i="59"/>
  <c r="F50" i="59"/>
  <c r="C50" i="59"/>
  <c r="F59" i="59"/>
  <c r="E59" i="59"/>
  <c r="F69" i="59"/>
  <c r="E69" i="59"/>
  <c r="G45" i="22"/>
  <c r="F40" i="22"/>
  <c r="F56" i="22"/>
  <c r="L47" i="18"/>
  <c r="M43" i="18"/>
  <c r="L40" i="18"/>
  <c r="M44" i="18"/>
  <c r="M45" i="18"/>
  <c r="L67" i="18"/>
  <c r="L43" i="32"/>
  <c r="I43" i="32"/>
  <c r="L32" i="32"/>
  <c r="I32" i="32"/>
  <c r="L19" i="32"/>
  <c r="K19" i="32"/>
  <c r="L46" i="32"/>
  <c r="K46" i="32"/>
  <c r="L38" i="32"/>
  <c r="I38" i="32"/>
  <c r="M42" i="23"/>
  <c r="M45" i="23"/>
  <c r="M44" i="23"/>
  <c r="H46" i="53"/>
  <c r="F47" i="23"/>
  <c r="F74" i="23"/>
  <c r="F36" i="32"/>
  <c r="C36" i="32"/>
  <c r="F50" i="32"/>
  <c r="C50" i="32"/>
  <c r="F40" i="23"/>
  <c r="F56" i="23"/>
  <c r="L67" i="25"/>
  <c r="L47" i="25"/>
  <c r="H56" i="32"/>
  <c r="H67" i="32"/>
  <c r="L53" i="32"/>
  <c r="L53" i="60"/>
  <c r="F30" i="32"/>
  <c r="E30" i="32"/>
  <c r="F29" i="32"/>
  <c r="E29" i="32"/>
  <c r="F74" i="25"/>
  <c r="F20" i="32"/>
  <c r="C20" i="32"/>
  <c r="F24" i="32"/>
  <c r="F38" i="32"/>
  <c r="E38" i="32"/>
  <c r="G42" i="25"/>
  <c r="F40" i="25"/>
  <c r="F56" i="25"/>
  <c r="F67" i="25"/>
  <c r="F73" i="32"/>
  <c r="E73" i="32"/>
  <c r="F47" i="25"/>
  <c r="L22" i="32"/>
  <c r="I22" i="32"/>
  <c r="L67" i="30"/>
  <c r="L40" i="49"/>
  <c r="L47" i="49"/>
  <c r="M43" i="49"/>
  <c r="L67" i="49"/>
  <c r="M44" i="49"/>
  <c r="M45" i="49"/>
  <c r="F40" i="49"/>
  <c r="F74" i="49"/>
  <c r="F56" i="49"/>
  <c r="G42" i="49"/>
  <c r="L40" i="48"/>
  <c r="L47" i="48"/>
  <c r="L67" i="48"/>
  <c r="L74" i="48"/>
  <c r="M44" i="48"/>
  <c r="G45" i="48"/>
  <c r="F74" i="48"/>
  <c r="F47" i="48"/>
  <c r="G44" i="48"/>
  <c r="F40" i="48"/>
  <c r="F56" i="48"/>
  <c r="G42" i="48"/>
  <c r="L67" i="47"/>
  <c r="M43" i="47"/>
  <c r="L47" i="47"/>
  <c r="M44" i="47"/>
  <c r="M45" i="47"/>
  <c r="L40" i="47"/>
  <c r="L74" i="47"/>
  <c r="F47" i="47"/>
  <c r="F40" i="47"/>
  <c r="F56" i="47"/>
  <c r="G45" i="47"/>
  <c r="F74" i="47"/>
  <c r="L40" i="45"/>
  <c r="L67" i="45"/>
  <c r="L47" i="45"/>
  <c r="L74" i="45"/>
  <c r="G45" i="45"/>
  <c r="F74" i="45"/>
  <c r="G42" i="45"/>
  <c r="F40" i="45"/>
  <c r="F56" i="45"/>
  <c r="F67" i="45"/>
  <c r="F47" i="45"/>
  <c r="L46" i="36"/>
  <c r="K46" i="36"/>
  <c r="L40" i="46"/>
  <c r="L74" i="46"/>
  <c r="F47" i="46"/>
  <c r="F40" i="46"/>
  <c r="F56" i="46"/>
  <c r="G42" i="46"/>
  <c r="G44" i="46"/>
  <c r="L47" i="50"/>
  <c r="M44" i="50"/>
  <c r="L74" i="50"/>
  <c r="L40" i="50"/>
  <c r="F40" i="50"/>
  <c r="F56" i="50"/>
  <c r="F67" i="50"/>
  <c r="F47" i="50"/>
  <c r="L67" i="44"/>
  <c r="L40" i="44"/>
  <c r="M43" i="44"/>
  <c r="L47" i="44"/>
  <c r="L74" i="44"/>
  <c r="G43" i="44"/>
  <c r="F40" i="44"/>
  <c r="F56" i="44"/>
  <c r="F67" i="44"/>
  <c r="F47" i="44"/>
  <c r="F74" i="44"/>
  <c r="L67" i="38"/>
  <c r="L40" i="38"/>
  <c r="L57" i="36"/>
  <c r="K57" i="36"/>
  <c r="L47" i="38"/>
  <c r="M45" i="38"/>
  <c r="L18" i="59"/>
  <c r="I18" i="59"/>
  <c r="L48" i="59"/>
  <c r="K48" i="59"/>
  <c r="L58" i="59"/>
  <c r="K58" i="59"/>
  <c r="L66" i="59"/>
  <c r="I66" i="59"/>
  <c r="F21" i="59"/>
  <c r="E21" i="59"/>
  <c r="F72" i="59"/>
  <c r="E72" i="59"/>
  <c r="F14" i="59"/>
  <c r="C14" i="59"/>
  <c r="F56" i="38"/>
  <c r="L47" i="43"/>
  <c r="L67" i="43"/>
  <c r="M42" i="43"/>
  <c r="L40" i="43"/>
  <c r="L28" i="36"/>
  <c r="K28" i="36"/>
  <c r="F50" i="36"/>
  <c r="E50" i="36"/>
  <c r="G44" i="43"/>
  <c r="G42" i="43"/>
  <c r="F40" i="43"/>
  <c r="F56" i="43"/>
  <c r="F47" i="43"/>
  <c r="F74" i="43"/>
  <c r="L75" i="36"/>
  <c r="I75" i="36"/>
  <c r="L67" i="41"/>
  <c r="L25" i="36"/>
  <c r="K25" i="36"/>
  <c r="M43" i="41"/>
  <c r="L24" i="36"/>
  <c r="K24" i="36"/>
  <c r="M44" i="41"/>
  <c r="L40" i="41"/>
  <c r="L47" i="41"/>
  <c r="L58" i="36"/>
  <c r="I58" i="36"/>
  <c r="F74" i="41"/>
  <c r="F25" i="54"/>
  <c r="E25" i="54"/>
  <c r="F56" i="41"/>
  <c r="F26" i="36"/>
  <c r="C26" i="36"/>
  <c r="F47" i="41"/>
  <c r="B26" i="54"/>
  <c r="F26" i="54"/>
  <c r="C26" i="54"/>
  <c r="G45" i="41"/>
  <c r="F40" i="41"/>
  <c r="L42" i="36"/>
  <c r="K42" i="36"/>
  <c r="L74" i="42"/>
  <c r="J70" i="51"/>
  <c r="L62" i="36"/>
  <c r="I62" i="36"/>
  <c r="M44" i="42"/>
  <c r="L40" i="42"/>
  <c r="L47" i="42"/>
  <c r="L60" i="36"/>
  <c r="I60" i="36"/>
  <c r="L27" i="36"/>
  <c r="I27" i="36"/>
  <c r="F74" i="42"/>
  <c r="G44" i="42"/>
  <c r="F56" i="42"/>
  <c r="F67" i="42"/>
  <c r="F60" i="36"/>
  <c r="C60" i="36"/>
  <c r="F40" i="42"/>
  <c r="L20" i="36"/>
  <c r="K20" i="36"/>
  <c r="L36" i="36"/>
  <c r="I36" i="36"/>
  <c r="J74" i="36"/>
  <c r="L19" i="36"/>
  <c r="I19" i="36"/>
  <c r="L74" i="39"/>
  <c r="J24" i="54"/>
  <c r="L24" i="54"/>
  <c r="L21" i="36"/>
  <c r="I21" i="36"/>
  <c r="L26" i="36"/>
  <c r="K26" i="36"/>
  <c r="L63" i="36"/>
  <c r="I63" i="36"/>
  <c r="J58" i="54"/>
  <c r="L58" i="54"/>
  <c r="H74" i="36"/>
  <c r="M42" i="39"/>
  <c r="L44" i="36"/>
  <c r="K44" i="36"/>
  <c r="L67" i="39"/>
  <c r="L32" i="36"/>
  <c r="K32" i="36"/>
  <c r="H56" i="36"/>
  <c r="H67" i="36"/>
  <c r="L40" i="39"/>
  <c r="L51" i="36"/>
  <c r="H75" i="54"/>
  <c r="L75" i="54"/>
  <c r="K75" i="54"/>
  <c r="L70" i="36"/>
  <c r="I70" i="36"/>
  <c r="H70" i="54"/>
  <c r="L70" i="54"/>
  <c r="I70" i="54"/>
  <c r="L38" i="36"/>
  <c r="I38" i="36"/>
  <c r="D74" i="36"/>
  <c r="F56" i="39"/>
  <c r="F74" i="39"/>
  <c r="G44" i="39"/>
  <c r="F58" i="36"/>
  <c r="C58" i="36"/>
  <c r="B50" i="54"/>
  <c r="B50" i="52"/>
  <c r="G45" i="39"/>
  <c r="F47" i="39"/>
  <c r="F46" i="36"/>
  <c r="E46" i="36"/>
  <c r="F40" i="39"/>
  <c r="F44" i="36"/>
  <c r="C44" i="36"/>
  <c r="F15" i="36"/>
  <c r="E15" i="36"/>
  <c r="J38" i="54"/>
  <c r="L38" i="54"/>
  <c r="I38" i="54"/>
  <c r="L45" i="54"/>
  <c r="I45" i="54"/>
  <c r="L59" i="36"/>
  <c r="K59" i="36"/>
  <c r="L61" i="36"/>
  <c r="I61" i="36"/>
  <c r="M44" i="40"/>
  <c r="J47" i="36"/>
  <c r="L64" i="36"/>
  <c r="I64" i="36"/>
  <c r="J40" i="36"/>
  <c r="L27" i="54"/>
  <c r="K27" i="54"/>
  <c r="L64" i="54"/>
  <c r="K64" i="54"/>
  <c r="J59" i="52"/>
  <c r="L14" i="54"/>
  <c r="K14" i="54"/>
  <c r="L40" i="40"/>
  <c r="L45" i="36"/>
  <c r="K45" i="36"/>
  <c r="H20" i="54"/>
  <c r="L20" i="54"/>
  <c r="I20" i="54"/>
  <c r="H21" i="54"/>
  <c r="L21" i="54"/>
  <c r="I21" i="54"/>
  <c r="L30" i="54"/>
  <c r="I30" i="54"/>
  <c r="L30" i="36"/>
  <c r="K30" i="36"/>
  <c r="L47" i="40"/>
  <c r="M45" i="40"/>
  <c r="L18" i="36"/>
  <c r="L74" i="40"/>
  <c r="H48" i="54"/>
  <c r="L67" i="40"/>
  <c r="L48" i="36"/>
  <c r="K48" i="36"/>
  <c r="L43" i="36"/>
  <c r="K43" i="36"/>
  <c r="L14" i="36"/>
  <c r="K14" i="36"/>
  <c r="L29" i="36"/>
  <c r="K29" i="36"/>
  <c r="D40" i="36"/>
  <c r="F29" i="54"/>
  <c r="E29" i="54"/>
  <c r="F13" i="36"/>
  <c r="C13" i="36"/>
  <c r="F66" i="36"/>
  <c r="E66" i="36"/>
  <c r="F55" i="36"/>
  <c r="C55" i="36"/>
  <c r="F18" i="36"/>
  <c r="E18" i="36"/>
  <c r="F24" i="36"/>
  <c r="E24" i="36"/>
  <c r="F48" i="54"/>
  <c r="E48" i="54"/>
  <c r="F18" i="54"/>
  <c r="E18" i="54"/>
  <c r="D58" i="54"/>
  <c r="F58" i="54"/>
  <c r="C58" i="54"/>
  <c r="F31" i="36"/>
  <c r="D47" i="36"/>
  <c r="F29" i="36"/>
  <c r="E29" i="36"/>
  <c r="F21" i="54"/>
  <c r="E21" i="54"/>
  <c r="F27" i="36"/>
  <c r="D73" i="54"/>
  <c r="F73" i="54"/>
  <c r="C73" i="54"/>
  <c r="F54" i="36"/>
  <c r="E54" i="36"/>
  <c r="D56" i="36"/>
  <c r="D67" i="36"/>
  <c r="F36" i="54"/>
  <c r="E36" i="54"/>
  <c r="F25" i="36"/>
  <c r="C25" i="36"/>
  <c r="G45" i="40"/>
  <c r="B74" i="36"/>
  <c r="F55" i="54"/>
  <c r="E55" i="54"/>
  <c r="F16" i="36"/>
  <c r="C16" i="36"/>
  <c r="F40" i="40"/>
  <c r="F56" i="40"/>
  <c r="F73" i="36"/>
  <c r="F47" i="40"/>
  <c r="F70" i="36"/>
  <c r="C70" i="36"/>
  <c r="F33" i="36"/>
  <c r="E33" i="36"/>
  <c r="F21" i="36"/>
  <c r="E21" i="36"/>
  <c r="F34" i="36"/>
  <c r="C34" i="36"/>
  <c r="F13" i="54"/>
  <c r="E13" i="54"/>
  <c r="F69" i="36"/>
  <c r="C69" i="36"/>
  <c r="F61" i="36"/>
  <c r="E61" i="36"/>
  <c r="F22" i="36"/>
  <c r="C22" i="36"/>
  <c r="F43" i="36"/>
  <c r="E43" i="36"/>
  <c r="F74" i="40"/>
  <c r="F32" i="36"/>
  <c r="E32" i="36"/>
  <c r="F48" i="36"/>
  <c r="E48" i="36"/>
  <c r="F65" i="54"/>
  <c r="C65" i="54"/>
  <c r="B56" i="36"/>
  <c r="B67" i="36"/>
  <c r="F17" i="36"/>
  <c r="C17" i="36"/>
  <c r="L19" i="54"/>
  <c r="K19" i="54"/>
  <c r="L15" i="36"/>
  <c r="I15" i="36"/>
  <c r="L17" i="36"/>
  <c r="L66" i="36"/>
  <c r="I66" i="36"/>
  <c r="L52" i="36"/>
  <c r="I52" i="36"/>
  <c r="J28" i="54"/>
  <c r="L28" i="54"/>
  <c r="L14" i="59"/>
  <c r="I14" i="59"/>
  <c r="L22" i="59"/>
  <c r="I22" i="59"/>
  <c r="L30" i="59"/>
  <c r="I30" i="59"/>
  <c r="L43" i="59"/>
  <c r="L53" i="59"/>
  <c r="K53" i="59"/>
  <c r="L62" i="59"/>
  <c r="I62" i="59"/>
  <c r="J56" i="36"/>
  <c r="L44" i="59"/>
  <c r="K44" i="59"/>
  <c r="J75" i="52"/>
  <c r="J64" i="52"/>
  <c r="L24" i="59"/>
  <c r="K24" i="59"/>
  <c r="L34" i="36"/>
  <c r="I34" i="36"/>
  <c r="L54" i="36"/>
  <c r="K54" i="36"/>
  <c r="L55" i="59"/>
  <c r="I55" i="59"/>
  <c r="L46" i="59"/>
  <c r="K46" i="59"/>
  <c r="L57" i="59"/>
  <c r="K57" i="59"/>
  <c r="J74" i="54"/>
  <c r="J20" i="52"/>
  <c r="L16" i="59"/>
  <c r="I16" i="59"/>
  <c r="L32" i="59"/>
  <c r="I32" i="59"/>
  <c r="J54" i="52"/>
  <c r="L36" i="59"/>
  <c r="K36" i="59"/>
  <c r="H53" i="54"/>
  <c r="H53" i="52"/>
  <c r="L65" i="36"/>
  <c r="I65" i="36"/>
  <c r="H65" i="54"/>
  <c r="H65" i="52"/>
  <c r="M43" i="37"/>
  <c r="H55" i="54"/>
  <c r="L55" i="54"/>
  <c r="I55" i="54"/>
  <c r="L55" i="36"/>
  <c r="L40" i="37"/>
  <c r="H72" i="54"/>
  <c r="L72" i="54"/>
  <c r="K72" i="54"/>
  <c r="L72" i="36"/>
  <c r="I72" i="36"/>
  <c r="L31" i="36"/>
  <c r="L13" i="36"/>
  <c r="I13" i="36"/>
  <c r="L67" i="37"/>
  <c r="H69" i="54"/>
  <c r="L69" i="54"/>
  <c r="L69" i="36"/>
  <c r="I69" i="36"/>
  <c r="L33" i="36"/>
  <c r="H33" i="54"/>
  <c r="L33" i="54"/>
  <c r="M42" i="37"/>
  <c r="H47" i="36"/>
  <c r="H46" i="54"/>
  <c r="L60" i="59"/>
  <c r="I60" i="59"/>
  <c r="L47" i="37"/>
  <c r="H31" i="54"/>
  <c r="L31" i="54"/>
  <c r="K31" i="54"/>
  <c r="L53" i="36"/>
  <c r="H22" i="54"/>
  <c r="L22" i="54"/>
  <c r="L22" i="36"/>
  <c r="H36" i="54"/>
  <c r="L36" i="54"/>
  <c r="I36" i="54"/>
  <c r="H13" i="54"/>
  <c r="L13" i="54"/>
  <c r="K13" i="54"/>
  <c r="H16" i="54"/>
  <c r="L16" i="54"/>
  <c r="K16" i="54"/>
  <c r="L16" i="36"/>
  <c r="I16" i="36"/>
  <c r="L44" i="54"/>
  <c r="I44" i="54"/>
  <c r="L23" i="36"/>
  <c r="I23" i="36"/>
  <c r="L73" i="36"/>
  <c r="I73" i="36"/>
  <c r="L50" i="36"/>
  <c r="I50" i="36"/>
  <c r="L63" i="59"/>
  <c r="K63" i="59"/>
  <c r="L57" i="54"/>
  <c r="I57" i="54"/>
  <c r="L63" i="54"/>
  <c r="K63" i="54"/>
  <c r="L23" i="54"/>
  <c r="K23" i="54"/>
  <c r="F75" i="36"/>
  <c r="E75" i="36"/>
  <c r="F65" i="36"/>
  <c r="C65" i="36"/>
  <c r="F63" i="36"/>
  <c r="C63" i="36"/>
  <c r="F51" i="36"/>
  <c r="C51" i="36"/>
  <c r="F72" i="54"/>
  <c r="E72" i="54"/>
  <c r="F51" i="54"/>
  <c r="E51" i="54"/>
  <c r="D17" i="54"/>
  <c r="D17" i="52"/>
  <c r="F20" i="36"/>
  <c r="E20" i="36"/>
  <c r="F26" i="59"/>
  <c r="E26" i="59"/>
  <c r="F34" i="59"/>
  <c r="E34" i="59"/>
  <c r="F36" i="36"/>
  <c r="C36" i="36"/>
  <c r="F32" i="54"/>
  <c r="E32" i="54"/>
  <c r="F33" i="54"/>
  <c r="E33" i="54"/>
  <c r="D56" i="59"/>
  <c r="D67" i="59"/>
  <c r="F53" i="36"/>
  <c r="C53" i="36"/>
  <c r="F69" i="54"/>
  <c r="E69" i="54"/>
  <c r="F72" i="36"/>
  <c r="C72" i="36"/>
  <c r="D17" i="51"/>
  <c r="F22" i="54"/>
  <c r="E22" i="54"/>
  <c r="F20" i="59"/>
  <c r="C20" i="59"/>
  <c r="F60" i="59"/>
  <c r="C60" i="59"/>
  <c r="D14" i="52"/>
  <c r="F45" i="36"/>
  <c r="B47" i="36"/>
  <c r="B45" i="54"/>
  <c r="B45" i="52"/>
  <c r="B28" i="54"/>
  <c r="F28" i="54"/>
  <c r="C28" i="54"/>
  <c r="F28" i="36"/>
  <c r="C28" i="36"/>
  <c r="F33" i="59"/>
  <c r="E33" i="59"/>
  <c r="F57" i="59"/>
  <c r="E57" i="59"/>
  <c r="B43" i="54"/>
  <c r="B43" i="52"/>
  <c r="F14" i="36"/>
  <c r="C14" i="36"/>
  <c r="B14" i="54"/>
  <c r="F14" i="54"/>
  <c r="C14" i="54"/>
  <c r="F25" i="59"/>
  <c r="E25" i="59"/>
  <c r="G44" i="37"/>
  <c r="B62" i="54"/>
  <c r="F62" i="54"/>
  <c r="E62" i="54"/>
  <c r="F62" i="36"/>
  <c r="C62" i="36"/>
  <c r="B23" i="54"/>
  <c r="F23" i="54"/>
  <c r="C23" i="54"/>
  <c r="F23" i="36"/>
  <c r="B42" i="54"/>
  <c r="F42" i="54"/>
  <c r="C42" i="54"/>
  <c r="F42" i="36"/>
  <c r="F60" i="54"/>
  <c r="C60" i="54"/>
  <c r="F40" i="37"/>
  <c r="B59" i="54"/>
  <c r="F59" i="54"/>
  <c r="E59" i="54"/>
  <c r="F59" i="36"/>
  <c r="C59" i="36"/>
  <c r="F28" i="59"/>
  <c r="C28" i="59"/>
  <c r="F38" i="59"/>
  <c r="E38" i="59"/>
  <c r="F51" i="59"/>
  <c r="E51" i="59"/>
  <c r="B57" i="54"/>
  <c r="F57" i="54"/>
  <c r="C57" i="54"/>
  <c r="F57" i="36"/>
  <c r="C57" i="36"/>
  <c r="B64" i="54"/>
  <c r="F64" i="54"/>
  <c r="E64" i="54"/>
  <c r="F64" i="36"/>
  <c r="B40" i="36"/>
  <c r="B30" i="54"/>
  <c r="F30" i="54"/>
  <c r="C30" i="54"/>
  <c r="F30" i="36"/>
  <c r="F19" i="36"/>
  <c r="B19" i="54"/>
  <c r="F19" i="54"/>
  <c r="F56" i="37"/>
  <c r="F52" i="36"/>
  <c r="C52" i="36"/>
  <c r="F38" i="36"/>
  <c r="C38" i="36"/>
  <c r="B38" i="54"/>
  <c r="B38" i="52"/>
  <c r="F58" i="59"/>
  <c r="E58" i="59"/>
  <c r="F47" i="37"/>
  <c r="F74" i="37"/>
  <c r="G45" i="37"/>
  <c r="F46" i="54"/>
  <c r="E46" i="54"/>
  <c r="B21" i="52"/>
  <c r="J47" i="54"/>
  <c r="L60" i="54"/>
  <c r="L62" i="54"/>
  <c r="K62" i="54"/>
  <c r="J70" i="52"/>
  <c r="J27" i="52"/>
  <c r="J32" i="52"/>
  <c r="J53" i="51"/>
  <c r="L47" i="16"/>
  <c r="L73" i="54"/>
  <c r="I73" i="54"/>
  <c r="L40" i="16"/>
  <c r="L34" i="54"/>
  <c r="K34" i="54"/>
  <c r="L52" i="54"/>
  <c r="I52" i="54"/>
  <c r="L67" i="16"/>
  <c r="M42" i="16"/>
  <c r="L29" i="54"/>
  <c r="K29" i="54"/>
  <c r="L15" i="54"/>
  <c r="I15" i="54"/>
  <c r="L38" i="20"/>
  <c r="K38" i="20"/>
  <c r="D23" i="52"/>
  <c r="D56" i="54"/>
  <c r="D55" i="52"/>
  <c r="F52" i="54"/>
  <c r="E52" i="54"/>
  <c r="D18" i="52"/>
  <c r="B13" i="52"/>
  <c r="F27" i="54"/>
  <c r="E27" i="54"/>
  <c r="B17" i="52"/>
  <c r="B29" i="52"/>
  <c r="F34" i="54"/>
  <c r="E34" i="54"/>
  <c r="B25" i="52"/>
  <c r="L74" i="17"/>
  <c r="L67" i="17"/>
  <c r="J34" i="51"/>
  <c r="M45" i="17"/>
  <c r="M44" i="17"/>
  <c r="L47" i="17"/>
  <c r="L40" i="17"/>
  <c r="L23" i="20"/>
  <c r="K23" i="20"/>
  <c r="F30" i="20"/>
  <c r="E30" i="20"/>
  <c r="G45" i="17"/>
  <c r="G44" i="17"/>
  <c r="F69" i="20"/>
  <c r="E69" i="20"/>
  <c r="L23" i="58"/>
  <c r="I23" i="58"/>
  <c r="L31" i="58"/>
  <c r="K31" i="58"/>
  <c r="L54" i="58"/>
  <c r="I54" i="58"/>
  <c r="L63" i="58"/>
  <c r="I63" i="58"/>
  <c r="L47" i="11"/>
  <c r="L74" i="11"/>
  <c r="L67" i="11"/>
  <c r="L30" i="20"/>
  <c r="I30" i="20"/>
  <c r="L59" i="20"/>
  <c r="I59" i="20"/>
  <c r="L69" i="20"/>
  <c r="K69" i="20"/>
  <c r="L40" i="11"/>
  <c r="J59" i="51"/>
  <c r="L13" i="20"/>
  <c r="K13" i="20"/>
  <c r="L22" i="20"/>
  <c r="I22" i="20"/>
  <c r="L50" i="20"/>
  <c r="K50" i="20"/>
  <c r="L60" i="20"/>
  <c r="I60" i="20"/>
  <c r="L70" i="20"/>
  <c r="I70" i="20"/>
  <c r="L46" i="58"/>
  <c r="I46" i="58"/>
  <c r="L21" i="20"/>
  <c r="I21" i="20"/>
  <c r="L29" i="20"/>
  <c r="I29" i="20"/>
  <c r="H47" i="58"/>
  <c r="F51" i="20"/>
  <c r="E51" i="20"/>
  <c r="F14" i="20"/>
  <c r="C14" i="20"/>
  <c r="F23" i="20"/>
  <c r="E23" i="20"/>
  <c r="F32" i="58"/>
  <c r="E32" i="58"/>
  <c r="F70" i="20"/>
  <c r="C70" i="20"/>
  <c r="J46" i="51"/>
  <c r="L66" i="20"/>
  <c r="K66" i="20"/>
  <c r="L74" i="13"/>
  <c r="M43" i="13"/>
  <c r="L18" i="58"/>
  <c r="I18" i="58"/>
  <c r="L67" i="13"/>
  <c r="M44" i="13"/>
  <c r="H57" i="51"/>
  <c r="H65" i="51"/>
  <c r="H47" i="20"/>
  <c r="L64" i="20"/>
  <c r="I64" i="20"/>
  <c r="L40" i="13"/>
  <c r="H24" i="51"/>
  <c r="L19" i="20"/>
  <c r="K19" i="20"/>
  <c r="L44" i="20"/>
  <c r="K44" i="20"/>
  <c r="L47" i="13"/>
  <c r="F17" i="58"/>
  <c r="C17" i="58"/>
  <c r="F25" i="58"/>
  <c r="E25" i="58"/>
  <c r="F33" i="58"/>
  <c r="C33" i="58"/>
  <c r="F57" i="58"/>
  <c r="E57" i="58"/>
  <c r="F65" i="58"/>
  <c r="E65" i="58"/>
  <c r="D74" i="58"/>
  <c r="F15" i="20"/>
  <c r="E15" i="20"/>
  <c r="F55" i="20"/>
  <c r="E55" i="20"/>
  <c r="F64" i="20"/>
  <c r="E64" i="20"/>
  <c r="F16" i="58"/>
  <c r="E16" i="58"/>
  <c r="F24" i="58"/>
  <c r="E24" i="58"/>
  <c r="F64" i="58"/>
  <c r="E64" i="58"/>
  <c r="F18" i="20"/>
  <c r="E18" i="20"/>
  <c r="F27" i="20"/>
  <c r="E27" i="20"/>
  <c r="F58" i="58"/>
  <c r="E58" i="58"/>
  <c r="L25" i="58"/>
  <c r="I25" i="58"/>
  <c r="L57" i="58"/>
  <c r="K57" i="58"/>
  <c r="J40" i="58"/>
  <c r="L27" i="58"/>
  <c r="I27" i="58"/>
  <c r="L36" i="58"/>
  <c r="K36" i="58"/>
  <c r="L50" i="58"/>
  <c r="K50" i="58"/>
  <c r="L59" i="58"/>
  <c r="I59" i="58"/>
  <c r="J47" i="58"/>
  <c r="L33" i="20"/>
  <c r="I33" i="20"/>
  <c r="L14" i="20"/>
  <c r="K14" i="20"/>
  <c r="L51" i="20"/>
  <c r="I51" i="20"/>
  <c r="L61" i="20"/>
  <c r="K61" i="20"/>
  <c r="L72" i="20"/>
  <c r="K72" i="20"/>
  <c r="L48" i="58"/>
  <c r="K48" i="58"/>
  <c r="L16" i="20"/>
  <c r="I16" i="20"/>
  <c r="L40" i="14"/>
  <c r="L16" i="58"/>
  <c r="K16" i="58"/>
  <c r="L17" i="58"/>
  <c r="K17" i="58"/>
  <c r="L33" i="58"/>
  <c r="K33" i="58"/>
  <c r="L65" i="58"/>
  <c r="I65" i="58"/>
  <c r="J56" i="20"/>
  <c r="J67" i="20"/>
  <c r="J23" i="51"/>
  <c r="L26" i="58"/>
  <c r="I26" i="58"/>
  <c r="L67" i="14"/>
  <c r="J42" i="51"/>
  <c r="J14" i="51"/>
  <c r="L75" i="20"/>
  <c r="I75" i="20"/>
  <c r="L17" i="20"/>
  <c r="K17" i="20"/>
  <c r="M44" i="14"/>
  <c r="M45" i="14"/>
  <c r="L46" i="20"/>
  <c r="K46" i="20"/>
  <c r="L31" i="20"/>
  <c r="K31" i="20"/>
  <c r="L20" i="20"/>
  <c r="I20" i="20"/>
  <c r="L28" i="20"/>
  <c r="K28" i="20"/>
  <c r="L58" i="20"/>
  <c r="K58" i="20"/>
  <c r="L74" i="14"/>
  <c r="L34" i="20"/>
  <c r="I34" i="20"/>
  <c r="F48" i="58"/>
  <c r="E48" i="58"/>
  <c r="D24" i="51"/>
  <c r="D47" i="58"/>
  <c r="F17" i="20"/>
  <c r="C17" i="20"/>
  <c r="F30" i="58"/>
  <c r="E30" i="58"/>
  <c r="F44" i="58"/>
  <c r="C44" i="58"/>
  <c r="F54" i="58"/>
  <c r="C54" i="58"/>
  <c r="F63" i="58"/>
  <c r="C63" i="58"/>
  <c r="F75" i="58"/>
  <c r="E75" i="58"/>
  <c r="F22" i="58"/>
  <c r="C22" i="58"/>
  <c r="F21" i="20"/>
  <c r="C21" i="20"/>
  <c r="F29" i="20"/>
  <c r="C29" i="20"/>
  <c r="F24" i="20"/>
  <c r="C24" i="20"/>
  <c r="B40" i="20"/>
  <c r="F54" i="20"/>
  <c r="E54" i="20"/>
  <c r="F16" i="20"/>
  <c r="E16" i="20"/>
  <c r="B32" i="51"/>
  <c r="F57" i="20"/>
  <c r="C57" i="20"/>
  <c r="L21" i="58"/>
  <c r="K21" i="58"/>
  <c r="J47" i="20"/>
  <c r="J27" i="51"/>
  <c r="J22" i="51"/>
  <c r="J56" i="58"/>
  <c r="J67" i="58"/>
  <c r="L48" i="20"/>
  <c r="I48" i="20"/>
  <c r="L27" i="20"/>
  <c r="K27" i="20"/>
  <c r="L47" i="12"/>
  <c r="L57" i="20"/>
  <c r="K57" i="20"/>
  <c r="J40" i="20"/>
  <c r="L62" i="58"/>
  <c r="K62" i="58"/>
  <c r="L18" i="20"/>
  <c r="K18" i="20"/>
  <c r="L67" i="12"/>
  <c r="L20" i="58"/>
  <c r="I20" i="58"/>
  <c r="L40" i="12"/>
  <c r="H60" i="51"/>
  <c r="L36" i="20"/>
  <c r="K36" i="20"/>
  <c r="L64" i="58"/>
  <c r="I64" i="58"/>
  <c r="L15" i="20"/>
  <c r="K15" i="20"/>
  <c r="M42" i="12"/>
  <c r="H56" i="20"/>
  <c r="H67" i="20"/>
  <c r="H74" i="20"/>
  <c r="H62" i="51"/>
  <c r="L24" i="20"/>
  <c r="I24" i="20"/>
  <c r="L62" i="20"/>
  <c r="I62" i="20"/>
  <c r="L73" i="20"/>
  <c r="L19" i="58"/>
  <c r="I19" i="58"/>
  <c r="L63" i="20"/>
  <c r="I63" i="20"/>
  <c r="F26" i="58"/>
  <c r="E26" i="58"/>
  <c r="D57" i="51"/>
  <c r="D66" i="51"/>
  <c r="D40" i="58"/>
  <c r="D56" i="58"/>
  <c r="D67" i="58"/>
  <c r="D47" i="20"/>
  <c r="D29" i="51"/>
  <c r="F69" i="58"/>
  <c r="C69" i="58"/>
  <c r="F45" i="20"/>
  <c r="E45" i="20"/>
  <c r="F46" i="20"/>
  <c r="E46" i="20"/>
  <c r="F66" i="20"/>
  <c r="E66" i="20"/>
  <c r="D61" i="51"/>
  <c r="F34" i="20"/>
  <c r="E34" i="20"/>
  <c r="F50" i="20"/>
  <c r="C50" i="20"/>
  <c r="D40" i="20"/>
  <c r="D74" i="20"/>
  <c r="D48" i="51"/>
  <c r="D30" i="51"/>
  <c r="F36" i="20"/>
  <c r="C36" i="20"/>
  <c r="F60" i="20"/>
  <c r="E60" i="20"/>
  <c r="D56" i="20"/>
  <c r="D67" i="20"/>
  <c r="F65" i="20"/>
  <c r="C65" i="20"/>
  <c r="D20" i="51"/>
  <c r="F25" i="20"/>
  <c r="E25" i="20"/>
  <c r="C33" i="20"/>
  <c r="E33" i="20"/>
  <c r="F58" i="20"/>
  <c r="E58" i="20"/>
  <c r="F48" i="60"/>
  <c r="E48" i="60"/>
  <c r="F19" i="20"/>
  <c r="E19" i="20"/>
  <c r="F44" i="20"/>
  <c r="C44" i="20"/>
  <c r="F18" i="58"/>
  <c r="E18" i="58"/>
  <c r="F31" i="20"/>
  <c r="C31" i="20"/>
  <c r="B19" i="51"/>
  <c r="B74" i="58"/>
  <c r="F28" i="58"/>
  <c r="E28" i="58"/>
  <c r="F59" i="20"/>
  <c r="E59" i="20"/>
  <c r="B50" i="51"/>
  <c r="F22" i="20"/>
  <c r="E22" i="20"/>
  <c r="L53" i="20"/>
  <c r="I53" i="20"/>
  <c r="L32" i="20"/>
  <c r="K32" i="20"/>
  <c r="L26" i="20"/>
  <c r="I26" i="20"/>
  <c r="L43" i="20"/>
  <c r="K43" i="20"/>
  <c r="L55" i="20"/>
  <c r="K55" i="20"/>
  <c r="L45" i="20"/>
  <c r="K45" i="20"/>
  <c r="J15" i="51"/>
  <c r="J74" i="20"/>
  <c r="J19" i="51"/>
  <c r="L52" i="20"/>
  <c r="I52" i="20"/>
  <c r="L40" i="19"/>
  <c r="L54" i="20"/>
  <c r="I54" i="20"/>
  <c r="H54" i="51"/>
  <c r="H19" i="51"/>
  <c r="H26" i="51"/>
  <c r="L42" i="20"/>
  <c r="L25" i="20"/>
  <c r="L65" i="20"/>
  <c r="I65" i="20"/>
  <c r="L67" i="19"/>
  <c r="M43" i="19"/>
  <c r="M44" i="19"/>
  <c r="L47" i="19"/>
  <c r="H50" i="51"/>
  <c r="F32" i="20"/>
  <c r="E32" i="20"/>
  <c r="F13" i="20"/>
  <c r="C13" i="20"/>
  <c r="F26" i="20"/>
  <c r="E26" i="20"/>
  <c r="F20" i="20"/>
  <c r="C20" i="20"/>
  <c r="F43" i="20"/>
  <c r="F63" i="20"/>
  <c r="E63" i="20"/>
  <c r="F75" i="20"/>
  <c r="C75" i="20"/>
  <c r="F28" i="20"/>
  <c r="C28" i="20"/>
  <c r="F38" i="20"/>
  <c r="C38" i="20"/>
  <c r="F52" i="20"/>
  <c r="C52" i="20"/>
  <c r="F72" i="20"/>
  <c r="B74" i="20"/>
  <c r="F61" i="20"/>
  <c r="C61" i="20"/>
  <c r="B20" i="51"/>
  <c r="F42" i="20"/>
  <c r="C42" i="20"/>
  <c r="F53" i="20"/>
  <c r="C53" i="20"/>
  <c r="F62" i="20"/>
  <c r="C62" i="20"/>
  <c r="F73" i="20"/>
  <c r="C73" i="20"/>
  <c r="F48" i="20"/>
  <c r="B56" i="20"/>
  <c r="B67" i="20"/>
  <c r="B47" i="20"/>
  <c r="B13" i="51"/>
  <c r="B61" i="51"/>
  <c r="B22" i="51"/>
  <c r="B38" i="51"/>
  <c r="L67" i="2"/>
  <c r="L38" i="59"/>
  <c r="I38" i="59"/>
  <c r="L21" i="59"/>
  <c r="L29" i="59"/>
  <c r="I29" i="59"/>
  <c r="H56" i="59"/>
  <c r="H67" i="59"/>
  <c r="L47" i="2"/>
  <c r="H74" i="59"/>
  <c r="L64" i="59"/>
  <c r="H47" i="59"/>
  <c r="M44" i="2"/>
  <c r="L40" i="2"/>
  <c r="L73" i="59"/>
  <c r="I73" i="59"/>
  <c r="F47" i="2"/>
  <c r="F24" i="59"/>
  <c r="C24" i="59"/>
  <c r="F45" i="59"/>
  <c r="C45" i="59"/>
  <c r="F55" i="59"/>
  <c r="C55" i="59"/>
  <c r="B56" i="59"/>
  <c r="F64" i="59"/>
  <c r="C64" i="59"/>
  <c r="F16" i="59"/>
  <c r="C16" i="59"/>
  <c r="B47" i="59"/>
  <c r="F56" i="2"/>
  <c r="F67" i="2"/>
  <c r="F65" i="1"/>
  <c r="E65" i="1"/>
  <c r="G44" i="2"/>
  <c r="F46" i="59"/>
  <c r="F13" i="59"/>
  <c r="F70" i="59"/>
  <c r="B74" i="59"/>
  <c r="H56" i="58"/>
  <c r="H67" i="58"/>
  <c r="L44" i="58"/>
  <c r="K44" i="58"/>
  <c r="L34" i="58"/>
  <c r="I34" i="58"/>
  <c r="L58" i="58"/>
  <c r="I58" i="58"/>
  <c r="L15" i="58"/>
  <c r="K15" i="58"/>
  <c r="L17" i="1"/>
  <c r="I17" i="1"/>
  <c r="L22" i="58"/>
  <c r="K22" i="58"/>
  <c r="L30" i="58"/>
  <c r="K30" i="58"/>
  <c r="L43" i="58"/>
  <c r="K43" i="58"/>
  <c r="L73" i="58"/>
  <c r="I73" i="58"/>
  <c r="F47" i="7"/>
  <c r="F74" i="7"/>
  <c r="F36" i="58"/>
  <c r="E36" i="58"/>
  <c r="F50" i="58"/>
  <c r="C50" i="58"/>
  <c r="F59" i="58"/>
  <c r="C59" i="58"/>
  <c r="F13" i="58"/>
  <c r="E13" i="58"/>
  <c r="F21" i="58"/>
  <c r="E21" i="58"/>
  <c r="F52" i="58"/>
  <c r="E52" i="58"/>
  <c r="F14" i="58"/>
  <c r="E14" i="58"/>
  <c r="F43" i="58"/>
  <c r="C43" i="58"/>
  <c r="F62" i="58"/>
  <c r="E62" i="58"/>
  <c r="F73" i="58"/>
  <c r="E73" i="58"/>
  <c r="J56" i="54"/>
  <c r="L43" i="54"/>
  <c r="J14" i="52"/>
  <c r="J13" i="52"/>
  <c r="J34" i="52"/>
  <c r="J23" i="52"/>
  <c r="J19" i="52"/>
  <c r="J15" i="52"/>
  <c r="J63" i="52"/>
  <c r="J51" i="52"/>
  <c r="J30" i="52"/>
  <c r="L50" i="54"/>
  <c r="I50" i="54"/>
  <c r="J48" i="52"/>
  <c r="J21" i="52"/>
  <c r="J36" i="52"/>
  <c r="J43" i="52"/>
  <c r="L18" i="54"/>
  <c r="K18" i="54"/>
  <c r="L42" i="54"/>
  <c r="I42" i="54"/>
  <c r="L59" i="54"/>
  <c r="K59" i="54"/>
  <c r="L61" i="54"/>
  <c r="K61" i="54"/>
  <c r="J22" i="52"/>
  <c r="J31" i="52"/>
  <c r="J16" i="52"/>
  <c r="J62" i="52"/>
  <c r="H24" i="52"/>
  <c r="L25" i="54"/>
  <c r="L47" i="5"/>
  <c r="H16" i="51"/>
  <c r="H26" i="52"/>
  <c r="L17" i="54"/>
  <c r="H54" i="52"/>
  <c r="L54" i="54"/>
  <c r="I54" i="54"/>
  <c r="M44" i="5"/>
  <c r="L66" i="54"/>
  <c r="I66" i="54"/>
  <c r="L26" i="54"/>
  <c r="M45" i="5"/>
  <c r="L67" i="5"/>
  <c r="L74" i="5"/>
  <c r="L51" i="54"/>
  <c r="L62" i="1"/>
  <c r="K62" i="1"/>
  <c r="L25" i="1"/>
  <c r="K25" i="1"/>
  <c r="L40" i="5"/>
  <c r="L75" i="1"/>
  <c r="I75" i="1"/>
  <c r="L32" i="54"/>
  <c r="I32" i="54"/>
  <c r="H15" i="52"/>
  <c r="H19" i="52"/>
  <c r="H44" i="52"/>
  <c r="H61" i="52"/>
  <c r="H73" i="52"/>
  <c r="H45" i="52"/>
  <c r="F75" i="54"/>
  <c r="C75" i="54"/>
  <c r="D47" i="54"/>
  <c r="F15" i="54"/>
  <c r="E15" i="54"/>
  <c r="D48" i="52"/>
  <c r="D33" i="52"/>
  <c r="D28" i="52"/>
  <c r="D61" i="52"/>
  <c r="D72" i="52"/>
  <c r="D29" i="52"/>
  <c r="D50" i="52"/>
  <c r="D65" i="52"/>
  <c r="D62" i="52"/>
  <c r="G44" i="5"/>
  <c r="D20" i="52"/>
  <c r="G43" i="5"/>
  <c r="F70" i="54"/>
  <c r="C70" i="54"/>
  <c r="D66" i="52"/>
  <c r="D24" i="52"/>
  <c r="D44" i="52"/>
  <c r="D30" i="52"/>
  <c r="D26" i="52"/>
  <c r="F16" i="54"/>
  <c r="E16" i="54"/>
  <c r="D16" i="52"/>
  <c r="D38" i="52"/>
  <c r="D51" i="52"/>
  <c r="D69" i="52"/>
  <c r="D27" i="52"/>
  <c r="D34" i="52"/>
  <c r="D54" i="52"/>
  <c r="D53" i="52"/>
  <c r="D59" i="52"/>
  <c r="F44" i="54"/>
  <c r="C44" i="54"/>
  <c r="F63" i="54"/>
  <c r="C63" i="54"/>
  <c r="F24" i="54"/>
  <c r="C24" i="54"/>
  <c r="F47" i="5"/>
  <c r="F31" i="54"/>
  <c r="C31" i="54"/>
  <c r="F40" i="5"/>
  <c r="F54" i="54"/>
  <c r="C54" i="54"/>
  <c r="F61" i="54"/>
  <c r="C61" i="54"/>
  <c r="F74" i="5"/>
  <c r="F20" i="54"/>
  <c r="G45" i="5"/>
  <c r="F56" i="5"/>
  <c r="F67" i="5"/>
  <c r="B53" i="52"/>
  <c r="F53" i="54"/>
  <c r="B74" i="54"/>
  <c r="F66" i="54"/>
  <c r="B27" i="52"/>
  <c r="J47" i="1"/>
  <c r="J74" i="1"/>
  <c r="L61" i="1"/>
  <c r="K61" i="1"/>
  <c r="M42" i="4"/>
  <c r="L33" i="1"/>
  <c r="I33" i="1"/>
  <c r="D65" i="51"/>
  <c r="F74" i="4"/>
  <c r="D46" i="51"/>
  <c r="D58" i="51"/>
  <c r="F58" i="1"/>
  <c r="E58" i="1"/>
  <c r="F59" i="1"/>
  <c r="E59" i="1"/>
  <c r="F29" i="53"/>
  <c r="C29" i="53"/>
  <c r="F33" i="1"/>
  <c r="E33" i="1"/>
  <c r="F47" i="4"/>
  <c r="G45" i="4"/>
  <c r="G44" i="4"/>
  <c r="F40" i="4"/>
  <c r="F56" i="4"/>
  <c r="F15" i="1"/>
  <c r="C15" i="1"/>
  <c r="F26" i="1"/>
  <c r="C26" i="1"/>
  <c r="L23" i="1"/>
  <c r="I23" i="1"/>
  <c r="L30" i="1"/>
  <c r="K30" i="1"/>
  <c r="L42" i="58"/>
  <c r="K42" i="58"/>
  <c r="L52" i="58"/>
  <c r="I52" i="58"/>
  <c r="L61" i="58"/>
  <c r="I61" i="58"/>
  <c r="L72" i="58"/>
  <c r="I72" i="58"/>
  <c r="L38" i="58"/>
  <c r="K38" i="58"/>
  <c r="J74" i="58"/>
  <c r="L13" i="58"/>
  <c r="I13" i="58"/>
  <c r="L65" i="1"/>
  <c r="I65" i="1"/>
  <c r="L48" i="60"/>
  <c r="K48" i="60"/>
  <c r="L40" i="6"/>
  <c r="L70" i="58"/>
  <c r="I70" i="58"/>
  <c r="M43" i="6"/>
  <c r="L14" i="58"/>
  <c r="I14" i="58"/>
  <c r="L69" i="58"/>
  <c r="L67" i="6"/>
  <c r="L28" i="58"/>
  <c r="I28" i="58"/>
  <c r="H40" i="58"/>
  <c r="L51" i="58"/>
  <c r="I51" i="58"/>
  <c r="L60" i="58"/>
  <c r="L47" i="6"/>
  <c r="H56" i="1"/>
  <c r="H67" i="1"/>
  <c r="L50" i="1"/>
  <c r="I50" i="1"/>
  <c r="L59" i="1"/>
  <c r="K59" i="1"/>
  <c r="L74" i="6"/>
  <c r="L29" i="1"/>
  <c r="K29" i="1"/>
  <c r="L28" i="1"/>
  <c r="K28" i="1"/>
  <c r="L24" i="1"/>
  <c r="I24" i="1"/>
  <c r="L29" i="58"/>
  <c r="H74" i="58"/>
  <c r="H74" i="1"/>
  <c r="L75" i="58"/>
  <c r="I75" i="58"/>
  <c r="H59" i="51"/>
  <c r="L58" i="1"/>
  <c r="K58" i="1"/>
  <c r="L20" i="1"/>
  <c r="K20" i="1"/>
  <c r="F18" i="1"/>
  <c r="E18" i="1"/>
  <c r="F27" i="1"/>
  <c r="C27" i="1"/>
  <c r="F31" i="58"/>
  <c r="E31" i="58"/>
  <c r="F42" i="58"/>
  <c r="F51" i="58"/>
  <c r="F19" i="58"/>
  <c r="E19" i="58"/>
  <c r="F20" i="58"/>
  <c r="E20" i="58"/>
  <c r="F62" i="1"/>
  <c r="C62" i="1"/>
  <c r="F57" i="1"/>
  <c r="E57" i="1"/>
  <c r="F29" i="1"/>
  <c r="E29" i="1"/>
  <c r="F61" i="58"/>
  <c r="F72" i="58"/>
  <c r="E72" i="58"/>
  <c r="F27" i="58"/>
  <c r="E27" i="58"/>
  <c r="F55" i="58"/>
  <c r="E55" i="58"/>
  <c r="F74" i="6"/>
  <c r="F46" i="1"/>
  <c r="C46" i="1"/>
  <c r="B66" i="51"/>
  <c r="F66" i="1"/>
  <c r="F43" i="1"/>
  <c r="C43" i="1"/>
  <c r="B47" i="58"/>
  <c r="F46" i="58"/>
  <c r="C46" i="58"/>
  <c r="B56" i="58"/>
  <c r="B67" i="58"/>
  <c r="F34" i="58"/>
  <c r="E34" i="58"/>
  <c r="F29" i="58"/>
  <c r="E29" i="58"/>
  <c r="B40" i="58"/>
  <c r="F66" i="58"/>
  <c r="E66" i="58"/>
  <c r="G44" i="6"/>
  <c r="F45" i="58"/>
  <c r="F47" i="6"/>
  <c r="G45" i="6"/>
  <c r="F15" i="58"/>
  <c r="E15" i="58"/>
  <c r="F23" i="58"/>
  <c r="E23" i="58"/>
  <c r="F60" i="58"/>
  <c r="E60" i="58"/>
  <c r="F56" i="6"/>
  <c r="F67" i="6"/>
  <c r="F70" i="58"/>
  <c r="F72" i="1"/>
  <c r="C72" i="1"/>
  <c r="F16" i="1"/>
  <c r="E16" i="1"/>
  <c r="B29" i="51"/>
  <c r="F63" i="1"/>
  <c r="E63" i="1"/>
  <c r="F75" i="1"/>
  <c r="C75" i="1"/>
  <c r="B36" i="51"/>
  <c r="L51" i="1"/>
  <c r="I51" i="1"/>
  <c r="L70" i="1"/>
  <c r="I70" i="1"/>
  <c r="L27" i="1"/>
  <c r="K27" i="1"/>
  <c r="L34" i="1"/>
  <c r="I34" i="1"/>
  <c r="J52" i="51"/>
  <c r="J61" i="51"/>
  <c r="J28" i="51"/>
  <c r="J17" i="51"/>
  <c r="L14" i="1"/>
  <c r="J33" i="51"/>
  <c r="J66" i="51"/>
  <c r="L42" i="1"/>
  <c r="I42" i="1"/>
  <c r="L73" i="1"/>
  <c r="I73" i="1"/>
  <c r="L72" i="1"/>
  <c r="H34" i="51"/>
  <c r="L26" i="1"/>
  <c r="I26" i="1"/>
  <c r="L52" i="1"/>
  <c r="K52" i="1"/>
  <c r="H52" i="51"/>
  <c r="H61" i="51"/>
  <c r="L60" i="1"/>
  <c r="L57" i="1"/>
  <c r="I57" i="1"/>
  <c r="L43" i="1"/>
  <c r="I43" i="1"/>
  <c r="H32" i="51"/>
  <c r="H73" i="51"/>
  <c r="L19" i="1"/>
  <c r="K19" i="1"/>
  <c r="F24" i="1"/>
  <c r="E24" i="1"/>
  <c r="F30" i="1"/>
  <c r="C30" i="1"/>
  <c r="D16" i="51"/>
  <c r="F20" i="1"/>
  <c r="F53" i="1"/>
  <c r="C53" i="1"/>
  <c r="F73" i="1"/>
  <c r="C73" i="1"/>
  <c r="F61" i="1"/>
  <c r="C61" i="1"/>
  <c r="F44" i="1"/>
  <c r="C44" i="1"/>
  <c r="F23" i="1"/>
  <c r="E23" i="1"/>
  <c r="F28" i="1"/>
  <c r="C28" i="1"/>
  <c r="F13" i="1"/>
  <c r="E13" i="1"/>
  <c r="B73" i="51"/>
  <c r="F42" i="1"/>
  <c r="E42" i="1"/>
  <c r="B44" i="51"/>
  <c r="F34" i="1"/>
  <c r="C34" i="1"/>
  <c r="B57" i="51"/>
  <c r="F14" i="1"/>
  <c r="E14" i="1"/>
  <c r="F19" i="1"/>
  <c r="E19" i="1"/>
  <c r="B60" i="51"/>
  <c r="B70" i="51"/>
  <c r="F70" i="1"/>
  <c r="C70" i="1"/>
  <c r="F45" i="1"/>
  <c r="C45" i="1"/>
  <c r="D45" i="51"/>
  <c r="F64" i="1"/>
  <c r="E64" i="1"/>
  <c r="H45" i="51"/>
  <c r="J63" i="51"/>
  <c r="F31" i="1"/>
  <c r="E31" i="1"/>
  <c r="F17" i="1"/>
  <c r="E17" i="1"/>
  <c r="F21" i="1"/>
  <c r="C21" i="1"/>
  <c r="F25" i="1"/>
  <c r="E25" i="1"/>
  <c r="B17" i="51"/>
  <c r="D55" i="51"/>
  <c r="F55" i="1"/>
  <c r="C55" i="1"/>
  <c r="D50" i="51"/>
  <c r="D59" i="51"/>
  <c r="F69" i="1"/>
  <c r="E69" i="1"/>
  <c r="D69" i="51"/>
  <c r="H44" i="51"/>
  <c r="H75" i="51"/>
  <c r="J32" i="51"/>
  <c r="B21" i="51"/>
  <c r="L54" i="1"/>
  <c r="F50" i="1"/>
  <c r="E50" i="1"/>
  <c r="L63" i="1"/>
  <c r="K63" i="1"/>
  <c r="D26" i="51"/>
  <c r="F52" i="1"/>
  <c r="E52" i="1"/>
  <c r="D54" i="51"/>
  <c r="F54" i="1"/>
  <c r="L44" i="1"/>
  <c r="I44" i="1"/>
  <c r="L31" i="1"/>
  <c r="J31" i="51"/>
  <c r="J16" i="51"/>
  <c r="L16" i="1"/>
  <c r="K16" i="1"/>
  <c r="L18" i="1"/>
  <c r="K18" i="1"/>
  <c r="J40" i="1"/>
  <c r="H15" i="51"/>
  <c r="J54" i="51"/>
  <c r="L45" i="1"/>
  <c r="K45" i="1"/>
  <c r="J56" i="1"/>
  <c r="L55" i="1"/>
  <c r="I55" i="1"/>
  <c r="L64" i="1"/>
  <c r="I64" i="1"/>
  <c r="J64" i="51"/>
  <c r="L53" i="1"/>
  <c r="F38" i="1"/>
  <c r="E38" i="1"/>
  <c r="D38" i="51"/>
  <c r="J38" i="51"/>
  <c r="H53" i="51"/>
  <c r="L73" i="53"/>
  <c r="K73" i="53"/>
  <c r="D15" i="51"/>
  <c r="D32" i="51"/>
  <c r="D19" i="51"/>
  <c r="D23" i="51"/>
  <c r="D44" i="51"/>
  <c r="H18" i="51"/>
  <c r="F60" i="1"/>
  <c r="C60" i="1"/>
  <c r="H46" i="51"/>
  <c r="H47" i="1"/>
  <c r="H55" i="51"/>
  <c r="L69" i="1"/>
  <c r="D51" i="51"/>
  <c r="H14" i="51"/>
  <c r="J36" i="51"/>
  <c r="J55" i="51"/>
  <c r="L46" i="1"/>
  <c r="F51" i="1"/>
  <c r="E51" i="1"/>
  <c r="D72" i="51"/>
  <c r="F36" i="1"/>
  <c r="C36" i="1"/>
  <c r="L15" i="1"/>
  <c r="K15" i="1"/>
  <c r="F32" i="1"/>
  <c r="L66" i="1"/>
  <c r="J43" i="51"/>
  <c r="H22" i="51"/>
  <c r="D75" i="51"/>
  <c r="D42" i="51"/>
  <c r="B24" i="51"/>
  <c r="H36" i="51"/>
  <c r="D13" i="51"/>
  <c r="D18" i="51"/>
  <c r="D22" i="51"/>
  <c r="D63" i="51"/>
  <c r="J25" i="51"/>
  <c r="J29" i="51"/>
  <c r="F17" i="53"/>
  <c r="C17" i="53"/>
  <c r="B27" i="51"/>
  <c r="B53" i="51"/>
  <c r="B63" i="51"/>
  <c r="J51" i="51"/>
  <c r="H72" i="51"/>
  <c r="F40" i="27"/>
  <c r="L15" i="60"/>
  <c r="I33" i="60"/>
  <c r="L40" i="33"/>
  <c r="L36" i="60"/>
  <c r="K19" i="33"/>
  <c r="K21" i="33"/>
  <c r="K48" i="33"/>
  <c r="K55" i="33"/>
  <c r="L47" i="33"/>
  <c r="L63" i="60"/>
  <c r="I63" i="60"/>
  <c r="L73" i="60"/>
  <c r="H56" i="60"/>
  <c r="H67" i="60"/>
  <c r="K24" i="33"/>
  <c r="L74" i="33"/>
  <c r="K58" i="33"/>
  <c r="K42" i="33"/>
  <c r="E74" i="33"/>
  <c r="E27" i="60"/>
  <c r="C27" i="60"/>
  <c r="E70" i="60"/>
  <c r="C70" i="60"/>
  <c r="E73" i="60"/>
  <c r="C73" i="60"/>
  <c r="B74" i="60"/>
  <c r="F13" i="60"/>
  <c r="E13" i="60"/>
  <c r="F34" i="60"/>
  <c r="E34" i="60"/>
  <c r="E22" i="33"/>
  <c r="E26" i="33"/>
  <c r="E32" i="33"/>
  <c r="E34" i="33"/>
  <c r="E45" i="33"/>
  <c r="E50" i="33"/>
  <c r="F36" i="60"/>
  <c r="E55" i="33"/>
  <c r="F50" i="60"/>
  <c r="E50" i="60"/>
  <c r="G42" i="33"/>
  <c r="F62" i="60"/>
  <c r="E62" i="60"/>
  <c r="E31" i="33"/>
  <c r="E36" i="33"/>
  <c r="E42" i="33"/>
  <c r="E46" i="33"/>
  <c r="C58" i="60"/>
  <c r="C66" i="60"/>
  <c r="B47" i="60"/>
  <c r="F63" i="60"/>
  <c r="E63" i="60"/>
  <c r="J72" i="53"/>
  <c r="J72" i="52"/>
  <c r="L42" i="32"/>
  <c r="J45" i="51"/>
  <c r="L34" i="53"/>
  <c r="K34" i="53"/>
  <c r="J74" i="32"/>
  <c r="J61" i="53"/>
  <c r="J61" i="52"/>
  <c r="L54" i="32"/>
  <c r="I54" i="32"/>
  <c r="L16" i="32"/>
  <c r="K16" i="32"/>
  <c r="L36" i="32"/>
  <c r="K36" i="32"/>
  <c r="J75" i="51"/>
  <c r="L58" i="32"/>
  <c r="I58" i="32"/>
  <c r="M43" i="29"/>
  <c r="J72" i="51"/>
  <c r="M44" i="29"/>
  <c r="L67" i="29"/>
  <c r="H38" i="53"/>
  <c r="H38" i="52"/>
  <c r="L47" i="29"/>
  <c r="H22" i="53"/>
  <c r="L65" i="53"/>
  <c r="I65" i="53"/>
  <c r="H58" i="51"/>
  <c r="H42" i="53"/>
  <c r="H42" i="52"/>
  <c r="L54" i="53"/>
  <c r="I54" i="53"/>
  <c r="L74" i="29"/>
  <c r="H42" i="51"/>
  <c r="H58" i="53"/>
  <c r="H58" i="52"/>
  <c r="L15" i="32"/>
  <c r="I15" i="32"/>
  <c r="H13" i="51"/>
  <c r="L52" i="32"/>
  <c r="I52" i="32"/>
  <c r="L40" i="29"/>
  <c r="H38" i="51"/>
  <c r="H69" i="51"/>
  <c r="H32" i="53"/>
  <c r="H32" i="52"/>
  <c r="D46" i="53"/>
  <c r="D46" i="52"/>
  <c r="D63" i="53"/>
  <c r="D63" i="52"/>
  <c r="D14" i="51"/>
  <c r="D42" i="53"/>
  <c r="D42" i="52"/>
  <c r="F19" i="32"/>
  <c r="C19" i="32"/>
  <c r="F26" i="32"/>
  <c r="F66" i="32"/>
  <c r="E66" i="32"/>
  <c r="F13" i="32"/>
  <c r="E13" i="32"/>
  <c r="D34" i="51"/>
  <c r="D53" i="51"/>
  <c r="D62" i="51"/>
  <c r="D73" i="51"/>
  <c r="D13" i="53"/>
  <c r="D43" i="53"/>
  <c r="D43" i="52"/>
  <c r="D58" i="53"/>
  <c r="D47" i="32"/>
  <c r="D73" i="53"/>
  <c r="D74" i="32"/>
  <c r="G45" i="29"/>
  <c r="D27" i="51"/>
  <c r="D22" i="53"/>
  <c r="D22" i="52"/>
  <c r="F50" i="53"/>
  <c r="F57" i="32"/>
  <c r="E57" i="32"/>
  <c r="B23" i="51"/>
  <c r="F23" i="32"/>
  <c r="E23" i="32"/>
  <c r="B23" i="53"/>
  <c r="B65" i="51"/>
  <c r="F65" i="32"/>
  <c r="C65" i="32"/>
  <c r="B65" i="53"/>
  <c r="B65" i="52"/>
  <c r="B72" i="53"/>
  <c r="F72" i="53"/>
  <c r="B74" i="32"/>
  <c r="B72" i="51"/>
  <c r="F34" i="32"/>
  <c r="B34" i="51"/>
  <c r="B34" i="53"/>
  <c r="B34" i="52"/>
  <c r="F16" i="32"/>
  <c r="C16" i="32"/>
  <c r="B16" i="53"/>
  <c r="B16" i="51"/>
  <c r="B75" i="53"/>
  <c r="B75" i="52"/>
  <c r="B75" i="51"/>
  <c r="F46" i="32"/>
  <c r="E46" i="32"/>
  <c r="B46" i="51"/>
  <c r="B46" i="53"/>
  <c r="B46" i="52"/>
  <c r="F27" i="53"/>
  <c r="C27" i="53"/>
  <c r="B30" i="53"/>
  <c r="B26" i="53"/>
  <c r="F26" i="53"/>
  <c r="B63" i="53"/>
  <c r="B24" i="53"/>
  <c r="B24" i="52"/>
  <c r="B66" i="53"/>
  <c r="F27" i="32"/>
  <c r="B26" i="51"/>
  <c r="B43" i="51"/>
  <c r="B36" i="53"/>
  <c r="B36" i="52"/>
  <c r="B30" i="51"/>
  <c r="B73" i="53"/>
  <c r="B73" i="52"/>
  <c r="B40" i="32"/>
  <c r="L73" i="32"/>
  <c r="I73" i="32"/>
  <c r="J73" i="51"/>
  <c r="J38" i="53"/>
  <c r="J55" i="53"/>
  <c r="J58" i="53"/>
  <c r="J65" i="52"/>
  <c r="J48" i="51"/>
  <c r="J21" i="51"/>
  <c r="J17" i="53"/>
  <c r="J17" i="52"/>
  <c r="J29" i="53"/>
  <c r="J29" i="52"/>
  <c r="L55" i="32"/>
  <c r="I55" i="32"/>
  <c r="J66" i="53"/>
  <c r="J66" i="52"/>
  <c r="J33" i="53"/>
  <c r="J33" i="52"/>
  <c r="J20" i="51"/>
  <c r="J58" i="51"/>
  <c r="L13" i="32"/>
  <c r="I13" i="32"/>
  <c r="J18" i="51"/>
  <c r="J18" i="53"/>
  <c r="J18" i="52"/>
  <c r="L69" i="32"/>
  <c r="I69" i="32"/>
  <c r="J69" i="53"/>
  <c r="L69" i="53"/>
  <c r="J69" i="51"/>
  <c r="M44" i="30"/>
  <c r="J62" i="51"/>
  <c r="J44" i="51"/>
  <c r="L19" i="53"/>
  <c r="I19" i="53"/>
  <c r="L24" i="53"/>
  <c r="I24" i="53"/>
  <c r="J28" i="53"/>
  <c r="J52" i="53"/>
  <c r="J50" i="53"/>
  <c r="J50" i="52"/>
  <c r="J50" i="51"/>
  <c r="J13" i="51"/>
  <c r="J24" i="51"/>
  <c r="J73" i="52"/>
  <c r="J42" i="52"/>
  <c r="L44" i="53"/>
  <c r="I44" i="53"/>
  <c r="J44" i="52"/>
  <c r="J25" i="53"/>
  <c r="J25" i="52"/>
  <c r="L26" i="32"/>
  <c r="J26" i="51"/>
  <c r="J26" i="53"/>
  <c r="J60" i="53"/>
  <c r="J60" i="52"/>
  <c r="J60" i="51"/>
  <c r="J65" i="51"/>
  <c r="J45" i="52"/>
  <c r="L30" i="32"/>
  <c r="I30" i="32"/>
  <c r="J30" i="51"/>
  <c r="L24" i="32"/>
  <c r="J40" i="32"/>
  <c r="J47" i="32"/>
  <c r="J46" i="53"/>
  <c r="J53" i="53"/>
  <c r="J56" i="32"/>
  <c r="J57" i="51"/>
  <c r="J57" i="53"/>
  <c r="J57" i="52"/>
  <c r="L44" i="32"/>
  <c r="I44" i="32"/>
  <c r="L57" i="32"/>
  <c r="I57" i="32"/>
  <c r="L61" i="32"/>
  <c r="L65" i="32"/>
  <c r="I65" i="32"/>
  <c r="L45" i="53"/>
  <c r="I45" i="53"/>
  <c r="L75" i="32"/>
  <c r="L34" i="32"/>
  <c r="L16" i="53"/>
  <c r="L20" i="32"/>
  <c r="I20" i="32"/>
  <c r="H20" i="51"/>
  <c r="H20" i="53"/>
  <c r="H57" i="52"/>
  <c r="H59" i="53"/>
  <c r="L75" i="53"/>
  <c r="I75" i="53"/>
  <c r="H28" i="52"/>
  <c r="H52" i="52"/>
  <c r="H64" i="52"/>
  <c r="L64" i="53"/>
  <c r="L63" i="32"/>
  <c r="I63" i="32"/>
  <c r="H63" i="51"/>
  <c r="H63" i="53"/>
  <c r="H48" i="53"/>
  <c r="H48" i="51"/>
  <c r="L59" i="32"/>
  <c r="I59" i="32"/>
  <c r="H66" i="53"/>
  <c r="L66" i="32"/>
  <c r="H66" i="51"/>
  <c r="L40" i="30"/>
  <c r="L48" i="32"/>
  <c r="I48" i="32"/>
  <c r="H23" i="53"/>
  <c r="H23" i="51"/>
  <c r="L23" i="32"/>
  <c r="I23" i="32"/>
  <c r="L33" i="32"/>
  <c r="I33" i="32"/>
  <c r="H33" i="51"/>
  <c r="L17" i="32"/>
  <c r="H17" i="51"/>
  <c r="H43" i="53"/>
  <c r="H43" i="51"/>
  <c r="H64" i="51"/>
  <c r="L64" i="32"/>
  <c r="L31" i="53"/>
  <c r="I31" i="53"/>
  <c r="H21" i="53"/>
  <c r="H21" i="51"/>
  <c r="L21" i="32"/>
  <c r="L28" i="32"/>
  <c r="H28" i="51"/>
  <c r="L60" i="32"/>
  <c r="L15" i="53"/>
  <c r="H17" i="53"/>
  <c r="H18" i="53"/>
  <c r="L18" i="32"/>
  <c r="I18" i="32"/>
  <c r="L25" i="32"/>
  <c r="H25" i="53"/>
  <c r="H25" i="51"/>
  <c r="L62" i="32"/>
  <c r="H62" i="53"/>
  <c r="L70" i="32"/>
  <c r="I70" i="32"/>
  <c r="H70" i="53"/>
  <c r="H70" i="51"/>
  <c r="L13" i="53"/>
  <c r="H47" i="32"/>
  <c r="H34" i="52"/>
  <c r="H60" i="53"/>
  <c r="H14" i="53"/>
  <c r="L14" i="32"/>
  <c r="H29" i="53"/>
  <c r="H29" i="51"/>
  <c r="L29" i="32"/>
  <c r="H36" i="53"/>
  <c r="L47" i="30"/>
  <c r="L74" i="30"/>
  <c r="L31" i="32"/>
  <c r="H31" i="51"/>
  <c r="H27" i="53"/>
  <c r="H27" i="51"/>
  <c r="L27" i="32"/>
  <c r="H30" i="53"/>
  <c r="H30" i="51"/>
  <c r="L50" i="32"/>
  <c r="H50" i="53"/>
  <c r="L51" i="32"/>
  <c r="H51" i="53"/>
  <c r="H51" i="51"/>
  <c r="F57" i="53"/>
  <c r="C57" i="53"/>
  <c r="D57" i="52"/>
  <c r="F70" i="32"/>
  <c r="C70" i="32"/>
  <c r="D15" i="53"/>
  <c r="D15" i="52"/>
  <c r="F21" i="32"/>
  <c r="C21" i="32"/>
  <c r="D21" i="53"/>
  <c r="D21" i="51"/>
  <c r="F28" i="32"/>
  <c r="C28" i="32"/>
  <c r="D52" i="53"/>
  <c r="D52" i="52"/>
  <c r="D52" i="51"/>
  <c r="D33" i="51"/>
  <c r="F38" i="53"/>
  <c r="C38" i="53"/>
  <c r="D32" i="53"/>
  <c r="F32" i="53"/>
  <c r="C32" i="53"/>
  <c r="F32" i="32"/>
  <c r="C32" i="32"/>
  <c r="F60" i="32"/>
  <c r="C60" i="32"/>
  <c r="D60" i="51"/>
  <c r="D60" i="53"/>
  <c r="F60" i="53"/>
  <c r="C60" i="53"/>
  <c r="D64" i="51"/>
  <c r="D64" i="53"/>
  <c r="D64" i="52"/>
  <c r="D70" i="51"/>
  <c r="D70" i="53"/>
  <c r="D25" i="51"/>
  <c r="D25" i="53"/>
  <c r="D40" i="32"/>
  <c r="D36" i="53"/>
  <c r="D36" i="51"/>
  <c r="F40" i="30"/>
  <c r="D28" i="51"/>
  <c r="D43" i="51"/>
  <c r="D56" i="32"/>
  <c r="D67" i="32"/>
  <c r="D31" i="53"/>
  <c r="D31" i="52"/>
  <c r="D31" i="51"/>
  <c r="D19" i="53"/>
  <c r="F19" i="53"/>
  <c r="C19" i="53"/>
  <c r="F22" i="32"/>
  <c r="F52" i="32"/>
  <c r="E52" i="32"/>
  <c r="D75" i="53"/>
  <c r="D75" i="52"/>
  <c r="F75" i="32"/>
  <c r="F53" i="32"/>
  <c r="F53" i="58"/>
  <c r="F74" i="30"/>
  <c r="F54" i="32"/>
  <c r="E54" i="32"/>
  <c r="F72" i="32"/>
  <c r="C72" i="32"/>
  <c r="F17" i="32"/>
  <c r="F63" i="32"/>
  <c r="F58" i="32"/>
  <c r="B58" i="53"/>
  <c r="B58" i="51"/>
  <c r="G42" i="30"/>
  <c r="F45" i="53"/>
  <c r="B62" i="51"/>
  <c r="B62" i="53"/>
  <c r="F62" i="32"/>
  <c r="C62" i="32"/>
  <c r="B69" i="52"/>
  <c r="F69" i="53"/>
  <c r="B59" i="53"/>
  <c r="B59" i="51"/>
  <c r="F59" i="32"/>
  <c r="G44" i="30"/>
  <c r="B22" i="52"/>
  <c r="B60" i="52"/>
  <c r="B15" i="53"/>
  <c r="F15" i="32"/>
  <c r="B15" i="51"/>
  <c r="B48" i="53"/>
  <c r="B48" i="51"/>
  <c r="F48" i="32"/>
  <c r="B55" i="51"/>
  <c r="B56" i="32"/>
  <c r="B67" i="32"/>
  <c r="F55" i="32"/>
  <c r="B55" i="53"/>
  <c r="G45" i="30"/>
  <c r="F47" i="30"/>
  <c r="F20" i="53"/>
  <c r="B20" i="52"/>
  <c r="F42" i="32"/>
  <c r="C42" i="32"/>
  <c r="B42" i="53"/>
  <c r="B69" i="51"/>
  <c r="F69" i="32"/>
  <c r="C69" i="32"/>
  <c r="B47" i="32"/>
  <c r="B18" i="51"/>
  <c r="F18" i="32"/>
  <c r="C18" i="32"/>
  <c r="B18" i="53"/>
  <c r="F64" i="32"/>
  <c r="C64" i="32"/>
  <c r="B64" i="51"/>
  <c r="F56" i="30"/>
  <c r="B42" i="51"/>
  <c r="F61" i="32"/>
  <c r="B61" i="53"/>
  <c r="F33" i="53"/>
  <c r="B33" i="52"/>
  <c r="B45" i="51"/>
  <c r="F45" i="32"/>
  <c r="B32" i="52"/>
  <c r="B14" i="51"/>
  <c r="F14" i="32"/>
  <c r="F51" i="32"/>
  <c r="B51" i="53"/>
  <c r="B51" i="51"/>
  <c r="F14" i="53"/>
  <c r="F31" i="32"/>
  <c r="B31" i="51"/>
  <c r="B31" i="53"/>
  <c r="F25" i="32"/>
  <c r="B25" i="51"/>
  <c r="B28" i="51"/>
  <c r="B28" i="53"/>
  <c r="F44" i="32"/>
  <c r="B44" i="53"/>
  <c r="B70" i="52"/>
  <c r="F33" i="32"/>
  <c r="B33" i="51"/>
  <c r="B54" i="53"/>
  <c r="B54" i="51"/>
  <c r="B52" i="51"/>
  <c r="B52" i="53"/>
  <c r="H40" i="51"/>
  <c r="I14" i="60"/>
  <c r="I27" i="60"/>
  <c r="I70" i="60"/>
  <c r="I55" i="60"/>
  <c r="K17" i="60"/>
  <c r="F67" i="33"/>
  <c r="I60" i="60"/>
  <c r="I58" i="60"/>
  <c r="I43" i="60"/>
  <c r="C30" i="60"/>
  <c r="K38" i="60"/>
  <c r="K13" i="60"/>
  <c r="K34" i="60"/>
  <c r="K32" i="58"/>
  <c r="I47" i="26"/>
  <c r="C74" i="26"/>
  <c r="L76" i="7"/>
  <c r="M75" i="7"/>
  <c r="K22" i="60"/>
  <c r="I59" i="60"/>
  <c r="K62" i="60"/>
  <c r="K57" i="60"/>
  <c r="C33" i="60"/>
  <c r="E43" i="60"/>
  <c r="E44" i="60"/>
  <c r="J76" i="60"/>
  <c r="M42" i="60"/>
  <c r="C40" i="24"/>
  <c r="E13" i="20"/>
  <c r="C57" i="60"/>
  <c r="C14" i="60"/>
  <c r="C42" i="60"/>
  <c r="C22" i="60"/>
  <c r="E52" i="60"/>
  <c r="C20" i="60"/>
  <c r="I16" i="60"/>
  <c r="K18" i="60"/>
  <c r="I19" i="60"/>
  <c r="I21" i="60"/>
  <c r="K47" i="34"/>
  <c r="K66" i="60"/>
  <c r="K42" i="60"/>
  <c r="I45" i="60"/>
  <c r="I20" i="60"/>
  <c r="I29" i="60"/>
  <c r="C18" i="60"/>
  <c r="D76" i="60"/>
  <c r="G42" i="60"/>
  <c r="C16" i="60"/>
  <c r="C23" i="60"/>
  <c r="E38" i="60"/>
  <c r="C17" i="60"/>
  <c r="E45" i="60"/>
  <c r="I30" i="60"/>
  <c r="K31" i="60"/>
  <c r="K50" i="60"/>
  <c r="I65" i="60"/>
  <c r="C24" i="60"/>
  <c r="C28" i="60"/>
  <c r="F47" i="60"/>
  <c r="E47" i="60"/>
  <c r="E47" i="33"/>
  <c r="C59" i="60"/>
  <c r="E19" i="60"/>
  <c r="K51" i="60"/>
  <c r="I54" i="60"/>
  <c r="I52" i="60"/>
  <c r="I28" i="60"/>
  <c r="K25" i="60"/>
  <c r="K24" i="60"/>
  <c r="I61" i="60"/>
  <c r="I27" i="59"/>
  <c r="C26" i="60"/>
  <c r="C51" i="60"/>
  <c r="E75" i="60"/>
  <c r="F74" i="60"/>
  <c r="E74" i="60"/>
  <c r="C54" i="60"/>
  <c r="C46" i="60"/>
  <c r="C63" i="59"/>
  <c r="E61" i="60"/>
  <c r="E25" i="60"/>
  <c r="L76" i="27"/>
  <c r="M24" i="27"/>
  <c r="F67" i="27"/>
  <c r="F76" i="27"/>
  <c r="K47" i="28"/>
  <c r="I47" i="28"/>
  <c r="K40" i="28"/>
  <c r="I40" i="28"/>
  <c r="C40" i="28"/>
  <c r="F67" i="29"/>
  <c r="K47" i="24"/>
  <c r="I47" i="24"/>
  <c r="K72" i="32"/>
  <c r="K43" i="32"/>
  <c r="I45" i="32"/>
  <c r="I46" i="32"/>
  <c r="E19" i="59"/>
  <c r="K21" i="1"/>
  <c r="I22" i="1"/>
  <c r="K38" i="1"/>
  <c r="I32" i="1"/>
  <c r="K27" i="58"/>
  <c r="I50" i="58"/>
  <c r="K24" i="58"/>
  <c r="K46" i="58"/>
  <c r="I17" i="58"/>
  <c r="I15" i="59"/>
  <c r="I52" i="59"/>
  <c r="I54" i="59"/>
  <c r="I25" i="59"/>
  <c r="H75" i="52"/>
  <c r="L75" i="52"/>
  <c r="I75" i="52"/>
  <c r="L56" i="36"/>
  <c r="I56" i="36"/>
  <c r="K50" i="59"/>
  <c r="I61" i="59"/>
  <c r="C42" i="59"/>
  <c r="C31" i="59"/>
  <c r="E44" i="59"/>
  <c r="C43" i="59"/>
  <c r="C17" i="59"/>
  <c r="C32" i="59"/>
  <c r="K62" i="36"/>
  <c r="L76" i="41"/>
  <c r="M63" i="41"/>
  <c r="I33" i="59"/>
  <c r="K75" i="1"/>
  <c r="I36" i="1"/>
  <c r="K13" i="1"/>
  <c r="K55" i="58"/>
  <c r="M21" i="7"/>
  <c r="I65" i="59"/>
  <c r="L76" i="4"/>
  <c r="M25" i="4"/>
  <c r="M65" i="7"/>
  <c r="M48" i="7"/>
  <c r="C32" i="58"/>
  <c r="F67" i="7"/>
  <c r="C59" i="59"/>
  <c r="C23" i="59"/>
  <c r="K63" i="58"/>
  <c r="K45" i="58"/>
  <c r="I15" i="58"/>
  <c r="K54" i="58"/>
  <c r="I66" i="58"/>
  <c r="L76" i="12"/>
  <c r="M57" i="12"/>
  <c r="K58" i="32"/>
  <c r="I51" i="59"/>
  <c r="J76" i="59"/>
  <c r="M43" i="59"/>
  <c r="L76" i="22"/>
  <c r="M55" i="22"/>
  <c r="K16" i="59"/>
  <c r="K38" i="32"/>
  <c r="I70" i="59"/>
  <c r="L76" i="25"/>
  <c r="M39" i="25"/>
  <c r="K23" i="60"/>
  <c r="I72" i="60"/>
  <c r="K34" i="59"/>
  <c r="K14" i="59"/>
  <c r="I75" i="60"/>
  <c r="K64" i="60"/>
  <c r="K22" i="59"/>
  <c r="I69" i="59"/>
  <c r="K40" i="34"/>
  <c r="K67" i="33"/>
  <c r="E29" i="59"/>
  <c r="E65" i="59"/>
  <c r="E22" i="59"/>
  <c r="C69" i="60"/>
  <c r="C65" i="60"/>
  <c r="F76" i="33"/>
  <c r="G34" i="33"/>
  <c r="C72" i="60"/>
  <c r="C30" i="59"/>
  <c r="C34" i="59"/>
  <c r="C15" i="59"/>
  <c r="I28" i="59"/>
  <c r="K59" i="59"/>
  <c r="K26" i="59"/>
  <c r="L76" i="35"/>
  <c r="M53" i="35"/>
  <c r="K17" i="59"/>
  <c r="I42" i="59"/>
  <c r="I72" i="59"/>
  <c r="I48" i="59"/>
  <c r="I19" i="59"/>
  <c r="K67" i="35"/>
  <c r="I13" i="59"/>
  <c r="K20" i="59"/>
  <c r="E61" i="59"/>
  <c r="D76" i="59"/>
  <c r="G43" i="59"/>
  <c r="C29" i="60"/>
  <c r="C52" i="59"/>
  <c r="C54" i="59"/>
  <c r="C36" i="59"/>
  <c r="C75" i="59"/>
  <c r="C21" i="59"/>
  <c r="C62" i="59"/>
  <c r="E73" i="59"/>
  <c r="E38" i="58"/>
  <c r="C16" i="58"/>
  <c r="F67" i="39"/>
  <c r="F76" i="39"/>
  <c r="E53" i="59"/>
  <c r="C27" i="59"/>
  <c r="C72" i="59"/>
  <c r="C38" i="32"/>
  <c r="F76" i="26"/>
  <c r="G24" i="26"/>
  <c r="E43" i="32"/>
  <c r="F67" i="24"/>
  <c r="F76" i="24"/>
  <c r="G74" i="24"/>
  <c r="C56" i="24"/>
  <c r="E56" i="24"/>
  <c r="C30" i="32"/>
  <c r="E33" i="58"/>
  <c r="C58" i="1"/>
  <c r="E26" i="1"/>
  <c r="E22" i="1"/>
  <c r="C65" i="1"/>
  <c r="F76" i="2"/>
  <c r="C31" i="60"/>
  <c r="E15" i="60"/>
  <c r="E56" i="35"/>
  <c r="C66" i="59"/>
  <c r="E50" i="59"/>
  <c r="F67" i="35"/>
  <c r="F76" i="35"/>
  <c r="G58" i="35"/>
  <c r="M52" i="7"/>
  <c r="L76" i="19"/>
  <c r="M62" i="19"/>
  <c r="C18" i="58"/>
  <c r="L76" i="37"/>
  <c r="M25" i="37"/>
  <c r="F67" i="49"/>
  <c r="L76" i="28"/>
  <c r="M74" i="28"/>
  <c r="K74" i="28"/>
  <c r="I74" i="28"/>
  <c r="F67" i="31"/>
  <c r="C21" i="60"/>
  <c r="G60" i="26"/>
  <c r="G73" i="26"/>
  <c r="G23" i="26"/>
  <c r="G66" i="26"/>
  <c r="G50" i="26"/>
  <c r="G30" i="26"/>
  <c r="G48" i="26"/>
  <c r="G75" i="26"/>
  <c r="G70" i="26"/>
  <c r="C76" i="26"/>
  <c r="C40" i="26"/>
  <c r="L76" i="31"/>
  <c r="M67" i="31"/>
  <c r="E67" i="26"/>
  <c r="C67" i="26"/>
  <c r="K67" i="28"/>
  <c r="I67" i="28"/>
  <c r="K40" i="24"/>
  <c r="I40" i="24"/>
  <c r="E56" i="28"/>
  <c r="F67" i="28"/>
  <c r="C56" i="28"/>
  <c r="E47" i="24"/>
  <c r="C47" i="24"/>
  <c r="F67" i="41"/>
  <c r="I32" i="60"/>
  <c r="K40" i="26"/>
  <c r="I40" i="26"/>
  <c r="K67" i="26"/>
  <c r="I67" i="26"/>
  <c r="G38" i="26"/>
  <c r="E47" i="26"/>
  <c r="C47" i="26"/>
  <c r="G56" i="26"/>
  <c r="E56" i="26"/>
  <c r="C56" i="26"/>
  <c r="L76" i="24"/>
  <c r="I74" i="24"/>
  <c r="K74" i="24"/>
  <c r="M43" i="22"/>
  <c r="L76" i="26"/>
  <c r="M40" i="26"/>
  <c r="K74" i="26"/>
  <c r="I74" i="26"/>
  <c r="G51" i="26"/>
  <c r="I67" i="24"/>
  <c r="K67" i="24"/>
  <c r="E40" i="26"/>
  <c r="E74" i="24"/>
  <c r="C74" i="24"/>
  <c r="E47" i="28"/>
  <c r="C47" i="28"/>
  <c r="I23" i="20"/>
  <c r="K67" i="34"/>
  <c r="L76" i="34"/>
  <c r="K69" i="60"/>
  <c r="L47" i="60"/>
  <c r="K47" i="60"/>
  <c r="K44" i="60"/>
  <c r="I46" i="60"/>
  <c r="E67" i="34"/>
  <c r="F76" i="34"/>
  <c r="G47" i="34"/>
  <c r="E47" i="34"/>
  <c r="E40" i="34"/>
  <c r="C64" i="60"/>
  <c r="E56" i="34"/>
  <c r="I44" i="60"/>
  <c r="I58" i="59"/>
  <c r="I23" i="59"/>
  <c r="K18" i="59"/>
  <c r="M16" i="35"/>
  <c r="C62" i="60"/>
  <c r="E14" i="59"/>
  <c r="C26" i="59"/>
  <c r="E55" i="60"/>
  <c r="C55" i="60"/>
  <c r="E40" i="35"/>
  <c r="I45" i="59"/>
  <c r="I36" i="59"/>
  <c r="M50" i="22"/>
  <c r="M24" i="22"/>
  <c r="K66" i="59"/>
  <c r="M75" i="22"/>
  <c r="K75" i="59"/>
  <c r="K32" i="32"/>
  <c r="I24" i="59"/>
  <c r="I31" i="59"/>
  <c r="C13" i="32"/>
  <c r="C69" i="59"/>
  <c r="C48" i="59"/>
  <c r="C18" i="59"/>
  <c r="F67" i="22"/>
  <c r="L76" i="18"/>
  <c r="C30" i="20"/>
  <c r="C29" i="32"/>
  <c r="E53" i="32"/>
  <c r="I19" i="32"/>
  <c r="L53" i="58"/>
  <c r="I53" i="58"/>
  <c r="H46" i="52"/>
  <c r="M40" i="23"/>
  <c r="K73" i="32"/>
  <c r="E50" i="32"/>
  <c r="F64" i="53"/>
  <c r="C64" i="53"/>
  <c r="E36" i="32"/>
  <c r="E20" i="32"/>
  <c r="F67" i="23"/>
  <c r="K15" i="32"/>
  <c r="L53" i="53"/>
  <c r="K53" i="53"/>
  <c r="M38" i="25"/>
  <c r="M15" i="25"/>
  <c r="I53" i="32"/>
  <c r="M24" i="25"/>
  <c r="K53" i="32"/>
  <c r="H47" i="53"/>
  <c r="C57" i="32"/>
  <c r="C23" i="32"/>
  <c r="F43" i="53"/>
  <c r="E43" i="53"/>
  <c r="C54" i="32"/>
  <c r="C73" i="32"/>
  <c r="E21" i="32"/>
  <c r="C24" i="32"/>
  <c r="E24" i="32"/>
  <c r="F76" i="25"/>
  <c r="G67" i="25"/>
  <c r="E19" i="32"/>
  <c r="K22" i="32"/>
  <c r="I16" i="32"/>
  <c r="L76" i="49"/>
  <c r="M61" i="49"/>
  <c r="M52" i="49"/>
  <c r="M51" i="49"/>
  <c r="L76" i="48"/>
  <c r="M47" i="48"/>
  <c r="F67" i="48"/>
  <c r="L76" i="47"/>
  <c r="I46" i="36"/>
  <c r="F67" i="47"/>
  <c r="F76" i="47"/>
  <c r="L76" i="45"/>
  <c r="M74" i="45"/>
  <c r="F76" i="45"/>
  <c r="L76" i="46"/>
  <c r="M74" i="46"/>
  <c r="D73" i="52"/>
  <c r="F73" i="52"/>
  <c r="C73" i="52"/>
  <c r="F67" i="46"/>
  <c r="K75" i="36"/>
  <c r="L76" i="50"/>
  <c r="M40" i="50"/>
  <c r="F76" i="50"/>
  <c r="G47" i="50"/>
  <c r="I24" i="36"/>
  <c r="L76" i="44"/>
  <c r="M74" i="44"/>
  <c r="C50" i="36"/>
  <c r="F76" i="44"/>
  <c r="G47" i="44"/>
  <c r="L65" i="54"/>
  <c r="I65" i="54"/>
  <c r="L47" i="59"/>
  <c r="K47" i="59"/>
  <c r="H31" i="52"/>
  <c r="L31" i="52"/>
  <c r="I31" i="52"/>
  <c r="K43" i="59"/>
  <c r="I25" i="36"/>
  <c r="I53" i="59"/>
  <c r="I46" i="59"/>
  <c r="K61" i="36"/>
  <c r="L76" i="38"/>
  <c r="M47" i="38"/>
  <c r="I57" i="59"/>
  <c r="I57" i="36"/>
  <c r="F74" i="59"/>
  <c r="E74" i="59"/>
  <c r="E20" i="59"/>
  <c r="B14" i="52"/>
  <c r="F14" i="52"/>
  <c r="E14" i="52"/>
  <c r="F67" i="38"/>
  <c r="I28" i="36"/>
  <c r="I20" i="36"/>
  <c r="K58" i="36"/>
  <c r="L76" i="43"/>
  <c r="D58" i="52"/>
  <c r="C25" i="54"/>
  <c r="D67" i="54"/>
  <c r="C75" i="36"/>
  <c r="E26" i="36"/>
  <c r="B56" i="54"/>
  <c r="B67" i="54"/>
  <c r="F50" i="54"/>
  <c r="E50" i="54"/>
  <c r="F67" i="43"/>
  <c r="F76" i="43"/>
  <c r="G74" i="43"/>
  <c r="I42" i="36"/>
  <c r="K19" i="36"/>
  <c r="J67" i="54"/>
  <c r="M25" i="41"/>
  <c r="H55" i="52"/>
  <c r="K63" i="36"/>
  <c r="K57" i="54"/>
  <c r="K21" i="36"/>
  <c r="H16" i="52"/>
  <c r="L16" i="52"/>
  <c r="I16" i="52"/>
  <c r="D74" i="54"/>
  <c r="C32" i="36"/>
  <c r="F76" i="41"/>
  <c r="G32" i="41"/>
  <c r="F50" i="51"/>
  <c r="C50" i="51"/>
  <c r="C13" i="54"/>
  <c r="C24" i="36"/>
  <c r="L54" i="52"/>
  <c r="I54" i="52"/>
  <c r="I62" i="54"/>
  <c r="J24" i="52"/>
  <c r="L24" i="52"/>
  <c r="K24" i="52"/>
  <c r="K27" i="36"/>
  <c r="H13" i="52"/>
  <c r="L13" i="52"/>
  <c r="I13" i="52"/>
  <c r="K60" i="36"/>
  <c r="L76" i="42"/>
  <c r="M40" i="42"/>
  <c r="K30" i="54"/>
  <c r="I26" i="36"/>
  <c r="L62" i="51"/>
  <c r="I62" i="51"/>
  <c r="K70" i="36"/>
  <c r="I54" i="36"/>
  <c r="F76" i="42"/>
  <c r="G65" i="42"/>
  <c r="B19" i="52"/>
  <c r="B57" i="52"/>
  <c r="F57" i="52"/>
  <c r="C57" i="52"/>
  <c r="C46" i="54"/>
  <c r="E44" i="36"/>
  <c r="C48" i="54"/>
  <c r="B47" i="54"/>
  <c r="E60" i="36"/>
  <c r="E55" i="36"/>
  <c r="C54" i="36"/>
  <c r="I24" i="54"/>
  <c r="K24" i="54"/>
  <c r="K36" i="36"/>
  <c r="J38" i="52"/>
  <c r="L38" i="52"/>
  <c r="I38" i="52"/>
  <c r="J28" i="52"/>
  <c r="L28" i="52"/>
  <c r="I28" i="52"/>
  <c r="H33" i="52"/>
  <c r="L33" i="52"/>
  <c r="I33" i="52"/>
  <c r="L53" i="54"/>
  <c r="K53" i="54"/>
  <c r="I59" i="36"/>
  <c r="I43" i="36"/>
  <c r="K51" i="36"/>
  <c r="I51" i="36"/>
  <c r="I64" i="54"/>
  <c r="K38" i="36"/>
  <c r="I29" i="36"/>
  <c r="I32" i="36"/>
  <c r="H56" i="54"/>
  <c r="H67" i="54"/>
  <c r="K45" i="54"/>
  <c r="I44" i="36"/>
  <c r="I27" i="54"/>
  <c r="I14" i="54"/>
  <c r="L47" i="36"/>
  <c r="I47" i="36"/>
  <c r="H76" i="36"/>
  <c r="I30" i="36"/>
  <c r="L76" i="39"/>
  <c r="M40" i="39"/>
  <c r="D76" i="36"/>
  <c r="G43" i="36"/>
  <c r="C33" i="54"/>
  <c r="C15" i="36"/>
  <c r="E13" i="36"/>
  <c r="E51" i="36"/>
  <c r="F43" i="54"/>
  <c r="C43" i="54"/>
  <c r="C21" i="54"/>
  <c r="E16" i="36"/>
  <c r="C55" i="54"/>
  <c r="E22" i="36"/>
  <c r="C66" i="36"/>
  <c r="C21" i="36"/>
  <c r="E70" i="36"/>
  <c r="C46" i="36"/>
  <c r="E58" i="36"/>
  <c r="C29" i="54"/>
  <c r="C61" i="36"/>
  <c r="K34" i="36"/>
  <c r="K64" i="36"/>
  <c r="I33" i="54"/>
  <c r="K33" i="54"/>
  <c r="I18" i="36"/>
  <c r="K18" i="36"/>
  <c r="L48" i="54"/>
  <c r="K48" i="54"/>
  <c r="K36" i="54"/>
  <c r="L76" i="40"/>
  <c r="M40" i="40"/>
  <c r="K15" i="36"/>
  <c r="H69" i="52"/>
  <c r="K21" i="54"/>
  <c r="L40" i="36"/>
  <c r="K40" i="36"/>
  <c r="L45" i="52"/>
  <c r="K45" i="52"/>
  <c r="I23" i="54"/>
  <c r="I14" i="36"/>
  <c r="I48" i="36"/>
  <c r="I45" i="36"/>
  <c r="I19" i="54"/>
  <c r="C32" i="54"/>
  <c r="C18" i="54"/>
  <c r="E25" i="36"/>
  <c r="C18" i="36"/>
  <c r="C48" i="36"/>
  <c r="C31" i="36"/>
  <c r="E31" i="36"/>
  <c r="E65" i="54"/>
  <c r="E26" i="54"/>
  <c r="C29" i="36"/>
  <c r="E17" i="36"/>
  <c r="F74" i="36"/>
  <c r="C74" i="36"/>
  <c r="E69" i="36"/>
  <c r="E27" i="36"/>
  <c r="C27" i="36"/>
  <c r="C36" i="54"/>
  <c r="C62" i="54"/>
  <c r="C51" i="54"/>
  <c r="C73" i="36"/>
  <c r="C43" i="36"/>
  <c r="E72" i="36"/>
  <c r="E34" i="36"/>
  <c r="C72" i="54"/>
  <c r="E73" i="54"/>
  <c r="F17" i="52"/>
  <c r="C17" i="52"/>
  <c r="C59" i="54"/>
  <c r="F38" i="54"/>
  <c r="C38" i="54"/>
  <c r="E73" i="36"/>
  <c r="F67" i="40"/>
  <c r="C33" i="36"/>
  <c r="I28" i="54"/>
  <c r="K28" i="54"/>
  <c r="I75" i="54"/>
  <c r="K17" i="36"/>
  <c r="I17" i="36"/>
  <c r="K52" i="36"/>
  <c r="I16" i="54"/>
  <c r="I34" i="54"/>
  <c r="K55" i="59"/>
  <c r="K30" i="59"/>
  <c r="I43" i="59"/>
  <c r="K32" i="59"/>
  <c r="I61" i="54"/>
  <c r="I63" i="54"/>
  <c r="I44" i="59"/>
  <c r="K62" i="59"/>
  <c r="K66" i="36"/>
  <c r="J67" i="36"/>
  <c r="J76" i="36"/>
  <c r="K60" i="59"/>
  <c r="I63" i="59"/>
  <c r="I69" i="54"/>
  <c r="K69" i="54"/>
  <c r="I22" i="54"/>
  <c r="K22" i="54"/>
  <c r="K33" i="36"/>
  <c r="H22" i="52"/>
  <c r="L22" i="52"/>
  <c r="I22" i="52"/>
  <c r="H72" i="52"/>
  <c r="L72" i="52"/>
  <c r="I72" i="52"/>
  <c r="K53" i="36"/>
  <c r="I18" i="54"/>
  <c r="L46" i="54"/>
  <c r="K46" i="54"/>
  <c r="H47" i="54"/>
  <c r="K13" i="36"/>
  <c r="I53" i="36"/>
  <c r="I72" i="54"/>
  <c r="K55" i="54"/>
  <c r="K31" i="36"/>
  <c r="H74" i="54"/>
  <c r="K50" i="36"/>
  <c r="K44" i="54"/>
  <c r="L74" i="36"/>
  <c r="K73" i="36"/>
  <c r="K23" i="36"/>
  <c r="K16" i="36"/>
  <c r="I31" i="36"/>
  <c r="K55" i="36"/>
  <c r="I55" i="36"/>
  <c r="K65" i="36"/>
  <c r="I13" i="54"/>
  <c r="K69" i="36"/>
  <c r="K22" i="36"/>
  <c r="I22" i="36"/>
  <c r="K72" i="36"/>
  <c r="I33" i="36"/>
  <c r="E60" i="54"/>
  <c r="C69" i="54"/>
  <c r="E65" i="36"/>
  <c r="E36" i="36"/>
  <c r="F17" i="51"/>
  <c r="C17" i="51"/>
  <c r="C20" i="36"/>
  <c r="F38" i="52"/>
  <c r="E38" i="52"/>
  <c r="E30" i="54"/>
  <c r="C22" i="54"/>
  <c r="E58" i="54"/>
  <c r="C25" i="59"/>
  <c r="F17" i="54"/>
  <c r="E53" i="36"/>
  <c r="E60" i="59"/>
  <c r="F61" i="51"/>
  <c r="E61" i="51"/>
  <c r="E63" i="36"/>
  <c r="E45" i="36"/>
  <c r="F47" i="36"/>
  <c r="C47" i="36"/>
  <c r="C45" i="36"/>
  <c r="C27" i="54"/>
  <c r="E38" i="36"/>
  <c r="F40" i="36"/>
  <c r="C40" i="36"/>
  <c r="C33" i="59"/>
  <c r="B76" i="36"/>
  <c r="E19" i="36"/>
  <c r="C19" i="36"/>
  <c r="E57" i="36"/>
  <c r="B64" i="52"/>
  <c r="F64" i="52"/>
  <c r="C64" i="52"/>
  <c r="E30" i="36"/>
  <c r="C30" i="36"/>
  <c r="C51" i="59"/>
  <c r="E59" i="36"/>
  <c r="C42" i="36"/>
  <c r="E42" i="36"/>
  <c r="E62" i="36"/>
  <c r="E28" i="36"/>
  <c r="F67" i="37"/>
  <c r="F76" i="37"/>
  <c r="E23" i="36"/>
  <c r="C23" i="36"/>
  <c r="C58" i="59"/>
  <c r="E28" i="59"/>
  <c r="E52" i="36"/>
  <c r="E14" i="36"/>
  <c r="B23" i="52"/>
  <c r="F23" i="52"/>
  <c r="E23" i="52"/>
  <c r="C64" i="54"/>
  <c r="C38" i="59"/>
  <c r="F56" i="36"/>
  <c r="E64" i="36"/>
  <c r="C64" i="36"/>
  <c r="C57" i="59"/>
  <c r="F45" i="54"/>
  <c r="E45" i="54"/>
  <c r="K52" i="54"/>
  <c r="L74" i="54"/>
  <c r="K74" i="54"/>
  <c r="K15" i="54"/>
  <c r="K22" i="20"/>
  <c r="L53" i="51"/>
  <c r="I53" i="51"/>
  <c r="L34" i="51"/>
  <c r="I34" i="51"/>
  <c r="L15" i="52"/>
  <c r="K15" i="52"/>
  <c r="K73" i="54"/>
  <c r="I50" i="20"/>
  <c r="L22" i="51"/>
  <c r="I22" i="51"/>
  <c r="I29" i="54"/>
  <c r="I60" i="54"/>
  <c r="K60" i="54"/>
  <c r="K38" i="54"/>
  <c r="L76" i="16"/>
  <c r="M40" i="16"/>
  <c r="I38" i="20"/>
  <c r="I59" i="54"/>
  <c r="I31" i="54"/>
  <c r="C23" i="20"/>
  <c r="D56" i="52"/>
  <c r="E29" i="20"/>
  <c r="C16" i="54"/>
  <c r="C52" i="54"/>
  <c r="C69" i="20"/>
  <c r="C34" i="54"/>
  <c r="E57" i="54"/>
  <c r="C51" i="20"/>
  <c r="F29" i="52"/>
  <c r="E29" i="52"/>
  <c r="C15" i="54"/>
  <c r="L59" i="51"/>
  <c r="I59" i="51"/>
  <c r="K59" i="20"/>
  <c r="I13" i="20"/>
  <c r="L19" i="52"/>
  <c r="I19" i="52"/>
  <c r="L19" i="51"/>
  <c r="I19" i="51"/>
  <c r="L74" i="20"/>
  <c r="I74" i="20"/>
  <c r="K30" i="20"/>
  <c r="I69" i="20"/>
  <c r="K21" i="20"/>
  <c r="K70" i="20"/>
  <c r="K60" i="20"/>
  <c r="L76" i="17"/>
  <c r="M40" i="17"/>
  <c r="F20" i="51"/>
  <c r="C20" i="51"/>
  <c r="E29" i="53"/>
  <c r="C26" i="20"/>
  <c r="E14" i="20"/>
  <c r="B72" i="52"/>
  <c r="B74" i="52"/>
  <c r="F24" i="53"/>
  <c r="C24" i="53"/>
  <c r="E70" i="20"/>
  <c r="G40" i="17"/>
  <c r="I17" i="20"/>
  <c r="I31" i="58"/>
  <c r="L76" i="11"/>
  <c r="M67" i="11"/>
  <c r="K23" i="58"/>
  <c r="I36" i="58"/>
  <c r="K13" i="58"/>
  <c r="I72" i="20"/>
  <c r="L65" i="51"/>
  <c r="I65" i="51"/>
  <c r="K29" i="20"/>
  <c r="K20" i="20"/>
  <c r="C25" i="58"/>
  <c r="C24" i="58"/>
  <c r="E17" i="20"/>
  <c r="E17" i="58"/>
  <c r="E63" i="58"/>
  <c r="C75" i="58"/>
  <c r="F22" i="51"/>
  <c r="C22" i="51"/>
  <c r="C64" i="20"/>
  <c r="C55" i="20"/>
  <c r="C48" i="58"/>
  <c r="K18" i="58"/>
  <c r="I46" i="20"/>
  <c r="I21" i="58"/>
  <c r="I61" i="20"/>
  <c r="K26" i="58"/>
  <c r="K16" i="20"/>
  <c r="L46" i="51"/>
  <c r="I46" i="51"/>
  <c r="K59" i="58"/>
  <c r="I66" i="20"/>
  <c r="K75" i="20"/>
  <c r="I62" i="58"/>
  <c r="I57" i="58"/>
  <c r="I18" i="20"/>
  <c r="L57" i="51"/>
  <c r="K57" i="51"/>
  <c r="K25" i="58"/>
  <c r="I31" i="20"/>
  <c r="L76" i="13"/>
  <c r="M47" i="13"/>
  <c r="I44" i="20"/>
  <c r="K64" i="20"/>
  <c r="I19" i="20"/>
  <c r="L56" i="20"/>
  <c r="I56" i="20"/>
  <c r="I16" i="58"/>
  <c r="C64" i="58"/>
  <c r="C65" i="58"/>
  <c r="C26" i="58"/>
  <c r="C18" i="20"/>
  <c r="C16" i="20"/>
  <c r="C48" i="60"/>
  <c r="F29" i="51"/>
  <c r="C29" i="51"/>
  <c r="C15" i="20"/>
  <c r="F24" i="51"/>
  <c r="C24" i="51"/>
  <c r="C29" i="58"/>
  <c r="C57" i="58"/>
  <c r="C27" i="20"/>
  <c r="C58" i="20"/>
  <c r="E21" i="20"/>
  <c r="C58" i="58"/>
  <c r="E44" i="58"/>
  <c r="C60" i="20"/>
  <c r="I33" i="58"/>
  <c r="L42" i="51"/>
  <c r="I42" i="51"/>
  <c r="K64" i="58"/>
  <c r="K62" i="20"/>
  <c r="I57" i="20"/>
  <c r="K73" i="20"/>
  <c r="I48" i="58"/>
  <c r="I28" i="20"/>
  <c r="K51" i="20"/>
  <c r="K65" i="58"/>
  <c r="L14" i="51"/>
  <c r="I14" i="51"/>
  <c r="I58" i="20"/>
  <c r="I14" i="20"/>
  <c r="K33" i="20"/>
  <c r="L56" i="58"/>
  <c r="I56" i="58"/>
  <c r="L26" i="51"/>
  <c r="I26" i="51"/>
  <c r="K20" i="58"/>
  <c r="K34" i="20"/>
  <c r="I36" i="20"/>
  <c r="L76" i="14"/>
  <c r="M74" i="14"/>
  <c r="C54" i="20"/>
  <c r="E54" i="58"/>
  <c r="C22" i="20"/>
  <c r="C30" i="58"/>
  <c r="F66" i="51"/>
  <c r="C66" i="51"/>
  <c r="E24" i="20"/>
  <c r="D76" i="58"/>
  <c r="G45" i="58"/>
  <c r="E44" i="20"/>
  <c r="E22" i="58"/>
  <c r="E69" i="58"/>
  <c r="E75" i="20"/>
  <c r="D76" i="20"/>
  <c r="G45" i="20"/>
  <c r="E57" i="20"/>
  <c r="E43" i="58"/>
  <c r="F32" i="51"/>
  <c r="C32" i="51"/>
  <c r="K48" i="20"/>
  <c r="L52" i="51"/>
  <c r="I52" i="51"/>
  <c r="K58" i="58"/>
  <c r="I15" i="20"/>
  <c r="I27" i="20"/>
  <c r="L15" i="51"/>
  <c r="K15" i="51"/>
  <c r="J76" i="58"/>
  <c r="M45" i="58"/>
  <c r="I22" i="58"/>
  <c r="K53" i="20"/>
  <c r="I32" i="20"/>
  <c r="I73" i="20"/>
  <c r="I48" i="60"/>
  <c r="K19" i="58"/>
  <c r="I55" i="20"/>
  <c r="K26" i="20"/>
  <c r="M56" i="12"/>
  <c r="K63" i="20"/>
  <c r="L32" i="51"/>
  <c r="K32" i="51"/>
  <c r="I38" i="58"/>
  <c r="K24" i="20"/>
  <c r="L60" i="51"/>
  <c r="I60" i="51"/>
  <c r="L47" i="58"/>
  <c r="K47" i="58"/>
  <c r="L40" i="20"/>
  <c r="K40" i="20"/>
  <c r="I25" i="20"/>
  <c r="C46" i="20"/>
  <c r="C19" i="58"/>
  <c r="E36" i="20"/>
  <c r="C25" i="20"/>
  <c r="C63" i="20"/>
  <c r="E65" i="20"/>
  <c r="C55" i="58"/>
  <c r="C62" i="58"/>
  <c r="C19" i="20"/>
  <c r="E50" i="20"/>
  <c r="C59" i="20"/>
  <c r="F57" i="51"/>
  <c r="C57" i="51"/>
  <c r="C45" i="20"/>
  <c r="C66" i="20"/>
  <c r="F30" i="51"/>
  <c r="C30" i="51"/>
  <c r="C34" i="20"/>
  <c r="C52" i="58"/>
  <c r="C36" i="58"/>
  <c r="C28" i="58"/>
  <c r="C32" i="20"/>
  <c r="F13" i="51"/>
  <c r="E13" i="51"/>
  <c r="F19" i="51"/>
  <c r="C19" i="51"/>
  <c r="E31" i="20"/>
  <c r="C21" i="58"/>
  <c r="E50" i="58"/>
  <c r="C14" i="58"/>
  <c r="C43" i="20"/>
  <c r="E43" i="20"/>
  <c r="M17" i="19"/>
  <c r="I43" i="20"/>
  <c r="I45" i="20"/>
  <c r="K52" i="20"/>
  <c r="L61" i="51"/>
  <c r="I61" i="51"/>
  <c r="J76" i="20"/>
  <c r="M45" i="20"/>
  <c r="K65" i="20"/>
  <c r="M18" i="19"/>
  <c r="M24" i="19"/>
  <c r="L54" i="51"/>
  <c r="I54" i="51"/>
  <c r="M67" i="19"/>
  <c r="K25" i="20"/>
  <c r="M69" i="19"/>
  <c r="M16" i="19"/>
  <c r="L61" i="52"/>
  <c r="K61" i="52"/>
  <c r="K42" i="20"/>
  <c r="M20" i="19"/>
  <c r="H76" i="20"/>
  <c r="M72" i="19"/>
  <c r="K65" i="53"/>
  <c r="M19" i="19"/>
  <c r="M64" i="19"/>
  <c r="M50" i="19"/>
  <c r="M14" i="19"/>
  <c r="M48" i="19"/>
  <c r="M39" i="19"/>
  <c r="M38" i="19"/>
  <c r="M76" i="19"/>
  <c r="M31" i="19"/>
  <c r="M46" i="19"/>
  <c r="L47" i="20"/>
  <c r="M74" i="19"/>
  <c r="M22" i="19"/>
  <c r="M29" i="19"/>
  <c r="M59" i="19"/>
  <c r="M73" i="19"/>
  <c r="M27" i="19"/>
  <c r="M47" i="19"/>
  <c r="M25" i="19"/>
  <c r="K54" i="20"/>
  <c r="I42" i="20"/>
  <c r="F24" i="52"/>
  <c r="C24" i="52"/>
  <c r="F22" i="53"/>
  <c r="E22" i="53"/>
  <c r="F63" i="53"/>
  <c r="C63" i="53"/>
  <c r="F34" i="52"/>
  <c r="C34" i="52"/>
  <c r="E20" i="20"/>
  <c r="F38" i="51"/>
  <c r="C38" i="51"/>
  <c r="B76" i="20"/>
  <c r="E52" i="20"/>
  <c r="E42" i="20"/>
  <c r="F47" i="20"/>
  <c r="C47" i="20"/>
  <c r="E72" i="20"/>
  <c r="E28" i="20"/>
  <c r="E48" i="20"/>
  <c r="E62" i="20"/>
  <c r="F56" i="20"/>
  <c r="C56" i="20"/>
  <c r="E53" i="20"/>
  <c r="E38" i="20"/>
  <c r="F40" i="20"/>
  <c r="E61" i="20"/>
  <c r="C48" i="20"/>
  <c r="E73" i="20"/>
  <c r="F74" i="20"/>
  <c r="C72" i="20"/>
  <c r="L56" i="59"/>
  <c r="I56" i="59"/>
  <c r="K29" i="59"/>
  <c r="K21" i="59"/>
  <c r="K65" i="1"/>
  <c r="I30" i="1"/>
  <c r="K64" i="59"/>
  <c r="L16" i="51"/>
  <c r="I16" i="51"/>
  <c r="H76" i="59"/>
  <c r="L74" i="59"/>
  <c r="K73" i="59"/>
  <c r="I64" i="59"/>
  <c r="I21" i="59"/>
  <c r="K38" i="59"/>
  <c r="L76" i="2"/>
  <c r="M40" i="2"/>
  <c r="C70" i="59"/>
  <c r="E55" i="59"/>
  <c r="F56" i="59"/>
  <c r="C56" i="59"/>
  <c r="E13" i="59"/>
  <c r="E64" i="59"/>
  <c r="E24" i="59"/>
  <c r="E70" i="59"/>
  <c r="C13" i="59"/>
  <c r="F40" i="59"/>
  <c r="C40" i="59"/>
  <c r="F47" i="59"/>
  <c r="C47" i="59"/>
  <c r="C46" i="59"/>
  <c r="E46" i="59"/>
  <c r="B67" i="59"/>
  <c r="E45" i="59"/>
  <c r="E16" i="59"/>
  <c r="I62" i="1"/>
  <c r="K73" i="58"/>
  <c r="K70" i="58"/>
  <c r="I44" i="58"/>
  <c r="K34" i="58"/>
  <c r="I30" i="58"/>
  <c r="M69" i="7"/>
  <c r="K17" i="1"/>
  <c r="I43" i="58"/>
  <c r="I25" i="1"/>
  <c r="L40" i="58"/>
  <c r="K40" i="58"/>
  <c r="M31" i="7"/>
  <c r="M66" i="7"/>
  <c r="M14" i="7"/>
  <c r="M34" i="7"/>
  <c r="M20" i="7"/>
  <c r="M46" i="7"/>
  <c r="C72" i="58"/>
  <c r="C31" i="58"/>
  <c r="C18" i="1"/>
  <c r="B76" i="58"/>
  <c r="C73" i="58"/>
  <c r="C13" i="58"/>
  <c r="C20" i="58"/>
  <c r="E59" i="58"/>
  <c r="I43" i="54"/>
  <c r="K50" i="54"/>
  <c r="K42" i="54"/>
  <c r="I51" i="54"/>
  <c r="K43" i="54"/>
  <c r="K25" i="54"/>
  <c r="K24" i="1"/>
  <c r="K58" i="54"/>
  <c r="K26" i="54"/>
  <c r="K17" i="54"/>
  <c r="L76" i="5"/>
  <c r="M74" i="5"/>
  <c r="I26" i="54"/>
  <c r="I17" i="54"/>
  <c r="I58" i="54"/>
  <c r="K51" i="54"/>
  <c r="K20" i="54"/>
  <c r="L65" i="52"/>
  <c r="I65" i="52"/>
  <c r="K70" i="54"/>
  <c r="K32" i="54"/>
  <c r="K66" i="54"/>
  <c r="K54" i="54"/>
  <c r="I25" i="54"/>
  <c r="E73" i="1"/>
  <c r="F53" i="52"/>
  <c r="E53" i="52"/>
  <c r="E75" i="54"/>
  <c r="F27" i="52"/>
  <c r="E27" i="52"/>
  <c r="E28" i="54"/>
  <c r="F23" i="51"/>
  <c r="C23" i="51"/>
  <c r="E46" i="1"/>
  <c r="F50" i="52"/>
  <c r="C50" i="52"/>
  <c r="F65" i="52"/>
  <c r="E65" i="52"/>
  <c r="F74" i="54"/>
  <c r="C74" i="54"/>
  <c r="E70" i="54"/>
  <c r="E53" i="54"/>
  <c r="E20" i="54"/>
  <c r="C20" i="54"/>
  <c r="E72" i="1"/>
  <c r="E19" i="54"/>
  <c r="E42" i="54"/>
  <c r="E24" i="54"/>
  <c r="E66" i="54"/>
  <c r="C66" i="54"/>
  <c r="C53" i="54"/>
  <c r="E61" i="54"/>
  <c r="E45" i="1"/>
  <c r="E14" i="54"/>
  <c r="E63" i="54"/>
  <c r="F76" i="5"/>
  <c r="G67" i="5"/>
  <c r="E54" i="54"/>
  <c r="E31" i="54"/>
  <c r="E44" i="54"/>
  <c r="E23" i="54"/>
  <c r="C19" i="54"/>
  <c r="I20" i="1"/>
  <c r="I61" i="1"/>
  <c r="I58" i="1"/>
  <c r="L38" i="51"/>
  <c r="K38" i="51"/>
  <c r="M62" i="4"/>
  <c r="M26" i="4"/>
  <c r="K34" i="1"/>
  <c r="K33" i="1"/>
  <c r="M60" i="4"/>
  <c r="M61" i="4"/>
  <c r="H76" i="1"/>
  <c r="M65" i="4"/>
  <c r="M51" i="4"/>
  <c r="M38" i="4"/>
  <c r="M46" i="4"/>
  <c r="M75" i="4"/>
  <c r="M63" i="4"/>
  <c r="M32" i="4"/>
  <c r="M50" i="4"/>
  <c r="C59" i="1"/>
  <c r="F16" i="51"/>
  <c r="C16" i="51"/>
  <c r="E15" i="1"/>
  <c r="C23" i="1"/>
  <c r="E75" i="1"/>
  <c r="F46" i="51"/>
  <c r="E46" i="51"/>
  <c r="F26" i="51"/>
  <c r="C26" i="51"/>
  <c r="E62" i="1"/>
  <c r="C33" i="1"/>
  <c r="F36" i="51"/>
  <c r="C36" i="51"/>
  <c r="C63" i="1"/>
  <c r="F73" i="51"/>
  <c r="C73" i="51"/>
  <c r="E53" i="1"/>
  <c r="E30" i="1"/>
  <c r="F23" i="53"/>
  <c r="E23" i="53"/>
  <c r="F67" i="4"/>
  <c r="K50" i="1"/>
  <c r="K43" i="1"/>
  <c r="I42" i="58"/>
  <c r="K61" i="58"/>
  <c r="K70" i="1"/>
  <c r="I29" i="58"/>
  <c r="K23" i="1"/>
  <c r="K52" i="58"/>
  <c r="I59" i="1"/>
  <c r="J56" i="51"/>
  <c r="J67" i="51"/>
  <c r="K73" i="1"/>
  <c r="K72" i="58"/>
  <c r="L76" i="6"/>
  <c r="M74" i="6"/>
  <c r="I28" i="1"/>
  <c r="K28" i="58"/>
  <c r="K75" i="58"/>
  <c r="H76" i="58"/>
  <c r="K60" i="58"/>
  <c r="L75" i="51"/>
  <c r="I75" i="51"/>
  <c r="I60" i="58"/>
  <c r="K69" i="58"/>
  <c r="L74" i="58"/>
  <c r="I74" i="58"/>
  <c r="L18" i="51"/>
  <c r="I18" i="51"/>
  <c r="I19" i="1"/>
  <c r="I29" i="1"/>
  <c r="L74" i="1"/>
  <c r="K74" i="1"/>
  <c r="K29" i="58"/>
  <c r="I69" i="58"/>
  <c r="K14" i="58"/>
  <c r="K42" i="1"/>
  <c r="K51" i="58"/>
  <c r="F44" i="51"/>
  <c r="E44" i="51"/>
  <c r="D74" i="51"/>
  <c r="C57" i="1"/>
  <c r="F72" i="51"/>
  <c r="C72" i="51"/>
  <c r="E36" i="1"/>
  <c r="C29" i="1"/>
  <c r="E61" i="58"/>
  <c r="C61" i="58"/>
  <c r="C16" i="1"/>
  <c r="E51" i="58"/>
  <c r="C51" i="58"/>
  <c r="E27" i="1"/>
  <c r="E42" i="58"/>
  <c r="C42" i="58"/>
  <c r="F75" i="51"/>
  <c r="E75" i="51"/>
  <c r="F63" i="51"/>
  <c r="C63" i="51"/>
  <c r="C23" i="58"/>
  <c r="C24" i="1"/>
  <c r="C60" i="58"/>
  <c r="E45" i="58"/>
  <c r="C66" i="1"/>
  <c r="E66" i="1"/>
  <c r="E21" i="1"/>
  <c r="F40" i="58"/>
  <c r="E40" i="58"/>
  <c r="C69" i="1"/>
  <c r="E34" i="1"/>
  <c r="E70" i="58"/>
  <c r="C70" i="58"/>
  <c r="F74" i="58"/>
  <c r="C15" i="58"/>
  <c r="C66" i="58"/>
  <c r="C45" i="58"/>
  <c r="E43" i="1"/>
  <c r="E46" i="58"/>
  <c r="F47" i="58"/>
  <c r="E47" i="58"/>
  <c r="C34" i="58"/>
  <c r="F76" i="6"/>
  <c r="G47" i="6"/>
  <c r="C27" i="58"/>
  <c r="L73" i="51"/>
  <c r="I73" i="51"/>
  <c r="K44" i="1"/>
  <c r="I27" i="1"/>
  <c r="K14" i="1"/>
  <c r="I14" i="1"/>
  <c r="K51" i="1"/>
  <c r="L55" i="51"/>
  <c r="I55" i="51"/>
  <c r="K57" i="1"/>
  <c r="L44" i="51"/>
  <c r="I44" i="51"/>
  <c r="L40" i="1"/>
  <c r="I40" i="1"/>
  <c r="K26" i="1"/>
  <c r="L72" i="51"/>
  <c r="I72" i="51"/>
  <c r="K72" i="1"/>
  <c r="L13" i="51"/>
  <c r="I13" i="51"/>
  <c r="I60" i="1"/>
  <c r="K60" i="1"/>
  <c r="I72" i="1"/>
  <c r="L36" i="51"/>
  <c r="K36" i="51"/>
  <c r="I52" i="1"/>
  <c r="C14" i="1"/>
  <c r="C20" i="1"/>
  <c r="E20" i="1"/>
  <c r="E44" i="1"/>
  <c r="C17" i="1"/>
  <c r="E61" i="1"/>
  <c r="G44" i="1"/>
  <c r="C19" i="1"/>
  <c r="F46" i="53"/>
  <c r="C46" i="53"/>
  <c r="E28" i="1"/>
  <c r="F65" i="51"/>
  <c r="C65" i="51"/>
  <c r="B74" i="53"/>
  <c r="C42" i="1"/>
  <c r="B26" i="52"/>
  <c r="F26" i="52"/>
  <c r="C26" i="52"/>
  <c r="C13" i="1"/>
  <c r="F27" i="51"/>
  <c r="C27" i="51"/>
  <c r="C32" i="1"/>
  <c r="K55" i="1"/>
  <c r="L45" i="51"/>
  <c r="I45" i="51"/>
  <c r="C38" i="1"/>
  <c r="F40" i="1"/>
  <c r="E40" i="1"/>
  <c r="L56" i="1"/>
  <c r="L67" i="1"/>
  <c r="I45" i="1"/>
  <c r="I73" i="53"/>
  <c r="I34" i="53"/>
  <c r="F43" i="51"/>
  <c r="C43" i="51"/>
  <c r="F53" i="51"/>
  <c r="C53" i="51"/>
  <c r="L47" i="1"/>
  <c r="K46" i="1"/>
  <c r="I46" i="1"/>
  <c r="I31" i="1"/>
  <c r="K31" i="1"/>
  <c r="C54" i="1"/>
  <c r="E54" i="1"/>
  <c r="I15" i="1"/>
  <c r="F47" i="1"/>
  <c r="I66" i="1"/>
  <c r="K66" i="1"/>
  <c r="C52" i="1"/>
  <c r="F56" i="1"/>
  <c r="F60" i="51"/>
  <c r="C60" i="51"/>
  <c r="L42" i="53"/>
  <c r="K42" i="53"/>
  <c r="E17" i="53"/>
  <c r="K69" i="1"/>
  <c r="E60" i="1"/>
  <c r="C64" i="1"/>
  <c r="L32" i="53"/>
  <c r="I32" i="53"/>
  <c r="K44" i="53"/>
  <c r="L57" i="53"/>
  <c r="I57" i="53"/>
  <c r="J67" i="1"/>
  <c r="I18" i="1"/>
  <c r="I69" i="1"/>
  <c r="C25" i="1"/>
  <c r="K53" i="1"/>
  <c r="I63" i="1"/>
  <c r="I54" i="1"/>
  <c r="K54" i="1"/>
  <c r="C50" i="1"/>
  <c r="E32" i="1"/>
  <c r="C31" i="1"/>
  <c r="E70" i="1"/>
  <c r="F74" i="1"/>
  <c r="C74" i="1"/>
  <c r="B63" i="52"/>
  <c r="F63" i="52"/>
  <c r="C63" i="52"/>
  <c r="F34" i="53"/>
  <c r="E34" i="53"/>
  <c r="F21" i="51"/>
  <c r="C21" i="51"/>
  <c r="C51" i="1"/>
  <c r="I53" i="1"/>
  <c r="K64" i="1"/>
  <c r="I16" i="1"/>
  <c r="E55" i="1"/>
  <c r="M59" i="27"/>
  <c r="K74" i="33"/>
  <c r="L76" i="33"/>
  <c r="M74" i="33"/>
  <c r="K40" i="33"/>
  <c r="L74" i="60"/>
  <c r="K73" i="60"/>
  <c r="K47" i="33"/>
  <c r="K36" i="60"/>
  <c r="K15" i="60"/>
  <c r="L58" i="51"/>
  <c r="I58" i="51"/>
  <c r="K63" i="60"/>
  <c r="I73" i="60"/>
  <c r="I15" i="60"/>
  <c r="I36" i="60"/>
  <c r="L56" i="60"/>
  <c r="L40" i="60"/>
  <c r="B76" i="60"/>
  <c r="F34" i="51"/>
  <c r="E34" i="51"/>
  <c r="E36" i="60"/>
  <c r="C36" i="60"/>
  <c r="C34" i="60"/>
  <c r="C13" i="60"/>
  <c r="E67" i="33"/>
  <c r="F40" i="60"/>
  <c r="C63" i="60"/>
  <c r="G50" i="33"/>
  <c r="C50" i="60"/>
  <c r="K57" i="32"/>
  <c r="I36" i="32"/>
  <c r="L72" i="53"/>
  <c r="I72" i="53"/>
  <c r="K54" i="32"/>
  <c r="K42" i="32"/>
  <c r="I42" i="32"/>
  <c r="K54" i="53"/>
  <c r="L61" i="53"/>
  <c r="I61" i="53"/>
  <c r="L28" i="53"/>
  <c r="K28" i="53"/>
  <c r="K52" i="32"/>
  <c r="K19" i="53"/>
  <c r="L22" i="53"/>
  <c r="I22" i="53"/>
  <c r="L76" i="29"/>
  <c r="M67" i="29"/>
  <c r="L69" i="51"/>
  <c r="I69" i="51"/>
  <c r="D56" i="51"/>
  <c r="D67" i="51"/>
  <c r="C46" i="32"/>
  <c r="C26" i="32"/>
  <c r="E26" i="32"/>
  <c r="F53" i="60"/>
  <c r="C53" i="60"/>
  <c r="D74" i="53"/>
  <c r="C52" i="32"/>
  <c r="C50" i="53"/>
  <c r="E50" i="53"/>
  <c r="E57" i="53"/>
  <c r="C66" i="32"/>
  <c r="D76" i="32"/>
  <c r="G43" i="32"/>
  <c r="E28" i="32"/>
  <c r="D56" i="53"/>
  <c r="D67" i="53"/>
  <c r="D47" i="53"/>
  <c r="F13" i="53"/>
  <c r="D13" i="52"/>
  <c r="E16" i="32"/>
  <c r="F73" i="53"/>
  <c r="C73" i="53"/>
  <c r="C34" i="32"/>
  <c r="E34" i="32"/>
  <c r="F65" i="53"/>
  <c r="E65" i="53"/>
  <c r="F16" i="53"/>
  <c r="B16" i="52"/>
  <c r="F16" i="52"/>
  <c r="C16" i="52"/>
  <c r="F36" i="53"/>
  <c r="C36" i="53"/>
  <c r="C27" i="32"/>
  <c r="E27" i="32"/>
  <c r="F47" i="32"/>
  <c r="E47" i="32"/>
  <c r="F30" i="53"/>
  <c r="B30" i="52"/>
  <c r="F30" i="52"/>
  <c r="C30" i="52"/>
  <c r="F76" i="29"/>
  <c r="G67" i="29"/>
  <c r="F74" i="32"/>
  <c r="C74" i="32"/>
  <c r="E70" i="32"/>
  <c r="F66" i="53"/>
  <c r="E66" i="53"/>
  <c r="B66" i="52"/>
  <c r="F66" i="52"/>
  <c r="C66" i="52"/>
  <c r="E27" i="53"/>
  <c r="E65" i="32"/>
  <c r="L38" i="53"/>
  <c r="K38" i="53"/>
  <c r="K65" i="32"/>
  <c r="J47" i="51"/>
  <c r="K44" i="32"/>
  <c r="K55" i="32"/>
  <c r="K45" i="53"/>
  <c r="J55" i="52"/>
  <c r="L55" i="53"/>
  <c r="L33" i="53"/>
  <c r="I33" i="53"/>
  <c r="L40" i="32"/>
  <c r="I40" i="32"/>
  <c r="J40" i="51"/>
  <c r="L58" i="53"/>
  <c r="I58" i="53"/>
  <c r="J58" i="52"/>
  <c r="J26" i="52"/>
  <c r="L26" i="53"/>
  <c r="I26" i="53"/>
  <c r="J40" i="53"/>
  <c r="L47" i="32"/>
  <c r="K47" i="32"/>
  <c r="J46" i="52"/>
  <c r="J47" i="53"/>
  <c r="L46" i="53"/>
  <c r="I46" i="53"/>
  <c r="K26" i="32"/>
  <c r="I26" i="32"/>
  <c r="L50" i="51"/>
  <c r="I50" i="51"/>
  <c r="L42" i="52"/>
  <c r="L73" i="52"/>
  <c r="I73" i="52"/>
  <c r="L56" i="32"/>
  <c r="I56" i="32"/>
  <c r="J67" i="32"/>
  <c r="J76" i="32"/>
  <c r="L44" i="52"/>
  <c r="K44" i="52"/>
  <c r="K24" i="53"/>
  <c r="I34" i="32"/>
  <c r="K34" i="32"/>
  <c r="K61" i="32"/>
  <c r="I61" i="32"/>
  <c r="L24" i="51"/>
  <c r="I24" i="51"/>
  <c r="I75" i="32"/>
  <c r="K75" i="32"/>
  <c r="J74" i="51"/>
  <c r="K69" i="32"/>
  <c r="J56" i="53"/>
  <c r="J67" i="53"/>
  <c r="J53" i="52"/>
  <c r="K30" i="32"/>
  <c r="I24" i="32"/>
  <c r="K24" i="32"/>
  <c r="K13" i="32"/>
  <c r="L52" i="53"/>
  <c r="I52" i="53"/>
  <c r="J52" i="52"/>
  <c r="L52" i="52"/>
  <c r="I52" i="52"/>
  <c r="J69" i="52"/>
  <c r="J74" i="52"/>
  <c r="J74" i="53"/>
  <c r="L51" i="51"/>
  <c r="I51" i="51"/>
  <c r="K31" i="32"/>
  <c r="I31" i="32"/>
  <c r="K13" i="53"/>
  <c r="I13" i="53"/>
  <c r="K17" i="32"/>
  <c r="I17" i="32"/>
  <c r="L66" i="53"/>
  <c r="I66" i="53"/>
  <c r="H66" i="52"/>
  <c r="K64" i="53"/>
  <c r="I64" i="53"/>
  <c r="L57" i="52"/>
  <c r="I57" i="52"/>
  <c r="H51" i="52"/>
  <c r="L51" i="53"/>
  <c r="I51" i="53"/>
  <c r="L50" i="53"/>
  <c r="I50" i="53"/>
  <c r="H50" i="52"/>
  <c r="L30" i="51"/>
  <c r="I30" i="51"/>
  <c r="K60" i="32"/>
  <c r="K59" i="32"/>
  <c r="L63" i="53"/>
  <c r="H63" i="52"/>
  <c r="L64" i="52"/>
  <c r="I64" i="52"/>
  <c r="K16" i="53"/>
  <c r="I16" i="53"/>
  <c r="I51" i="32"/>
  <c r="K51" i="32"/>
  <c r="K50" i="32"/>
  <c r="I50" i="32"/>
  <c r="L30" i="53"/>
  <c r="H30" i="52"/>
  <c r="I27" i="32"/>
  <c r="K27" i="32"/>
  <c r="K14" i="32"/>
  <c r="I14" i="32"/>
  <c r="L25" i="51"/>
  <c r="I25" i="51"/>
  <c r="H17" i="52"/>
  <c r="L17" i="53"/>
  <c r="I17" i="53"/>
  <c r="I60" i="32"/>
  <c r="I64" i="32"/>
  <c r="K64" i="32"/>
  <c r="K23" i="32"/>
  <c r="L48" i="51"/>
  <c r="I48" i="51"/>
  <c r="L63" i="51"/>
  <c r="I63" i="51"/>
  <c r="H56" i="53"/>
  <c r="H74" i="51"/>
  <c r="L70" i="51"/>
  <c r="L33" i="51"/>
  <c r="I33" i="51"/>
  <c r="L48" i="53"/>
  <c r="I48" i="53"/>
  <c r="H48" i="52"/>
  <c r="L60" i="53"/>
  <c r="H60" i="52"/>
  <c r="H23" i="52"/>
  <c r="L23" i="53"/>
  <c r="I23" i="53"/>
  <c r="L29" i="51"/>
  <c r="I29" i="51"/>
  <c r="L34" i="52"/>
  <c r="I34" i="52"/>
  <c r="K70" i="32"/>
  <c r="K18" i="32"/>
  <c r="K21" i="32"/>
  <c r="I21" i="32"/>
  <c r="L43" i="51"/>
  <c r="H47" i="51"/>
  <c r="K66" i="32"/>
  <c r="L59" i="53"/>
  <c r="I59" i="53"/>
  <c r="H59" i="52"/>
  <c r="H20" i="52"/>
  <c r="L20" i="53"/>
  <c r="L74" i="32"/>
  <c r="L27" i="51"/>
  <c r="I27" i="51"/>
  <c r="H14" i="52"/>
  <c r="L14" i="53"/>
  <c r="I14" i="53"/>
  <c r="H25" i="52"/>
  <c r="L25" i="53"/>
  <c r="I25" i="53"/>
  <c r="L23" i="51"/>
  <c r="I23" i="51"/>
  <c r="K63" i="32"/>
  <c r="L70" i="53"/>
  <c r="I70" i="53"/>
  <c r="H70" i="52"/>
  <c r="H74" i="53"/>
  <c r="K25" i="32"/>
  <c r="I25" i="32"/>
  <c r="K15" i="53"/>
  <c r="I15" i="53"/>
  <c r="K28" i="32"/>
  <c r="I28" i="32"/>
  <c r="K33" i="32"/>
  <c r="H36" i="52"/>
  <c r="L36" i="53"/>
  <c r="I36" i="53"/>
  <c r="H40" i="53"/>
  <c r="H29" i="52"/>
  <c r="L29" i="53"/>
  <c r="I29" i="53"/>
  <c r="L62" i="53"/>
  <c r="I62" i="53"/>
  <c r="H62" i="52"/>
  <c r="L21" i="51"/>
  <c r="K31" i="53"/>
  <c r="H43" i="52"/>
  <c r="L43" i="53"/>
  <c r="I43" i="53"/>
  <c r="I66" i="32"/>
  <c r="K75" i="53"/>
  <c r="L20" i="51"/>
  <c r="I20" i="51"/>
  <c r="K69" i="53"/>
  <c r="I69" i="53"/>
  <c r="L28" i="51"/>
  <c r="I28" i="51"/>
  <c r="L64" i="51"/>
  <c r="I64" i="51"/>
  <c r="K53" i="60"/>
  <c r="I53" i="60"/>
  <c r="H27" i="52"/>
  <c r="L27" i="53"/>
  <c r="I27" i="53"/>
  <c r="K29" i="32"/>
  <c r="I29" i="32"/>
  <c r="L66" i="51"/>
  <c r="I66" i="51"/>
  <c r="H56" i="51"/>
  <c r="H67" i="51"/>
  <c r="L31" i="51"/>
  <c r="I31" i="51"/>
  <c r="L76" i="30"/>
  <c r="K62" i="32"/>
  <c r="I62" i="32"/>
  <c r="H18" i="52"/>
  <c r="L18" i="53"/>
  <c r="I18" i="53"/>
  <c r="H21" i="52"/>
  <c r="L21" i="53"/>
  <c r="I21" i="53"/>
  <c r="L17" i="51"/>
  <c r="I17" i="51"/>
  <c r="K48" i="32"/>
  <c r="H76" i="32"/>
  <c r="L32" i="52"/>
  <c r="I32" i="52"/>
  <c r="K20" i="32"/>
  <c r="C22" i="32"/>
  <c r="E22" i="32"/>
  <c r="E19" i="53"/>
  <c r="D19" i="52"/>
  <c r="E72" i="32"/>
  <c r="D47" i="51"/>
  <c r="D40" i="51"/>
  <c r="E60" i="32"/>
  <c r="C53" i="32"/>
  <c r="E63" i="32"/>
  <c r="C63" i="32"/>
  <c r="C75" i="32"/>
  <c r="E75" i="32"/>
  <c r="E32" i="32"/>
  <c r="F25" i="53"/>
  <c r="D25" i="52"/>
  <c r="F70" i="51"/>
  <c r="C70" i="51"/>
  <c r="E60" i="53"/>
  <c r="D60" i="52"/>
  <c r="E32" i="53"/>
  <c r="D32" i="52"/>
  <c r="F32" i="52"/>
  <c r="C32" i="52"/>
  <c r="D21" i="52"/>
  <c r="F21" i="53"/>
  <c r="C21" i="53"/>
  <c r="D36" i="52"/>
  <c r="F36" i="52"/>
  <c r="C36" i="52"/>
  <c r="F75" i="53"/>
  <c r="C75" i="53"/>
  <c r="D70" i="52"/>
  <c r="F53" i="53"/>
  <c r="E53" i="53"/>
  <c r="C17" i="32"/>
  <c r="E17" i="32"/>
  <c r="F70" i="53"/>
  <c r="C70" i="53"/>
  <c r="F46" i="52"/>
  <c r="C46" i="52"/>
  <c r="D47" i="52"/>
  <c r="D40" i="53"/>
  <c r="E38" i="53"/>
  <c r="F51" i="53"/>
  <c r="C51" i="53"/>
  <c r="B51" i="52"/>
  <c r="F64" i="51"/>
  <c r="F20" i="52"/>
  <c r="C20" i="52"/>
  <c r="F43" i="52"/>
  <c r="E45" i="53"/>
  <c r="E58" i="32"/>
  <c r="F44" i="53"/>
  <c r="C44" i="53"/>
  <c r="B44" i="52"/>
  <c r="B48" i="52"/>
  <c r="F48" i="53"/>
  <c r="C48" i="53"/>
  <c r="B47" i="53"/>
  <c r="F33" i="51"/>
  <c r="C33" i="51"/>
  <c r="B42" i="52"/>
  <c r="F42" i="53"/>
  <c r="F15" i="51"/>
  <c r="C15" i="51"/>
  <c r="F45" i="52"/>
  <c r="E72" i="53"/>
  <c r="E33" i="32"/>
  <c r="C33" i="32"/>
  <c r="F31" i="51"/>
  <c r="C31" i="51"/>
  <c r="E14" i="53"/>
  <c r="C14" i="53"/>
  <c r="B55" i="52"/>
  <c r="F55" i="53"/>
  <c r="C55" i="53"/>
  <c r="B56" i="53"/>
  <c r="B67" i="53"/>
  <c r="B59" i="52"/>
  <c r="F59" i="53"/>
  <c r="F52" i="51"/>
  <c r="C52" i="51"/>
  <c r="F28" i="53"/>
  <c r="C28" i="53"/>
  <c r="B28" i="52"/>
  <c r="B40" i="53"/>
  <c r="E31" i="32"/>
  <c r="C31" i="32"/>
  <c r="B47" i="51"/>
  <c r="F45" i="51"/>
  <c r="E26" i="53"/>
  <c r="C26" i="53"/>
  <c r="B18" i="52"/>
  <c r="F18" i="53"/>
  <c r="C18" i="53"/>
  <c r="F56" i="32"/>
  <c r="C56" i="32"/>
  <c r="C55" i="32"/>
  <c r="E55" i="32"/>
  <c r="F15" i="53"/>
  <c r="C15" i="53"/>
  <c r="B15" i="52"/>
  <c r="F40" i="32"/>
  <c r="E62" i="32"/>
  <c r="F54" i="51"/>
  <c r="F28" i="51"/>
  <c r="C28" i="51"/>
  <c r="F61" i="53"/>
  <c r="B61" i="52"/>
  <c r="B40" i="51"/>
  <c r="F62" i="53"/>
  <c r="C62" i="53"/>
  <c r="B62" i="52"/>
  <c r="F58" i="51"/>
  <c r="C58" i="51"/>
  <c r="F75" i="52"/>
  <c r="C75" i="52"/>
  <c r="F69" i="51"/>
  <c r="C69" i="51"/>
  <c r="B74" i="51"/>
  <c r="F48" i="51"/>
  <c r="C48" i="51"/>
  <c r="E51" i="32"/>
  <c r="C51" i="32"/>
  <c r="F42" i="51"/>
  <c r="C42" i="51"/>
  <c r="E20" i="53"/>
  <c r="C20" i="53"/>
  <c r="F22" i="52"/>
  <c r="C22" i="52"/>
  <c r="E59" i="32"/>
  <c r="C59" i="32"/>
  <c r="E44" i="32"/>
  <c r="C44" i="32"/>
  <c r="F31" i="53"/>
  <c r="C31" i="53"/>
  <c r="B31" i="52"/>
  <c r="C14" i="32"/>
  <c r="E14" i="32"/>
  <c r="E64" i="32"/>
  <c r="F59" i="51"/>
  <c r="C59" i="51"/>
  <c r="F56" i="58"/>
  <c r="E53" i="58"/>
  <c r="C53" i="58"/>
  <c r="F52" i="53"/>
  <c r="C52" i="53"/>
  <c r="B52" i="52"/>
  <c r="F14" i="51"/>
  <c r="C14" i="51"/>
  <c r="C45" i="32"/>
  <c r="E45" i="32"/>
  <c r="E42" i="32"/>
  <c r="E15" i="32"/>
  <c r="C15" i="32"/>
  <c r="B54" i="52"/>
  <c r="F54" i="53"/>
  <c r="C54" i="53"/>
  <c r="F25" i="51"/>
  <c r="F33" i="52"/>
  <c r="C33" i="52"/>
  <c r="C61" i="32"/>
  <c r="E61" i="32"/>
  <c r="E18" i="32"/>
  <c r="F55" i="51"/>
  <c r="C55" i="51"/>
  <c r="B56" i="51"/>
  <c r="B67" i="51"/>
  <c r="E69" i="53"/>
  <c r="F62" i="51"/>
  <c r="C62" i="51"/>
  <c r="C58" i="32"/>
  <c r="E25" i="32"/>
  <c r="C25" i="32"/>
  <c r="F51" i="51"/>
  <c r="E33" i="53"/>
  <c r="C33" i="53"/>
  <c r="F67" i="30"/>
  <c r="F18" i="51"/>
  <c r="C18" i="51"/>
  <c r="E69" i="32"/>
  <c r="C69" i="53"/>
  <c r="C48" i="32"/>
  <c r="E48" i="32"/>
  <c r="F69" i="52"/>
  <c r="C69" i="52"/>
  <c r="B76" i="32"/>
  <c r="B58" i="52"/>
  <c r="F58" i="53"/>
  <c r="C58" i="53"/>
  <c r="C72" i="53"/>
  <c r="C45" i="53"/>
  <c r="F76" i="7"/>
  <c r="G47" i="7"/>
  <c r="M27" i="27"/>
  <c r="M73" i="27"/>
  <c r="M54" i="27"/>
  <c r="M61" i="27"/>
  <c r="M34" i="27"/>
  <c r="M22" i="27"/>
  <c r="M32" i="27"/>
  <c r="M74" i="27"/>
  <c r="M47" i="27"/>
  <c r="M63" i="37"/>
  <c r="M73" i="37"/>
  <c r="M76" i="37"/>
  <c r="M20" i="37"/>
  <c r="G40" i="33"/>
  <c r="G62" i="33"/>
  <c r="G38" i="33"/>
  <c r="E76" i="33"/>
  <c r="M30" i="25"/>
  <c r="M46" i="25"/>
  <c r="M56" i="25"/>
  <c r="M55" i="25"/>
  <c r="M26" i="25"/>
  <c r="M36" i="25"/>
  <c r="M18" i="25"/>
  <c r="M34" i="25"/>
  <c r="M67" i="6"/>
  <c r="M55" i="7"/>
  <c r="M28" i="7"/>
  <c r="M54" i="7"/>
  <c r="M22" i="7"/>
  <c r="M76" i="7"/>
  <c r="M51" i="7"/>
  <c r="M29" i="7"/>
  <c r="M17" i="7"/>
  <c r="M47" i="7"/>
  <c r="M27" i="7"/>
  <c r="M32" i="7"/>
  <c r="M33" i="7"/>
  <c r="M30" i="7"/>
  <c r="M61" i="7"/>
  <c r="M19" i="7"/>
  <c r="M63" i="7"/>
  <c r="M38" i="7"/>
  <c r="M62" i="7"/>
  <c r="M50" i="7"/>
  <c r="M15" i="7"/>
  <c r="M59" i="7"/>
  <c r="M64" i="7"/>
  <c r="M67" i="7"/>
  <c r="M53" i="7"/>
  <c r="M24" i="7"/>
  <c r="M74" i="7"/>
  <c r="M13" i="7"/>
  <c r="M57" i="7"/>
  <c r="M25" i="7"/>
  <c r="M36" i="7"/>
  <c r="M73" i="7"/>
  <c r="M18" i="7"/>
  <c r="M72" i="7"/>
  <c r="M58" i="7"/>
  <c r="M23" i="7"/>
  <c r="M26" i="7"/>
  <c r="M70" i="7"/>
  <c r="M16" i="7"/>
  <c r="M56" i="7"/>
  <c r="M60" i="7"/>
  <c r="M39" i="7"/>
  <c r="M40" i="7"/>
  <c r="M63" i="19"/>
  <c r="M51" i="19"/>
  <c r="M52" i="19"/>
  <c r="M36" i="19"/>
  <c r="M30" i="19"/>
  <c r="M65" i="19"/>
  <c r="M56" i="19"/>
  <c r="M57" i="19"/>
  <c r="M66" i="19"/>
  <c r="M55" i="19"/>
  <c r="M70" i="19"/>
  <c r="M28" i="19"/>
  <c r="M34" i="19"/>
  <c r="M40" i="19"/>
  <c r="M23" i="19"/>
  <c r="M60" i="19"/>
  <c r="M15" i="19"/>
  <c r="M54" i="19"/>
  <c r="M32" i="19"/>
  <c r="M53" i="19"/>
  <c r="M58" i="19"/>
  <c r="M13" i="19"/>
  <c r="M75" i="19"/>
  <c r="M33" i="19"/>
  <c r="M61" i="19"/>
  <c r="M26" i="19"/>
  <c r="M21" i="19"/>
  <c r="M69" i="12"/>
  <c r="M19" i="12"/>
  <c r="M21" i="41"/>
  <c r="M38" i="41"/>
  <c r="G34" i="42"/>
  <c r="G16" i="42"/>
  <c r="G66" i="42"/>
  <c r="M67" i="28"/>
  <c r="M36" i="49"/>
  <c r="M72" i="49"/>
  <c r="M50" i="49"/>
  <c r="M15" i="49"/>
  <c r="M73" i="49"/>
  <c r="M34" i="49"/>
  <c r="M66" i="49"/>
  <c r="M76" i="49"/>
  <c r="G72" i="2"/>
  <c r="G61" i="2"/>
  <c r="M62" i="27"/>
  <c r="M58" i="27"/>
  <c r="M46" i="27"/>
  <c r="M16" i="27"/>
  <c r="M23" i="27"/>
  <c r="M60" i="27"/>
  <c r="M21" i="27"/>
  <c r="M75" i="27"/>
  <c r="M76" i="27"/>
  <c r="M53" i="27"/>
  <c r="M19" i="27"/>
  <c r="M38" i="27"/>
  <c r="M33" i="27"/>
  <c r="M22" i="25"/>
  <c r="M32" i="25"/>
  <c r="M64" i="25"/>
  <c r="M29" i="25"/>
  <c r="M13" i="25"/>
  <c r="M33" i="25"/>
  <c r="M54" i="25"/>
  <c r="M27" i="25"/>
  <c r="M70" i="27"/>
  <c r="M30" i="27"/>
  <c r="M72" i="27"/>
  <c r="M26" i="27"/>
  <c r="M29" i="27"/>
  <c r="M20" i="27"/>
  <c r="M69" i="27"/>
  <c r="M15" i="27"/>
  <c r="M56" i="27"/>
  <c r="M13" i="27"/>
  <c r="M14" i="27"/>
  <c r="M18" i="27"/>
  <c r="M36" i="27"/>
  <c r="M48" i="27"/>
  <c r="M25" i="25"/>
  <c r="M17" i="25"/>
  <c r="M19" i="25"/>
  <c r="M47" i="25"/>
  <c r="M40" i="25"/>
  <c r="M75" i="25"/>
  <c r="M53" i="25"/>
  <c r="M70" i="25"/>
  <c r="M14" i="25"/>
  <c r="M63" i="27"/>
  <c r="M25" i="27"/>
  <c r="M72" i="35"/>
  <c r="M62" i="35"/>
  <c r="M45" i="60"/>
  <c r="M43" i="60"/>
  <c r="M44" i="60"/>
  <c r="G14" i="35"/>
  <c r="E67" i="35"/>
  <c r="G39" i="33"/>
  <c r="G57" i="35"/>
  <c r="G21" i="33"/>
  <c r="G22" i="35"/>
  <c r="M64" i="49"/>
  <c r="M32" i="49"/>
  <c r="M19" i="49"/>
  <c r="M62" i="49"/>
  <c r="M56" i="49"/>
  <c r="M58" i="49"/>
  <c r="M21" i="49"/>
  <c r="M70" i="49"/>
  <c r="M16" i="49"/>
  <c r="M74" i="26"/>
  <c r="M69" i="4"/>
  <c r="G44" i="60"/>
  <c r="G43" i="60"/>
  <c r="G45" i="60"/>
  <c r="M40" i="33"/>
  <c r="G18" i="33"/>
  <c r="G19" i="33"/>
  <c r="G70" i="33"/>
  <c r="G22" i="33"/>
  <c r="G58" i="33"/>
  <c r="G74" i="33"/>
  <c r="G33" i="33"/>
  <c r="G20" i="33"/>
  <c r="G28" i="33"/>
  <c r="G60" i="33"/>
  <c r="G26" i="33"/>
  <c r="G27" i="33"/>
  <c r="G30" i="33"/>
  <c r="C47" i="60"/>
  <c r="G16" i="33"/>
  <c r="G57" i="33"/>
  <c r="G51" i="33"/>
  <c r="G36" i="33"/>
  <c r="G66" i="33"/>
  <c r="G47" i="33"/>
  <c r="G15" i="33"/>
  <c r="G24" i="33"/>
  <c r="G65" i="33"/>
  <c r="G67" i="33"/>
  <c r="G13" i="33"/>
  <c r="G63" i="33"/>
  <c r="G53" i="33"/>
  <c r="G48" i="33"/>
  <c r="G69" i="33"/>
  <c r="G46" i="33"/>
  <c r="G76" i="33"/>
  <c r="G17" i="33"/>
  <c r="G54" i="33"/>
  <c r="G29" i="33"/>
  <c r="G31" i="33"/>
  <c r="G72" i="33"/>
  <c r="G52" i="33"/>
  <c r="G32" i="33"/>
  <c r="G23" i="33"/>
  <c r="G73" i="33"/>
  <c r="G55" i="33"/>
  <c r="G14" i="33"/>
  <c r="G59" i="33"/>
  <c r="G56" i="33"/>
  <c r="G75" i="33"/>
  <c r="M51" i="35"/>
  <c r="M24" i="35"/>
  <c r="M18" i="35"/>
  <c r="M59" i="35"/>
  <c r="K76" i="35"/>
  <c r="M57" i="35"/>
  <c r="M15" i="35"/>
  <c r="M47" i="35"/>
  <c r="M55" i="35"/>
  <c r="M45" i="59"/>
  <c r="M64" i="35"/>
  <c r="M58" i="35"/>
  <c r="M61" i="35"/>
  <c r="M19" i="35"/>
  <c r="C74" i="60"/>
  <c r="G67" i="35"/>
  <c r="G53" i="35"/>
  <c r="G46" i="26"/>
  <c r="M40" i="27"/>
  <c r="M39" i="27"/>
  <c r="M57" i="27"/>
  <c r="M52" i="27"/>
  <c r="M28" i="27"/>
  <c r="M64" i="27"/>
  <c r="M65" i="27"/>
  <c r="M66" i="27"/>
  <c r="M67" i="27"/>
  <c r="M51" i="27"/>
  <c r="M50" i="27"/>
  <c r="M31" i="27"/>
  <c r="M55" i="27"/>
  <c r="M17" i="27"/>
  <c r="G44" i="32"/>
  <c r="M53" i="22"/>
  <c r="M40" i="22"/>
  <c r="M46" i="22"/>
  <c r="M61" i="22"/>
  <c r="M23" i="22"/>
  <c r="M47" i="22"/>
  <c r="M17" i="22"/>
  <c r="M32" i="22"/>
  <c r="M72" i="22"/>
  <c r="M48" i="22"/>
  <c r="M22" i="4"/>
  <c r="M28" i="4"/>
  <c r="M73" i="4"/>
  <c r="M15" i="4"/>
  <c r="M66" i="4"/>
  <c r="M34" i="4"/>
  <c r="M29" i="4"/>
  <c r="M64" i="4"/>
  <c r="M36" i="4"/>
  <c r="M13" i="4"/>
  <c r="M23" i="4"/>
  <c r="M18" i="4"/>
  <c r="M52" i="4"/>
  <c r="M14" i="4"/>
  <c r="M24" i="4"/>
  <c r="M33" i="4"/>
  <c r="M72" i="4"/>
  <c r="M39" i="4"/>
  <c r="M19" i="4"/>
  <c r="M76" i="4"/>
  <c r="M59" i="4"/>
  <c r="M58" i="4"/>
  <c r="M53" i="4"/>
  <c r="M54" i="4"/>
  <c r="M40" i="4"/>
  <c r="M56" i="4"/>
  <c r="M55" i="4"/>
  <c r="M48" i="4"/>
  <c r="M27" i="4"/>
  <c r="M20" i="4"/>
  <c r="M31" i="4"/>
  <c r="M57" i="4"/>
  <c r="M47" i="4"/>
  <c r="M16" i="4"/>
  <c r="M70" i="4"/>
  <c r="M42" i="59"/>
  <c r="M28" i="12"/>
  <c r="M64" i="12"/>
  <c r="M75" i="12"/>
  <c r="M38" i="12"/>
  <c r="M36" i="12"/>
  <c r="M52" i="12"/>
  <c r="M63" i="12"/>
  <c r="M30" i="12"/>
  <c r="M57" i="49"/>
  <c r="M47" i="44"/>
  <c r="K56" i="36"/>
  <c r="M57" i="41"/>
  <c r="M70" i="41"/>
  <c r="L67" i="36"/>
  <c r="I67" i="36"/>
  <c r="M47" i="41"/>
  <c r="M20" i="41"/>
  <c r="M22" i="41"/>
  <c r="M55" i="41"/>
  <c r="M56" i="41"/>
  <c r="M28" i="41"/>
  <c r="M54" i="41"/>
  <c r="M48" i="41"/>
  <c r="M32" i="41"/>
  <c r="G34" i="41"/>
  <c r="G28" i="42"/>
  <c r="G58" i="42"/>
  <c r="G20" i="39"/>
  <c r="G60" i="39"/>
  <c r="G17" i="39"/>
  <c r="G52" i="39"/>
  <c r="M44" i="59"/>
  <c r="M38" i="37"/>
  <c r="M53" i="37"/>
  <c r="M55" i="37"/>
  <c r="M21" i="37"/>
  <c r="G44" i="36"/>
  <c r="M14" i="37"/>
  <c r="M58" i="37"/>
  <c r="M32" i="37"/>
  <c r="M60" i="37"/>
  <c r="M52" i="37"/>
  <c r="M66" i="37"/>
  <c r="M33" i="37"/>
  <c r="M26" i="37"/>
  <c r="M56" i="37"/>
  <c r="M30" i="37"/>
  <c r="M53" i="41"/>
  <c r="M67" i="41"/>
  <c r="M34" i="41"/>
  <c r="M60" i="41"/>
  <c r="M62" i="41"/>
  <c r="M76" i="41"/>
  <c r="M74" i="50"/>
  <c r="M51" i="37"/>
  <c r="M23" i="37"/>
  <c r="M47" i="37"/>
  <c r="M67" i="37"/>
  <c r="M29" i="37"/>
  <c r="M70" i="37"/>
  <c r="M17" i="37"/>
  <c r="M72" i="37"/>
  <c r="M62" i="37"/>
  <c r="M18" i="37"/>
  <c r="M48" i="37"/>
  <c r="M39" i="37"/>
  <c r="M74" i="37"/>
  <c r="M31" i="37"/>
  <c r="M66" i="41"/>
  <c r="M29" i="41"/>
  <c r="M39" i="41"/>
  <c r="M36" i="41"/>
  <c r="M23" i="41"/>
  <c r="M74" i="41"/>
  <c r="M75" i="41"/>
  <c r="M69" i="41"/>
  <c r="M61" i="41"/>
  <c r="M72" i="41"/>
  <c r="M64" i="41"/>
  <c r="M16" i="41"/>
  <c r="M27" i="41"/>
  <c r="M13" i="37"/>
  <c r="M50" i="37"/>
  <c r="M69" i="37"/>
  <c r="M34" i="37"/>
  <c r="M46" i="37"/>
  <c r="M64" i="37"/>
  <c r="M57" i="37"/>
  <c r="M15" i="37"/>
  <c r="M58" i="41"/>
  <c r="M59" i="41"/>
  <c r="M14" i="41"/>
  <c r="M15" i="41"/>
  <c r="M33" i="41"/>
  <c r="M73" i="41"/>
  <c r="M18" i="41"/>
  <c r="M59" i="37"/>
  <c r="M40" i="37"/>
  <c r="M16" i="37"/>
  <c r="M24" i="37"/>
  <c r="M28" i="37"/>
  <c r="M61" i="37"/>
  <c r="M27" i="37"/>
  <c r="M19" i="37"/>
  <c r="M36" i="37"/>
  <c r="M54" i="37"/>
  <c r="M75" i="37"/>
  <c r="M65" i="37"/>
  <c r="M22" i="37"/>
  <c r="M40" i="41"/>
  <c r="M46" i="41"/>
  <c r="M13" i="41"/>
  <c r="M50" i="41"/>
  <c r="M30" i="41"/>
  <c r="M65" i="41"/>
  <c r="M51" i="41"/>
  <c r="M31" i="41"/>
  <c r="M24" i="41"/>
  <c r="M17" i="41"/>
  <c r="M26" i="41"/>
  <c r="M19" i="41"/>
  <c r="M52" i="41"/>
  <c r="M40" i="38"/>
  <c r="M40" i="44"/>
  <c r="M67" i="44"/>
  <c r="M40" i="48"/>
  <c r="M13" i="49"/>
  <c r="M14" i="49"/>
  <c r="M40" i="49"/>
  <c r="M39" i="49"/>
  <c r="M69" i="49"/>
  <c r="M63" i="49"/>
  <c r="M65" i="49"/>
  <c r="M74" i="48"/>
  <c r="M31" i="49"/>
  <c r="M74" i="49"/>
  <c r="M30" i="49"/>
  <c r="M28" i="49"/>
  <c r="M75" i="49"/>
  <c r="M33" i="49"/>
  <c r="M27" i="49"/>
  <c r="M48" i="49"/>
  <c r="M25" i="49"/>
  <c r="M47" i="45"/>
  <c r="M67" i="48"/>
  <c r="G67" i="39"/>
  <c r="G53" i="39"/>
  <c r="G59" i="39"/>
  <c r="G70" i="39"/>
  <c r="G28" i="39"/>
  <c r="G52" i="41"/>
  <c r="G56" i="39"/>
  <c r="G54" i="39"/>
  <c r="G27" i="39"/>
  <c r="G40" i="41"/>
  <c r="G33" i="41"/>
  <c r="G25" i="39"/>
  <c r="G23" i="39"/>
  <c r="G63" i="39"/>
  <c r="G18" i="42"/>
  <c r="G23" i="42"/>
  <c r="G69" i="42"/>
  <c r="G30" i="41"/>
  <c r="G58" i="41"/>
  <c r="G47" i="39"/>
  <c r="G40" i="39"/>
  <c r="G30" i="39"/>
  <c r="G14" i="39"/>
  <c r="G24" i="39"/>
  <c r="G16" i="39"/>
  <c r="G13" i="39"/>
  <c r="G15" i="39"/>
  <c r="G65" i="39"/>
  <c r="G57" i="39"/>
  <c r="G29" i="39"/>
  <c r="G69" i="39"/>
  <c r="G36" i="39"/>
  <c r="G73" i="39"/>
  <c r="G64" i="39"/>
  <c r="G67" i="41"/>
  <c r="G16" i="41"/>
  <c r="G46" i="41"/>
  <c r="F76" i="49"/>
  <c r="G67" i="49"/>
  <c r="G48" i="39"/>
  <c r="G21" i="39"/>
  <c r="G66" i="39"/>
  <c r="G58" i="39"/>
  <c r="G39" i="39"/>
  <c r="G22" i="39"/>
  <c r="G74" i="39"/>
  <c r="G75" i="39"/>
  <c r="G26" i="39"/>
  <c r="G33" i="39"/>
  <c r="G76" i="39"/>
  <c r="G46" i="39"/>
  <c r="G18" i="39"/>
  <c r="G38" i="39"/>
  <c r="G31" i="39"/>
  <c r="G51" i="39"/>
  <c r="G72" i="39"/>
  <c r="G62" i="39"/>
  <c r="G50" i="39"/>
  <c r="G34" i="39"/>
  <c r="G32" i="39"/>
  <c r="G61" i="39"/>
  <c r="G19" i="39"/>
  <c r="G55" i="39"/>
  <c r="M67" i="4"/>
  <c r="M17" i="4"/>
  <c r="M21" i="4"/>
  <c r="M74" i="4"/>
  <c r="M30" i="4"/>
  <c r="M47" i="6"/>
  <c r="G44" i="59"/>
  <c r="G42" i="59"/>
  <c r="G45" i="59"/>
  <c r="G23" i="2"/>
  <c r="M63" i="11"/>
  <c r="M33" i="11"/>
  <c r="M27" i="11"/>
  <c r="M18" i="11"/>
  <c r="M34" i="12"/>
  <c r="M61" i="12"/>
  <c r="M17" i="12"/>
  <c r="M58" i="12"/>
  <c r="M47" i="12"/>
  <c r="M46" i="12"/>
  <c r="M67" i="12"/>
  <c r="M16" i="12"/>
  <c r="M65" i="12"/>
  <c r="M13" i="12"/>
  <c r="M22" i="12"/>
  <c r="M21" i="12"/>
  <c r="M76" i="12"/>
  <c r="M73" i="12"/>
  <c r="M60" i="12"/>
  <c r="M31" i="11"/>
  <c r="M53" i="11"/>
  <c r="M76" i="11"/>
  <c r="M62" i="11"/>
  <c r="M24" i="12"/>
  <c r="M25" i="12"/>
  <c r="M70" i="12"/>
  <c r="M31" i="12"/>
  <c r="M74" i="12"/>
  <c r="M55" i="12"/>
  <c r="M18" i="12"/>
  <c r="M29" i="12"/>
  <c r="M50" i="12"/>
  <c r="M48" i="12"/>
  <c r="M15" i="12"/>
  <c r="M59" i="12"/>
  <c r="M67" i="13"/>
  <c r="M74" i="13"/>
  <c r="M25" i="11"/>
  <c r="M19" i="11"/>
  <c r="M46" i="11"/>
  <c r="M26" i="11"/>
  <c r="M27" i="12"/>
  <c r="M40" i="12"/>
  <c r="M62" i="12"/>
  <c r="M66" i="12"/>
  <c r="M20" i="12"/>
  <c r="M54" i="12"/>
  <c r="M72" i="12"/>
  <c r="M53" i="12"/>
  <c r="M26" i="12"/>
  <c r="M32" i="12"/>
  <c r="M39" i="12"/>
  <c r="M23" i="12"/>
  <c r="M14" i="12"/>
  <c r="M51" i="12"/>
  <c r="M33" i="12"/>
  <c r="M38" i="11"/>
  <c r="M22" i="11"/>
  <c r="M13" i="11"/>
  <c r="G74" i="17"/>
  <c r="M20" i="25"/>
  <c r="M65" i="25"/>
  <c r="M73" i="25"/>
  <c r="M67" i="25"/>
  <c r="M52" i="25"/>
  <c r="M74" i="25"/>
  <c r="M57" i="25"/>
  <c r="M51" i="25"/>
  <c r="M66" i="25"/>
  <c r="M61" i="25"/>
  <c r="M72" i="25"/>
  <c r="M60" i="25"/>
  <c r="M63" i="25"/>
  <c r="M65" i="22"/>
  <c r="M26" i="22"/>
  <c r="M33" i="22"/>
  <c r="M28" i="22"/>
  <c r="M27" i="22"/>
  <c r="M52" i="22"/>
  <c r="M70" i="22"/>
  <c r="M14" i="22"/>
  <c r="M58" i="22"/>
  <c r="M31" i="22"/>
  <c r="M63" i="22"/>
  <c r="M19" i="22"/>
  <c r="M64" i="22"/>
  <c r="M74" i="22"/>
  <c r="M13" i="22"/>
  <c r="M54" i="22"/>
  <c r="M15" i="22"/>
  <c r="M36" i="22"/>
  <c r="M66" i="22"/>
  <c r="M60" i="22"/>
  <c r="M34" i="22"/>
  <c r="M22" i="22"/>
  <c r="M76" i="22"/>
  <c r="M59" i="22"/>
  <c r="M67" i="22"/>
  <c r="M39" i="22"/>
  <c r="M29" i="22"/>
  <c r="M51" i="22"/>
  <c r="M57" i="22"/>
  <c r="M20" i="22"/>
  <c r="M18" i="22"/>
  <c r="M21" i="22"/>
  <c r="M16" i="22"/>
  <c r="M69" i="22"/>
  <c r="M62" i="22"/>
  <c r="M30" i="22"/>
  <c r="M56" i="22"/>
  <c r="M25" i="22"/>
  <c r="M73" i="22"/>
  <c r="M38" i="22"/>
  <c r="M47" i="29"/>
  <c r="M74" i="29"/>
  <c r="M48" i="25"/>
  <c r="M23" i="25"/>
  <c r="M16" i="25"/>
  <c r="M31" i="25"/>
  <c r="M21" i="25"/>
  <c r="M59" i="25"/>
  <c r="M69" i="25"/>
  <c r="M28" i="25"/>
  <c r="M58" i="25"/>
  <c r="M62" i="25"/>
  <c r="M76" i="25"/>
  <c r="M50" i="25"/>
  <c r="G28" i="26"/>
  <c r="G15" i="26"/>
  <c r="G67" i="26"/>
  <c r="G20" i="26"/>
  <c r="G17" i="26"/>
  <c r="G14" i="26"/>
  <c r="G34" i="26"/>
  <c r="G76" i="26"/>
  <c r="G63" i="26"/>
  <c r="G64" i="26"/>
  <c r="G65" i="26"/>
  <c r="G40" i="26"/>
  <c r="G21" i="26"/>
  <c r="G18" i="26"/>
  <c r="G62" i="26"/>
  <c r="G36" i="26"/>
  <c r="G13" i="26"/>
  <c r="G61" i="26"/>
  <c r="G53" i="26"/>
  <c r="G25" i="26"/>
  <c r="G22" i="26"/>
  <c r="G58" i="26"/>
  <c r="G19" i="26"/>
  <c r="G55" i="26"/>
  <c r="G52" i="26"/>
  <c r="M47" i="33"/>
  <c r="M36" i="35"/>
  <c r="M60" i="35"/>
  <c r="M32" i="35"/>
  <c r="M52" i="35"/>
  <c r="M76" i="35"/>
  <c r="M69" i="35"/>
  <c r="M63" i="35"/>
  <c r="M67" i="35"/>
  <c r="M56" i="35"/>
  <c r="M54" i="35"/>
  <c r="M28" i="35"/>
  <c r="M29" i="35"/>
  <c r="M65" i="35"/>
  <c r="M22" i="35"/>
  <c r="M70" i="35"/>
  <c r="M33" i="35"/>
  <c r="M17" i="35"/>
  <c r="M23" i="35"/>
  <c r="M26" i="35"/>
  <c r="M21" i="35"/>
  <c r="M38" i="35"/>
  <c r="M20" i="35"/>
  <c r="M34" i="35"/>
  <c r="M48" i="35"/>
  <c r="M40" i="35"/>
  <c r="M74" i="35"/>
  <c r="M46" i="35"/>
  <c r="M66" i="35"/>
  <c r="M14" i="35"/>
  <c r="M50" i="35"/>
  <c r="M30" i="35"/>
  <c r="M25" i="35"/>
  <c r="M31" i="35"/>
  <c r="M73" i="35"/>
  <c r="M75" i="35"/>
  <c r="M13" i="35"/>
  <c r="M39" i="35"/>
  <c r="M27" i="35"/>
  <c r="G20" i="35"/>
  <c r="G24" i="35"/>
  <c r="G64" i="33"/>
  <c r="G25" i="33"/>
  <c r="G61" i="33"/>
  <c r="I47" i="60"/>
  <c r="G47" i="35"/>
  <c r="G32" i="35"/>
  <c r="G74" i="35"/>
  <c r="G39" i="35"/>
  <c r="G33" i="35"/>
  <c r="G62" i="35"/>
  <c r="G50" i="35"/>
  <c r="G55" i="35"/>
  <c r="G51" i="35"/>
  <c r="G23" i="35"/>
  <c r="G25" i="35"/>
  <c r="G76" i="35"/>
  <c r="G64" i="35"/>
  <c r="G38" i="35"/>
  <c r="G66" i="35"/>
  <c r="G75" i="35"/>
  <c r="G36" i="35"/>
  <c r="G27" i="35"/>
  <c r="E76" i="35"/>
  <c r="G16" i="35"/>
  <c r="G70" i="35"/>
  <c r="G46" i="35"/>
  <c r="G30" i="35"/>
  <c r="G65" i="35"/>
  <c r="G73" i="35"/>
  <c r="G18" i="35"/>
  <c r="G48" i="35"/>
  <c r="G28" i="35"/>
  <c r="G31" i="35"/>
  <c r="G26" i="35"/>
  <c r="G52" i="35"/>
  <c r="G29" i="35"/>
  <c r="G14" i="2"/>
  <c r="G52" i="2"/>
  <c r="G73" i="2"/>
  <c r="G32" i="2"/>
  <c r="G38" i="2"/>
  <c r="G39" i="2"/>
  <c r="G56" i="2"/>
  <c r="G69" i="2"/>
  <c r="G24" i="2"/>
  <c r="G17" i="2"/>
  <c r="G58" i="2"/>
  <c r="G26" i="2"/>
  <c r="G18" i="2"/>
  <c r="G60" i="2"/>
  <c r="G51" i="2"/>
  <c r="G70" i="2"/>
  <c r="G48" i="2"/>
  <c r="G47" i="2"/>
  <c r="G55" i="2"/>
  <c r="G74" i="2"/>
  <c r="G64" i="2"/>
  <c r="G75" i="2"/>
  <c r="G50" i="2"/>
  <c r="G62" i="2"/>
  <c r="G54" i="2"/>
  <c r="G15" i="2"/>
  <c r="G33" i="2"/>
  <c r="G27" i="2"/>
  <c r="G21" i="2"/>
  <c r="G65" i="2"/>
  <c r="G76" i="2"/>
  <c r="G67" i="2"/>
  <c r="G59" i="2"/>
  <c r="G46" i="2"/>
  <c r="G31" i="2"/>
  <c r="G28" i="2"/>
  <c r="G25" i="2"/>
  <c r="G13" i="2"/>
  <c r="G66" i="2"/>
  <c r="G40" i="2"/>
  <c r="G16" i="2"/>
  <c r="G19" i="2"/>
  <c r="G34" i="2"/>
  <c r="G36" i="2"/>
  <c r="G20" i="2"/>
  <c r="G30" i="2"/>
  <c r="G57" i="2"/>
  <c r="G53" i="2"/>
  <c r="G63" i="2"/>
  <c r="G29" i="2"/>
  <c r="G22" i="2"/>
  <c r="G67" i="17"/>
  <c r="G61" i="41"/>
  <c r="G28" i="41"/>
  <c r="G29" i="41"/>
  <c r="G21" i="41"/>
  <c r="G56" i="41"/>
  <c r="G18" i="41"/>
  <c r="G62" i="41"/>
  <c r="G23" i="41"/>
  <c r="G55" i="41"/>
  <c r="G39" i="41"/>
  <c r="G15" i="41"/>
  <c r="G13" i="41"/>
  <c r="G74" i="41"/>
  <c r="G75" i="41"/>
  <c r="G26" i="41"/>
  <c r="G19" i="41"/>
  <c r="G73" i="41"/>
  <c r="G48" i="41"/>
  <c r="G24" i="41"/>
  <c r="G51" i="41"/>
  <c r="G25" i="41"/>
  <c r="G47" i="41"/>
  <c r="G31" i="41"/>
  <c r="G72" i="41"/>
  <c r="G36" i="41"/>
  <c r="G20" i="41"/>
  <c r="G50" i="41"/>
  <c r="G69" i="41"/>
  <c r="G72" i="42"/>
  <c r="G54" i="42"/>
  <c r="G30" i="42"/>
  <c r="G13" i="42"/>
  <c r="G76" i="42"/>
  <c r="G31" i="42"/>
  <c r="G36" i="42"/>
  <c r="G70" i="42"/>
  <c r="G60" i="42"/>
  <c r="G40" i="42"/>
  <c r="G32" i="42"/>
  <c r="G67" i="42"/>
  <c r="G63" i="42"/>
  <c r="G50" i="42"/>
  <c r="G21" i="42"/>
  <c r="G29" i="42"/>
  <c r="G51" i="42"/>
  <c r="G55" i="42"/>
  <c r="G56" i="42"/>
  <c r="G62" i="42"/>
  <c r="G17" i="42"/>
  <c r="G24" i="42"/>
  <c r="G57" i="42"/>
  <c r="G75" i="42"/>
  <c r="G53" i="42"/>
  <c r="G57" i="26"/>
  <c r="G31" i="26"/>
  <c r="G47" i="26"/>
  <c r="G16" i="26"/>
  <c r="G74" i="26"/>
  <c r="G33" i="26"/>
  <c r="G39" i="26"/>
  <c r="G29" i="26"/>
  <c r="G26" i="26"/>
  <c r="G54" i="26"/>
  <c r="G72" i="26"/>
  <c r="G27" i="26"/>
  <c r="G59" i="26"/>
  <c r="G32" i="26"/>
  <c r="G69" i="26"/>
  <c r="C67" i="24"/>
  <c r="E67" i="24"/>
  <c r="G56" i="34"/>
  <c r="G54" i="35"/>
  <c r="G40" i="35"/>
  <c r="G56" i="35"/>
  <c r="G34" i="35"/>
  <c r="G61" i="35"/>
  <c r="G17" i="35"/>
  <c r="G15" i="35"/>
  <c r="G60" i="35"/>
  <c r="G59" i="35"/>
  <c r="G69" i="35"/>
  <c r="G72" i="35"/>
  <c r="G13" i="35"/>
  <c r="G63" i="35"/>
  <c r="G21" i="35"/>
  <c r="G19" i="35"/>
  <c r="M67" i="5"/>
  <c r="G64" i="41"/>
  <c r="G65" i="41"/>
  <c r="G76" i="41"/>
  <c r="G60" i="41"/>
  <c r="M40" i="46"/>
  <c r="G67" i="34"/>
  <c r="G76" i="24"/>
  <c r="E76" i="24"/>
  <c r="C76" i="24"/>
  <c r="G19" i="24"/>
  <c r="G46" i="24"/>
  <c r="G64" i="24"/>
  <c r="G31" i="24"/>
  <c r="G28" i="24"/>
  <c r="G61" i="24"/>
  <c r="G17" i="24"/>
  <c r="G39" i="24"/>
  <c r="G62" i="24"/>
  <c r="G33" i="24"/>
  <c r="G27" i="24"/>
  <c r="G75" i="24"/>
  <c r="G23" i="24"/>
  <c r="G50" i="24"/>
  <c r="G69" i="24"/>
  <c r="G16" i="24"/>
  <c r="G38" i="24"/>
  <c r="G65" i="24"/>
  <c r="G21" i="24"/>
  <c r="G56" i="24"/>
  <c r="G66" i="24"/>
  <c r="G13" i="24"/>
  <c r="G34" i="24"/>
  <c r="G53" i="24"/>
  <c r="G73" i="24"/>
  <c r="G67" i="24"/>
  <c r="G32" i="24"/>
  <c r="G26" i="24"/>
  <c r="G55" i="24"/>
  <c r="G20" i="24"/>
  <c r="G51" i="24"/>
  <c r="G70" i="24"/>
  <c r="G40" i="24"/>
  <c r="G25" i="24"/>
  <c r="G52" i="24"/>
  <c r="G72" i="24"/>
  <c r="G18" i="24"/>
  <c r="G59" i="24"/>
  <c r="G14" i="24"/>
  <c r="G36" i="24"/>
  <c r="G60" i="24"/>
  <c r="G48" i="24"/>
  <c r="G24" i="24"/>
  <c r="G57" i="24"/>
  <c r="G30" i="24"/>
  <c r="G29" i="24"/>
  <c r="G58" i="24"/>
  <c r="G15" i="24"/>
  <c r="G22" i="24"/>
  <c r="G54" i="24"/>
  <c r="G63" i="24"/>
  <c r="E67" i="28"/>
  <c r="C67" i="28"/>
  <c r="F76" i="28"/>
  <c r="G67" i="28"/>
  <c r="M76" i="24"/>
  <c r="K76" i="24"/>
  <c r="I76" i="24"/>
  <c r="M13" i="24"/>
  <c r="M34" i="24"/>
  <c r="M75" i="24"/>
  <c r="M23" i="24"/>
  <c r="M58" i="24"/>
  <c r="M54" i="24"/>
  <c r="M20" i="24"/>
  <c r="M51" i="24"/>
  <c r="M17" i="24"/>
  <c r="M39" i="24"/>
  <c r="M70" i="24"/>
  <c r="M18" i="24"/>
  <c r="M57" i="24"/>
  <c r="M32" i="24"/>
  <c r="M26" i="24"/>
  <c r="M62" i="24"/>
  <c r="M48" i="24"/>
  <c r="M24" i="24"/>
  <c r="M59" i="24"/>
  <c r="M55" i="24"/>
  <c r="M21" i="24"/>
  <c r="M56" i="24"/>
  <c r="M52" i="24"/>
  <c r="M22" i="24"/>
  <c r="M61" i="24"/>
  <c r="M15" i="24"/>
  <c r="M14" i="24"/>
  <c r="M36" i="24"/>
  <c r="M73" i="24"/>
  <c r="M31" i="24"/>
  <c r="M28" i="24"/>
  <c r="M63" i="24"/>
  <c r="M25" i="24"/>
  <c r="M60" i="24"/>
  <c r="M66" i="24"/>
  <c r="M47" i="24"/>
  <c r="M33" i="24"/>
  <c r="M27" i="24"/>
  <c r="M65" i="24"/>
  <c r="M53" i="24"/>
  <c r="M19" i="24"/>
  <c r="M46" i="24"/>
  <c r="M50" i="24"/>
  <c r="M16" i="24"/>
  <c r="M38" i="24"/>
  <c r="M69" i="24"/>
  <c r="M30" i="24"/>
  <c r="M29" i="24"/>
  <c r="M64" i="24"/>
  <c r="M72" i="24"/>
  <c r="F76" i="31"/>
  <c r="G67" i="31"/>
  <c r="M74" i="24"/>
  <c r="M67" i="26"/>
  <c r="G47" i="24"/>
  <c r="M40" i="24"/>
  <c r="M76" i="31"/>
  <c r="M38" i="31"/>
  <c r="M28" i="31"/>
  <c r="M24" i="31"/>
  <c r="M20" i="31"/>
  <c r="M16" i="31"/>
  <c r="M31" i="31"/>
  <c r="M69" i="31"/>
  <c r="M64" i="31"/>
  <c r="M60" i="31"/>
  <c r="M56" i="31"/>
  <c r="M54" i="31"/>
  <c r="M52" i="31"/>
  <c r="M50" i="31"/>
  <c r="M30" i="31"/>
  <c r="M26" i="31"/>
  <c r="M15" i="31"/>
  <c r="M73" i="31"/>
  <c r="M63" i="31"/>
  <c r="M59" i="31"/>
  <c r="M48" i="31"/>
  <c r="M39" i="31"/>
  <c r="M33" i="31"/>
  <c r="M29" i="31"/>
  <c r="M25" i="31"/>
  <c r="M21" i="31"/>
  <c r="M17" i="31"/>
  <c r="M14" i="31"/>
  <c r="M57" i="31"/>
  <c r="M27" i="31"/>
  <c r="M62" i="31"/>
  <c r="M51" i="31"/>
  <c r="M23" i="31"/>
  <c r="M75" i="31"/>
  <c r="M36" i="31"/>
  <c r="M61" i="31"/>
  <c r="M13" i="31"/>
  <c r="M34" i="31"/>
  <c r="M66" i="31"/>
  <c r="M55" i="31"/>
  <c r="M40" i="31"/>
  <c r="M70" i="31"/>
  <c r="M65" i="31"/>
  <c r="M18" i="31"/>
  <c r="M47" i="31"/>
  <c r="M32" i="31"/>
  <c r="M46" i="31"/>
  <c r="M53" i="31"/>
  <c r="M72" i="31"/>
  <c r="M22" i="31"/>
  <c r="M58" i="31"/>
  <c r="M19" i="31"/>
  <c r="M40" i="13"/>
  <c r="G20" i="42"/>
  <c r="G47" i="42"/>
  <c r="G39" i="42"/>
  <c r="G14" i="42"/>
  <c r="G22" i="42"/>
  <c r="G15" i="42"/>
  <c r="G52" i="42"/>
  <c r="G46" i="42"/>
  <c r="G26" i="42"/>
  <c r="G54" i="41"/>
  <c r="G22" i="41"/>
  <c r="G14" i="41"/>
  <c r="G17" i="41"/>
  <c r="G70" i="41"/>
  <c r="G59" i="41"/>
  <c r="G53" i="41"/>
  <c r="G27" i="41"/>
  <c r="G63" i="41"/>
  <c r="G38" i="41"/>
  <c r="G57" i="41"/>
  <c r="G66" i="41"/>
  <c r="M67" i="49"/>
  <c r="M53" i="49"/>
  <c r="M59" i="49"/>
  <c r="M20" i="49"/>
  <c r="M38" i="49"/>
  <c r="M46" i="49"/>
  <c r="M22" i="49"/>
  <c r="M60" i="49"/>
  <c r="M18" i="49"/>
  <c r="M55" i="49"/>
  <c r="M26" i="49"/>
  <c r="G40" i="34"/>
  <c r="G42" i="26"/>
  <c r="G45" i="26"/>
  <c r="G44" i="26"/>
  <c r="E76" i="26"/>
  <c r="G43" i="26"/>
  <c r="M67" i="24"/>
  <c r="M76" i="26"/>
  <c r="M72" i="26"/>
  <c r="M66" i="26"/>
  <c r="M62" i="26"/>
  <c r="M58" i="26"/>
  <c r="M38" i="26"/>
  <c r="M32" i="26"/>
  <c r="M28" i="26"/>
  <c r="M24" i="26"/>
  <c r="M20" i="26"/>
  <c r="M16" i="26"/>
  <c r="M75" i="26"/>
  <c r="M46" i="26"/>
  <c r="M36" i="26"/>
  <c r="M31" i="26"/>
  <c r="M23" i="26"/>
  <c r="M19" i="26"/>
  <c r="M69" i="26"/>
  <c r="M64" i="26"/>
  <c r="M60" i="26"/>
  <c r="M56" i="26"/>
  <c r="M54" i="26"/>
  <c r="M52" i="26"/>
  <c r="M50" i="26"/>
  <c r="M30" i="26"/>
  <c r="M26" i="26"/>
  <c r="M15" i="26"/>
  <c r="M73" i="26"/>
  <c r="M29" i="26"/>
  <c r="M25" i="26"/>
  <c r="M14" i="26"/>
  <c r="M63" i="26"/>
  <c r="M48" i="26"/>
  <c r="M39" i="26"/>
  <c r="M21" i="26"/>
  <c r="M59" i="26"/>
  <c r="M33" i="26"/>
  <c r="M17" i="26"/>
  <c r="K76" i="26"/>
  <c r="I76" i="26"/>
  <c r="M61" i="26"/>
  <c r="M55" i="26"/>
  <c r="M27" i="26"/>
  <c r="M70" i="26"/>
  <c r="M13" i="26"/>
  <c r="M65" i="26"/>
  <c r="M18" i="26"/>
  <c r="M34" i="26"/>
  <c r="M53" i="26"/>
  <c r="M57" i="26"/>
  <c r="M51" i="26"/>
  <c r="M22" i="26"/>
  <c r="M47" i="26"/>
  <c r="M74" i="31"/>
  <c r="M76" i="28"/>
  <c r="M72" i="28"/>
  <c r="M66" i="28"/>
  <c r="M62" i="28"/>
  <c r="M58" i="28"/>
  <c r="M38" i="28"/>
  <c r="M32" i="28"/>
  <c r="M28" i="28"/>
  <c r="M24" i="28"/>
  <c r="M20" i="28"/>
  <c r="M16" i="28"/>
  <c r="M13" i="28"/>
  <c r="M75" i="28"/>
  <c r="M61" i="28"/>
  <c r="M57" i="28"/>
  <c r="M46" i="28"/>
  <c r="M36" i="28"/>
  <c r="M31" i="28"/>
  <c r="M27" i="28"/>
  <c r="M23" i="28"/>
  <c r="M19" i="28"/>
  <c r="M69" i="28"/>
  <c r="M64" i="28"/>
  <c r="M34" i="28"/>
  <c r="M26" i="28"/>
  <c r="M22" i="28"/>
  <c r="M18" i="28"/>
  <c r="M15" i="28"/>
  <c r="M63" i="28"/>
  <c r="M48" i="28"/>
  <c r="M59" i="28"/>
  <c r="M33" i="28"/>
  <c r="M73" i="28"/>
  <c r="M29" i="28"/>
  <c r="M25" i="28"/>
  <c r="M14" i="28"/>
  <c r="K76" i="28"/>
  <c r="I76" i="28"/>
  <c r="M21" i="28"/>
  <c r="M56" i="28"/>
  <c r="M51" i="28"/>
  <c r="M47" i="28"/>
  <c r="M70" i="28"/>
  <c r="M60" i="28"/>
  <c r="M55" i="28"/>
  <c r="M39" i="28"/>
  <c r="M50" i="28"/>
  <c r="M40" i="28"/>
  <c r="M53" i="28"/>
  <c r="M17" i="28"/>
  <c r="M54" i="28"/>
  <c r="M65" i="28"/>
  <c r="M30" i="28"/>
  <c r="M52" i="28"/>
  <c r="C34" i="53"/>
  <c r="K53" i="58"/>
  <c r="M76" i="34"/>
  <c r="M22" i="34"/>
  <c r="M75" i="34"/>
  <c r="M21" i="34"/>
  <c r="K76" i="34"/>
  <c r="M63" i="34"/>
  <c r="M27" i="34"/>
  <c r="M30" i="34"/>
  <c r="M48" i="34"/>
  <c r="M29" i="34"/>
  <c r="M13" i="34"/>
  <c r="M20" i="34"/>
  <c r="M55" i="34"/>
  <c r="M36" i="34"/>
  <c r="M19" i="34"/>
  <c r="M70" i="34"/>
  <c r="M61" i="34"/>
  <c r="M53" i="34"/>
  <c r="M38" i="34"/>
  <c r="M28" i="34"/>
  <c r="M73" i="34"/>
  <c r="M46" i="34"/>
  <c r="M54" i="34"/>
  <c r="M74" i="34"/>
  <c r="M51" i="34"/>
  <c r="M26" i="34"/>
  <c r="M33" i="34"/>
  <c r="M31" i="34"/>
  <c r="M14" i="34"/>
  <c r="M64" i="34"/>
  <c r="M15" i="34"/>
  <c r="M16" i="34"/>
  <c r="M62" i="34"/>
  <c r="M23" i="34"/>
  <c r="M59" i="34"/>
  <c r="M65" i="34"/>
  <c r="M56" i="34"/>
  <c r="M69" i="34"/>
  <c r="M52" i="34"/>
  <c r="M66" i="34"/>
  <c r="M58" i="34"/>
  <c r="M40" i="34"/>
  <c r="M39" i="34"/>
  <c r="M47" i="34"/>
  <c r="M50" i="34"/>
  <c r="M17" i="34"/>
  <c r="M18" i="34"/>
  <c r="M34" i="34"/>
  <c r="M32" i="34"/>
  <c r="M57" i="34"/>
  <c r="M25" i="34"/>
  <c r="M72" i="34"/>
  <c r="M24" i="34"/>
  <c r="M60" i="34"/>
  <c r="M67" i="34"/>
  <c r="G31" i="34"/>
  <c r="G28" i="34"/>
  <c r="G20" i="34"/>
  <c r="G73" i="34"/>
  <c r="G63" i="34"/>
  <c r="G27" i="34"/>
  <c r="G19" i="34"/>
  <c r="G51" i="34"/>
  <c r="G59" i="34"/>
  <c r="G76" i="34"/>
  <c r="E76" i="34"/>
  <c r="G29" i="34"/>
  <c r="G21" i="34"/>
  <c r="G13" i="34"/>
  <c r="G48" i="34"/>
  <c r="G18" i="34"/>
  <c r="G26" i="34"/>
  <c r="G66" i="34"/>
  <c r="G16" i="34"/>
  <c r="G38" i="34"/>
  <c r="G17" i="34"/>
  <c r="G52" i="34"/>
  <c r="G53" i="34"/>
  <c r="G14" i="34"/>
  <c r="G57" i="34"/>
  <c r="G24" i="34"/>
  <c r="G15" i="34"/>
  <c r="G25" i="34"/>
  <c r="G62" i="34"/>
  <c r="G55" i="34"/>
  <c r="G54" i="34"/>
  <c r="G65" i="34"/>
  <c r="G39" i="34"/>
  <c r="G64" i="34"/>
  <c r="G69" i="34"/>
  <c r="G75" i="34"/>
  <c r="G50" i="34"/>
  <c r="G61" i="34"/>
  <c r="G58" i="34"/>
  <c r="G72" i="34"/>
  <c r="G74" i="34"/>
  <c r="G30" i="34"/>
  <c r="G60" i="34"/>
  <c r="G23" i="34"/>
  <c r="G70" i="34"/>
  <c r="G46" i="34"/>
  <c r="G32" i="34"/>
  <c r="G22" i="34"/>
  <c r="G36" i="34"/>
  <c r="G34" i="34"/>
  <c r="G33" i="34"/>
  <c r="I47" i="59"/>
  <c r="F76" i="22"/>
  <c r="C74" i="59"/>
  <c r="M56" i="18"/>
  <c r="M38" i="18"/>
  <c r="M73" i="18"/>
  <c r="M63" i="18"/>
  <c r="M46" i="18"/>
  <c r="M36" i="18"/>
  <c r="M27" i="18"/>
  <c r="M72" i="18"/>
  <c r="M62" i="18"/>
  <c r="M54" i="18"/>
  <c r="M18" i="18"/>
  <c r="M70" i="18"/>
  <c r="M61" i="18"/>
  <c r="M53" i="18"/>
  <c r="M33" i="18"/>
  <c r="M25" i="18"/>
  <c r="M17" i="18"/>
  <c r="M69" i="18"/>
  <c r="M60" i="18"/>
  <c r="M52" i="18"/>
  <c r="M16" i="18"/>
  <c r="M76" i="18"/>
  <c r="M64" i="18"/>
  <c r="M34" i="18"/>
  <c r="M24" i="18"/>
  <c r="M13" i="18"/>
  <c r="M15" i="18"/>
  <c r="M40" i="18"/>
  <c r="M19" i="18"/>
  <c r="M58" i="18"/>
  <c r="M22" i="18"/>
  <c r="M28" i="18"/>
  <c r="M75" i="18"/>
  <c r="M47" i="18"/>
  <c r="M55" i="18"/>
  <c r="M31" i="18"/>
  <c r="M66" i="18"/>
  <c r="M20" i="18"/>
  <c r="M51" i="18"/>
  <c r="M74" i="18"/>
  <c r="M30" i="18"/>
  <c r="M57" i="18"/>
  <c r="M21" i="18"/>
  <c r="M29" i="18"/>
  <c r="M65" i="18"/>
  <c r="M48" i="18"/>
  <c r="M26" i="18"/>
  <c r="M14" i="18"/>
  <c r="M59" i="18"/>
  <c r="M39" i="18"/>
  <c r="M23" i="18"/>
  <c r="M32" i="18"/>
  <c r="M50" i="18"/>
  <c r="M67" i="18"/>
  <c r="G42" i="32"/>
  <c r="E64" i="53"/>
  <c r="G45" i="32"/>
  <c r="C43" i="53"/>
  <c r="I53" i="53"/>
  <c r="M74" i="23"/>
  <c r="M67" i="23"/>
  <c r="M33" i="23"/>
  <c r="M24" i="23"/>
  <c r="M16" i="23"/>
  <c r="M17" i="23"/>
  <c r="M25" i="23"/>
  <c r="M59" i="23"/>
  <c r="M51" i="23"/>
  <c r="M31" i="23"/>
  <c r="M23" i="23"/>
  <c r="M15" i="23"/>
  <c r="M76" i="23"/>
  <c r="M14" i="23"/>
  <c r="M75" i="23"/>
  <c r="M65" i="23"/>
  <c r="M57" i="23"/>
  <c r="M48" i="23"/>
  <c r="M39" i="23"/>
  <c r="M13" i="23"/>
  <c r="M47" i="23"/>
  <c r="M55" i="23"/>
  <c r="M28" i="23"/>
  <c r="M52" i="23"/>
  <c r="M30" i="23"/>
  <c r="M50" i="23"/>
  <c r="M69" i="23"/>
  <c r="M58" i="23"/>
  <c r="M54" i="23"/>
  <c r="M53" i="23"/>
  <c r="M61" i="23"/>
  <c r="M26" i="23"/>
  <c r="M60" i="23"/>
  <c r="M27" i="23"/>
  <c r="M36" i="23"/>
  <c r="M18" i="23"/>
  <c r="M72" i="23"/>
  <c r="M22" i="23"/>
  <c r="M34" i="23"/>
  <c r="M70" i="23"/>
  <c r="M63" i="23"/>
  <c r="M73" i="23"/>
  <c r="M56" i="23"/>
  <c r="M32" i="23"/>
  <c r="M21" i="23"/>
  <c r="M66" i="23"/>
  <c r="M62" i="23"/>
  <c r="M64" i="23"/>
  <c r="M19" i="23"/>
  <c r="M29" i="23"/>
  <c r="M38" i="23"/>
  <c r="M20" i="23"/>
  <c r="M46" i="23"/>
  <c r="E24" i="53"/>
  <c r="F76" i="23"/>
  <c r="G40" i="25"/>
  <c r="G47" i="25"/>
  <c r="C47" i="32"/>
  <c r="G76" i="25"/>
  <c r="G14" i="25"/>
  <c r="G58" i="25"/>
  <c r="G65" i="25"/>
  <c r="G13" i="25"/>
  <c r="G63" i="25"/>
  <c r="G46" i="25"/>
  <c r="G27" i="25"/>
  <c r="G66" i="25"/>
  <c r="G75" i="25"/>
  <c r="G57" i="25"/>
  <c r="G48" i="25"/>
  <c r="G39" i="25"/>
  <c r="G64" i="25"/>
  <c r="G38" i="25"/>
  <c r="G73" i="25"/>
  <c r="G55" i="25"/>
  <c r="G36" i="25"/>
  <c r="G72" i="25"/>
  <c r="G16" i="25"/>
  <c r="G30" i="25"/>
  <c r="G22" i="25"/>
  <c r="G24" i="25"/>
  <c r="G19" i="25"/>
  <c r="G34" i="25"/>
  <c r="G50" i="25"/>
  <c r="G29" i="25"/>
  <c r="G60" i="25"/>
  <c r="G70" i="25"/>
  <c r="G74" i="25"/>
  <c r="G69" i="25"/>
  <c r="G15" i="25"/>
  <c r="G33" i="25"/>
  <c r="G32" i="25"/>
  <c r="G31" i="25"/>
  <c r="G53" i="25"/>
  <c r="G17" i="25"/>
  <c r="G23" i="25"/>
  <c r="G18" i="25"/>
  <c r="G26" i="25"/>
  <c r="G21" i="25"/>
  <c r="G25" i="25"/>
  <c r="G54" i="25"/>
  <c r="G52" i="25"/>
  <c r="G20" i="25"/>
  <c r="G51" i="25"/>
  <c r="G61" i="25"/>
  <c r="G59" i="25"/>
  <c r="G62" i="25"/>
  <c r="G28" i="25"/>
  <c r="E74" i="32"/>
  <c r="C22" i="53"/>
  <c r="G56" i="25"/>
  <c r="M23" i="49"/>
  <c r="M29" i="49"/>
  <c r="M47" i="49"/>
  <c r="M24" i="49"/>
  <c r="M54" i="49"/>
  <c r="M17" i="49"/>
  <c r="M72" i="48"/>
  <c r="M62" i="48"/>
  <c r="M54" i="48"/>
  <c r="M18" i="48"/>
  <c r="M70" i="48"/>
  <c r="M61" i="48"/>
  <c r="M53" i="48"/>
  <c r="M33" i="48"/>
  <c r="M25" i="48"/>
  <c r="M17" i="48"/>
  <c r="M59" i="48"/>
  <c r="M51" i="48"/>
  <c r="M31" i="48"/>
  <c r="M23" i="48"/>
  <c r="M15" i="48"/>
  <c r="M56" i="48"/>
  <c r="M20" i="48"/>
  <c r="M76" i="48"/>
  <c r="M75" i="48"/>
  <c r="M65" i="48"/>
  <c r="M57" i="48"/>
  <c r="M64" i="48"/>
  <c r="M28" i="48"/>
  <c r="M55" i="48"/>
  <c r="M46" i="48"/>
  <c r="M66" i="48"/>
  <c r="M69" i="48"/>
  <c r="M19" i="48"/>
  <c r="M30" i="48"/>
  <c r="M39" i="48"/>
  <c r="M24" i="48"/>
  <c r="M32" i="48"/>
  <c r="M63" i="48"/>
  <c r="M27" i="48"/>
  <c r="M52" i="48"/>
  <c r="M29" i="48"/>
  <c r="M48" i="48"/>
  <c r="M60" i="48"/>
  <c r="M14" i="48"/>
  <c r="M38" i="48"/>
  <c r="M50" i="48"/>
  <c r="M34" i="48"/>
  <c r="M73" i="48"/>
  <c r="M36" i="48"/>
  <c r="M13" i="48"/>
  <c r="M26" i="48"/>
  <c r="M21" i="48"/>
  <c r="M22" i="48"/>
  <c r="M16" i="48"/>
  <c r="M58" i="48"/>
  <c r="D74" i="52"/>
  <c r="F76" i="48"/>
  <c r="M20" i="47"/>
  <c r="M27" i="47"/>
  <c r="M54" i="47"/>
  <c r="M25" i="47"/>
  <c r="M60" i="47"/>
  <c r="M32" i="47"/>
  <c r="M16" i="47"/>
  <c r="M76" i="47"/>
  <c r="M28" i="47"/>
  <c r="M19" i="47"/>
  <c r="M26" i="47"/>
  <c r="M18" i="47"/>
  <c r="M33" i="47"/>
  <c r="M17" i="47"/>
  <c r="M69" i="47"/>
  <c r="M52" i="47"/>
  <c r="M24" i="47"/>
  <c r="M31" i="47"/>
  <c r="M51" i="47"/>
  <c r="M65" i="47"/>
  <c r="M36" i="47"/>
  <c r="M46" i="47"/>
  <c r="M15" i="47"/>
  <c r="M53" i="47"/>
  <c r="M73" i="47"/>
  <c r="M30" i="47"/>
  <c r="M39" i="47"/>
  <c r="M70" i="47"/>
  <c r="M75" i="47"/>
  <c r="M61" i="47"/>
  <c r="M50" i="47"/>
  <c r="M57" i="47"/>
  <c r="M59" i="47"/>
  <c r="M62" i="47"/>
  <c r="M55" i="47"/>
  <c r="M38" i="47"/>
  <c r="M22" i="47"/>
  <c r="M48" i="47"/>
  <c r="M72" i="47"/>
  <c r="M64" i="47"/>
  <c r="M14" i="47"/>
  <c r="M21" i="47"/>
  <c r="M47" i="47"/>
  <c r="M58" i="47"/>
  <c r="M29" i="47"/>
  <c r="M66" i="47"/>
  <c r="M67" i="47"/>
  <c r="M63" i="47"/>
  <c r="M23" i="47"/>
  <c r="M13" i="47"/>
  <c r="M56" i="47"/>
  <c r="M34" i="47"/>
  <c r="M74" i="47"/>
  <c r="M40" i="47"/>
  <c r="G51" i="47"/>
  <c r="G31" i="47"/>
  <c r="G76" i="47"/>
  <c r="G66" i="47"/>
  <c r="G58" i="47"/>
  <c r="G50" i="47"/>
  <c r="G30" i="47"/>
  <c r="G72" i="47"/>
  <c r="G54" i="47"/>
  <c r="G26" i="47"/>
  <c r="G28" i="47"/>
  <c r="G20" i="47"/>
  <c r="G27" i="47"/>
  <c r="G19" i="47"/>
  <c r="G62" i="47"/>
  <c r="G18" i="47"/>
  <c r="G60" i="47"/>
  <c r="G32" i="47"/>
  <c r="G14" i="47"/>
  <c r="G73" i="47"/>
  <c r="G75" i="47"/>
  <c r="G22" i="47"/>
  <c r="G52" i="47"/>
  <c r="G48" i="47"/>
  <c r="G53" i="47"/>
  <c r="G23" i="47"/>
  <c r="G17" i="47"/>
  <c r="G69" i="47"/>
  <c r="G16" i="47"/>
  <c r="G15" i="47"/>
  <c r="G25" i="47"/>
  <c r="G34" i="47"/>
  <c r="G24" i="47"/>
  <c r="G59" i="47"/>
  <c r="G29" i="47"/>
  <c r="G39" i="47"/>
  <c r="G47" i="47"/>
  <c r="G36" i="47"/>
  <c r="G61" i="47"/>
  <c r="G70" i="47"/>
  <c r="G46" i="47"/>
  <c r="G38" i="47"/>
  <c r="G13" i="47"/>
  <c r="G33" i="47"/>
  <c r="G21" i="47"/>
  <c r="G55" i="47"/>
  <c r="G64" i="47"/>
  <c r="G57" i="47"/>
  <c r="G63" i="47"/>
  <c r="G65" i="47"/>
  <c r="G40" i="47"/>
  <c r="G74" i="47"/>
  <c r="G56" i="47"/>
  <c r="G67" i="47"/>
  <c r="M67" i="45"/>
  <c r="M60" i="45"/>
  <c r="M32" i="45"/>
  <c r="M29" i="45"/>
  <c r="M57" i="45"/>
  <c r="M39" i="45"/>
  <c r="M64" i="45"/>
  <c r="M38" i="45"/>
  <c r="M69" i="45"/>
  <c r="M65" i="45"/>
  <c r="M48" i="45"/>
  <c r="M21" i="45"/>
  <c r="M56" i="45"/>
  <c r="M20" i="45"/>
  <c r="M76" i="45"/>
  <c r="M66" i="45"/>
  <c r="M58" i="45"/>
  <c r="M30" i="45"/>
  <c r="M28" i="45"/>
  <c r="M53" i="45"/>
  <c r="M33" i="45"/>
  <c r="M73" i="45"/>
  <c r="M75" i="45"/>
  <c r="M27" i="45"/>
  <c r="M22" i="45"/>
  <c r="M26" i="45"/>
  <c r="M25" i="45"/>
  <c r="M61" i="45"/>
  <c r="M13" i="45"/>
  <c r="M34" i="45"/>
  <c r="M18" i="45"/>
  <c r="M51" i="45"/>
  <c r="M24" i="45"/>
  <c r="M52" i="45"/>
  <c r="M63" i="45"/>
  <c r="M46" i="45"/>
  <c r="M70" i="45"/>
  <c r="M14" i="45"/>
  <c r="M59" i="45"/>
  <c r="M15" i="45"/>
  <c r="M50" i="45"/>
  <c r="M23" i="45"/>
  <c r="M36" i="45"/>
  <c r="M19" i="45"/>
  <c r="M55" i="45"/>
  <c r="M54" i="45"/>
  <c r="M17" i="45"/>
  <c r="M62" i="45"/>
  <c r="M31" i="45"/>
  <c r="M72" i="45"/>
  <c r="M40" i="45"/>
  <c r="M16" i="45"/>
  <c r="G73" i="45"/>
  <c r="G63" i="45"/>
  <c r="G72" i="45"/>
  <c r="G62" i="45"/>
  <c r="G34" i="45"/>
  <c r="G26" i="45"/>
  <c r="G70" i="45"/>
  <c r="G61" i="45"/>
  <c r="G53" i="45"/>
  <c r="G33" i="45"/>
  <c r="G69" i="45"/>
  <c r="G60" i="45"/>
  <c r="G52" i="45"/>
  <c r="G32" i="45"/>
  <c r="G59" i="45"/>
  <c r="G51" i="45"/>
  <c r="G31" i="45"/>
  <c r="G76" i="45"/>
  <c r="G13" i="45"/>
  <c r="G17" i="45"/>
  <c r="G23" i="45"/>
  <c r="G20" i="45"/>
  <c r="G22" i="45"/>
  <c r="G25" i="45"/>
  <c r="G28" i="45"/>
  <c r="G46" i="45"/>
  <c r="G39" i="45"/>
  <c r="G30" i="45"/>
  <c r="G36" i="45"/>
  <c r="G27" i="45"/>
  <c r="G14" i="45"/>
  <c r="G18" i="45"/>
  <c r="G21" i="45"/>
  <c r="G54" i="45"/>
  <c r="G19" i="45"/>
  <c r="G50" i="45"/>
  <c r="G16" i="45"/>
  <c r="G55" i="45"/>
  <c r="G29" i="45"/>
  <c r="G74" i="45"/>
  <c r="G58" i="45"/>
  <c r="G38" i="45"/>
  <c r="G24" i="45"/>
  <c r="G57" i="45"/>
  <c r="G75" i="45"/>
  <c r="G66" i="45"/>
  <c r="G64" i="45"/>
  <c r="G65" i="45"/>
  <c r="G48" i="45"/>
  <c r="G15" i="45"/>
  <c r="G40" i="45"/>
  <c r="G47" i="45"/>
  <c r="G56" i="45"/>
  <c r="G67" i="45"/>
  <c r="M72" i="46"/>
  <c r="M62" i="46"/>
  <c r="M76" i="46"/>
  <c r="M50" i="46"/>
  <c r="M22" i="46"/>
  <c r="M59" i="46"/>
  <c r="M23" i="46"/>
  <c r="M66" i="46"/>
  <c r="M14" i="46"/>
  <c r="M65" i="46"/>
  <c r="M57" i="46"/>
  <c r="M29" i="46"/>
  <c r="M13" i="46"/>
  <c r="M64" i="46"/>
  <c r="M47" i="46"/>
  <c r="M28" i="46"/>
  <c r="M20" i="46"/>
  <c r="M31" i="46"/>
  <c r="M58" i="46"/>
  <c r="M30" i="46"/>
  <c r="M75" i="46"/>
  <c r="M21" i="46"/>
  <c r="M56" i="46"/>
  <c r="M60" i="46"/>
  <c r="M25" i="46"/>
  <c r="M51" i="46"/>
  <c r="M67" i="46"/>
  <c r="M38" i="46"/>
  <c r="M53" i="46"/>
  <c r="M54" i="46"/>
  <c r="M46" i="46"/>
  <c r="M73" i="46"/>
  <c r="M32" i="46"/>
  <c r="M52" i="46"/>
  <c r="M70" i="46"/>
  <c r="M39" i="46"/>
  <c r="M55" i="46"/>
  <c r="M34" i="46"/>
  <c r="M69" i="46"/>
  <c r="M19" i="46"/>
  <c r="M24" i="46"/>
  <c r="M63" i="46"/>
  <c r="M17" i="46"/>
  <c r="M61" i="46"/>
  <c r="M33" i="46"/>
  <c r="M26" i="46"/>
  <c r="M36" i="46"/>
  <c r="M18" i="46"/>
  <c r="M16" i="46"/>
  <c r="M48" i="46"/>
  <c r="M15" i="46"/>
  <c r="M27" i="46"/>
  <c r="F76" i="46"/>
  <c r="G67" i="46"/>
  <c r="M46" i="50"/>
  <c r="M36" i="50"/>
  <c r="M69" i="50"/>
  <c r="M60" i="50"/>
  <c r="M52" i="50"/>
  <c r="M32" i="50"/>
  <c r="M59" i="50"/>
  <c r="M31" i="50"/>
  <c r="M23" i="50"/>
  <c r="M15" i="50"/>
  <c r="M76" i="50"/>
  <c r="M66" i="50"/>
  <c r="M58" i="50"/>
  <c r="M50" i="50"/>
  <c r="M30" i="50"/>
  <c r="M22" i="50"/>
  <c r="M14" i="50"/>
  <c r="M70" i="50"/>
  <c r="M61" i="50"/>
  <c r="M75" i="50"/>
  <c r="M64" i="50"/>
  <c r="M20" i="50"/>
  <c r="M18" i="50"/>
  <c r="M21" i="50"/>
  <c r="M51" i="50"/>
  <c r="M27" i="50"/>
  <c r="M67" i="50"/>
  <c r="M54" i="50"/>
  <c r="M16" i="50"/>
  <c r="M33" i="50"/>
  <c r="M28" i="50"/>
  <c r="M24" i="50"/>
  <c r="M63" i="50"/>
  <c r="M29" i="50"/>
  <c r="M26" i="50"/>
  <c r="M56" i="50"/>
  <c r="M53" i="50"/>
  <c r="M47" i="50"/>
  <c r="M62" i="50"/>
  <c r="M17" i="50"/>
  <c r="M19" i="50"/>
  <c r="M38" i="50"/>
  <c r="M48" i="50"/>
  <c r="M57" i="50"/>
  <c r="M13" i="50"/>
  <c r="M25" i="50"/>
  <c r="M55" i="50"/>
  <c r="M39" i="50"/>
  <c r="M65" i="50"/>
  <c r="M34" i="50"/>
  <c r="M73" i="50"/>
  <c r="M72" i="50"/>
  <c r="G76" i="50"/>
  <c r="G28" i="50"/>
  <c r="G20" i="50"/>
  <c r="G73" i="50"/>
  <c r="G63" i="50"/>
  <c r="G19" i="50"/>
  <c r="G70" i="50"/>
  <c r="G61" i="50"/>
  <c r="G53" i="50"/>
  <c r="G25" i="50"/>
  <c r="G17" i="50"/>
  <c r="G69" i="50"/>
  <c r="G60" i="50"/>
  <c r="G52" i="50"/>
  <c r="G32" i="50"/>
  <c r="G24" i="50"/>
  <c r="G16" i="50"/>
  <c r="G31" i="50"/>
  <c r="G46" i="50"/>
  <c r="G72" i="50"/>
  <c r="G38" i="50"/>
  <c r="G30" i="50"/>
  <c r="G48" i="50"/>
  <c r="G62" i="50"/>
  <c r="G64" i="50"/>
  <c r="G58" i="50"/>
  <c r="G50" i="50"/>
  <c r="G15" i="50"/>
  <c r="G74" i="50"/>
  <c r="G66" i="50"/>
  <c r="G21" i="50"/>
  <c r="G14" i="50"/>
  <c r="G39" i="50"/>
  <c r="G55" i="50"/>
  <c r="G29" i="50"/>
  <c r="G23" i="50"/>
  <c r="G51" i="50"/>
  <c r="G57" i="50"/>
  <c r="G59" i="50"/>
  <c r="G13" i="50"/>
  <c r="G36" i="50"/>
  <c r="G33" i="50"/>
  <c r="G65" i="50"/>
  <c r="G22" i="50"/>
  <c r="G54" i="50"/>
  <c r="G27" i="50"/>
  <c r="G18" i="50"/>
  <c r="G75" i="50"/>
  <c r="G34" i="50"/>
  <c r="G26" i="50"/>
  <c r="G40" i="50"/>
  <c r="G67" i="50"/>
  <c r="G56" i="50"/>
  <c r="K65" i="54"/>
  <c r="M55" i="44"/>
  <c r="M19" i="44"/>
  <c r="M76" i="44"/>
  <c r="M58" i="44"/>
  <c r="M22" i="44"/>
  <c r="M70" i="44"/>
  <c r="M61" i="44"/>
  <c r="M25" i="44"/>
  <c r="M17" i="44"/>
  <c r="M66" i="44"/>
  <c r="M50" i="44"/>
  <c r="M30" i="44"/>
  <c r="M15" i="44"/>
  <c r="M73" i="44"/>
  <c r="M28" i="44"/>
  <c r="M57" i="44"/>
  <c r="M32" i="44"/>
  <c r="M16" i="44"/>
  <c r="M62" i="44"/>
  <c r="M14" i="44"/>
  <c r="M18" i="44"/>
  <c r="M60" i="44"/>
  <c r="M48" i="44"/>
  <c r="M39" i="44"/>
  <c r="M54" i="44"/>
  <c r="M21" i="44"/>
  <c r="M65" i="44"/>
  <c r="M26" i="44"/>
  <c r="M72" i="44"/>
  <c r="M38" i="44"/>
  <c r="M29" i="44"/>
  <c r="M51" i="44"/>
  <c r="M59" i="44"/>
  <c r="M36" i="44"/>
  <c r="M13" i="44"/>
  <c r="M27" i="44"/>
  <c r="M46" i="44"/>
  <c r="M75" i="44"/>
  <c r="M20" i="44"/>
  <c r="M56" i="44"/>
  <c r="M34" i="44"/>
  <c r="M69" i="44"/>
  <c r="M33" i="44"/>
  <c r="M64" i="44"/>
  <c r="M52" i="44"/>
  <c r="M23" i="44"/>
  <c r="M53" i="44"/>
  <c r="M63" i="44"/>
  <c r="M31" i="44"/>
  <c r="M24" i="44"/>
  <c r="D76" i="54"/>
  <c r="G42" i="54"/>
  <c r="G76" i="44"/>
  <c r="G65" i="44"/>
  <c r="G57" i="44"/>
  <c r="G48" i="44"/>
  <c r="G39" i="44"/>
  <c r="G29" i="44"/>
  <c r="G21" i="44"/>
  <c r="G13" i="44"/>
  <c r="G73" i="44"/>
  <c r="G63" i="44"/>
  <c r="G19" i="44"/>
  <c r="G53" i="44"/>
  <c r="G25" i="44"/>
  <c r="G17" i="44"/>
  <c r="G69" i="44"/>
  <c r="G60" i="44"/>
  <c r="G52" i="44"/>
  <c r="G32" i="44"/>
  <c r="G24" i="44"/>
  <c r="G16" i="44"/>
  <c r="G20" i="44"/>
  <c r="G66" i="44"/>
  <c r="G38" i="44"/>
  <c r="G61" i="44"/>
  <c r="G28" i="44"/>
  <c r="G15" i="44"/>
  <c r="G50" i="44"/>
  <c r="G70" i="44"/>
  <c r="G75" i="44"/>
  <c r="G64" i="44"/>
  <c r="G14" i="44"/>
  <c r="G51" i="44"/>
  <c r="G54" i="44"/>
  <c r="G59" i="44"/>
  <c r="G62" i="44"/>
  <c r="G58" i="44"/>
  <c r="G26" i="44"/>
  <c r="G18" i="44"/>
  <c r="G30" i="44"/>
  <c r="G23" i="44"/>
  <c r="G72" i="44"/>
  <c r="G27" i="44"/>
  <c r="G22" i="44"/>
  <c r="G36" i="44"/>
  <c r="G33" i="44"/>
  <c r="G55" i="44"/>
  <c r="G34" i="44"/>
  <c r="G46" i="44"/>
  <c r="G31" i="44"/>
  <c r="G40" i="44"/>
  <c r="G67" i="44"/>
  <c r="G74" i="44"/>
  <c r="G56" i="44"/>
  <c r="M67" i="38"/>
  <c r="M54" i="38"/>
  <c r="M26" i="38"/>
  <c r="M76" i="38"/>
  <c r="M66" i="38"/>
  <c r="M58" i="38"/>
  <c r="M50" i="38"/>
  <c r="M30" i="38"/>
  <c r="M14" i="38"/>
  <c r="M69" i="38"/>
  <c r="M60" i="38"/>
  <c r="M59" i="38"/>
  <c r="M51" i="38"/>
  <c r="M31" i="38"/>
  <c r="M15" i="38"/>
  <c r="M20" i="38"/>
  <c r="M74" i="38"/>
  <c r="M75" i="38"/>
  <c r="M25" i="38"/>
  <c r="M27" i="38"/>
  <c r="M29" i="38"/>
  <c r="M70" i="38"/>
  <c r="M63" i="38"/>
  <c r="M56" i="38"/>
  <c r="M73" i="38"/>
  <c r="M64" i="38"/>
  <c r="M28" i="38"/>
  <c r="M24" i="38"/>
  <c r="M39" i="38"/>
  <c r="M72" i="38"/>
  <c r="M38" i="38"/>
  <c r="M19" i="38"/>
  <c r="M46" i="38"/>
  <c r="M48" i="38"/>
  <c r="M17" i="38"/>
  <c r="M53" i="38"/>
  <c r="M13" i="38"/>
  <c r="M57" i="38"/>
  <c r="M22" i="38"/>
  <c r="M16" i="38"/>
  <c r="M33" i="38"/>
  <c r="M18" i="38"/>
  <c r="M36" i="38"/>
  <c r="M21" i="38"/>
  <c r="M34" i="38"/>
  <c r="M65" i="38"/>
  <c r="M32" i="38"/>
  <c r="M61" i="38"/>
  <c r="M55" i="38"/>
  <c r="M52" i="38"/>
  <c r="M62" i="38"/>
  <c r="M23" i="38"/>
  <c r="F56" i="54"/>
  <c r="F67" i="54"/>
  <c r="E67" i="54"/>
  <c r="F76" i="38"/>
  <c r="J76" i="54"/>
  <c r="M42" i="54" s="1"/>
  <c r="M69" i="43"/>
  <c r="M60" i="43"/>
  <c r="M52" i="43"/>
  <c r="M24" i="43"/>
  <c r="M16" i="43"/>
  <c r="M65" i="43"/>
  <c r="M57" i="43"/>
  <c r="M21" i="43"/>
  <c r="M62" i="43"/>
  <c r="M76" i="43"/>
  <c r="M75" i="43"/>
  <c r="M48" i="43"/>
  <c r="M29" i="43"/>
  <c r="M72" i="43"/>
  <c r="M54" i="43"/>
  <c r="M34" i="43"/>
  <c r="M18" i="43"/>
  <c r="M73" i="43"/>
  <c r="M63" i="43"/>
  <c r="M46" i="43"/>
  <c r="M36" i="43"/>
  <c r="M27" i="43"/>
  <c r="M32" i="43"/>
  <c r="M53" i="43"/>
  <c r="M14" i="43"/>
  <c r="M38" i="43"/>
  <c r="M17" i="43"/>
  <c r="M20" i="43"/>
  <c r="M51" i="43"/>
  <c r="M23" i="43"/>
  <c r="M56" i="43"/>
  <c r="M13" i="43"/>
  <c r="M64" i="43"/>
  <c r="M22" i="43"/>
  <c r="M28" i="43"/>
  <c r="M25" i="43"/>
  <c r="M47" i="43"/>
  <c r="M19" i="43"/>
  <c r="M74" i="43"/>
  <c r="M58" i="43"/>
  <c r="M15" i="43"/>
  <c r="M26" i="43"/>
  <c r="M31" i="43"/>
  <c r="M59" i="43"/>
  <c r="M50" i="43"/>
  <c r="M39" i="43"/>
  <c r="M70" i="43"/>
  <c r="M55" i="43"/>
  <c r="M66" i="43"/>
  <c r="M33" i="43"/>
  <c r="M30" i="43"/>
  <c r="M61" i="43"/>
  <c r="M40" i="43"/>
  <c r="M67" i="43"/>
  <c r="C14" i="52"/>
  <c r="G16" i="43"/>
  <c r="G59" i="43"/>
  <c r="G23" i="43"/>
  <c r="G21" i="43"/>
  <c r="G64" i="43"/>
  <c r="G28" i="43"/>
  <c r="G24" i="43"/>
  <c r="G15" i="43"/>
  <c r="G76" i="43"/>
  <c r="G66" i="43"/>
  <c r="G58" i="43"/>
  <c r="G22" i="43"/>
  <c r="G14" i="43"/>
  <c r="G75" i="43"/>
  <c r="G65" i="43"/>
  <c r="G57" i="43"/>
  <c r="G48" i="43"/>
  <c r="G39" i="43"/>
  <c r="G29" i="43"/>
  <c r="G13" i="43"/>
  <c r="G38" i="43"/>
  <c r="G20" i="43"/>
  <c r="G34" i="43"/>
  <c r="G33" i="43"/>
  <c r="G63" i="43"/>
  <c r="G61" i="43"/>
  <c r="G46" i="43"/>
  <c r="G18" i="43"/>
  <c r="G31" i="43"/>
  <c r="G51" i="43"/>
  <c r="G70" i="43"/>
  <c r="G54" i="43"/>
  <c r="G69" i="43"/>
  <c r="G50" i="43"/>
  <c r="G72" i="43"/>
  <c r="G17" i="43"/>
  <c r="G60" i="43"/>
  <c r="G26" i="43"/>
  <c r="G53" i="43"/>
  <c r="G27" i="43"/>
  <c r="G55" i="43"/>
  <c r="G36" i="43"/>
  <c r="G52" i="43"/>
  <c r="G30" i="43"/>
  <c r="G73" i="43"/>
  <c r="G62" i="43"/>
  <c r="G32" i="43"/>
  <c r="G19" i="43"/>
  <c r="G25" i="43"/>
  <c r="G56" i="43"/>
  <c r="G47" i="43"/>
  <c r="G40" i="43"/>
  <c r="C50" i="54"/>
  <c r="G67" i="43"/>
  <c r="K54" i="52"/>
  <c r="I45" i="52"/>
  <c r="I24" i="52"/>
  <c r="E50" i="51"/>
  <c r="M47" i="42"/>
  <c r="K62" i="51"/>
  <c r="M72" i="42"/>
  <c r="M18" i="42"/>
  <c r="M61" i="42"/>
  <c r="M33" i="42"/>
  <c r="M53" i="42"/>
  <c r="M25" i="42"/>
  <c r="M62" i="42"/>
  <c r="M26" i="42"/>
  <c r="M70" i="42"/>
  <c r="M17" i="42"/>
  <c r="M59" i="42"/>
  <c r="M51" i="42"/>
  <c r="M31" i="42"/>
  <c r="M23" i="42"/>
  <c r="M15" i="42"/>
  <c r="M76" i="42"/>
  <c r="M66" i="42"/>
  <c r="M58" i="42"/>
  <c r="M50" i="42"/>
  <c r="M22" i="42"/>
  <c r="M14" i="42"/>
  <c r="M27" i="42"/>
  <c r="M36" i="42"/>
  <c r="M16" i="42"/>
  <c r="M65" i="42"/>
  <c r="M75" i="42"/>
  <c r="M32" i="42"/>
  <c r="M21" i="42"/>
  <c r="M56" i="42"/>
  <c r="M20" i="42"/>
  <c r="M29" i="42"/>
  <c r="M30" i="42"/>
  <c r="M60" i="42"/>
  <c r="M63" i="42"/>
  <c r="M38" i="42"/>
  <c r="M67" i="42"/>
  <c r="M19" i="42"/>
  <c r="M52" i="42"/>
  <c r="M64" i="42"/>
  <c r="M24" i="42"/>
  <c r="M39" i="42"/>
  <c r="M34" i="42"/>
  <c r="M28" i="42"/>
  <c r="M74" i="42"/>
  <c r="M46" i="42"/>
  <c r="M69" i="42"/>
  <c r="M73" i="42"/>
  <c r="M55" i="42"/>
  <c r="M48" i="42"/>
  <c r="M54" i="42"/>
  <c r="M13" i="42"/>
  <c r="M57" i="42"/>
  <c r="D67" i="52"/>
  <c r="G42" i="36"/>
  <c r="G45" i="36"/>
  <c r="G64" i="42"/>
  <c r="G33" i="42"/>
  <c r="G38" i="42"/>
  <c r="G19" i="42"/>
  <c r="G25" i="42"/>
  <c r="G48" i="42"/>
  <c r="G61" i="42"/>
  <c r="G59" i="42"/>
  <c r="G73" i="42"/>
  <c r="G27" i="42"/>
  <c r="G74" i="42"/>
  <c r="E74" i="36"/>
  <c r="L56" i="54"/>
  <c r="I56" i="54"/>
  <c r="I53" i="54"/>
  <c r="K47" i="36"/>
  <c r="M63" i="39"/>
  <c r="M72" i="39"/>
  <c r="M54" i="39"/>
  <c r="M26" i="39"/>
  <c r="M73" i="39"/>
  <c r="M55" i="39"/>
  <c r="M62" i="39"/>
  <c r="M59" i="39"/>
  <c r="M31" i="39"/>
  <c r="M66" i="39"/>
  <c r="M51" i="39"/>
  <c r="M76" i="39"/>
  <c r="M58" i="39"/>
  <c r="M50" i="39"/>
  <c r="M30" i="39"/>
  <c r="M14" i="39"/>
  <c r="M18" i="39"/>
  <c r="M52" i="39"/>
  <c r="M46" i="39"/>
  <c r="M27" i="39"/>
  <c r="M21" i="39"/>
  <c r="M36" i="39"/>
  <c r="M48" i="39"/>
  <c r="M53" i="39"/>
  <c r="M56" i="39"/>
  <c r="M33" i="39"/>
  <c r="M32" i="39"/>
  <c r="M29" i="39"/>
  <c r="M75" i="39"/>
  <c r="M17" i="39"/>
  <c r="M70" i="39"/>
  <c r="M23" i="39"/>
  <c r="M28" i="39"/>
  <c r="M22" i="39"/>
  <c r="M60" i="39"/>
  <c r="M19" i="39"/>
  <c r="M61" i="39"/>
  <c r="M16" i="39"/>
  <c r="M25" i="39"/>
  <c r="M34" i="39"/>
  <c r="M47" i="39"/>
  <c r="M38" i="39"/>
  <c r="M57" i="39"/>
  <c r="M64" i="39"/>
  <c r="M69" i="39"/>
  <c r="M13" i="39"/>
  <c r="M24" i="39"/>
  <c r="M39" i="39"/>
  <c r="M15" i="39"/>
  <c r="M20" i="39"/>
  <c r="M65" i="39"/>
  <c r="M74" i="39"/>
  <c r="M67" i="39"/>
  <c r="E43" i="54"/>
  <c r="M67" i="40"/>
  <c r="M32" i="40"/>
  <c r="M31" i="40"/>
  <c r="M76" i="40"/>
  <c r="M30" i="40"/>
  <c r="M27" i="40"/>
  <c r="M69" i="40"/>
  <c r="M51" i="40"/>
  <c r="M58" i="40"/>
  <c r="M14" i="40"/>
  <c r="M33" i="40"/>
  <c r="M60" i="40"/>
  <c r="M59" i="40"/>
  <c r="M66" i="40"/>
  <c r="M28" i="40"/>
  <c r="M36" i="40"/>
  <c r="M18" i="40"/>
  <c r="M15" i="40"/>
  <c r="M26" i="40"/>
  <c r="M64" i="40"/>
  <c r="M20" i="40"/>
  <c r="M48" i="40"/>
  <c r="M63" i="40"/>
  <c r="M56" i="40"/>
  <c r="M75" i="40"/>
  <c r="M24" i="40"/>
  <c r="M34" i="40"/>
  <c r="M23" i="40"/>
  <c r="M53" i="40"/>
  <c r="M57" i="40"/>
  <c r="M52" i="40"/>
  <c r="M17" i="40"/>
  <c r="M21" i="40"/>
  <c r="M25" i="40"/>
  <c r="M54" i="40"/>
  <c r="M39" i="40"/>
  <c r="M29" i="40"/>
  <c r="M16" i="40"/>
  <c r="M55" i="40"/>
  <c r="M61" i="40"/>
  <c r="M62" i="40"/>
  <c r="M73" i="40"/>
  <c r="M38" i="40"/>
  <c r="M19" i="40"/>
  <c r="M70" i="40"/>
  <c r="M72" i="40"/>
  <c r="M46" i="40"/>
  <c r="M13" i="40"/>
  <c r="M65" i="40"/>
  <c r="M22" i="40"/>
  <c r="M50" i="40"/>
  <c r="I40" i="36"/>
  <c r="I48" i="54"/>
  <c r="M47" i="40"/>
  <c r="M74" i="40"/>
  <c r="E57" i="52"/>
  <c r="E38" i="54"/>
  <c r="C40" i="54"/>
  <c r="B76" i="54"/>
  <c r="F76" i="40"/>
  <c r="G67" i="40"/>
  <c r="C38" i="52"/>
  <c r="F47" i="54"/>
  <c r="C23" i="52"/>
  <c r="E17" i="52"/>
  <c r="I74" i="54"/>
  <c r="M42" i="36"/>
  <c r="M43" i="36"/>
  <c r="M44" i="36"/>
  <c r="M45" i="36"/>
  <c r="L47" i="54"/>
  <c r="K47" i="54"/>
  <c r="K40" i="54"/>
  <c r="I46" i="54"/>
  <c r="K72" i="52"/>
  <c r="K19" i="52"/>
  <c r="K22" i="51"/>
  <c r="K34" i="51"/>
  <c r="K74" i="36"/>
  <c r="I74" i="36"/>
  <c r="G74" i="37"/>
  <c r="G47" i="37"/>
  <c r="G56" i="37"/>
  <c r="E17" i="51"/>
  <c r="C61" i="51"/>
  <c r="C45" i="54"/>
  <c r="C17" i="54"/>
  <c r="E17" i="54"/>
  <c r="E56" i="36"/>
  <c r="C56" i="36"/>
  <c r="G67" i="37"/>
  <c r="G40" i="37"/>
  <c r="E47" i="36"/>
  <c r="G60" i="37"/>
  <c r="G69" i="37"/>
  <c r="G32" i="37"/>
  <c r="G76" i="37"/>
  <c r="G75" i="37"/>
  <c r="G59" i="37"/>
  <c r="G28" i="37"/>
  <c r="G23" i="37"/>
  <c r="G51" i="37"/>
  <c r="G20" i="37"/>
  <c r="G15" i="37"/>
  <c r="G38" i="37"/>
  <c r="G64" i="37"/>
  <c r="G31" i="37"/>
  <c r="G19" i="37"/>
  <c r="G16" i="37"/>
  <c r="G46" i="37"/>
  <c r="G58" i="37"/>
  <c r="G33" i="37"/>
  <c r="G52" i="37"/>
  <c r="G36" i="37"/>
  <c r="G21" i="37"/>
  <c r="G57" i="37"/>
  <c r="G66" i="37"/>
  <c r="G18" i="37"/>
  <c r="G24" i="37"/>
  <c r="G48" i="37"/>
  <c r="G61" i="37"/>
  <c r="G62" i="37"/>
  <c r="G25" i="37"/>
  <c r="G34" i="37"/>
  <c r="G54" i="37"/>
  <c r="G30" i="37"/>
  <c r="G27" i="37"/>
  <c r="G63" i="37"/>
  <c r="G29" i="37"/>
  <c r="G65" i="37"/>
  <c r="G17" i="37"/>
  <c r="G26" i="37"/>
  <c r="G55" i="37"/>
  <c r="G13" i="37"/>
  <c r="G50" i="37"/>
  <c r="G39" i="37"/>
  <c r="G14" i="37"/>
  <c r="G53" i="37"/>
  <c r="G72" i="37"/>
  <c r="G73" i="37"/>
  <c r="G70" i="37"/>
  <c r="G22" i="37"/>
  <c r="E40" i="36"/>
  <c r="F67" i="36"/>
  <c r="I15" i="52"/>
  <c r="K53" i="51"/>
  <c r="I61" i="52"/>
  <c r="M42" i="20"/>
  <c r="I40" i="54"/>
  <c r="K59" i="51"/>
  <c r="K14" i="51"/>
  <c r="M59" i="16"/>
  <c r="M31" i="16"/>
  <c r="M15" i="16"/>
  <c r="M64" i="16"/>
  <c r="M28" i="16"/>
  <c r="M63" i="16"/>
  <c r="M19" i="16"/>
  <c r="M76" i="16"/>
  <c r="M65" i="16"/>
  <c r="M57" i="16"/>
  <c r="M29" i="16"/>
  <c r="M21" i="16"/>
  <c r="M13" i="16"/>
  <c r="M56" i="16"/>
  <c r="M20" i="16"/>
  <c r="M73" i="16"/>
  <c r="M27" i="16"/>
  <c r="M54" i="16"/>
  <c r="M18" i="16"/>
  <c r="M61" i="16"/>
  <c r="M74" i="16"/>
  <c r="M75" i="16"/>
  <c r="M50" i="16"/>
  <c r="M47" i="16"/>
  <c r="M46" i="16"/>
  <c r="M70" i="16"/>
  <c r="M23" i="16"/>
  <c r="M69" i="16"/>
  <c r="M72" i="16"/>
  <c r="M22" i="16"/>
  <c r="M38" i="16"/>
  <c r="M30" i="16"/>
  <c r="M60" i="16"/>
  <c r="M52" i="16"/>
  <c r="M14" i="16"/>
  <c r="M53" i="16"/>
  <c r="M34" i="16"/>
  <c r="M16" i="16"/>
  <c r="M24" i="16"/>
  <c r="M17" i="16"/>
  <c r="M32" i="16"/>
  <c r="M62" i="16"/>
  <c r="M58" i="16"/>
  <c r="M25" i="16"/>
  <c r="M26" i="16"/>
  <c r="M66" i="16"/>
  <c r="M39" i="16"/>
  <c r="M36" i="16"/>
  <c r="M33" i="16"/>
  <c r="M48" i="16"/>
  <c r="M55" i="16"/>
  <c r="M51" i="16"/>
  <c r="M67" i="16"/>
  <c r="C29" i="52"/>
  <c r="E74" i="54"/>
  <c r="E22" i="51"/>
  <c r="F72" i="52"/>
  <c r="C72" i="52"/>
  <c r="E20" i="51"/>
  <c r="K22" i="52"/>
  <c r="K19" i="51"/>
  <c r="K74" i="20"/>
  <c r="M47" i="17"/>
  <c r="K65" i="52"/>
  <c r="K65" i="51"/>
  <c r="M76" i="17"/>
  <c r="M46" i="17"/>
  <c r="M19" i="17"/>
  <c r="M34" i="17"/>
  <c r="M36" i="17"/>
  <c r="M72" i="17"/>
  <c r="M26" i="17"/>
  <c r="M55" i="17"/>
  <c r="M27" i="17"/>
  <c r="M62" i="17"/>
  <c r="M18" i="17"/>
  <c r="M52" i="17"/>
  <c r="M32" i="17"/>
  <c r="M59" i="17"/>
  <c r="M51" i="17"/>
  <c r="M31" i="17"/>
  <c r="M23" i="17"/>
  <c r="M15" i="17"/>
  <c r="M20" i="17"/>
  <c r="M57" i="17"/>
  <c r="M64" i="17"/>
  <c r="M25" i="17"/>
  <c r="M16" i="17"/>
  <c r="M66" i="17"/>
  <c r="M38" i="17"/>
  <c r="M33" i="17"/>
  <c r="M56" i="17"/>
  <c r="M28" i="17"/>
  <c r="M22" i="17"/>
  <c r="M65" i="17"/>
  <c r="M63" i="17"/>
  <c r="M67" i="17"/>
  <c r="M17" i="17"/>
  <c r="M48" i="17"/>
  <c r="M70" i="17"/>
  <c r="M75" i="17"/>
  <c r="M30" i="17"/>
  <c r="M53" i="17"/>
  <c r="M13" i="17"/>
  <c r="M21" i="17"/>
  <c r="M50" i="17"/>
  <c r="M29" i="17"/>
  <c r="M39" i="17"/>
  <c r="M24" i="17"/>
  <c r="M74" i="17"/>
  <c r="M14" i="17"/>
  <c r="M58" i="17"/>
  <c r="M60" i="17"/>
  <c r="M61" i="17"/>
  <c r="M54" i="17"/>
  <c r="M69" i="17"/>
  <c r="M73" i="17"/>
  <c r="E63" i="53"/>
  <c r="E34" i="52"/>
  <c r="G76" i="17"/>
  <c r="G50" i="17"/>
  <c r="G14" i="17"/>
  <c r="G75" i="17"/>
  <c r="G65" i="17"/>
  <c r="G57" i="17"/>
  <c r="G48" i="17"/>
  <c r="G26" i="17"/>
  <c r="G70" i="17"/>
  <c r="G53" i="17"/>
  <c r="G33" i="17"/>
  <c r="G61" i="17"/>
  <c r="G31" i="17"/>
  <c r="G21" i="17"/>
  <c r="G59" i="17"/>
  <c r="G73" i="17"/>
  <c r="G54" i="17"/>
  <c r="G62" i="17"/>
  <c r="G22" i="17"/>
  <c r="G20" i="17"/>
  <c r="G29" i="17"/>
  <c r="G69" i="17"/>
  <c r="G23" i="17"/>
  <c r="G72" i="17"/>
  <c r="G30" i="17"/>
  <c r="G28" i="17"/>
  <c r="G55" i="17"/>
  <c r="G39" i="17"/>
  <c r="G36" i="17"/>
  <c r="G27" i="17"/>
  <c r="G60" i="17"/>
  <c r="G58" i="17"/>
  <c r="G17" i="17"/>
  <c r="G66" i="17"/>
  <c r="G25" i="17"/>
  <c r="G47" i="17"/>
  <c r="G16" i="17"/>
  <c r="G32" i="17"/>
  <c r="G18" i="17"/>
  <c r="G63" i="17"/>
  <c r="G24" i="17"/>
  <c r="G19" i="17"/>
  <c r="G34" i="17"/>
  <c r="G56" i="17"/>
  <c r="G15" i="17"/>
  <c r="G38" i="17"/>
  <c r="G52" i="17"/>
  <c r="G64" i="17"/>
  <c r="G46" i="17"/>
  <c r="G51" i="17"/>
  <c r="E24" i="52"/>
  <c r="M23" i="11"/>
  <c r="K42" i="51"/>
  <c r="M15" i="11"/>
  <c r="M36" i="11"/>
  <c r="M20" i="11"/>
  <c r="M48" i="11"/>
  <c r="K46" i="51"/>
  <c r="M47" i="11"/>
  <c r="M51" i="11"/>
  <c r="M39" i="11"/>
  <c r="M70" i="11"/>
  <c r="M14" i="11"/>
  <c r="M57" i="11"/>
  <c r="M50" i="11"/>
  <c r="M56" i="11"/>
  <c r="M64" i="11"/>
  <c r="M16" i="11"/>
  <c r="M21" i="11"/>
  <c r="M30" i="11"/>
  <c r="M66" i="11"/>
  <c r="M54" i="11"/>
  <c r="M59" i="11"/>
  <c r="M73" i="11"/>
  <c r="M61" i="11"/>
  <c r="M17" i="11"/>
  <c r="M58" i="11"/>
  <c r="M75" i="11"/>
  <c r="M60" i="11"/>
  <c r="M29" i="11"/>
  <c r="M69" i="11"/>
  <c r="I32" i="51"/>
  <c r="M74" i="11"/>
  <c r="M55" i="11"/>
  <c r="M34" i="11"/>
  <c r="M40" i="11"/>
  <c r="M32" i="11"/>
  <c r="M28" i="11"/>
  <c r="M72" i="11"/>
  <c r="M65" i="11"/>
  <c r="M52" i="11"/>
  <c r="M24" i="11"/>
  <c r="I57" i="51"/>
  <c r="E24" i="51"/>
  <c r="E29" i="51"/>
  <c r="E19" i="51"/>
  <c r="E66" i="51"/>
  <c r="K54" i="51"/>
  <c r="K60" i="51"/>
  <c r="M19" i="13"/>
  <c r="M52" i="13"/>
  <c r="M24" i="13"/>
  <c r="M25" i="13"/>
  <c r="M17" i="13"/>
  <c r="M32" i="13"/>
  <c r="M16" i="13"/>
  <c r="M59" i="13"/>
  <c r="M31" i="13"/>
  <c r="M15" i="13"/>
  <c r="M50" i="13"/>
  <c r="M65" i="13"/>
  <c r="M57" i="13"/>
  <c r="M48" i="13"/>
  <c r="M39" i="13"/>
  <c r="M23" i="13"/>
  <c r="M76" i="13"/>
  <c r="M66" i="13"/>
  <c r="M58" i="13"/>
  <c r="M22" i="13"/>
  <c r="M14" i="13"/>
  <c r="M18" i="13"/>
  <c r="M28" i="13"/>
  <c r="M30" i="13"/>
  <c r="M13" i="13"/>
  <c r="M61" i="13"/>
  <c r="M69" i="13"/>
  <c r="M29" i="13"/>
  <c r="M73" i="13"/>
  <c r="M54" i="13"/>
  <c r="M34" i="13"/>
  <c r="M72" i="13"/>
  <c r="M51" i="13"/>
  <c r="M21" i="13"/>
  <c r="M70" i="13"/>
  <c r="M46" i="13"/>
  <c r="M63" i="13"/>
  <c r="M27" i="13"/>
  <c r="M55" i="13"/>
  <c r="M38" i="13"/>
  <c r="M33" i="13"/>
  <c r="M56" i="13"/>
  <c r="M20" i="13"/>
  <c r="M64" i="13"/>
  <c r="M60" i="13"/>
  <c r="M53" i="13"/>
  <c r="M62" i="13"/>
  <c r="M75" i="13"/>
  <c r="M36" i="13"/>
  <c r="M26" i="13"/>
  <c r="K56" i="20"/>
  <c r="L67" i="58"/>
  <c r="L76" i="58"/>
  <c r="I76" i="58"/>
  <c r="L67" i="20"/>
  <c r="L76" i="20"/>
  <c r="G42" i="20"/>
  <c r="G44" i="58"/>
  <c r="E30" i="51"/>
  <c r="I40" i="58"/>
  <c r="K26" i="51"/>
  <c r="K56" i="58"/>
  <c r="K16" i="51"/>
  <c r="I47" i="58"/>
  <c r="M75" i="14"/>
  <c r="M64" i="14"/>
  <c r="M38" i="14"/>
  <c r="M20" i="14"/>
  <c r="M48" i="14"/>
  <c r="M56" i="14"/>
  <c r="M28" i="14"/>
  <c r="M76" i="14"/>
  <c r="M39" i="14"/>
  <c r="M72" i="14"/>
  <c r="M62" i="14"/>
  <c r="M54" i="14"/>
  <c r="M70" i="14"/>
  <c r="M61" i="14"/>
  <c r="M25" i="14"/>
  <c r="M17" i="14"/>
  <c r="M52" i="14"/>
  <c r="M14" i="14"/>
  <c r="M32" i="14"/>
  <c r="M51" i="14"/>
  <c r="M29" i="14"/>
  <c r="M69" i="14"/>
  <c r="M27" i="14"/>
  <c r="M22" i="14"/>
  <c r="M23" i="14"/>
  <c r="M19" i="14"/>
  <c r="M18" i="14"/>
  <c r="M53" i="14"/>
  <c r="M46" i="14"/>
  <c r="M63" i="14"/>
  <c r="M36" i="14"/>
  <c r="M59" i="14"/>
  <c r="M26" i="14"/>
  <c r="M40" i="14"/>
  <c r="M67" i="14"/>
  <c r="M34" i="14"/>
  <c r="M66" i="14"/>
  <c r="M47" i="14"/>
  <c r="M73" i="14"/>
  <c r="M16" i="14"/>
  <c r="M58" i="14"/>
  <c r="M30" i="14"/>
  <c r="M57" i="14"/>
  <c r="M50" i="14"/>
  <c r="M24" i="14"/>
  <c r="M31" i="14"/>
  <c r="M21" i="14"/>
  <c r="M65" i="14"/>
  <c r="M55" i="14"/>
  <c r="M15" i="14"/>
  <c r="M60" i="14"/>
  <c r="M33" i="14"/>
  <c r="M13" i="14"/>
  <c r="I40" i="20"/>
  <c r="G43" i="58"/>
  <c r="G43" i="20"/>
  <c r="G42" i="58"/>
  <c r="G44" i="20"/>
  <c r="E16" i="51"/>
  <c r="E32" i="51"/>
  <c r="I15" i="51"/>
  <c r="K52" i="51"/>
  <c r="M43" i="58"/>
  <c r="K61" i="51"/>
  <c r="M44" i="58"/>
  <c r="M42" i="58"/>
  <c r="E57" i="51"/>
  <c r="C13" i="51"/>
  <c r="E38" i="51"/>
  <c r="M43" i="20"/>
  <c r="M44" i="20"/>
  <c r="K47" i="20"/>
  <c r="I47" i="20"/>
  <c r="C23" i="53"/>
  <c r="C53" i="52"/>
  <c r="E50" i="52"/>
  <c r="E74" i="20"/>
  <c r="C74" i="20"/>
  <c r="C27" i="52"/>
  <c r="E56" i="20"/>
  <c r="F67" i="20"/>
  <c r="C65" i="53"/>
  <c r="C65" i="52"/>
  <c r="E40" i="20"/>
  <c r="C40" i="20"/>
  <c r="E47" i="20"/>
  <c r="E66" i="52"/>
  <c r="E46" i="53"/>
  <c r="K74" i="59"/>
  <c r="I74" i="59"/>
  <c r="M47" i="2"/>
  <c r="M76" i="2"/>
  <c r="M56" i="2"/>
  <c r="M64" i="2"/>
  <c r="M70" i="2"/>
  <c r="M61" i="2"/>
  <c r="M53" i="2"/>
  <c r="M33" i="2"/>
  <c r="M25" i="2"/>
  <c r="M17" i="2"/>
  <c r="M69" i="2"/>
  <c r="M60" i="2"/>
  <c r="M52" i="2"/>
  <c r="M24" i="2"/>
  <c r="M16" i="2"/>
  <c r="M73" i="2"/>
  <c r="M63" i="2"/>
  <c r="M59" i="2"/>
  <c r="M27" i="2"/>
  <c r="M23" i="2"/>
  <c r="M55" i="2"/>
  <c r="M51" i="2"/>
  <c r="M15" i="2"/>
  <c r="M46" i="2"/>
  <c r="M18" i="2"/>
  <c r="M26" i="2"/>
  <c r="M22" i="2"/>
  <c r="M36" i="2"/>
  <c r="M75" i="2"/>
  <c r="M50" i="2"/>
  <c r="M28" i="2"/>
  <c r="M20" i="2"/>
  <c r="M58" i="2"/>
  <c r="M13" i="2"/>
  <c r="M66" i="2"/>
  <c r="M30" i="2"/>
  <c r="M34" i="2"/>
  <c r="M14" i="2"/>
  <c r="M29" i="2"/>
  <c r="M72" i="2"/>
  <c r="M32" i="2"/>
  <c r="M38" i="2"/>
  <c r="M62" i="2"/>
  <c r="M19" i="2"/>
  <c r="M57" i="2"/>
  <c r="M48" i="2"/>
  <c r="M31" i="2"/>
  <c r="M21" i="2"/>
  <c r="M74" i="2"/>
  <c r="M65" i="2"/>
  <c r="M39" i="2"/>
  <c r="M54" i="2"/>
  <c r="M67" i="2"/>
  <c r="K56" i="59"/>
  <c r="K40" i="59"/>
  <c r="I40" i="59"/>
  <c r="L67" i="59"/>
  <c r="L76" i="59"/>
  <c r="I76" i="59" s="1"/>
  <c r="B76" i="59"/>
  <c r="E47" i="59"/>
  <c r="C44" i="51"/>
  <c r="E40" i="59"/>
  <c r="E56" i="59"/>
  <c r="F67" i="59"/>
  <c r="E63" i="51"/>
  <c r="G53" i="7"/>
  <c r="G33" i="7"/>
  <c r="G76" i="7"/>
  <c r="G50" i="7"/>
  <c r="G30" i="7"/>
  <c r="G22" i="7"/>
  <c r="G14" i="7"/>
  <c r="G38" i="7"/>
  <c r="G32" i="7"/>
  <c r="G29" i="7"/>
  <c r="G46" i="7"/>
  <c r="G72" i="7"/>
  <c r="G20" i="7"/>
  <c r="G75" i="7"/>
  <c r="G70" i="7"/>
  <c r="G64" i="7"/>
  <c r="G58" i="7"/>
  <c r="G57" i="7"/>
  <c r="G19" i="7"/>
  <c r="G55" i="7"/>
  <c r="G65" i="7"/>
  <c r="G17" i="7"/>
  <c r="G28" i="7"/>
  <c r="G40" i="7"/>
  <c r="G26" i="7"/>
  <c r="G48" i="7"/>
  <c r="G25" i="7"/>
  <c r="G56" i="7"/>
  <c r="G31" i="7"/>
  <c r="G62" i="7"/>
  <c r="G13" i="7"/>
  <c r="G16" i="7"/>
  <c r="G39" i="7"/>
  <c r="G66" i="7"/>
  <c r="G73" i="7"/>
  <c r="G34" i="7"/>
  <c r="G24" i="7"/>
  <c r="G60" i="7"/>
  <c r="G54" i="7"/>
  <c r="G63" i="7"/>
  <c r="G23" i="7"/>
  <c r="G69" i="7"/>
  <c r="G27" i="7"/>
  <c r="G15" i="7"/>
  <c r="G52" i="7"/>
  <c r="G21" i="7"/>
  <c r="G36" i="7"/>
  <c r="G51" i="7"/>
  <c r="G59" i="7"/>
  <c r="G61" i="7"/>
  <c r="G18" i="7"/>
  <c r="G74" i="7"/>
  <c r="M47" i="5"/>
  <c r="K40" i="1"/>
  <c r="M76" i="5"/>
  <c r="M27" i="5"/>
  <c r="M33" i="5"/>
  <c r="M19" i="5"/>
  <c r="M26" i="5"/>
  <c r="M53" i="5"/>
  <c r="M17" i="5"/>
  <c r="M55" i="5"/>
  <c r="M18" i="5"/>
  <c r="M25" i="5"/>
  <c r="M32" i="5"/>
  <c r="M59" i="5"/>
  <c r="M52" i="5"/>
  <c r="M16" i="5"/>
  <c r="M15" i="5"/>
  <c r="M31" i="5"/>
  <c r="M23" i="5"/>
  <c r="M51" i="5"/>
  <c r="M24" i="5"/>
  <c r="M36" i="5"/>
  <c r="M30" i="5"/>
  <c r="M62" i="5"/>
  <c r="M38" i="5"/>
  <c r="M70" i="5"/>
  <c r="M65" i="5"/>
  <c r="M29" i="5"/>
  <c r="M54" i="5"/>
  <c r="M75" i="5"/>
  <c r="M50" i="5"/>
  <c r="M28" i="5"/>
  <c r="M21" i="5"/>
  <c r="M56" i="5"/>
  <c r="M73" i="5"/>
  <c r="M69" i="5"/>
  <c r="M20" i="5"/>
  <c r="M22" i="5"/>
  <c r="M57" i="5"/>
  <c r="M64" i="5"/>
  <c r="M72" i="5"/>
  <c r="M46" i="5"/>
  <c r="M39" i="5"/>
  <c r="M13" i="5"/>
  <c r="M58" i="5"/>
  <c r="M63" i="5"/>
  <c r="M48" i="5"/>
  <c r="M14" i="5"/>
  <c r="M60" i="5"/>
  <c r="M61" i="5"/>
  <c r="M34" i="5"/>
  <c r="M66" i="5"/>
  <c r="H76" i="54"/>
  <c r="I76" i="54" s="1"/>
  <c r="M40" i="5"/>
  <c r="E23" i="51"/>
  <c r="C75" i="51"/>
  <c r="F60" i="52"/>
  <c r="C60" i="52"/>
  <c r="G56" i="5"/>
  <c r="G47" i="5"/>
  <c r="G76" i="5"/>
  <c r="G26" i="5"/>
  <c r="G61" i="5"/>
  <c r="G51" i="5"/>
  <c r="G72" i="5"/>
  <c r="G60" i="5"/>
  <c r="G70" i="5"/>
  <c r="G69" i="5"/>
  <c r="G32" i="5"/>
  <c r="G20" i="5"/>
  <c r="G17" i="5"/>
  <c r="G64" i="5"/>
  <c r="G31" i="5"/>
  <c r="G63" i="5"/>
  <c r="G28" i="5"/>
  <c r="G55" i="5"/>
  <c r="G27" i="5"/>
  <c r="G54" i="5"/>
  <c r="G19" i="5"/>
  <c r="G53" i="5"/>
  <c r="G18" i="5"/>
  <c r="G13" i="5"/>
  <c r="G25" i="5"/>
  <c r="G21" i="5"/>
  <c r="G22" i="5"/>
  <c r="G46" i="5"/>
  <c r="G39" i="5"/>
  <c r="G29" i="5"/>
  <c r="G23" i="5"/>
  <c r="G38" i="5"/>
  <c r="G75" i="5"/>
  <c r="G66" i="5"/>
  <c r="G52" i="5"/>
  <c r="G62" i="5"/>
  <c r="G34" i="5"/>
  <c r="G14" i="5"/>
  <c r="G33" i="5"/>
  <c r="G15" i="5"/>
  <c r="G24" i="5"/>
  <c r="G73" i="5"/>
  <c r="G59" i="5"/>
  <c r="G58" i="5"/>
  <c r="G16" i="5"/>
  <c r="G57" i="5"/>
  <c r="G36" i="5"/>
  <c r="G65" i="5"/>
  <c r="G48" i="5"/>
  <c r="G50" i="5"/>
  <c r="G30" i="5"/>
  <c r="G74" i="5"/>
  <c r="G40" i="5"/>
  <c r="E36" i="51"/>
  <c r="K38" i="52"/>
  <c r="K44" i="51"/>
  <c r="I38" i="51"/>
  <c r="K56" i="1"/>
  <c r="C46" i="51"/>
  <c r="E26" i="51"/>
  <c r="E73" i="51"/>
  <c r="F76" i="4"/>
  <c r="E72" i="51"/>
  <c r="I74" i="1"/>
  <c r="K75" i="51"/>
  <c r="K18" i="51"/>
  <c r="K73" i="51"/>
  <c r="K45" i="51"/>
  <c r="K74" i="58"/>
  <c r="M59" i="6"/>
  <c r="M70" i="6"/>
  <c r="M53" i="6"/>
  <c r="M33" i="6"/>
  <c r="M60" i="6"/>
  <c r="M52" i="6"/>
  <c r="M32" i="6"/>
  <c r="M51" i="6"/>
  <c r="M15" i="6"/>
  <c r="M61" i="6"/>
  <c r="M69" i="6"/>
  <c r="M76" i="6"/>
  <c r="M31" i="6"/>
  <c r="M58" i="6"/>
  <c r="M27" i="6"/>
  <c r="M50" i="6"/>
  <c r="M62" i="6"/>
  <c r="M13" i="6"/>
  <c r="M40" i="6"/>
  <c r="M64" i="6"/>
  <c r="M66" i="6"/>
  <c r="M14" i="6"/>
  <c r="M57" i="6"/>
  <c r="M34" i="6"/>
  <c r="M29" i="6"/>
  <c r="M72" i="6"/>
  <c r="M73" i="6"/>
  <c r="M46" i="6"/>
  <c r="M65" i="6"/>
  <c r="M24" i="6"/>
  <c r="M30" i="6"/>
  <c r="M17" i="6"/>
  <c r="M21" i="6"/>
  <c r="M28" i="6"/>
  <c r="M22" i="6"/>
  <c r="M38" i="6"/>
  <c r="M23" i="6"/>
  <c r="M39" i="6"/>
  <c r="M75" i="6"/>
  <c r="M20" i="6"/>
  <c r="M63" i="6"/>
  <c r="M25" i="6"/>
  <c r="M19" i="6"/>
  <c r="M36" i="6"/>
  <c r="M48" i="6"/>
  <c r="M18" i="6"/>
  <c r="M26" i="6"/>
  <c r="M56" i="6"/>
  <c r="M16" i="6"/>
  <c r="M54" i="6"/>
  <c r="M55" i="6"/>
  <c r="E43" i="51"/>
  <c r="E60" i="51"/>
  <c r="C47" i="58"/>
  <c r="E21" i="51"/>
  <c r="E53" i="51"/>
  <c r="E74" i="58"/>
  <c r="C74" i="58"/>
  <c r="C40" i="58"/>
  <c r="G65" i="6"/>
  <c r="G57" i="6"/>
  <c r="G48" i="6"/>
  <c r="G38" i="6"/>
  <c r="G28" i="6"/>
  <c r="G20" i="6"/>
  <c r="G76" i="6"/>
  <c r="G26" i="6"/>
  <c r="G70" i="6"/>
  <c r="G24" i="6"/>
  <c r="G69" i="6"/>
  <c r="G18" i="6"/>
  <c r="G61" i="6"/>
  <c r="G34" i="6"/>
  <c r="G16" i="6"/>
  <c r="G60" i="6"/>
  <c r="G33" i="6"/>
  <c r="G54" i="6"/>
  <c r="G32" i="6"/>
  <c r="G39" i="6"/>
  <c r="G63" i="6"/>
  <c r="G29" i="6"/>
  <c r="G72" i="6"/>
  <c r="G50" i="6"/>
  <c r="G73" i="6"/>
  <c r="G17" i="6"/>
  <c r="G22" i="6"/>
  <c r="G59" i="6"/>
  <c r="G53" i="6"/>
  <c r="G13" i="6"/>
  <c r="G25" i="6"/>
  <c r="G27" i="6"/>
  <c r="G62" i="6"/>
  <c r="G75" i="6"/>
  <c r="G51" i="6"/>
  <c r="G58" i="6"/>
  <c r="G52" i="6"/>
  <c r="G30" i="6"/>
  <c r="G14" i="6"/>
  <c r="G15" i="6"/>
  <c r="G31" i="6"/>
  <c r="G55" i="6"/>
  <c r="G23" i="6"/>
  <c r="G66" i="6"/>
  <c r="G40" i="6"/>
  <c r="G21" i="6"/>
  <c r="G46" i="6"/>
  <c r="G19" i="6"/>
  <c r="G64" i="6"/>
  <c r="G36" i="6"/>
  <c r="G56" i="6"/>
  <c r="E65" i="51"/>
  <c r="G74" i="6"/>
  <c r="G67" i="6"/>
  <c r="K72" i="51"/>
  <c r="K55" i="51"/>
  <c r="K57" i="53"/>
  <c r="I28" i="53"/>
  <c r="K13" i="51"/>
  <c r="K72" i="53"/>
  <c r="L76" i="1"/>
  <c r="M60" i="1"/>
  <c r="I36" i="51"/>
  <c r="G42" i="1"/>
  <c r="F70" i="52"/>
  <c r="C70" i="52"/>
  <c r="G45" i="1"/>
  <c r="G43" i="1"/>
  <c r="E27" i="51"/>
  <c r="E30" i="52"/>
  <c r="E36" i="53"/>
  <c r="B40" i="52"/>
  <c r="C56" i="1"/>
  <c r="F67" i="1"/>
  <c r="C47" i="1"/>
  <c r="E16" i="52"/>
  <c r="K32" i="53"/>
  <c r="E53" i="60"/>
  <c r="E56" i="1"/>
  <c r="B76" i="53"/>
  <c r="F56" i="60"/>
  <c r="F67" i="60"/>
  <c r="I42" i="53"/>
  <c r="K58" i="51"/>
  <c r="E74" i="1"/>
  <c r="E73" i="53"/>
  <c r="D76" i="53"/>
  <c r="G45" i="53"/>
  <c r="E47" i="1"/>
  <c r="I56" i="1"/>
  <c r="D76" i="51"/>
  <c r="G43" i="51"/>
  <c r="K47" i="1"/>
  <c r="K67" i="1"/>
  <c r="J76" i="1"/>
  <c r="I47" i="1"/>
  <c r="C40" i="1"/>
  <c r="K61" i="53"/>
  <c r="I67" i="1"/>
  <c r="G58" i="27"/>
  <c r="G48" i="27"/>
  <c r="G74" i="27"/>
  <c r="G73" i="27"/>
  <c r="G62" i="27"/>
  <c r="G40" i="27"/>
  <c r="G22" i="27"/>
  <c r="G21" i="27"/>
  <c r="G46" i="27"/>
  <c r="G15" i="27"/>
  <c r="G75" i="27"/>
  <c r="G27" i="27"/>
  <c r="G65" i="27"/>
  <c r="G19" i="27"/>
  <c r="G33" i="27"/>
  <c r="G25" i="27"/>
  <c r="G13" i="27"/>
  <c r="G72" i="27"/>
  <c r="G69" i="27"/>
  <c r="G67" i="27"/>
  <c r="G50" i="27"/>
  <c r="G39" i="27"/>
  <c r="G64" i="27"/>
  <c r="G63" i="27"/>
  <c r="G54" i="27"/>
  <c r="G51" i="27"/>
  <c r="G26" i="27"/>
  <c r="G31" i="27"/>
  <c r="G38" i="27"/>
  <c r="G18" i="27"/>
  <c r="G23" i="27"/>
  <c r="G70" i="27"/>
  <c r="G76" i="27"/>
  <c r="G53" i="27"/>
  <c r="G66" i="27"/>
  <c r="G17" i="27"/>
  <c r="G60" i="27"/>
  <c r="G59" i="27"/>
  <c r="G30" i="27"/>
  <c r="G29" i="27"/>
  <c r="G56" i="27"/>
  <c r="G55" i="27"/>
  <c r="G34" i="27"/>
  <c r="G52" i="27"/>
  <c r="G47" i="27"/>
  <c r="G32" i="27"/>
  <c r="G14" i="27"/>
  <c r="G36" i="27"/>
  <c r="G24" i="27"/>
  <c r="G28" i="27"/>
  <c r="G16" i="27"/>
  <c r="G20" i="27"/>
  <c r="G61" i="27"/>
  <c r="G57" i="27"/>
  <c r="K56" i="60"/>
  <c r="I56" i="60"/>
  <c r="K69" i="51"/>
  <c r="L67" i="60"/>
  <c r="L76" i="60"/>
  <c r="I76" i="60"/>
  <c r="M76" i="33"/>
  <c r="M50" i="33"/>
  <c r="M22" i="33"/>
  <c r="M14" i="33"/>
  <c r="M28" i="33"/>
  <c r="M20" i="33"/>
  <c r="K76" i="33"/>
  <c r="M72" i="33"/>
  <c r="M62" i="33"/>
  <c r="M54" i="33"/>
  <c r="M34" i="33"/>
  <c r="M18" i="33"/>
  <c r="M70" i="33"/>
  <c r="M61" i="33"/>
  <c r="M53" i="33"/>
  <c r="M33" i="33"/>
  <c r="M25" i="33"/>
  <c r="M17" i="33"/>
  <c r="M60" i="33"/>
  <c r="M57" i="33"/>
  <c r="M32" i="33"/>
  <c r="M21" i="33"/>
  <c r="M26" i="33"/>
  <c r="M23" i="33"/>
  <c r="M59" i="33"/>
  <c r="M55" i="33"/>
  <c r="M65" i="33"/>
  <c r="M15" i="33"/>
  <c r="M56" i="33"/>
  <c r="M51" i="33"/>
  <c r="M69" i="33"/>
  <c r="M36" i="33"/>
  <c r="M13" i="33"/>
  <c r="M64" i="33"/>
  <c r="M16" i="33"/>
  <c r="M19" i="33"/>
  <c r="M39" i="33"/>
  <c r="M63" i="33"/>
  <c r="M38" i="33"/>
  <c r="M29" i="33"/>
  <c r="M73" i="33"/>
  <c r="M67" i="33"/>
  <c r="M48" i="33"/>
  <c r="M75" i="33"/>
  <c r="M46" i="33"/>
  <c r="M24" i="33"/>
  <c r="M27" i="33"/>
  <c r="M52" i="33"/>
  <c r="M58" i="33"/>
  <c r="M31" i="33"/>
  <c r="M30" i="33"/>
  <c r="M66" i="33"/>
  <c r="K40" i="60"/>
  <c r="I40" i="60"/>
  <c r="K74" i="60"/>
  <c r="I74" i="60"/>
  <c r="E40" i="60"/>
  <c r="C40" i="60"/>
  <c r="C34" i="51"/>
  <c r="I38" i="53"/>
  <c r="K58" i="53"/>
  <c r="K22" i="53"/>
  <c r="M20" i="29"/>
  <c r="M69" i="29"/>
  <c r="M15" i="29"/>
  <c r="M76" i="29"/>
  <c r="M50" i="29"/>
  <c r="M30" i="29"/>
  <c r="M28" i="29"/>
  <c r="M61" i="29"/>
  <c r="M60" i="29"/>
  <c r="M51" i="29"/>
  <c r="M31" i="29"/>
  <c r="M66" i="29"/>
  <c r="M22" i="29"/>
  <c r="M34" i="29"/>
  <c r="M70" i="29"/>
  <c r="M32" i="29"/>
  <c r="M59" i="29"/>
  <c r="M58" i="29"/>
  <c r="M55" i="29"/>
  <c r="M75" i="29"/>
  <c r="M14" i="29"/>
  <c r="M38" i="29"/>
  <c r="M36" i="29"/>
  <c r="M56" i="29"/>
  <c r="M57" i="29"/>
  <c r="M65" i="29"/>
  <c r="M18" i="29"/>
  <c r="M16" i="29"/>
  <c r="M17" i="29"/>
  <c r="M24" i="29"/>
  <c r="M27" i="29"/>
  <c r="M33" i="29"/>
  <c r="M19" i="29"/>
  <c r="M26" i="29"/>
  <c r="M46" i="29"/>
  <c r="M64" i="29"/>
  <c r="M53" i="29"/>
  <c r="M54" i="29"/>
  <c r="M63" i="29"/>
  <c r="M23" i="29"/>
  <c r="M21" i="29"/>
  <c r="M48" i="29"/>
  <c r="M52" i="29"/>
  <c r="M62" i="29"/>
  <c r="M73" i="29"/>
  <c r="M29" i="29"/>
  <c r="M25" i="29"/>
  <c r="M72" i="29"/>
  <c r="M13" i="29"/>
  <c r="M39" i="29"/>
  <c r="K26" i="53"/>
  <c r="K33" i="53"/>
  <c r="M40" i="29"/>
  <c r="F13" i="52"/>
  <c r="C13" i="52"/>
  <c r="C13" i="53"/>
  <c r="E13" i="53"/>
  <c r="C66" i="53"/>
  <c r="E21" i="53"/>
  <c r="C53" i="53"/>
  <c r="E73" i="52"/>
  <c r="C16" i="53"/>
  <c r="E16" i="53"/>
  <c r="G76" i="29"/>
  <c r="G63" i="29"/>
  <c r="G46" i="29"/>
  <c r="G72" i="29"/>
  <c r="G62" i="29"/>
  <c r="G34" i="29"/>
  <c r="G70" i="29"/>
  <c r="G61" i="29"/>
  <c r="G53" i="29"/>
  <c r="G69" i="29"/>
  <c r="G60" i="29"/>
  <c r="G32" i="29"/>
  <c r="G24" i="29"/>
  <c r="G73" i="29"/>
  <c r="G55" i="29"/>
  <c r="G36" i="29"/>
  <c r="G52" i="29"/>
  <c r="G16" i="29"/>
  <c r="G48" i="29"/>
  <c r="G39" i="29"/>
  <c r="G27" i="29"/>
  <c r="G38" i="29"/>
  <c r="G59" i="29"/>
  <c r="G26" i="29"/>
  <c r="G15" i="29"/>
  <c r="G57" i="29"/>
  <c r="G21" i="29"/>
  <c r="G17" i="29"/>
  <c r="G23" i="29"/>
  <c r="G13" i="29"/>
  <c r="G28" i="29"/>
  <c r="G51" i="29"/>
  <c r="G14" i="29"/>
  <c r="G31" i="29"/>
  <c r="G30" i="29"/>
  <c r="G56" i="29"/>
  <c r="G75" i="29"/>
  <c r="G20" i="29"/>
  <c r="G58" i="29"/>
  <c r="G18" i="29"/>
  <c r="G29" i="29"/>
  <c r="G65" i="29"/>
  <c r="G22" i="29"/>
  <c r="G19" i="29"/>
  <c r="G47" i="29"/>
  <c r="G54" i="29"/>
  <c r="G50" i="29"/>
  <c r="G64" i="29"/>
  <c r="G74" i="29"/>
  <c r="G66" i="29"/>
  <c r="G40" i="29"/>
  <c r="G25" i="29"/>
  <c r="G33" i="29"/>
  <c r="E70" i="51"/>
  <c r="E30" i="53"/>
  <c r="C30" i="53"/>
  <c r="K52" i="53"/>
  <c r="L58" i="52"/>
  <c r="I58" i="52"/>
  <c r="K55" i="53"/>
  <c r="I55" i="53"/>
  <c r="K40" i="32"/>
  <c r="L55" i="52"/>
  <c r="I55" i="52"/>
  <c r="K46" i="53"/>
  <c r="K50" i="51"/>
  <c r="L69" i="52"/>
  <c r="I69" i="52"/>
  <c r="I47" i="32"/>
  <c r="J76" i="51"/>
  <c r="M43" i="51"/>
  <c r="K24" i="51"/>
  <c r="K73" i="52"/>
  <c r="J56" i="52"/>
  <c r="J67" i="52"/>
  <c r="L53" i="52"/>
  <c r="J47" i="52"/>
  <c r="L46" i="52"/>
  <c r="I46" i="52"/>
  <c r="I44" i="52"/>
  <c r="L26" i="52"/>
  <c r="I26" i="52"/>
  <c r="J40" i="52"/>
  <c r="L67" i="32"/>
  <c r="I67" i="32"/>
  <c r="M42" i="32"/>
  <c r="M44" i="32"/>
  <c r="M43" i="32"/>
  <c r="M45" i="32"/>
  <c r="J76" i="53"/>
  <c r="M43" i="53"/>
  <c r="K56" i="32"/>
  <c r="I42" i="52"/>
  <c r="K42" i="52"/>
  <c r="K21" i="51"/>
  <c r="K60" i="53"/>
  <c r="L63" i="52"/>
  <c r="L51" i="52"/>
  <c r="I51" i="52"/>
  <c r="L70" i="52"/>
  <c r="I70" i="52"/>
  <c r="H74" i="52"/>
  <c r="K63" i="53"/>
  <c r="M76" i="30"/>
  <c r="M20" i="30"/>
  <c r="M57" i="30"/>
  <c r="M28" i="30"/>
  <c r="M61" i="30"/>
  <c r="M38" i="30"/>
  <c r="M56" i="30"/>
  <c r="M33" i="30"/>
  <c r="M26" i="30"/>
  <c r="M55" i="30"/>
  <c r="M29" i="30"/>
  <c r="M27" i="30"/>
  <c r="M72" i="30"/>
  <c r="M25" i="30"/>
  <c r="M19" i="30"/>
  <c r="M70" i="30"/>
  <c r="M18" i="30"/>
  <c r="M65" i="30"/>
  <c r="M62" i="30"/>
  <c r="M46" i="30"/>
  <c r="M39" i="30"/>
  <c r="M17" i="30"/>
  <c r="M14" i="30"/>
  <c r="M52" i="30"/>
  <c r="M21" i="30"/>
  <c r="M58" i="30"/>
  <c r="M51" i="30"/>
  <c r="M75" i="30"/>
  <c r="M67" i="30"/>
  <c r="M32" i="30"/>
  <c r="M22" i="30"/>
  <c r="M73" i="30"/>
  <c r="M16" i="30"/>
  <c r="M13" i="30"/>
  <c r="M69" i="30"/>
  <c r="M34" i="30"/>
  <c r="M64" i="30"/>
  <c r="M23" i="30"/>
  <c r="M59" i="30"/>
  <c r="M24" i="30"/>
  <c r="M48" i="30"/>
  <c r="M54" i="30"/>
  <c r="M53" i="30"/>
  <c r="M36" i="30"/>
  <c r="M63" i="30"/>
  <c r="M31" i="30"/>
  <c r="M60" i="30"/>
  <c r="M66" i="30"/>
  <c r="M15" i="30"/>
  <c r="M50" i="30"/>
  <c r="M30" i="30"/>
  <c r="K75" i="52"/>
  <c r="K18" i="53"/>
  <c r="M74" i="30"/>
  <c r="L27" i="52"/>
  <c r="K28" i="51"/>
  <c r="K29" i="53"/>
  <c r="K14" i="53"/>
  <c r="L59" i="52"/>
  <c r="I59" i="52"/>
  <c r="K34" i="52"/>
  <c r="L23" i="52"/>
  <c r="I23" i="52"/>
  <c r="L56" i="53"/>
  <c r="I56" i="53"/>
  <c r="K30" i="53"/>
  <c r="L66" i="52"/>
  <c r="I66" i="52"/>
  <c r="K17" i="51"/>
  <c r="L18" i="52"/>
  <c r="I18" i="52"/>
  <c r="L29" i="52"/>
  <c r="I29" i="52"/>
  <c r="L14" i="52"/>
  <c r="I60" i="53"/>
  <c r="K48" i="53"/>
  <c r="I30" i="53"/>
  <c r="K64" i="52"/>
  <c r="M40" i="30"/>
  <c r="K57" i="52"/>
  <c r="H67" i="53"/>
  <c r="H76" i="53"/>
  <c r="K31" i="52"/>
  <c r="K66" i="51"/>
  <c r="M47" i="30"/>
  <c r="I21" i="51"/>
  <c r="K27" i="51"/>
  <c r="K59" i="53"/>
  <c r="K29" i="51"/>
  <c r="L40" i="51"/>
  <c r="I40" i="51"/>
  <c r="L60" i="52"/>
  <c r="I60" i="52"/>
  <c r="K63" i="51"/>
  <c r="I63" i="53"/>
  <c r="K51" i="53"/>
  <c r="K66" i="53"/>
  <c r="L36" i="52"/>
  <c r="I36" i="52"/>
  <c r="H40" i="52"/>
  <c r="K70" i="53"/>
  <c r="L74" i="53"/>
  <c r="I74" i="53"/>
  <c r="K25" i="53"/>
  <c r="K20" i="53"/>
  <c r="K70" i="51"/>
  <c r="L74" i="51"/>
  <c r="I74" i="51"/>
  <c r="L17" i="52"/>
  <c r="I17" i="52"/>
  <c r="H56" i="52"/>
  <c r="K30" i="51"/>
  <c r="K51" i="51"/>
  <c r="K23" i="51"/>
  <c r="L62" i="52"/>
  <c r="I62" i="52"/>
  <c r="K74" i="32"/>
  <c r="I74" i="32"/>
  <c r="K17" i="53"/>
  <c r="L21" i="52"/>
  <c r="K13" i="52"/>
  <c r="K28" i="52"/>
  <c r="K64" i="51"/>
  <c r="K43" i="53"/>
  <c r="L47" i="53"/>
  <c r="K62" i="53"/>
  <c r="L25" i="52"/>
  <c r="I25" i="52"/>
  <c r="I20" i="53"/>
  <c r="K43" i="51"/>
  <c r="L47" i="51"/>
  <c r="I47" i="51"/>
  <c r="H76" i="51"/>
  <c r="L50" i="52"/>
  <c r="I50" i="52"/>
  <c r="K32" i="52"/>
  <c r="K33" i="52"/>
  <c r="K33" i="51"/>
  <c r="K21" i="53"/>
  <c r="K31" i="51"/>
  <c r="K36" i="53"/>
  <c r="L40" i="53"/>
  <c r="K48" i="51"/>
  <c r="L56" i="51"/>
  <c r="L67" i="51"/>
  <c r="K27" i="53"/>
  <c r="K20" i="51"/>
  <c r="L43" i="52"/>
  <c r="I43" i="52"/>
  <c r="H47" i="52"/>
  <c r="L20" i="52"/>
  <c r="I43" i="51"/>
  <c r="K23" i="53"/>
  <c r="L48" i="52"/>
  <c r="I70" i="51"/>
  <c r="K25" i="51"/>
  <c r="L30" i="52"/>
  <c r="I30" i="52"/>
  <c r="K52" i="52"/>
  <c r="K50" i="53"/>
  <c r="K16" i="52"/>
  <c r="F74" i="53"/>
  <c r="C74" i="53"/>
  <c r="E75" i="53"/>
  <c r="E46" i="52"/>
  <c r="E70" i="53"/>
  <c r="F21" i="52"/>
  <c r="C21" i="52"/>
  <c r="F25" i="52"/>
  <c r="C25" i="52"/>
  <c r="D40" i="52"/>
  <c r="F19" i="52"/>
  <c r="C19" i="52"/>
  <c r="E25" i="53"/>
  <c r="C25" i="53"/>
  <c r="E51" i="51"/>
  <c r="E25" i="51"/>
  <c r="F61" i="52"/>
  <c r="E45" i="51"/>
  <c r="F47" i="51"/>
  <c r="C47" i="51"/>
  <c r="F56" i="51"/>
  <c r="C56" i="51"/>
  <c r="E55" i="51"/>
  <c r="F44" i="52"/>
  <c r="C44" i="52"/>
  <c r="E58" i="51"/>
  <c r="F15" i="52"/>
  <c r="C15" i="52"/>
  <c r="C45" i="51"/>
  <c r="F55" i="52"/>
  <c r="C55" i="52"/>
  <c r="B56" i="52"/>
  <c r="F48" i="52"/>
  <c r="C48" i="52"/>
  <c r="F54" i="52"/>
  <c r="C54" i="52"/>
  <c r="E15" i="53"/>
  <c r="E18" i="53"/>
  <c r="E28" i="53"/>
  <c r="F76" i="30"/>
  <c r="G67" i="30"/>
  <c r="E59" i="51"/>
  <c r="E31" i="53"/>
  <c r="E54" i="51"/>
  <c r="F18" i="52"/>
  <c r="C18" i="52"/>
  <c r="E36" i="52"/>
  <c r="E59" i="53"/>
  <c r="F51" i="52"/>
  <c r="C51" i="52"/>
  <c r="E69" i="52"/>
  <c r="E62" i="53"/>
  <c r="C54" i="51"/>
  <c r="C59" i="53"/>
  <c r="E20" i="52"/>
  <c r="E51" i="53"/>
  <c r="F58" i="52"/>
  <c r="C58" i="52"/>
  <c r="E45" i="52"/>
  <c r="E43" i="52"/>
  <c r="C51" i="51"/>
  <c r="E33" i="52"/>
  <c r="E61" i="53"/>
  <c r="F56" i="53"/>
  <c r="E55" i="53"/>
  <c r="E48" i="53"/>
  <c r="E54" i="53"/>
  <c r="F52" i="52"/>
  <c r="C52" i="52"/>
  <c r="F28" i="52"/>
  <c r="C28" i="52"/>
  <c r="E44" i="53"/>
  <c r="F31" i="52"/>
  <c r="F62" i="52"/>
  <c r="C62" i="52"/>
  <c r="E62" i="51"/>
  <c r="E52" i="53"/>
  <c r="E63" i="52"/>
  <c r="E48" i="51"/>
  <c r="E75" i="52"/>
  <c r="F59" i="52"/>
  <c r="C45" i="52"/>
  <c r="E15" i="51"/>
  <c r="E64" i="51"/>
  <c r="F40" i="53"/>
  <c r="C40" i="53"/>
  <c r="F67" i="58"/>
  <c r="E56" i="58"/>
  <c r="C56" i="58"/>
  <c r="C40" i="32"/>
  <c r="E40" i="32"/>
  <c r="E42" i="53"/>
  <c r="E14" i="51"/>
  <c r="E69" i="51"/>
  <c r="F74" i="51"/>
  <c r="F42" i="52"/>
  <c r="C42" i="52"/>
  <c r="F47" i="53"/>
  <c r="E18" i="51"/>
  <c r="E32" i="52"/>
  <c r="E28" i="51"/>
  <c r="F40" i="51"/>
  <c r="C40" i="51"/>
  <c r="E33" i="51"/>
  <c r="E26" i="52"/>
  <c r="E58" i="53"/>
  <c r="C25" i="51"/>
  <c r="E22" i="52"/>
  <c r="E42" i="51"/>
  <c r="B76" i="51"/>
  <c r="C61" i="53"/>
  <c r="E56" i="32"/>
  <c r="F67" i="32"/>
  <c r="E52" i="51"/>
  <c r="E31" i="51"/>
  <c r="B47" i="52"/>
  <c r="C42" i="53"/>
  <c r="E64" i="52"/>
  <c r="C43" i="52"/>
  <c r="C64" i="51"/>
  <c r="G67" i="7"/>
  <c r="K67" i="36"/>
  <c r="G65" i="49"/>
  <c r="G28" i="49"/>
  <c r="G64" i="49"/>
  <c r="G40" i="49"/>
  <c r="G21" i="49"/>
  <c r="G55" i="49"/>
  <c r="G48" i="49"/>
  <c r="G20" i="49"/>
  <c r="G39" i="49"/>
  <c r="G56" i="49"/>
  <c r="G19" i="49"/>
  <c r="G52" i="49"/>
  <c r="G26" i="49"/>
  <c r="L76" i="36"/>
  <c r="M67" i="36"/>
  <c r="G58" i="49"/>
  <c r="G74" i="49"/>
  <c r="G60" i="49"/>
  <c r="G27" i="49"/>
  <c r="G32" i="49"/>
  <c r="G33" i="49"/>
  <c r="G70" i="49"/>
  <c r="G38" i="49"/>
  <c r="G53" i="49"/>
  <c r="G31" i="49"/>
  <c r="G63" i="49"/>
  <c r="G75" i="49"/>
  <c r="G34" i="49"/>
  <c r="G66" i="49"/>
  <c r="G47" i="49"/>
  <c r="G23" i="49"/>
  <c r="G57" i="49"/>
  <c r="G16" i="49"/>
  <c r="G25" i="49"/>
  <c r="G50" i="49"/>
  <c r="G17" i="49"/>
  <c r="G14" i="49"/>
  <c r="G61" i="49"/>
  <c r="G36" i="49"/>
  <c r="G73" i="49"/>
  <c r="G76" i="49"/>
  <c r="G62" i="49"/>
  <c r="G51" i="49"/>
  <c r="G69" i="49"/>
  <c r="G18" i="49"/>
  <c r="G24" i="49"/>
  <c r="G29" i="49"/>
  <c r="G22" i="49"/>
  <c r="G54" i="49"/>
  <c r="G15" i="49"/>
  <c r="G30" i="49"/>
  <c r="G59" i="49"/>
  <c r="G46" i="49"/>
  <c r="G13" i="49"/>
  <c r="G72" i="49"/>
  <c r="G69" i="31"/>
  <c r="G64" i="31"/>
  <c r="G60" i="31"/>
  <c r="G32" i="31"/>
  <c r="G13" i="31"/>
  <c r="G73" i="31"/>
  <c r="G63" i="31"/>
  <c r="G59" i="31"/>
  <c r="G55" i="31"/>
  <c r="G46" i="31"/>
  <c r="G36" i="31"/>
  <c r="G27" i="31"/>
  <c r="G23" i="31"/>
  <c r="G19" i="31"/>
  <c r="G76" i="31"/>
  <c r="G72" i="31"/>
  <c r="G66" i="31"/>
  <c r="G62" i="31"/>
  <c r="G58" i="31"/>
  <c r="G54" i="31"/>
  <c r="G50" i="31"/>
  <c r="G34" i="31"/>
  <c r="G30" i="31"/>
  <c r="G26" i="31"/>
  <c r="G22" i="31"/>
  <c r="G18" i="31"/>
  <c r="G15" i="31"/>
  <c r="G75" i="31"/>
  <c r="G70" i="31"/>
  <c r="G65" i="31"/>
  <c r="G61" i="31"/>
  <c r="G57" i="31"/>
  <c r="G53" i="31"/>
  <c r="G48" i="31"/>
  <c r="G39" i="31"/>
  <c r="G33" i="31"/>
  <c r="G29" i="31"/>
  <c r="G25" i="31"/>
  <c r="G21" i="31"/>
  <c r="G17" i="31"/>
  <c r="G14" i="31"/>
  <c r="G51" i="31"/>
  <c r="G52" i="31"/>
  <c r="G20" i="31"/>
  <c r="G74" i="31"/>
  <c r="G24" i="31"/>
  <c r="G31" i="31"/>
  <c r="G28" i="31"/>
  <c r="G47" i="31"/>
  <c r="G16" i="31"/>
  <c r="G38" i="31"/>
  <c r="G56" i="31"/>
  <c r="G40" i="31"/>
  <c r="G76" i="28"/>
  <c r="E76" i="28"/>
  <c r="C76" i="28"/>
  <c r="G18" i="28"/>
  <c r="G63" i="28"/>
  <c r="G14" i="28"/>
  <c r="G36" i="28"/>
  <c r="G60" i="28"/>
  <c r="G48" i="28"/>
  <c r="G24" i="28"/>
  <c r="G57" i="28"/>
  <c r="G30" i="28"/>
  <c r="G29" i="28"/>
  <c r="G58" i="28"/>
  <c r="G22" i="28"/>
  <c r="G54" i="28"/>
  <c r="G73" i="28"/>
  <c r="G19" i="28"/>
  <c r="G46" i="28"/>
  <c r="G64" i="28"/>
  <c r="G31" i="28"/>
  <c r="G28" i="28"/>
  <c r="G61" i="28"/>
  <c r="G17" i="28"/>
  <c r="G39" i="28"/>
  <c r="G62" i="28"/>
  <c r="G33" i="28"/>
  <c r="G27" i="28"/>
  <c r="G53" i="28"/>
  <c r="G75" i="28"/>
  <c r="G23" i="28"/>
  <c r="G50" i="28"/>
  <c r="G69" i="28"/>
  <c r="G16" i="28"/>
  <c r="G38" i="28"/>
  <c r="G65" i="28"/>
  <c r="G15" i="28"/>
  <c r="G21" i="28"/>
  <c r="G66" i="28"/>
  <c r="G74" i="28"/>
  <c r="G13" i="28"/>
  <c r="G34" i="28"/>
  <c r="G59" i="28"/>
  <c r="G32" i="28"/>
  <c r="G26" i="28"/>
  <c r="G55" i="28"/>
  <c r="G20" i="28"/>
  <c r="G51" i="28"/>
  <c r="G70" i="28"/>
  <c r="G40" i="28"/>
  <c r="G25" i="28"/>
  <c r="G52" i="28"/>
  <c r="G72" i="28"/>
  <c r="G56" i="28"/>
  <c r="G47" i="28"/>
  <c r="G76" i="22"/>
  <c r="G66" i="22"/>
  <c r="G58" i="22"/>
  <c r="G50" i="22"/>
  <c r="G14" i="22"/>
  <c r="G53" i="22"/>
  <c r="G32" i="22"/>
  <c r="G25" i="22"/>
  <c r="G60" i="22"/>
  <c r="G24" i="22"/>
  <c r="G26" i="22"/>
  <c r="G33" i="22"/>
  <c r="G17" i="22"/>
  <c r="G69" i="22"/>
  <c r="G52" i="22"/>
  <c r="G16" i="22"/>
  <c r="G19" i="22"/>
  <c r="G21" i="22"/>
  <c r="G59" i="22"/>
  <c r="G34" i="22"/>
  <c r="G62" i="22"/>
  <c r="G30" i="22"/>
  <c r="G57" i="22"/>
  <c r="G51" i="22"/>
  <c r="G61" i="22"/>
  <c r="G22" i="22"/>
  <c r="G29" i="22"/>
  <c r="G15" i="22"/>
  <c r="G74" i="22"/>
  <c r="G27" i="22"/>
  <c r="G72" i="22"/>
  <c r="G31" i="22"/>
  <c r="G75" i="22"/>
  <c r="G63" i="22"/>
  <c r="G54" i="22"/>
  <c r="G65" i="22"/>
  <c r="G38" i="22"/>
  <c r="G73" i="22"/>
  <c r="G46" i="22"/>
  <c r="G39" i="22"/>
  <c r="G23" i="22"/>
  <c r="G36" i="22"/>
  <c r="G47" i="22"/>
  <c r="G13" i="22"/>
  <c r="G48" i="22"/>
  <c r="G70" i="22"/>
  <c r="G20" i="22"/>
  <c r="G28" i="22"/>
  <c r="G55" i="22"/>
  <c r="G18" i="22"/>
  <c r="G64" i="22"/>
  <c r="G56" i="22"/>
  <c r="G40" i="22"/>
  <c r="G67" i="22"/>
  <c r="G76" i="23"/>
  <c r="G72" i="23"/>
  <c r="G26" i="23"/>
  <c r="G61" i="23"/>
  <c r="G17" i="23"/>
  <c r="G19" i="23"/>
  <c r="G62" i="23"/>
  <c r="G18" i="23"/>
  <c r="G70" i="23"/>
  <c r="G25" i="23"/>
  <c r="G69" i="23"/>
  <c r="G52" i="23"/>
  <c r="G24" i="23"/>
  <c r="G59" i="23"/>
  <c r="G51" i="23"/>
  <c r="G23" i="23"/>
  <c r="G15" i="23"/>
  <c r="G54" i="23"/>
  <c r="G33" i="23"/>
  <c r="G60" i="23"/>
  <c r="G32" i="23"/>
  <c r="G16" i="23"/>
  <c r="G31" i="23"/>
  <c r="G21" i="23"/>
  <c r="G50" i="23"/>
  <c r="G20" i="23"/>
  <c r="G73" i="23"/>
  <c r="G64" i="23"/>
  <c r="G22" i="23"/>
  <c r="G34" i="23"/>
  <c r="G55" i="23"/>
  <c r="G14" i="23"/>
  <c r="G65" i="23"/>
  <c r="G30" i="23"/>
  <c r="G46" i="23"/>
  <c r="G48" i="23"/>
  <c r="G28" i="23"/>
  <c r="G27" i="23"/>
  <c r="G29" i="23"/>
  <c r="G66" i="23"/>
  <c r="G57" i="23"/>
  <c r="G36" i="23"/>
  <c r="G75" i="23"/>
  <c r="G47" i="23"/>
  <c r="G39" i="23"/>
  <c r="G38" i="23"/>
  <c r="G58" i="23"/>
  <c r="G13" i="23"/>
  <c r="G53" i="23"/>
  <c r="G63" i="23"/>
  <c r="G74" i="23"/>
  <c r="G56" i="23"/>
  <c r="G40" i="23"/>
  <c r="G67" i="23"/>
  <c r="G64" i="48"/>
  <c r="G73" i="48"/>
  <c r="G63" i="48"/>
  <c r="G55" i="48"/>
  <c r="G46" i="48"/>
  <c r="G36" i="48"/>
  <c r="G27" i="48"/>
  <c r="G72" i="48"/>
  <c r="G62" i="48"/>
  <c r="G54" i="48"/>
  <c r="G34" i="48"/>
  <c r="G18" i="48"/>
  <c r="G70" i="48"/>
  <c r="G53" i="48"/>
  <c r="G33" i="48"/>
  <c r="G17" i="48"/>
  <c r="G59" i="48"/>
  <c r="G23" i="48"/>
  <c r="G15" i="48"/>
  <c r="G76" i="48"/>
  <c r="G66" i="48"/>
  <c r="G58" i="48"/>
  <c r="G22" i="48"/>
  <c r="G14" i="48"/>
  <c r="G61" i="48"/>
  <c r="G25" i="48"/>
  <c r="G69" i="48"/>
  <c r="G29" i="48"/>
  <c r="G24" i="48"/>
  <c r="G26" i="48"/>
  <c r="G50" i="48"/>
  <c r="G31" i="48"/>
  <c r="G19" i="48"/>
  <c r="G16" i="48"/>
  <c r="G57" i="48"/>
  <c r="G48" i="48"/>
  <c r="G38" i="48"/>
  <c r="G65" i="48"/>
  <c r="G39" i="48"/>
  <c r="G60" i="48"/>
  <c r="G51" i="48"/>
  <c r="G20" i="48"/>
  <c r="G74" i="48"/>
  <c r="G32" i="48"/>
  <c r="G28" i="48"/>
  <c r="G52" i="48"/>
  <c r="G30" i="48"/>
  <c r="G21" i="48"/>
  <c r="G75" i="48"/>
  <c r="G13" i="48"/>
  <c r="G47" i="48"/>
  <c r="G56" i="48"/>
  <c r="G40" i="48"/>
  <c r="G67" i="48"/>
  <c r="G73" i="46"/>
  <c r="G63" i="46"/>
  <c r="G55" i="46"/>
  <c r="G46" i="46"/>
  <c r="G36" i="46"/>
  <c r="G27" i="46"/>
  <c r="G22" i="46"/>
  <c r="G70" i="46"/>
  <c r="G61" i="46"/>
  <c r="G53" i="46"/>
  <c r="G33" i="46"/>
  <c r="G59" i="46"/>
  <c r="G51" i="46"/>
  <c r="G31" i="46"/>
  <c r="G23" i="46"/>
  <c r="G15" i="46"/>
  <c r="G76" i="46"/>
  <c r="G66" i="46"/>
  <c r="G58" i="46"/>
  <c r="G50" i="46"/>
  <c r="G30" i="46"/>
  <c r="G14" i="46"/>
  <c r="G18" i="46"/>
  <c r="G28" i="46"/>
  <c r="G47" i="46"/>
  <c r="G48" i="46"/>
  <c r="G32" i="46"/>
  <c r="G21" i="46"/>
  <c r="G72" i="46"/>
  <c r="G54" i="46"/>
  <c r="G34" i="46"/>
  <c r="G24" i="46"/>
  <c r="G62" i="46"/>
  <c r="G64" i="46"/>
  <c r="G39" i="46"/>
  <c r="G52" i="46"/>
  <c r="G19" i="46"/>
  <c r="G74" i="46"/>
  <c r="G29" i="46"/>
  <c r="G20" i="46"/>
  <c r="G57" i="46"/>
  <c r="G69" i="46"/>
  <c r="G65" i="46"/>
  <c r="G75" i="46"/>
  <c r="G17" i="46"/>
  <c r="G26" i="46"/>
  <c r="G13" i="46"/>
  <c r="G38" i="46"/>
  <c r="G16" i="46"/>
  <c r="G25" i="46"/>
  <c r="G60" i="46"/>
  <c r="G40" i="46"/>
  <c r="G56" i="46"/>
  <c r="G44" i="54"/>
  <c r="D76" i="52"/>
  <c r="G43" i="52"/>
  <c r="G43" i="54"/>
  <c r="G45" i="54"/>
  <c r="C67" i="54"/>
  <c r="G75" i="38"/>
  <c r="G39" i="38"/>
  <c r="G76" i="38"/>
  <c r="G55" i="38"/>
  <c r="G46" i="38"/>
  <c r="G36" i="38"/>
  <c r="G27" i="38"/>
  <c r="G54" i="38"/>
  <c r="G34" i="38"/>
  <c r="G18" i="38"/>
  <c r="G53" i="38"/>
  <c r="G33" i="38"/>
  <c r="G25" i="38"/>
  <c r="G17" i="38"/>
  <c r="G52" i="38"/>
  <c r="G24" i="38"/>
  <c r="G16" i="38"/>
  <c r="G40" i="38"/>
  <c r="G74" i="38"/>
  <c r="G22" i="38"/>
  <c r="G23" i="38"/>
  <c r="G70" i="38"/>
  <c r="G47" i="38"/>
  <c r="G59" i="38"/>
  <c r="G19" i="38"/>
  <c r="G65" i="38"/>
  <c r="G13" i="38"/>
  <c r="G61" i="38"/>
  <c r="G26" i="38"/>
  <c r="G32" i="38"/>
  <c r="G73" i="38"/>
  <c r="G51" i="38"/>
  <c r="G57" i="38"/>
  <c r="G66" i="38"/>
  <c r="G15" i="38"/>
  <c r="G29" i="38"/>
  <c r="G64" i="38"/>
  <c r="G14" i="38"/>
  <c r="G50" i="38"/>
  <c r="G63" i="38"/>
  <c r="G60" i="38"/>
  <c r="G62" i="38"/>
  <c r="G48" i="38"/>
  <c r="G31" i="38"/>
  <c r="G30" i="38"/>
  <c r="G58" i="38"/>
  <c r="G69" i="38"/>
  <c r="G72" i="38"/>
  <c r="G38" i="38"/>
  <c r="G20" i="38"/>
  <c r="G21" i="38"/>
  <c r="G28" i="38"/>
  <c r="G56" i="38"/>
  <c r="C56" i="54"/>
  <c r="E56" i="54"/>
  <c r="G67" i="38"/>
  <c r="I47" i="54"/>
  <c r="L67" i="54"/>
  <c r="I67" i="54"/>
  <c r="K56" i="54"/>
  <c r="F76" i="54"/>
  <c r="G47" i="54"/>
  <c r="E40" i="54"/>
  <c r="C47" i="54"/>
  <c r="E72" i="52"/>
  <c r="E47" i="54"/>
  <c r="G76" i="40"/>
  <c r="G28" i="40"/>
  <c r="G72" i="40"/>
  <c r="G18" i="40"/>
  <c r="G61" i="40"/>
  <c r="G25" i="40"/>
  <c r="G16" i="40"/>
  <c r="G20" i="40"/>
  <c r="G27" i="40"/>
  <c r="G19" i="40"/>
  <c r="G62" i="40"/>
  <c r="G54" i="40"/>
  <c r="G26" i="40"/>
  <c r="G70" i="40"/>
  <c r="G33" i="40"/>
  <c r="G17" i="40"/>
  <c r="G69" i="40"/>
  <c r="G60" i="40"/>
  <c r="G52" i="40"/>
  <c r="G32" i="40"/>
  <c r="G24" i="40"/>
  <c r="G14" i="40"/>
  <c r="G21" i="40"/>
  <c r="G48" i="40"/>
  <c r="G46" i="40"/>
  <c r="G36" i="40"/>
  <c r="G51" i="40"/>
  <c r="G73" i="40"/>
  <c r="G59" i="40"/>
  <c r="G23" i="40"/>
  <c r="G29" i="40"/>
  <c r="G39" i="40"/>
  <c r="G63" i="40"/>
  <c r="G55" i="40"/>
  <c r="G34" i="40"/>
  <c r="G15" i="40"/>
  <c r="G22" i="40"/>
  <c r="G53" i="40"/>
  <c r="G13" i="40"/>
  <c r="G66" i="40"/>
  <c r="G50" i="40"/>
  <c r="G38" i="40"/>
  <c r="G75" i="40"/>
  <c r="G31" i="40"/>
  <c r="G58" i="40"/>
  <c r="G57" i="40"/>
  <c r="G64" i="40"/>
  <c r="G65" i="40"/>
  <c r="G30" i="40"/>
  <c r="G40" i="40"/>
  <c r="G47" i="40"/>
  <c r="G74" i="40"/>
  <c r="G56" i="40"/>
  <c r="M39" i="36"/>
  <c r="E67" i="36"/>
  <c r="C67" i="36"/>
  <c r="F76" i="36"/>
  <c r="G67" i="36"/>
  <c r="M76" i="20"/>
  <c r="M25" i="20"/>
  <c r="M75" i="20"/>
  <c r="M48" i="20"/>
  <c r="M63" i="20"/>
  <c r="M73" i="20"/>
  <c r="M27" i="20"/>
  <c r="M31" i="20"/>
  <c r="M30" i="20"/>
  <c r="I67" i="58"/>
  <c r="K67" i="58"/>
  <c r="K67" i="20"/>
  <c r="I67" i="20"/>
  <c r="M72" i="20"/>
  <c r="M32" i="20"/>
  <c r="M21" i="20"/>
  <c r="M18" i="20"/>
  <c r="M29" i="20"/>
  <c r="M16" i="20"/>
  <c r="M59" i="20"/>
  <c r="M22" i="20"/>
  <c r="M46" i="20"/>
  <c r="M54" i="20"/>
  <c r="M67" i="20"/>
  <c r="M70" i="20"/>
  <c r="M69" i="20"/>
  <c r="M40" i="20"/>
  <c r="M61" i="20"/>
  <c r="M65" i="20"/>
  <c r="M19" i="20"/>
  <c r="M13" i="20"/>
  <c r="M58" i="20"/>
  <c r="M38" i="20"/>
  <c r="M36" i="20"/>
  <c r="M57" i="20"/>
  <c r="M33" i="20"/>
  <c r="M50" i="20"/>
  <c r="M53" i="20"/>
  <c r="I76" i="20"/>
  <c r="M56" i="20"/>
  <c r="M20" i="20"/>
  <c r="M28" i="20"/>
  <c r="M52" i="20"/>
  <c r="M14" i="20"/>
  <c r="M24" i="20"/>
  <c r="M55" i="20"/>
  <c r="M64" i="20"/>
  <c r="M62" i="20"/>
  <c r="M74" i="20"/>
  <c r="M60" i="20"/>
  <c r="M34" i="20"/>
  <c r="M23" i="20"/>
  <c r="M39" i="20"/>
  <c r="M47" i="20"/>
  <c r="M26" i="20"/>
  <c r="M51" i="20"/>
  <c r="M66" i="20"/>
  <c r="M17" i="20"/>
  <c r="K76" i="20"/>
  <c r="M15" i="20"/>
  <c r="K55" i="52"/>
  <c r="E60" i="52"/>
  <c r="E67" i="20"/>
  <c r="C67" i="20"/>
  <c r="F76" i="20"/>
  <c r="M27" i="59"/>
  <c r="M62" i="59"/>
  <c r="M54" i="59"/>
  <c r="M48" i="59"/>
  <c r="M16" i="59"/>
  <c r="M61" i="59"/>
  <c r="M22" i="59"/>
  <c r="M46" i="59"/>
  <c r="M36" i="59"/>
  <c r="M58" i="59"/>
  <c r="M52" i="59"/>
  <c r="M47" i="59"/>
  <c r="M40" i="59"/>
  <c r="K67" i="59"/>
  <c r="I67" i="59"/>
  <c r="E67" i="59"/>
  <c r="F76" i="59"/>
  <c r="G67" i="59"/>
  <c r="C67" i="59"/>
  <c r="M74" i="58"/>
  <c r="G44" i="51"/>
  <c r="E70" i="52"/>
  <c r="G45" i="51"/>
  <c r="F74" i="52"/>
  <c r="C74" i="52"/>
  <c r="G54" i="4"/>
  <c r="G18" i="4"/>
  <c r="G59" i="4"/>
  <c r="G15" i="4"/>
  <c r="G14" i="4"/>
  <c r="G69" i="4"/>
  <c r="G60" i="4"/>
  <c r="G32" i="4"/>
  <c r="G23" i="4"/>
  <c r="G76" i="4"/>
  <c r="G66" i="4"/>
  <c r="G58" i="4"/>
  <c r="G50" i="4"/>
  <c r="G30" i="4"/>
  <c r="G22" i="4"/>
  <c r="G26" i="4"/>
  <c r="G34" i="4"/>
  <c r="G25" i="4"/>
  <c r="G46" i="4"/>
  <c r="G19" i="4"/>
  <c r="G31" i="4"/>
  <c r="G36" i="4"/>
  <c r="G39" i="4"/>
  <c r="G33" i="4"/>
  <c r="G63" i="4"/>
  <c r="G51" i="4"/>
  <c r="G24" i="4"/>
  <c r="G29" i="4"/>
  <c r="G70" i="4"/>
  <c r="G65" i="4"/>
  <c r="G48" i="4"/>
  <c r="G13" i="4"/>
  <c r="G74" i="4"/>
  <c r="G55" i="4"/>
  <c r="G73" i="4"/>
  <c r="G75" i="4"/>
  <c r="G61" i="4"/>
  <c r="G27" i="4"/>
  <c r="G47" i="4"/>
  <c r="G72" i="4"/>
  <c r="G53" i="4"/>
  <c r="G16" i="4"/>
  <c r="G20" i="4"/>
  <c r="G52" i="4"/>
  <c r="G62" i="4"/>
  <c r="G28" i="4"/>
  <c r="G21" i="4"/>
  <c r="G38" i="4"/>
  <c r="G57" i="4"/>
  <c r="G64" i="4"/>
  <c r="G17" i="4"/>
  <c r="G56" i="4"/>
  <c r="G40" i="4"/>
  <c r="G67" i="4"/>
  <c r="M56" i="60"/>
  <c r="M21" i="1"/>
  <c r="M74" i="60"/>
  <c r="M28" i="1"/>
  <c r="M67" i="58"/>
  <c r="M15" i="1"/>
  <c r="K76" i="58"/>
  <c r="M76" i="58"/>
  <c r="M39" i="58"/>
  <c r="M59" i="58"/>
  <c r="M50" i="58"/>
  <c r="M30" i="58"/>
  <c r="M22" i="58"/>
  <c r="M27" i="58"/>
  <c r="M66" i="58"/>
  <c r="M63" i="58"/>
  <c r="M72" i="58"/>
  <c r="M62" i="58"/>
  <c r="M70" i="58"/>
  <c r="M17" i="58"/>
  <c r="M13" i="58"/>
  <c r="M20" i="58"/>
  <c r="M36" i="58"/>
  <c r="M32" i="58"/>
  <c r="M19" i="58"/>
  <c r="M25" i="58"/>
  <c r="M38" i="58"/>
  <c r="M33" i="58"/>
  <c r="M46" i="58"/>
  <c r="M34" i="58"/>
  <c r="M21" i="58"/>
  <c r="M64" i="58"/>
  <c r="M48" i="58"/>
  <c r="M24" i="58"/>
  <c r="M31" i="58"/>
  <c r="M57" i="58"/>
  <c r="M52" i="58"/>
  <c r="M55" i="58"/>
  <c r="M26" i="58"/>
  <c r="M61" i="58"/>
  <c r="M54" i="58"/>
  <c r="M58" i="58"/>
  <c r="M65" i="58"/>
  <c r="M16" i="58"/>
  <c r="M23" i="58"/>
  <c r="M18" i="58"/>
  <c r="M73" i="58"/>
  <c r="M15" i="58"/>
  <c r="M75" i="58"/>
  <c r="M53" i="58"/>
  <c r="M56" i="58"/>
  <c r="M69" i="58"/>
  <c r="M51" i="58"/>
  <c r="M29" i="58"/>
  <c r="M60" i="58"/>
  <c r="M40" i="58"/>
  <c r="M28" i="58"/>
  <c r="M47" i="58"/>
  <c r="M14" i="58"/>
  <c r="M53" i="1"/>
  <c r="M64" i="1"/>
  <c r="M54" i="1"/>
  <c r="M14" i="1"/>
  <c r="M72" i="1"/>
  <c r="M23" i="1"/>
  <c r="M40" i="1"/>
  <c r="M59" i="1"/>
  <c r="M27" i="1"/>
  <c r="M76" i="1"/>
  <c r="M18" i="1"/>
  <c r="M33" i="1"/>
  <c r="M17" i="1"/>
  <c r="M30" i="1"/>
  <c r="M63" i="1"/>
  <c r="M32" i="1"/>
  <c r="M61" i="1"/>
  <c r="M52" i="1"/>
  <c r="M46" i="1"/>
  <c r="M47" i="1"/>
  <c r="M31" i="1"/>
  <c r="M29" i="1"/>
  <c r="M70" i="1"/>
  <c r="M39" i="1"/>
  <c r="M57" i="1"/>
  <c r="M50" i="1"/>
  <c r="I76" i="1"/>
  <c r="M65" i="1"/>
  <c r="M25" i="1"/>
  <c r="M48" i="1"/>
  <c r="M55" i="1"/>
  <c r="M66" i="1"/>
  <c r="M34" i="1"/>
  <c r="M26" i="1"/>
  <c r="M19" i="1"/>
  <c r="M58" i="1"/>
  <c r="M56" i="1"/>
  <c r="M16" i="1"/>
  <c r="M51" i="1"/>
  <c r="M13" i="1"/>
  <c r="M62" i="1"/>
  <c r="M36" i="1"/>
  <c r="M22" i="1"/>
  <c r="M73" i="1"/>
  <c r="M67" i="1"/>
  <c r="M69" i="1"/>
  <c r="M74" i="1"/>
  <c r="M24" i="1"/>
  <c r="M20" i="1"/>
  <c r="M75" i="1"/>
  <c r="M38" i="1"/>
  <c r="G42" i="51"/>
  <c r="G42" i="53"/>
  <c r="E13" i="52"/>
  <c r="K76" i="1"/>
  <c r="M42" i="1"/>
  <c r="M43" i="1"/>
  <c r="M44" i="1"/>
  <c r="M45" i="1"/>
  <c r="E67" i="1"/>
  <c r="C67" i="1"/>
  <c r="C56" i="60"/>
  <c r="G44" i="53"/>
  <c r="I56" i="51"/>
  <c r="G43" i="53"/>
  <c r="F76" i="1"/>
  <c r="G67" i="1"/>
  <c r="E56" i="60"/>
  <c r="M76" i="60"/>
  <c r="M48" i="60"/>
  <c r="M39" i="60"/>
  <c r="M46" i="60"/>
  <c r="M19" i="60"/>
  <c r="K76" i="60"/>
  <c r="M34" i="60"/>
  <c r="M26" i="60"/>
  <c r="M18" i="60"/>
  <c r="M69" i="60"/>
  <c r="M57" i="60"/>
  <c r="M66" i="60"/>
  <c r="M75" i="60"/>
  <c r="M29" i="60"/>
  <c r="M30" i="60"/>
  <c r="M70" i="60"/>
  <c r="M17" i="60"/>
  <c r="M55" i="60"/>
  <c r="M33" i="60"/>
  <c r="M28" i="60"/>
  <c r="M13" i="60"/>
  <c r="M27" i="60"/>
  <c r="M59" i="60"/>
  <c r="M32" i="60"/>
  <c r="M14" i="60"/>
  <c r="M16" i="60"/>
  <c r="M72" i="60"/>
  <c r="M62" i="60"/>
  <c r="M20" i="60"/>
  <c r="M24" i="60"/>
  <c r="M21" i="60"/>
  <c r="M22" i="60"/>
  <c r="M64" i="60"/>
  <c r="M25" i="60"/>
  <c r="M60" i="60"/>
  <c r="M61" i="60"/>
  <c r="M58" i="60"/>
  <c r="M52" i="60"/>
  <c r="M23" i="60"/>
  <c r="M50" i="60"/>
  <c r="M31" i="60"/>
  <c r="M38" i="60"/>
  <c r="M51" i="60"/>
  <c r="M54" i="60"/>
  <c r="M65" i="60"/>
  <c r="M15" i="60"/>
  <c r="M63" i="60"/>
  <c r="M73" i="60"/>
  <c r="M36" i="60"/>
  <c r="M53" i="60"/>
  <c r="M47" i="60"/>
  <c r="M67" i="60"/>
  <c r="K67" i="60"/>
  <c r="I67" i="60"/>
  <c r="M40" i="60"/>
  <c r="K58" i="52"/>
  <c r="E74" i="53"/>
  <c r="K69" i="52"/>
  <c r="J76" i="52"/>
  <c r="M44" i="52"/>
  <c r="K53" i="52"/>
  <c r="I53" i="52"/>
  <c r="M45" i="53"/>
  <c r="M44" i="53"/>
  <c r="M42" i="53"/>
  <c r="K26" i="52"/>
  <c r="L67" i="53"/>
  <c r="K67" i="32"/>
  <c r="M45" i="51"/>
  <c r="M42" i="51"/>
  <c r="M44" i="51"/>
  <c r="L76" i="32"/>
  <c r="I76" i="32"/>
  <c r="K46" i="52"/>
  <c r="K20" i="52"/>
  <c r="K47" i="53"/>
  <c r="I47" i="53"/>
  <c r="K14" i="52"/>
  <c r="K63" i="52"/>
  <c r="I20" i="52"/>
  <c r="K21" i="52"/>
  <c r="I14" i="52"/>
  <c r="K23" i="52"/>
  <c r="K56" i="51"/>
  <c r="I21" i="52"/>
  <c r="K62" i="52"/>
  <c r="L56" i="52"/>
  <c r="I56" i="52"/>
  <c r="K36" i="52"/>
  <c r="L40" i="52"/>
  <c r="I40" i="52"/>
  <c r="H67" i="52"/>
  <c r="H76" i="52"/>
  <c r="K48" i="52"/>
  <c r="K66" i="52"/>
  <c r="K43" i="52"/>
  <c r="L47" i="52"/>
  <c r="I47" i="52"/>
  <c r="K27" i="52"/>
  <c r="K70" i="52"/>
  <c r="L74" i="52"/>
  <c r="I74" i="52"/>
  <c r="K40" i="53"/>
  <c r="I40" i="53"/>
  <c r="K74" i="51"/>
  <c r="L76" i="51"/>
  <c r="I76" i="51"/>
  <c r="K74" i="53"/>
  <c r="K60" i="52"/>
  <c r="I27" i="52"/>
  <c r="K25" i="52"/>
  <c r="K59" i="52"/>
  <c r="K47" i="51"/>
  <c r="K40" i="51"/>
  <c r="K18" i="52"/>
  <c r="K56" i="53"/>
  <c r="K51" i="52"/>
  <c r="K50" i="52"/>
  <c r="K67" i="51"/>
  <c r="K29" i="52"/>
  <c r="I48" i="52"/>
  <c r="K17" i="52"/>
  <c r="K30" i="52"/>
  <c r="I63" i="52"/>
  <c r="I67" i="51"/>
  <c r="F67" i="51"/>
  <c r="F76" i="51"/>
  <c r="G74" i="51"/>
  <c r="E19" i="52"/>
  <c r="E25" i="52"/>
  <c r="E21" i="52"/>
  <c r="E59" i="52"/>
  <c r="E56" i="53"/>
  <c r="E61" i="52"/>
  <c r="E42" i="52"/>
  <c r="E54" i="52"/>
  <c r="E15" i="52"/>
  <c r="E48" i="52"/>
  <c r="E47" i="51"/>
  <c r="E28" i="52"/>
  <c r="C67" i="58"/>
  <c r="F76" i="58"/>
  <c r="E67" i="58"/>
  <c r="E31" i="52"/>
  <c r="F47" i="52"/>
  <c r="E74" i="51"/>
  <c r="C74" i="51"/>
  <c r="F67" i="53"/>
  <c r="E67" i="32"/>
  <c r="F76" i="32"/>
  <c r="C67" i="32"/>
  <c r="F76" i="60"/>
  <c r="G67" i="60"/>
  <c r="E67" i="60"/>
  <c r="C67" i="60"/>
  <c r="F40" i="52"/>
  <c r="E62" i="52"/>
  <c r="E58" i="52"/>
  <c r="E51" i="52"/>
  <c r="G64" i="30"/>
  <c r="G46" i="30"/>
  <c r="G36" i="30"/>
  <c r="G15" i="30"/>
  <c r="G75" i="30"/>
  <c r="G57" i="30"/>
  <c r="G48" i="30"/>
  <c r="G31" i="30"/>
  <c r="G76" i="30"/>
  <c r="G28" i="30"/>
  <c r="G58" i="30"/>
  <c r="G21" i="30"/>
  <c r="G14" i="30"/>
  <c r="G73" i="30"/>
  <c r="G62" i="30"/>
  <c r="G22" i="30"/>
  <c r="G52" i="30"/>
  <c r="G54" i="30"/>
  <c r="G16" i="30"/>
  <c r="G39" i="30"/>
  <c r="G40" i="30"/>
  <c r="G55" i="30"/>
  <c r="G34" i="30"/>
  <c r="G18" i="30"/>
  <c r="G24" i="30"/>
  <c r="G17" i="30"/>
  <c r="G30" i="30"/>
  <c r="G29" i="30"/>
  <c r="G33" i="30"/>
  <c r="G25" i="30"/>
  <c r="G66" i="30"/>
  <c r="G50" i="30"/>
  <c r="G53" i="30"/>
  <c r="G72" i="30"/>
  <c r="G27" i="30"/>
  <c r="G74" i="30"/>
  <c r="G51" i="30"/>
  <c r="G70" i="30"/>
  <c r="G63" i="30"/>
  <c r="G59" i="30"/>
  <c r="G23" i="30"/>
  <c r="G61" i="30"/>
  <c r="G19" i="30"/>
  <c r="G20" i="30"/>
  <c r="G65" i="30"/>
  <c r="G60" i="30"/>
  <c r="G26" i="30"/>
  <c r="G69" i="30"/>
  <c r="G13" i="30"/>
  <c r="G32" i="30"/>
  <c r="G38" i="30"/>
  <c r="G47" i="30"/>
  <c r="G56" i="30"/>
  <c r="F56" i="52"/>
  <c r="C56" i="52"/>
  <c r="E55" i="52"/>
  <c r="E44" i="52"/>
  <c r="B67" i="52"/>
  <c r="E40" i="53"/>
  <c r="E52" i="52"/>
  <c r="C56" i="53"/>
  <c r="E56" i="51"/>
  <c r="E40" i="51"/>
  <c r="E47" i="53"/>
  <c r="C59" i="52"/>
  <c r="C31" i="52"/>
  <c r="C47" i="53"/>
  <c r="E18" i="52"/>
  <c r="C61" i="52"/>
  <c r="M26" i="36"/>
  <c r="M50" i="36"/>
  <c r="M73" i="36"/>
  <c r="M19" i="36"/>
  <c r="M62" i="36"/>
  <c r="M47" i="36"/>
  <c r="M54" i="36"/>
  <c r="M74" i="36"/>
  <c r="M57" i="36"/>
  <c r="M61" i="36"/>
  <c r="M69" i="36"/>
  <c r="M28" i="36"/>
  <c r="M29" i="36"/>
  <c r="M51" i="36"/>
  <c r="M33" i="36"/>
  <c r="I76" i="36"/>
  <c r="M36" i="36"/>
  <c r="M48" i="36"/>
  <c r="M59" i="36"/>
  <c r="M16" i="36"/>
  <c r="M40" i="36"/>
  <c r="M65" i="36"/>
  <c r="M27" i="36"/>
  <c r="M34" i="36"/>
  <c r="M32" i="36"/>
  <c r="M21" i="36"/>
  <c r="M66" i="36"/>
  <c r="M52" i="36"/>
  <c r="M53" i="36"/>
  <c r="M72" i="36"/>
  <c r="M31" i="36"/>
  <c r="M64" i="36"/>
  <c r="M18" i="36"/>
  <c r="M75" i="36"/>
  <c r="M70" i="36"/>
  <c r="M76" i="36"/>
  <c r="M60" i="36"/>
  <c r="M38" i="36"/>
  <c r="M30" i="36"/>
  <c r="K76" i="36"/>
  <c r="M22" i="36"/>
  <c r="M13" i="36"/>
  <c r="M23" i="36"/>
  <c r="M55" i="36"/>
  <c r="M46" i="36"/>
  <c r="M58" i="36"/>
  <c r="M25" i="36"/>
  <c r="M15" i="36"/>
  <c r="M56" i="36"/>
  <c r="M20" i="36"/>
  <c r="M63" i="36"/>
  <c r="M14" i="36"/>
  <c r="M24" i="36"/>
  <c r="M17" i="36"/>
  <c r="G42" i="52"/>
  <c r="C76" i="59"/>
  <c r="G16" i="54"/>
  <c r="G45" i="52"/>
  <c r="G44" i="52"/>
  <c r="G50" i="54"/>
  <c r="G63" i="54"/>
  <c r="G69" i="54"/>
  <c r="G22" i="54"/>
  <c r="G56" i="54"/>
  <c r="L76" i="54"/>
  <c r="M48" i="54"/>
  <c r="G27" i="54"/>
  <c r="G39" i="54"/>
  <c r="G59" i="54"/>
  <c r="G66" i="54"/>
  <c r="G46" i="54"/>
  <c r="G26" i="54"/>
  <c r="G55" i="54"/>
  <c r="G51" i="54"/>
  <c r="G23" i="54"/>
  <c r="G52" i="54"/>
  <c r="G25" i="54"/>
  <c r="G61" i="54"/>
  <c r="G18" i="54"/>
  <c r="G20" i="54"/>
  <c r="G13" i="54"/>
  <c r="G57" i="54"/>
  <c r="G67" i="54"/>
  <c r="G28" i="54"/>
  <c r="G64" i="54"/>
  <c r="G40" i="54"/>
  <c r="G19" i="54"/>
  <c r="G48" i="54"/>
  <c r="G73" i="54"/>
  <c r="G70" i="54"/>
  <c r="G14" i="54"/>
  <c r="G58" i="54"/>
  <c r="G36" i="54"/>
  <c r="G34" i="54"/>
  <c r="K67" i="54"/>
  <c r="G54" i="54"/>
  <c r="G29" i="54"/>
  <c r="G38" i="54"/>
  <c r="G17" i="54"/>
  <c r="G72" i="54"/>
  <c r="G65" i="54"/>
  <c r="G53" i="54"/>
  <c r="G31" i="54"/>
  <c r="G15" i="54"/>
  <c r="G60" i="54"/>
  <c r="G33" i="54"/>
  <c r="E76" i="54"/>
  <c r="G30" i="54"/>
  <c r="G24" i="54"/>
  <c r="G74" i="54"/>
  <c r="G75" i="54"/>
  <c r="G62" i="54"/>
  <c r="G32" i="54"/>
  <c r="G21" i="54"/>
  <c r="G76" i="54"/>
  <c r="G76" i="36"/>
  <c r="G39" i="36"/>
  <c r="E76" i="36"/>
  <c r="G70" i="36"/>
  <c r="G53" i="36"/>
  <c r="G25" i="36"/>
  <c r="G17" i="36"/>
  <c r="G63" i="36"/>
  <c r="G46" i="36"/>
  <c r="G16" i="36"/>
  <c r="G36" i="36"/>
  <c r="G69" i="36"/>
  <c r="G32" i="36"/>
  <c r="G27" i="36"/>
  <c r="G15" i="36"/>
  <c r="G34" i="36"/>
  <c r="G48" i="36"/>
  <c r="G24" i="36"/>
  <c r="G60" i="36"/>
  <c r="G29" i="36"/>
  <c r="G55" i="36"/>
  <c r="G22" i="36"/>
  <c r="G58" i="36"/>
  <c r="G75" i="36"/>
  <c r="G26" i="36"/>
  <c r="G50" i="36"/>
  <c r="G31" i="36"/>
  <c r="G51" i="36"/>
  <c r="G65" i="36"/>
  <c r="G73" i="36"/>
  <c r="G61" i="36"/>
  <c r="G54" i="36"/>
  <c r="G20" i="36"/>
  <c r="G66" i="36"/>
  <c r="G72" i="36"/>
  <c r="G21" i="36"/>
  <c r="G33" i="36"/>
  <c r="G13" i="36"/>
  <c r="G18" i="36"/>
  <c r="G30" i="36"/>
  <c r="G64" i="36"/>
  <c r="G38" i="36"/>
  <c r="G62" i="36"/>
  <c r="G28" i="36"/>
  <c r="G59" i="36"/>
  <c r="G74" i="36"/>
  <c r="G52" i="36"/>
  <c r="G19" i="36"/>
  <c r="G23" i="36"/>
  <c r="G14" i="36"/>
  <c r="G57" i="36"/>
  <c r="G56" i="36"/>
  <c r="G47" i="36"/>
  <c r="G40" i="36"/>
  <c r="C76" i="36"/>
  <c r="E76" i="20"/>
  <c r="G76" i="20"/>
  <c r="G39" i="20"/>
  <c r="G27" i="20"/>
  <c r="G17" i="20"/>
  <c r="G26" i="20"/>
  <c r="G25" i="20"/>
  <c r="G13" i="20"/>
  <c r="G50" i="20"/>
  <c r="G36" i="20"/>
  <c r="G14" i="20"/>
  <c r="G20" i="20"/>
  <c r="G23" i="20"/>
  <c r="G29" i="20"/>
  <c r="G75" i="20"/>
  <c r="G58" i="20"/>
  <c r="G19" i="20"/>
  <c r="G54" i="20"/>
  <c r="G60" i="20"/>
  <c r="G70" i="20"/>
  <c r="G51" i="20"/>
  <c r="G22" i="20"/>
  <c r="G69" i="20"/>
  <c r="G63" i="20"/>
  <c r="G24" i="20"/>
  <c r="G34" i="20"/>
  <c r="G21" i="20"/>
  <c r="G64" i="20"/>
  <c r="G57" i="20"/>
  <c r="G66" i="20"/>
  <c r="G18" i="20"/>
  <c r="G30" i="20"/>
  <c r="G31" i="20"/>
  <c r="G59" i="20"/>
  <c r="G55" i="20"/>
  <c r="G16" i="20"/>
  <c r="G65" i="20"/>
  <c r="G33" i="20"/>
  <c r="G15" i="20"/>
  <c r="G32" i="20"/>
  <c r="G46" i="20"/>
  <c r="G38" i="20"/>
  <c r="G28" i="20"/>
  <c r="G72" i="20"/>
  <c r="G52" i="20"/>
  <c r="G61" i="20"/>
  <c r="G53" i="20"/>
  <c r="G48" i="20"/>
  <c r="G73" i="20"/>
  <c r="G62" i="20"/>
  <c r="G74" i="20"/>
  <c r="G40" i="20"/>
  <c r="C76" i="20"/>
  <c r="G56" i="20"/>
  <c r="G47" i="20"/>
  <c r="G67" i="20"/>
  <c r="G72" i="59"/>
  <c r="G26" i="59"/>
  <c r="G33" i="59"/>
  <c r="G25" i="59"/>
  <c r="G23" i="59"/>
  <c r="G76" i="59"/>
  <c r="E76" i="59"/>
  <c r="G48" i="59"/>
  <c r="G39" i="59"/>
  <c r="G21" i="59"/>
  <c r="G18" i="59"/>
  <c r="G28" i="59"/>
  <c r="G61" i="59"/>
  <c r="G27" i="59"/>
  <c r="G36" i="59"/>
  <c r="G14" i="59"/>
  <c r="G60" i="59"/>
  <c r="G20" i="59"/>
  <c r="G53" i="59"/>
  <c r="G50" i="59"/>
  <c r="G38" i="59"/>
  <c r="G59" i="59"/>
  <c r="G69" i="59"/>
  <c r="G52" i="59"/>
  <c r="G22" i="59"/>
  <c r="G15" i="59"/>
  <c r="G73" i="59"/>
  <c r="G29" i="59"/>
  <c r="G32" i="59"/>
  <c r="G65" i="59"/>
  <c r="G19" i="59"/>
  <c r="G30" i="59"/>
  <c r="G34" i="59"/>
  <c r="G17" i="59"/>
  <c r="G66" i="59"/>
  <c r="G75" i="59"/>
  <c r="G31" i="59"/>
  <c r="G57" i="59"/>
  <c r="G63" i="59"/>
  <c r="G62" i="59"/>
  <c r="G58" i="59"/>
  <c r="G51" i="59"/>
  <c r="G54" i="59"/>
  <c r="G74" i="59"/>
  <c r="G64" i="59"/>
  <c r="G46" i="59"/>
  <c r="G16" i="59"/>
  <c r="G24" i="59"/>
  <c r="G70" i="59"/>
  <c r="G55" i="59"/>
  <c r="G13" i="59"/>
  <c r="G47" i="59"/>
  <c r="G40" i="59"/>
  <c r="G56" i="59"/>
  <c r="E74" i="52"/>
  <c r="F67" i="52"/>
  <c r="F76" i="52"/>
  <c r="G76" i="1"/>
  <c r="G39" i="1"/>
  <c r="G29" i="1"/>
  <c r="G72" i="1"/>
  <c r="G33" i="1"/>
  <c r="G62" i="1"/>
  <c r="G57" i="1"/>
  <c r="G16" i="1"/>
  <c r="G48" i="1"/>
  <c r="G13" i="1"/>
  <c r="G58" i="1"/>
  <c r="G26" i="1"/>
  <c r="G75" i="1"/>
  <c r="G19" i="1"/>
  <c r="G28" i="1"/>
  <c r="G18" i="1"/>
  <c r="G20" i="1"/>
  <c r="G15" i="1"/>
  <c r="G63" i="1"/>
  <c r="G30" i="1"/>
  <c r="G24" i="1"/>
  <c r="G14" i="1"/>
  <c r="G27" i="1"/>
  <c r="G59" i="1"/>
  <c r="G73" i="1"/>
  <c r="G34" i="1"/>
  <c r="G22" i="1"/>
  <c r="G53" i="1"/>
  <c r="G23" i="1"/>
  <c r="G61" i="1"/>
  <c r="G46" i="1"/>
  <c r="G65" i="1"/>
  <c r="G66" i="1"/>
  <c r="G38" i="1"/>
  <c r="G36" i="1"/>
  <c r="G21" i="1"/>
  <c r="G69" i="1"/>
  <c r="G51" i="1"/>
  <c r="G55" i="1"/>
  <c r="E76" i="1"/>
  <c r="G25" i="1"/>
  <c r="G50" i="1"/>
  <c r="G70" i="1"/>
  <c r="G64" i="1"/>
  <c r="G52" i="1"/>
  <c r="G60" i="1"/>
  <c r="G31" i="1"/>
  <c r="G32" i="1"/>
  <c r="G54" i="1"/>
  <c r="G17" i="1"/>
  <c r="G40" i="1"/>
  <c r="G74" i="1"/>
  <c r="G56" i="1"/>
  <c r="G47" i="1"/>
  <c r="C76" i="1"/>
  <c r="M45" i="52"/>
  <c r="M43" i="52"/>
  <c r="M14" i="32"/>
  <c r="M42" i="52"/>
  <c r="M51" i="32"/>
  <c r="M53" i="32"/>
  <c r="M52" i="32"/>
  <c r="E67" i="51"/>
  <c r="C67" i="51"/>
  <c r="M60" i="32"/>
  <c r="M40" i="32"/>
  <c r="M58" i="32"/>
  <c r="M50" i="32"/>
  <c r="M61" i="32"/>
  <c r="M55" i="32"/>
  <c r="K76" i="32"/>
  <c r="M29" i="32"/>
  <c r="M17" i="32"/>
  <c r="M38" i="32"/>
  <c r="M15" i="32"/>
  <c r="M65" i="32"/>
  <c r="M73" i="32"/>
  <c r="M48" i="32"/>
  <c r="M18" i="32"/>
  <c r="M13" i="32"/>
  <c r="M46" i="32"/>
  <c r="M25" i="32"/>
  <c r="M70" i="32"/>
  <c r="M19" i="32"/>
  <c r="M54" i="32"/>
  <c r="M67" i="32"/>
  <c r="M21" i="32"/>
  <c r="M23" i="32"/>
  <c r="M32" i="32"/>
  <c r="M56" i="32"/>
  <c r="M28" i="32"/>
  <c r="M59" i="32"/>
  <c r="M24" i="32"/>
  <c r="M22" i="32"/>
  <c r="I67" i="53"/>
  <c r="M33" i="32"/>
  <c r="M62" i="32"/>
  <c r="M27" i="32"/>
  <c r="M72" i="32"/>
  <c r="M36" i="32"/>
  <c r="M34" i="32"/>
  <c r="M26" i="32"/>
  <c r="K67" i="53"/>
  <c r="L76" i="53"/>
  <c r="M74" i="53"/>
  <c r="M63" i="32"/>
  <c r="M20" i="32"/>
  <c r="M31" i="32"/>
  <c r="M69" i="32"/>
  <c r="M16" i="32"/>
  <c r="M76" i="32"/>
  <c r="M39" i="32"/>
  <c r="M74" i="32"/>
  <c r="M66" i="32"/>
  <c r="M47" i="32"/>
  <c r="M64" i="32"/>
  <c r="M75" i="32"/>
  <c r="M30" i="32"/>
  <c r="M57" i="32"/>
  <c r="M65" i="51"/>
  <c r="M39" i="51"/>
  <c r="M38" i="51"/>
  <c r="M69" i="51"/>
  <c r="M53" i="51"/>
  <c r="M15" i="51"/>
  <c r="M13" i="51"/>
  <c r="M61" i="51"/>
  <c r="M19" i="51"/>
  <c r="M58" i="51"/>
  <c r="M57" i="51"/>
  <c r="M36" i="51"/>
  <c r="K76" i="51"/>
  <c r="M50" i="51"/>
  <c r="M76" i="51"/>
  <c r="M16" i="51"/>
  <c r="M14" i="51"/>
  <c r="M62" i="51"/>
  <c r="M22" i="51"/>
  <c r="M24" i="51"/>
  <c r="M75" i="51"/>
  <c r="M73" i="51"/>
  <c r="M46" i="51"/>
  <c r="M32" i="51"/>
  <c r="M34" i="51"/>
  <c r="M26" i="51"/>
  <c r="M72" i="51"/>
  <c r="M60" i="51"/>
  <c r="M52" i="51"/>
  <c r="M54" i="51"/>
  <c r="M59" i="51"/>
  <c r="M18" i="51"/>
  <c r="M55" i="51"/>
  <c r="M29" i="51"/>
  <c r="M70" i="51"/>
  <c r="M64" i="51"/>
  <c r="M33" i="51"/>
  <c r="M28" i="51"/>
  <c r="M21" i="51"/>
  <c r="M27" i="51"/>
  <c r="M51" i="51"/>
  <c r="M20" i="51"/>
  <c r="M23" i="51"/>
  <c r="M48" i="51"/>
  <c r="M63" i="51"/>
  <c r="M66" i="51"/>
  <c r="M30" i="51"/>
  <c r="M31" i="51"/>
  <c r="M25" i="51"/>
  <c r="M17" i="51"/>
  <c r="M56" i="51"/>
  <c r="M40" i="51"/>
  <c r="L67" i="52"/>
  <c r="I67" i="52"/>
  <c r="M74" i="51"/>
  <c r="M47" i="51"/>
  <c r="K56" i="52"/>
  <c r="M67" i="51"/>
  <c r="K47" i="52"/>
  <c r="K74" i="52"/>
  <c r="K40" i="52"/>
  <c r="G56" i="51"/>
  <c r="G73" i="58"/>
  <c r="G63" i="58"/>
  <c r="G55" i="58"/>
  <c r="G46" i="58"/>
  <c r="G36" i="58"/>
  <c r="G27" i="58"/>
  <c r="G19" i="58"/>
  <c r="G72" i="58"/>
  <c r="G62" i="58"/>
  <c r="G54" i="58"/>
  <c r="G34" i="58"/>
  <c r="G26" i="58"/>
  <c r="G18" i="58"/>
  <c r="G70" i="58"/>
  <c r="G61" i="58"/>
  <c r="G33" i="58"/>
  <c r="G25" i="58"/>
  <c r="G17" i="58"/>
  <c r="G75" i="58"/>
  <c r="G59" i="58"/>
  <c r="G47" i="58"/>
  <c r="G32" i="58"/>
  <c r="G21" i="58"/>
  <c r="G74" i="58"/>
  <c r="G58" i="58"/>
  <c r="G31" i="58"/>
  <c r="G20" i="58"/>
  <c r="G69" i="58"/>
  <c r="G57" i="58"/>
  <c r="G30" i="58"/>
  <c r="G16" i="58"/>
  <c r="G64" i="58"/>
  <c r="G24" i="58"/>
  <c r="G60" i="58"/>
  <c r="G23" i="58"/>
  <c r="G22" i="58"/>
  <c r="G50" i="58"/>
  <c r="G38" i="58"/>
  <c r="G13" i="58"/>
  <c r="G76" i="58"/>
  <c r="G66" i="58"/>
  <c r="G65" i="58"/>
  <c r="G40" i="58"/>
  <c r="C76" i="58"/>
  <c r="G52" i="58"/>
  <c r="G39" i="58"/>
  <c r="E76" i="58"/>
  <c r="G51" i="58"/>
  <c r="G29" i="58"/>
  <c r="G48" i="58"/>
  <c r="G28" i="58"/>
  <c r="G15" i="58"/>
  <c r="G14" i="58"/>
  <c r="G53" i="58"/>
  <c r="G56" i="58"/>
  <c r="G39" i="51"/>
  <c r="G21" i="51"/>
  <c r="G76" i="51"/>
  <c r="G23" i="51"/>
  <c r="G60" i="51"/>
  <c r="G24" i="51"/>
  <c r="G46" i="51"/>
  <c r="G61" i="51"/>
  <c r="G72" i="51"/>
  <c r="G16" i="51"/>
  <c r="G70" i="51"/>
  <c r="E76" i="51"/>
  <c r="G13" i="51"/>
  <c r="G26" i="51"/>
  <c r="G73" i="51"/>
  <c r="G63" i="51"/>
  <c r="G75" i="51"/>
  <c r="G36" i="51"/>
  <c r="G17" i="51"/>
  <c r="G53" i="51"/>
  <c r="G19" i="51"/>
  <c r="G50" i="51"/>
  <c r="G29" i="51"/>
  <c r="G32" i="51"/>
  <c r="G66" i="51"/>
  <c r="G20" i="51"/>
  <c r="G27" i="51"/>
  <c r="G38" i="51"/>
  <c r="G57" i="51"/>
  <c r="G30" i="51"/>
  <c r="G22" i="51"/>
  <c r="G65" i="51"/>
  <c r="G34" i="51"/>
  <c r="G14" i="51"/>
  <c r="G62" i="51"/>
  <c r="G64" i="51"/>
  <c r="G25" i="51"/>
  <c r="G54" i="51"/>
  <c r="G18" i="51"/>
  <c r="G55" i="51"/>
  <c r="G28" i="51"/>
  <c r="G31" i="51"/>
  <c r="G59" i="51"/>
  <c r="G48" i="51"/>
  <c r="G15" i="51"/>
  <c r="G69" i="51"/>
  <c r="G52" i="51"/>
  <c r="G51" i="51"/>
  <c r="G58" i="51"/>
  <c r="G33" i="51"/>
  <c r="G40" i="51"/>
  <c r="G39" i="32"/>
  <c r="G34" i="32"/>
  <c r="G76" i="32"/>
  <c r="G63" i="32"/>
  <c r="G21" i="32"/>
  <c r="G38" i="32"/>
  <c r="G27" i="32"/>
  <c r="G57" i="32"/>
  <c r="G73" i="32"/>
  <c r="G75" i="32"/>
  <c r="G29" i="32"/>
  <c r="G66" i="32"/>
  <c r="G28" i="32"/>
  <c r="G46" i="32"/>
  <c r="E76" i="32"/>
  <c r="G19" i="32"/>
  <c r="G26" i="32"/>
  <c r="G50" i="32"/>
  <c r="G36" i="32"/>
  <c r="G17" i="32"/>
  <c r="G30" i="32"/>
  <c r="G70" i="32"/>
  <c r="G16" i="32"/>
  <c r="G52" i="32"/>
  <c r="G24" i="32"/>
  <c r="G22" i="32"/>
  <c r="G60" i="32"/>
  <c r="G32" i="32"/>
  <c r="G53" i="32"/>
  <c r="G13" i="32"/>
  <c r="G54" i="32"/>
  <c r="G72" i="32"/>
  <c r="G23" i="32"/>
  <c r="G20" i="32"/>
  <c r="G65" i="32"/>
  <c r="G31" i="32"/>
  <c r="G62" i="32"/>
  <c r="G61" i="32"/>
  <c r="G25" i="32"/>
  <c r="G55" i="32"/>
  <c r="G18" i="32"/>
  <c r="G51" i="32"/>
  <c r="G14" i="32"/>
  <c r="G64" i="32"/>
  <c r="G15" i="32"/>
  <c r="G33" i="32"/>
  <c r="G48" i="32"/>
  <c r="G59" i="32"/>
  <c r="G74" i="32"/>
  <c r="G58" i="32"/>
  <c r="G47" i="32"/>
  <c r="G69" i="32"/>
  <c r="G56" i="32"/>
  <c r="C76" i="32"/>
  <c r="G40" i="32"/>
  <c r="C76" i="51"/>
  <c r="E56" i="52"/>
  <c r="E47" i="52"/>
  <c r="G72" i="60"/>
  <c r="G62" i="60"/>
  <c r="G54" i="60"/>
  <c r="G34" i="60"/>
  <c r="G26" i="60"/>
  <c r="G18" i="60"/>
  <c r="G70" i="60"/>
  <c r="G61" i="60"/>
  <c r="G33" i="60"/>
  <c r="G25" i="60"/>
  <c r="G17" i="60"/>
  <c r="G69" i="60"/>
  <c r="G60" i="60"/>
  <c r="G52" i="60"/>
  <c r="G32" i="60"/>
  <c r="G24" i="60"/>
  <c r="G16" i="60"/>
  <c r="G65" i="60"/>
  <c r="G51" i="60"/>
  <c r="G28" i="60"/>
  <c r="G14" i="60"/>
  <c r="G64" i="60"/>
  <c r="G50" i="60"/>
  <c r="G40" i="60"/>
  <c r="G27" i="60"/>
  <c r="G13" i="60"/>
  <c r="E76" i="60"/>
  <c r="G76" i="60"/>
  <c r="G63" i="60"/>
  <c r="G48" i="60"/>
  <c r="G39" i="60"/>
  <c r="G23" i="60"/>
  <c r="G46" i="60"/>
  <c r="G30" i="60"/>
  <c r="G66" i="60"/>
  <c r="G29" i="60"/>
  <c r="G59" i="60"/>
  <c r="G22" i="60"/>
  <c r="G75" i="60"/>
  <c r="G38" i="60"/>
  <c r="G19" i="60"/>
  <c r="G57" i="60"/>
  <c r="G31" i="60"/>
  <c r="G55" i="60"/>
  <c r="G21" i="60"/>
  <c r="G47" i="60"/>
  <c r="G20" i="60"/>
  <c r="G15" i="60"/>
  <c r="G74" i="60"/>
  <c r="G36" i="60"/>
  <c r="G73" i="60"/>
  <c r="G58" i="60"/>
  <c r="C76" i="60"/>
  <c r="G53" i="60"/>
  <c r="G56" i="60"/>
  <c r="G67" i="58"/>
  <c r="E40" i="52"/>
  <c r="C40" i="52"/>
  <c r="G67" i="32"/>
  <c r="B76" i="52"/>
  <c r="G67" i="51"/>
  <c r="E67" i="53"/>
  <c r="C67" i="53"/>
  <c r="F76" i="53"/>
  <c r="G67" i="53"/>
  <c r="G47" i="51"/>
  <c r="C47" i="52"/>
  <c r="M39" i="54"/>
  <c r="M65" i="54"/>
  <c r="M66" i="54"/>
  <c r="M67" i="54"/>
  <c r="M47" i="54"/>
  <c r="M19" i="54"/>
  <c r="M53" i="54"/>
  <c r="M70" i="54"/>
  <c r="M27" i="54"/>
  <c r="M60" i="54"/>
  <c r="M62" i="54"/>
  <c r="M61" i="54"/>
  <c r="M20" i="54"/>
  <c r="M57" i="54"/>
  <c r="M31" i="54"/>
  <c r="M29" i="54"/>
  <c r="M64" i="54"/>
  <c r="M58" i="54"/>
  <c r="M75" i="54"/>
  <c r="M14" i="54"/>
  <c r="M46" i="54"/>
  <c r="M54" i="54"/>
  <c r="M55" i="54"/>
  <c r="M25" i="54"/>
  <c r="M59" i="54"/>
  <c r="M30" i="54"/>
  <c r="M72" i="54"/>
  <c r="M32" i="54"/>
  <c r="M73" i="54"/>
  <c r="M26" i="54"/>
  <c r="M34" i="54"/>
  <c r="M21" i="54"/>
  <c r="M63" i="54"/>
  <c r="M18" i="54"/>
  <c r="M17" i="54"/>
  <c r="M23" i="54"/>
  <c r="M22" i="54"/>
  <c r="M36" i="54"/>
  <c r="M52" i="54"/>
  <c r="M15" i="54"/>
  <c r="M13" i="54"/>
  <c r="M76" i="54"/>
  <c r="M38" i="54"/>
  <c r="M24" i="54"/>
  <c r="M69" i="54"/>
  <c r="M28" i="54"/>
  <c r="M40" i="54"/>
  <c r="M51" i="54"/>
  <c r="M16" i="54"/>
  <c r="M74" i="54"/>
  <c r="M50" i="54"/>
  <c r="M33" i="54"/>
  <c r="M56" i="54"/>
  <c r="M58" i="53"/>
  <c r="E67" i="52"/>
  <c r="G59" i="52"/>
  <c r="G52" i="52"/>
  <c r="G62" i="52"/>
  <c r="G30" i="52"/>
  <c r="G14" i="52"/>
  <c r="G46" i="52"/>
  <c r="G63" i="52"/>
  <c r="G66" i="52"/>
  <c r="G47" i="52"/>
  <c r="G34" i="52"/>
  <c r="G16" i="52"/>
  <c r="G21" i="52"/>
  <c r="G22" i="52"/>
  <c r="G53" i="52"/>
  <c r="G69" i="52"/>
  <c r="G15" i="52"/>
  <c r="G20" i="52"/>
  <c r="G56" i="52"/>
  <c r="G39" i="52"/>
  <c r="G72" i="52"/>
  <c r="G48" i="52"/>
  <c r="G40" i="52"/>
  <c r="G74" i="52"/>
  <c r="G23" i="52"/>
  <c r="G29" i="52"/>
  <c r="G38" i="52"/>
  <c r="G36" i="52"/>
  <c r="G55" i="52"/>
  <c r="G25" i="52"/>
  <c r="G50" i="52"/>
  <c r="G32" i="52"/>
  <c r="G51" i="52"/>
  <c r="G57" i="52"/>
  <c r="G58" i="52"/>
  <c r="G76" i="52"/>
  <c r="G75" i="52"/>
  <c r="G54" i="52"/>
  <c r="G61" i="52"/>
  <c r="G31" i="52"/>
  <c r="G17" i="52"/>
  <c r="G73" i="52"/>
  <c r="G60" i="52"/>
  <c r="G33" i="52"/>
  <c r="G70" i="52"/>
  <c r="G18" i="52"/>
  <c r="G13" i="52"/>
  <c r="G19" i="52"/>
  <c r="G67" i="52"/>
  <c r="G65" i="52"/>
  <c r="C67" i="52"/>
  <c r="C76" i="52"/>
  <c r="G26" i="52"/>
  <c r="G64" i="52"/>
  <c r="G27" i="52"/>
  <c r="G24" i="52"/>
  <c r="E76" i="52"/>
  <c r="G28" i="52"/>
  <c r="L76" i="52"/>
  <c r="M74" i="52"/>
  <c r="K76" i="53"/>
  <c r="M20" i="53"/>
  <c r="M50" i="53"/>
  <c r="M13" i="53"/>
  <c r="M28" i="53"/>
  <c r="M60" i="53"/>
  <c r="M59" i="53"/>
  <c r="M53" i="53"/>
  <c r="M64" i="53"/>
  <c r="M73" i="53"/>
  <c r="M22" i="53"/>
  <c r="M21" i="53"/>
  <c r="M48" i="53"/>
  <c r="M31" i="53"/>
  <c r="M75" i="53"/>
  <c r="M52" i="53"/>
  <c r="M46" i="53"/>
  <c r="M47" i="53"/>
  <c r="M67" i="53"/>
  <c r="M27" i="53"/>
  <c r="M17" i="53"/>
  <c r="M14" i="53"/>
  <c r="M16" i="53"/>
  <c r="M26" i="53"/>
  <c r="M55" i="53"/>
  <c r="M61" i="53"/>
  <c r="M51" i="53"/>
  <c r="M25" i="53"/>
  <c r="M36" i="53"/>
  <c r="M57" i="53"/>
  <c r="M54" i="53"/>
  <c r="M72" i="53"/>
  <c r="M76" i="53"/>
  <c r="M29" i="53"/>
  <c r="M23" i="53"/>
  <c r="M62" i="53"/>
  <c r="M69" i="53"/>
  <c r="M34" i="53"/>
  <c r="M24" i="53"/>
  <c r="M18" i="53"/>
  <c r="M66" i="53"/>
  <c r="M70" i="53"/>
  <c r="M32" i="53"/>
  <c r="M19" i="53"/>
  <c r="M38" i="53"/>
  <c r="M63" i="53"/>
  <c r="M30" i="53"/>
  <c r="M33" i="53"/>
  <c r="M15" i="53"/>
  <c r="M65" i="53"/>
  <c r="M39" i="53"/>
  <c r="M40" i="53"/>
  <c r="M56" i="53"/>
  <c r="I76" i="53"/>
  <c r="K67" i="52"/>
  <c r="G39" i="53"/>
  <c r="G70" i="53"/>
  <c r="G50" i="53"/>
  <c r="G76" i="53"/>
  <c r="G13" i="53"/>
  <c r="G36" i="53"/>
  <c r="G21" i="53"/>
  <c r="E76" i="53"/>
  <c r="G60" i="53"/>
  <c r="G27" i="53"/>
  <c r="G16" i="53"/>
  <c r="G38" i="53"/>
  <c r="G30" i="53"/>
  <c r="G66" i="53"/>
  <c r="G46" i="53"/>
  <c r="G25" i="53"/>
  <c r="G17" i="53"/>
  <c r="G57" i="53"/>
  <c r="G19" i="53"/>
  <c r="G32" i="53"/>
  <c r="G24" i="53"/>
  <c r="G29" i="53"/>
  <c r="G73" i="53"/>
  <c r="G53" i="53"/>
  <c r="G26" i="53"/>
  <c r="G34" i="53"/>
  <c r="G65" i="53"/>
  <c r="G69" i="53"/>
  <c r="G75" i="53"/>
  <c r="G63" i="53"/>
  <c r="G33" i="53"/>
  <c r="G22" i="53"/>
  <c r="G72" i="53"/>
  <c r="G14" i="53"/>
  <c r="G23" i="53"/>
  <c r="G64" i="53"/>
  <c r="G20" i="53"/>
  <c r="G15" i="53"/>
  <c r="G52" i="53"/>
  <c r="G48" i="53"/>
  <c r="G58" i="53"/>
  <c r="G54" i="53"/>
  <c r="G28" i="53"/>
  <c r="G62" i="53"/>
  <c r="G61" i="53"/>
  <c r="G59" i="53"/>
  <c r="C76" i="53"/>
  <c r="G18" i="53"/>
  <c r="G74" i="53"/>
  <c r="G31" i="53"/>
  <c r="G55" i="53"/>
  <c r="G51" i="53"/>
  <c r="G47" i="53"/>
  <c r="G40" i="53"/>
  <c r="G56" i="53"/>
  <c r="M53" i="52"/>
  <c r="M72" i="52"/>
  <c r="M65" i="52"/>
  <c r="M14" i="52"/>
  <c r="M20" i="52"/>
  <c r="M52" i="52"/>
  <c r="M19" i="52"/>
  <c r="M62" i="52"/>
  <c r="M30" i="52"/>
  <c r="M75" i="52"/>
  <c r="M22" i="52"/>
  <c r="M69" i="52"/>
  <c r="M66" i="52"/>
  <c r="M67" i="52"/>
  <c r="M63" i="52"/>
  <c r="M31" i="52"/>
  <c r="M27" i="52"/>
  <c r="M48" i="52"/>
  <c r="M54" i="52"/>
  <c r="M39" i="52"/>
  <c r="M50" i="52"/>
  <c r="M21" i="52"/>
  <c r="M46" i="52"/>
  <c r="M25" i="52"/>
  <c r="M16" i="52"/>
  <c r="M61" i="52"/>
  <c r="M40" i="52"/>
  <c r="M70" i="52"/>
  <c r="M29" i="52"/>
  <c r="M13" i="52"/>
  <c r="M34" i="52"/>
  <c r="M24" i="52"/>
  <c r="K76" i="52"/>
  <c r="M47" i="52"/>
  <c r="I76" i="52"/>
  <c r="M36" i="52"/>
  <c r="M18" i="52"/>
  <c r="M57" i="52"/>
  <c r="M28" i="52"/>
  <c r="M38" i="52"/>
  <c r="M15" i="52"/>
  <c r="M56" i="52"/>
  <c r="M51" i="52"/>
  <c r="M59" i="52"/>
  <c r="M32" i="52"/>
  <c r="M33" i="52"/>
  <c r="M55" i="52"/>
  <c r="M26" i="52"/>
  <c r="M17" i="52"/>
  <c r="M23" i="52"/>
  <c r="M60" i="52"/>
  <c r="M64" i="52"/>
  <c r="M73" i="52"/>
  <c r="M58" i="52"/>
  <c r="M76" i="52"/>
  <c r="M43" i="54" l="1"/>
  <c r="K76" i="54"/>
  <c r="M45" i="54"/>
  <c r="M44" i="54"/>
  <c r="C76" i="54"/>
  <c r="M73" i="59"/>
  <c r="M38" i="59"/>
  <c r="M15" i="59"/>
  <c r="M57" i="59"/>
  <c r="M32" i="59"/>
  <c r="M14" i="59"/>
  <c r="M72" i="59"/>
  <c r="M24" i="59"/>
  <c r="M51" i="59"/>
  <c r="M75" i="59"/>
  <c r="M33" i="59"/>
  <c r="M34" i="59"/>
  <c r="M63" i="59"/>
  <c r="M67" i="59"/>
  <c r="M64" i="59"/>
  <c r="M29" i="59"/>
  <c r="M30" i="59"/>
  <c r="M69" i="59"/>
  <c r="M55" i="59"/>
  <c r="M23" i="59"/>
  <c r="M53" i="59"/>
  <c r="M60" i="59"/>
  <c r="M70" i="59"/>
  <c r="M26" i="59"/>
  <c r="M17" i="59"/>
  <c r="M18" i="59"/>
  <c r="M76" i="59"/>
  <c r="M74" i="59"/>
  <c r="M56" i="59"/>
  <c r="M21" i="59"/>
  <c r="M65" i="59"/>
  <c r="M20" i="59"/>
  <c r="M28" i="59"/>
  <c r="M66" i="59"/>
  <c r="M59" i="59"/>
  <c r="M13" i="59"/>
  <c r="M31" i="59"/>
  <c r="M25" i="59"/>
  <c r="K76" i="59"/>
  <c r="M39" i="59"/>
  <c r="M19" i="59"/>
  <c r="M50" i="59"/>
</calcChain>
</file>

<file path=xl/sharedStrings.xml><?xml version="1.0" encoding="utf-8"?>
<sst xmlns="http://schemas.openxmlformats.org/spreadsheetml/2006/main" count="8662" uniqueCount="185">
  <si>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</si>
  <si>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</si>
  <si>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</si>
  <si>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</si>
  <si>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</si>
  <si>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</si>
  <si>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</si>
  <si>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</si>
  <si>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</si>
  <si>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</si>
  <si>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</si>
  <si>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</si>
  <si>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</si>
  <si>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</si>
  <si>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</si>
  <si>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</si>
  <si>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</si>
  <si>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</si>
  <si>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</si>
  <si>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</si>
  <si>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</si>
  <si>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</si>
  <si>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</si>
  <si>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</si>
  <si>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</si>
  <si>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</si>
  <si>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</si>
  <si>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</si>
  <si>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</si>
  <si>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</si>
  <si>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</si>
  <si>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</si>
  <si>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</si>
  <si>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</si>
  <si>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</si>
  <si>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</si>
  <si>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</si>
  <si>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</si>
  <si>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</si>
  <si>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</si>
  <si>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</si>
  <si>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</si>
  <si>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</si>
  <si>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</si>
  <si>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</si>
  <si>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</si>
  <si>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</si>
  <si>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</si>
  <si>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</si>
  <si>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</si>
  <si>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</si>
  <si>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</si>
  <si>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</si>
  <si>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</si>
  <si>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</si>
  <si>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</si>
  <si>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</si>
  <si>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</si>
  <si>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</si>
  <si>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</si>
  <si>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</si>
  <si>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</si>
  <si>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</si>
  <si>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</si>
  <si>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</si>
  <si>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</si>
  <si>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</si>
  <si>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</si>
  <si>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</si>
  <si>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</si>
  <si>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</si>
  <si>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</si>
  <si>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</si>
  <si>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</si>
  <si>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</si>
  <si>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</si>
  <si>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</si>
  <si>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</si>
  <si>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</si>
  <si>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</si>
  <si>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</si>
  <si>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</si>
  <si>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           Southern University Agricultural Program Fund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</si>
  <si>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</si>
  <si>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</si>
  <si>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</si>
  <si>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</si>
  <si>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</si>
  <si>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</si>
  <si>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</si>
  <si>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</si>
  <si>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</si>
  <si>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</si>
  <si>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</si>
  <si>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</si>
  <si>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</si>
  <si>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</si>
  <si>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</si>
  <si>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</si>
  <si>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</si>
  <si>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</si>
  <si>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</si>
  <si>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LCTCS System Summary</t>
  </si>
  <si>
    <t>University of Louisiana System Summary</t>
  </si>
  <si>
    <t>Higher Education Summary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</si>
  <si>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</si>
  <si>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</si>
  <si>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</si>
  <si>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</si>
  <si>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</si>
  <si>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</si>
  <si>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</si>
  <si>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</si>
  <si>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</si>
  <si>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</si>
  <si>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</si>
  <si>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</si>
  <si>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</si>
  <si>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</si>
  <si>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</si>
  <si>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</si>
  <si>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</si>
  <si>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</si>
  <si>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</si>
  <si>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</si>
  <si>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</si>
  <si>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Southern University  and A&amp;M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</si>
  <si>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</si>
  <si>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</si>
  <si>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</si>
  <si>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</si>
  <si>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</si>
  <si>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</si>
  <si>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</si>
  <si>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</si>
  <si>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</si>
  <si>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</si>
  <si>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</si>
  <si>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ULS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</si>
  <si>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</si>
  <si>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</si>
  <si>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</si>
  <si>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</si>
  <si>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</si>
  <si>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</si>
  <si>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</si>
  <si>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</si>
  <si>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</si>
  <si>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</si>
  <si>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</si>
  <si>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</si>
  <si>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</si>
  <si>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</si>
  <si>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</si>
  <si>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</si>
  <si>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</si>
  <si>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</si>
  <si>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</si>
  <si>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</si>
  <si>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</si>
  <si>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</si>
  <si>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</si>
  <si>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</si>
  <si>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</si>
  <si>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</si>
  <si>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</si>
  <si>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</si>
  <si>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</si>
  <si>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</si>
  <si>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</si>
  <si>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</si>
  <si>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</si>
  <si>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</si>
  <si>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</si>
  <si>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</si>
  <si>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</si>
  <si>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</si>
  <si>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Sowela</t>
  </si>
  <si>
    <t>Home</t>
  </si>
  <si>
    <t>BOR3</t>
  </si>
  <si>
    <t>BUDGETED 2019-2020</t>
  </si>
  <si>
    <t>ACTUAL 2018-2019</t>
  </si>
  <si>
    <t xml:space="preserve">           Over collections Fund</t>
  </si>
  <si>
    <t>Northwest LA TCC</t>
  </si>
  <si>
    <t>Northwest Louisiana Technical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</si>
</sst>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0.00%;\(0.00%\)"/>
    <numFmt numFmtId="167" formatCode="#,##0.00%;[Red]\(#,##0.00%\);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auto="1"/>
      </left>
      <right style="thick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0">
    <xf numFmtId="0" fontId="0" fillId="0" borderId="0" xfId="0"/>
    <xf numFmtId="164" fontId="5" fillId="0" borderId="0" xfId="0" applyNumberFormat="1" applyFont="1" applyAlignment="1" applyProtection="1"/>
    <xf numFmtId="0" fontId="5" fillId="0" borderId="0" xfId="0" applyNumberFormat="1" applyFont="1" applyAlignment="1" applyProtection="1"/>
    <xf numFmtId="164" fontId="5" fillId="0" borderId="0" xfId="0" applyNumberFormat="1" applyFont="1" applyBorder="1" applyAlignment="1" applyProtection="1"/>
    <xf numFmtId="164" fontId="5" fillId="0" borderId="1" xfId="0" applyNumberFormat="1" applyFont="1" applyBorder="1" applyAlignment="1" applyProtection="1"/>
    <xf numFmtId="0" fontId="5" fillId="0" borderId="0" xfId="0" applyNumberFormat="1" applyFont="1" applyBorder="1" applyAlignment="1"/>
    <xf numFmtId="0" fontId="5" fillId="0" borderId="0" xfId="0" applyNumberFormat="1" applyFont="1" applyAlignment="1"/>
    <xf numFmtId="0" fontId="5" fillId="0" borderId="3" xfId="0" applyNumberFormat="1" applyFont="1" applyBorder="1" applyAlignment="1" applyProtection="1"/>
    <xf numFmtId="164" fontId="5" fillId="0" borderId="4" xfId="0" applyNumberFormat="1" applyFont="1" applyBorder="1" applyAlignment="1" applyProtection="1"/>
    <xf numFmtId="0" fontId="5" fillId="0" borderId="4" xfId="0" applyNumberFormat="1" applyFont="1" applyBorder="1" applyAlignment="1" applyProtection="1"/>
    <xf numFmtId="0" fontId="5" fillId="0" borderId="5" xfId="0" applyNumberFormat="1" applyFont="1" applyBorder="1" applyAlignment="1" applyProtection="1"/>
    <xf numFmtId="0" fontId="5" fillId="0" borderId="6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0" fontId="5" fillId="0" borderId="7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centerContinuous"/>
    </xf>
    <xf numFmtId="0" fontId="5" fillId="0" borderId="0" xfId="0" applyNumberFormat="1" applyFont="1" applyBorder="1" applyAlignment="1" applyProtection="1">
      <alignment horizontal="centerContinuous"/>
    </xf>
    <xf numFmtId="164" fontId="5" fillId="0" borderId="0" xfId="0" applyNumberFormat="1" applyFont="1" applyBorder="1" applyAlignment="1" applyProtection="1">
      <alignment horizontal="centerContinuous"/>
    </xf>
    <xf numFmtId="0" fontId="5" fillId="0" borderId="7" xfId="0" applyNumberFormat="1" applyFont="1" applyBorder="1" applyAlignment="1" applyProtection="1">
      <alignment horizontal="centerContinuous"/>
    </xf>
    <xf numFmtId="0" fontId="4" fillId="0" borderId="7" xfId="0" applyNumberFormat="1" applyFont="1" applyBorder="1" applyAlignment="1" applyProtection="1">
      <alignment horizontal="centerContinuous"/>
    </xf>
    <xf numFmtId="0" fontId="4" fillId="0" borderId="6" xfId="0" applyNumberFormat="1" applyFont="1" applyBorder="1" applyAlignment="1" applyProtection="1">
      <alignment horizontal="center"/>
    </xf>
    <xf numFmtId="164" fontId="4" fillId="0" borderId="8" xfId="0" applyNumberFormat="1" applyFont="1" applyBorder="1" applyAlignment="1" applyProtection="1">
      <alignment horizontal="center"/>
    </xf>
    <xf numFmtId="0" fontId="4" fillId="0" borderId="9" xfId="0" applyNumberFormat="1" applyFont="1" applyBorder="1" applyAlignment="1" applyProtection="1">
      <alignment horizontal="center"/>
    </xf>
    <xf numFmtId="164" fontId="4" fillId="0" borderId="9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</xf>
    <xf numFmtId="0" fontId="5" fillId="0" borderId="0" xfId="0" applyNumberFormat="1" applyFont="1" applyBorder="1"/>
    <xf numFmtId="0" fontId="4" fillId="0" borderId="6" xfId="0" applyNumberFormat="1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center"/>
    </xf>
    <xf numFmtId="0" fontId="4" fillId="0" borderId="11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center"/>
    </xf>
    <xf numFmtId="0" fontId="4" fillId="0" borderId="12" xfId="0" applyNumberFormat="1" applyFont="1" applyBorder="1" applyAlignment="1" applyProtection="1">
      <alignment horizontal="center"/>
    </xf>
    <xf numFmtId="0" fontId="5" fillId="0" borderId="13" xfId="0" applyNumberFormat="1" applyFont="1" applyBorder="1" applyAlignment="1" applyProtection="1"/>
    <xf numFmtId="164" fontId="5" fillId="0" borderId="8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164" fontId="5" fillId="0" borderId="9" xfId="0" applyNumberFormat="1" applyFont="1" applyBorder="1" applyAlignment="1" applyProtection="1"/>
    <xf numFmtId="0" fontId="5" fillId="0" borderId="10" xfId="0" applyNumberFormat="1" applyFont="1" applyBorder="1" applyAlignment="1" applyProtection="1"/>
    <xf numFmtId="164" fontId="5" fillId="0" borderId="0" xfId="0" applyNumberFormat="1" applyFont="1" applyBorder="1" applyProtection="1"/>
    <xf numFmtId="165" fontId="5" fillId="0" borderId="11" xfId="0" applyNumberFormat="1" applyFont="1" applyBorder="1" applyProtection="1"/>
    <xf numFmtId="164" fontId="5" fillId="0" borderId="11" xfId="0" applyNumberFormat="1" applyFont="1" applyBorder="1" applyProtection="1"/>
    <xf numFmtId="0" fontId="5" fillId="0" borderId="11" xfId="0" applyNumberFormat="1" applyFont="1" applyBorder="1" applyProtection="1"/>
    <xf numFmtId="0" fontId="5" fillId="0" borderId="12" xfId="0" applyNumberFormat="1" applyFont="1" applyBorder="1" applyProtection="1"/>
    <xf numFmtId="0" fontId="5" fillId="0" borderId="14" xfId="0" applyNumberFormat="1" applyFont="1" applyBorder="1" applyAlignment="1" applyProtection="1"/>
    <xf numFmtId="166" fontId="6" fillId="0" borderId="15" xfId="0" applyNumberFormat="1" applyFont="1" applyBorder="1" applyAlignment="1" applyProtection="1"/>
    <xf numFmtId="164" fontId="5" fillId="0" borderId="16" xfId="0" applyNumberFormat="1" applyFont="1" applyBorder="1" applyAlignment="1" applyProtection="1"/>
    <xf numFmtId="166" fontId="6" fillId="0" borderId="17" xfId="0" applyNumberFormat="1" applyFont="1" applyBorder="1" applyAlignment="1" applyProtection="1"/>
    <xf numFmtId="164" fontId="5" fillId="0" borderId="18" xfId="0" applyNumberFormat="1" applyFont="1" applyBorder="1" applyProtection="1"/>
    <xf numFmtId="166" fontId="6" fillId="0" borderId="19" xfId="0" applyNumberFormat="1" applyFont="1" applyBorder="1" applyAlignment="1" applyProtection="1"/>
    <xf numFmtId="166" fontId="6" fillId="0" borderId="75" xfId="0" applyNumberFormat="1" applyFont="1" applyBorder="1" applyAlignment="1" applyProtection="1"/>
    <xf numFmtId="166" fontId="6" fillId="0" borderId="20" xfId="0" applyNumberFormat="1" applyFont="1" applyBorder="1" applyAlignment="1" applyProtection="1"/>
    <xf numFmtId="166" fontId="6" fillId="0" borderId="22" xfId="0" applyNumberFormat="1" applyFont="1" applyBorder="1" applyAlignment="1" applyProtection="1"/>
    <xf numFmtId="164" fontId="5" fillId="0" borderId="23" xfId="0" applyNumberFormat="1" applyFont="1" applyBorder="1" applyProtection="1"/>
    <xf numFmtId="166" fontId="6" fillId="0" borderId="24" xfId="0" applyNumberFormat="1" applyFont="1" applyBorder="1" applyAlignment="1" applyProtection="1"/>
    <xf numFmtId="164" fontId="5" fillId="0" borderId="53" xfId="0" applyNumberFormat="1" applyFont="1" applyBorder="1" applyAlignment="1" applyProtection="1"/>
    <xf numFmtId="166" fontId="6" fillId="0" borderId="9" xfId="0" applyNumberFormat="1" applyFont="1" applyBorder="1" applyAlignment="1" applyProtection="1"/>
    <xf numFmtId="164" fontId="5" fillId="0" borderId="40" xfId="0" applyNumberFormat="1" applyFont="1" applyBorder="1" applyAlignment="1" applyProtection="1"/>
    <xf numFmtId="166" fontId="6" fillId="0" borderId="26" xfId="0" applyNumberFormat="1" applyFont="1" applyBorder="1" applyAlignment="1" applyProtection="1"/>
    <xf numFmtId="166" fontId="6" fillId="0" borderId="10" xfId="0" applyNumberFormat="1" applyFont="1" applyBorder="1" applyAlignment="1" applyProtection="1"/>
    <xf numFmtId="0" fontId="5" fillId="0" borderId="27" xfId="0" applyNumberFormat="1" applyFont="1" applyBorder="1" applyAlignment="1" applyProtection="1"/>
    <xf numFmtId="164" fontId="5" fillId="0" borderId="11" xfId="0" applyNumberFormat="1" applyFont="1" applyBorder="1" applyAlignment="1" applyProtection="1"/>
    <xf numFmtId="0" fontId="5" fillId="0" borderId="28" xfId="0" applyNumberFormat="1" applyFont="1" applyBorder="1" applyAlignment="1" applyProtection="1"/>
    <xf numFmtId="0" fontId="5" fillId="0" borderId="30" xfId="0" applyNumberFormat="1" applyFont="1" applyBorder="1" applyAlignment="1" applyProtection="1"/>
    <xf numFmtId="0" fontId="5" fillId="0" borderId="51" xfId="0" applyNumberFormat="1" applyFont="1" applyBorder="1" applyAlignment="1" applyProtection="1"/>
    <xf numFmtId="0" fontId="4" fillId="0" borderId="28" xfId="0" applyNumberFormat="1" applyFont="1" applyBorder="1" applyAlignment="1" applyProtection="1"/>
    <xf numFmtId="164" fontId="5" fillId="0" borderId="54" xfId="0" applyNumberFormat="1" applyFont="1" applyBorder="1" applyAlignment="1" applyProtection="1"/>
    <xf numFmtId="3" fontId="5" fillId="0" borderId="9" xfId="0" applyNumberFormat="1" applyFont="1" applyBorder="1" applyAlignment="1" applyProtection="1"/>
    <xf numFmtId="164" fontId="5" fillId="0" borderId="55" xfId="0" applyNumberFormat="1" applyFont="1" applyBorder="1" applyAlignment="1" applyProtection="1"/>
    <xf numFmtId="3" fontId="5" fillId="0" borderId="26" xfId="0" applyNumberFormat="1" applyFont="1" applyBorder="1" applyAlignment="1" applyProtection="1"/>
    <xf numFmtId="3" fontId="5" fillId="0" borderId="10" xfId="0" applyNumberFormat="1" applyFont="1" applyBorder="1" applyAlignment="1" applyProtection="1"/>
    <xf numFmtId="164" fontId="5" fillId="0" borderId="9" xfId="0" applyNumberFormat="1" applyFont="1" applyBorder="1" applyProtection="1"/>
    <xf numFmtId="164" fontId="5" fillId="0" borderId="8" xfId="0" applyNumberFormat="1" applyFont="1" applyBorder="1" applyProtection="1"/>
    <xf numFmtId="164" fontId="5" fillId="0" borderId="29" xfId="0" applyNumberFormat="1" applyFont="1" applyBorder="1" applyProtection="1"/>
    <xf numFmtId="164" fontId="4" fillId="0" borderId="8" xfId="0" applyNumberFormat="1" applyFont="1" applyBorder="1" applyProtection="1"/>
    <xf numFmtId="166" fontId="7" fillId="0" borderId="74" xfId="0" applyNumberFormat="1" applyFont="1" applyBorder="1" applyAlignment="1" applyProtection="1"/>
    <xf numFmtId="166" fontId="7" fillId="0" borderId="17" xfId="0" applyNumberFormat="1" applyFont="1" applyBorder="1" applyAlignment="1" applyProtection="1"/>
    <xf numFmtId="166" fontId="7" fillId="0" borderId="24" xfId="0" applyNumberFormat="1" applyFont="1" applyBorder="1" applyAlignment="1" applyProtection="1"/>
    <xf numFmtId="166" fontId="7" fillId="0" borderId="22" xfId="0" applyNumberFormat="1" applyFont="1" applyBorder="1" applyAlignment="1" applyProtection="1"/>
    <xf numFmtId="0" fontId="4" fillId="0" borderId="0" xfId="0" applyNumberFormat="1" applyFont="1" applyBorder="1"/>
    <xf numFmtId="0" fontId="4" fillId="0" borderId="0" xfId="0" applyNumberFormat="1" applyFont="1" applyAlignment="1"/>
    <xf numFmtId="0" fontId="4" fillId="0" borderId="13" xfId="0" applyNumberFormat="1" applyFont="1" applyBorder="1" applyAlignment="1" applyProtection="1"/>
    <xf numFmtId="164" fontId="5" fillId="0" borderId="25" xfId="0" applyNumberFormat="1" applyFont="1" applyBorder="1" applyAlignment="1" applyProtection="1"/>
    <xf numFmtId="164" fontId="5" fillId="0" borderId="29" xfId="0" applyNumberFormat="1" applyFont="1" applyBorder="1" applyAlignment="1" applyProtection="1"/>
    <xf numFmtId="0" fontId="5" fillId="0" borderId="32" xfId="0" applyNumberFormat="1" applyFont="1" applyBorder="1" applyAlignment="1" applyProtection="1"/>
    <xf numFmtId="0" fontId="5" fillId="0" borderId="6" xfId="0" applyNumberFormat="1" applyFont="1" applyFill="1" applyBorder="1" applyAlignment="1" applyProtection="1"/>
    <xf numFmtId="164" fontId="4" fillId="0" borderId="57" xfId="0" applyNumberFormat="1" applyFont="1" applyBorder="1" applyAlignment="1" applyProtection="1"/>
    <xf numFmtId="166" fontId="7" fillId="0" borderId="20" xfId="0" applyNumberFormat="1" applyFont="1" applyBorder="1" applyAlignment="1" applyProtection="1"/>
    <xf numFmtId="164" fontId="4" fillId="0" borderId="55" xfId="0" applyNumberFormat="1" applyFont="1" applyBorder="1" applyAlignment="1" applyProtection="1"/>
    <xf numFmtId="164" fontId="4" fillId="0" borderId="22" xfId="0" applyNumberFormat="1" applyFont="1" applyBorder="1" applyAlignment="1" applyProtection="1"/>
    <xf numFmtId="0" fontId="4" fillId="0" borderId="32" xfId="0" applyNumberFormat="1" applyFont="1" applyBorder="1" applyAlignment="1" applyProtection="1"/>
    <xf numFmtId="164" fontId="4" fillId="0" borderId="1" xfId="0" applyNumberFormat="1" applyFont="1" applyBorder="1" applyAlignment="1" applyProtection="1"/>
    <xf numFmtId="164" fontId="4" fillId="0" borderId="16" xfId="0" applyNumberFormat="1" applyFont="1" applyBorder="1" applyAlignment="1" applyProtection="1"/>
    <xf numFmtId="164" fontId="4" fillId="0" borderId="35" xfId="0" applyNumberFormat="1" applyFont="1" applyBorder="1" applyProtection="1"/>
    <xf numFmtId="164" fontId="5" fillId="0" borderId="36" xfId="0" applyNumberFormat="1" applyFont="1" applyBorder="1" applyAlignment="1" applyProtection="1"/>
    <xf numFmtId="3" fontId="5" fillId="0" borderId="11" xfId="0" applyNumberFormat="1" applyFont="1" applyBorder="1" applyAlignment="1" applyProtection="1"/>
    <xf numFmtId="164" fontId="5" fillId="0" borderId="21" xfId="0" applyNumberFormat="1" applyFont="1" applyBorder="1" applyAlignment="1" applyProtection="1"/>
    <xf numFmtId="3" fontId="5" fillId="0" borderId="37" xfId="0" applyNumberFormat="1" applyFont="1" applyBorder="1" applyAlignment="1" applyProtection="1"/>
    <xf numFmtId="3" fontId="5" fillId="0" borderId="12" xfId="0" applyNumberFormat="1" applyFont="1" applyBorder="1" applyAlignment="1" applyProtection="1"/>
    <xf numFmtId="164" fontId="5" fillId="0" borderId="37" xfId="0" applyNumberFormat="1" applyFont="1" applyBorder="1" applyAlignment="1" applyProtection="1"/>
    <xf numFmtId="164" fontId="5" fillId="0" borderId="26" xfId="0" applyNumberFormat="1" applyFont="1" applyBorder="1" applyAlignment="1" applyProtection="1"/>
    <xf numFmtId="0" fontId="5" fillId="0" borderId="38" xfId="0" applyNumberFormat="1" applyFont="1" applyFill="1" applyBorder="1" applyAlignment="1" applyProtection="1"/>
    <xf numFmtId="164" fontId="5" fillId="0" borderId="41" xfId="0" applyNumberFormat="1" applyFont="1" applyFill="1" applyBorder="1" applyAlignment="1" applyProtection="1"/>
    <xf numFmtId="164" fontId="4" fillId="0" borderId="9" xfId="0" applyNumberFormat="1" applyFont="1" applyBorder="1" applyProtection="1"/>
    <xf numFmtId="164" fontId="5" fillId="0" borderId="22" xfId="0" applyNumberFormat="1" applyFont="1" applyBorder="1" applyAlignment="1" applyProtection="1"/>
    <xf numFmtId="0" fontId="5" fillId="0" borderId="44" xfId="0" applyNumberFormat="1" applyFont="1" applyBorder="1" applyAlignment="1" applyProtection="1"/>
    <xf numFmtId="0" fontId="5" fillId="0" borderId="44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/>
    <xf numFmtId="0" fontId="4" fillId="0" borderId="44" xfId="0" applyNumberFormat="1" applyFont="1" applyFill="1" applyBorder="1" applyAlignment="1" applyProtection="1"/>
    <xf numFmtId="164" fontId="4" fillId="0" borderId="8" xfId="0" applyNumberFormat="1" applyFont="1" applyBorder="1" applyAlignment="1" applyProtection="1"/>
    <xf numFmtId="164" fontId="4" fillId="0" borderId="29" xfId="0" applyNumberFormat="1" applyFont="1" applyBorder="1" applyAlignment="1" applyProtection="1"/>
    <xf numFmtId="0" fontId="5" fillId="0" borderId="6" xfId="0" applyNumberFormat="1" applyFont="1" applyBorder="1" applyProtection="1"/>
    <xf numFmtId="0" fontId="4" fillId="0" borderId="13" xfId="0" applyNumberFormat="1" applyFont="1" applyBorder="1" applyProtection="1"/>
    <xf numFmtId="164" fontId="4" fillId="0" borderId="45" xfId="0" applyNumberFormat="1" applyFont="1" applyBorder="1" applyAlignment="1" applyProtection="1"/>
    <xf numFmtId="164" fontId="4" fillId="0" borderId="34" xfId="0" applyNumberFormat="1" applyFont="1" applyBorder="1" applyAlignment="1" applyProtection="1"/>
    <xf numFmtId="164" fontId="4" fillId="0" borderId="22" xfId="0" applyNumberFormat="1" applyFont="1" applyBorder="1" applyProtection="1"/>
    <xf numFmtId="164" fontId="4" fillId="0" borderId="11" xfId="0" applyNumberFormat="1" applyFont="1" applyBorder="1" applyAlignment="1" applyProtection="1"/>
    <xf numFmtId="0" fontId="4" fillId="0" borderId="46" xfId="0" applyNumberFormat="1" applyFont="1" applyBorder="1" applyAlignment="1" applyProtection="1"/>
    <xf numFmtId="164" fontId="4" fillId="0" borderId="47" xfId="0" applyNumberFormat="1" applyFont="1" applyBorder="1" applyAlignment="1" applyProtection="1"/>
    <xf numFmtId="166" fontId="7" fillId="0" borderId="48" xfId="0" applyNumberFormat="1" applyFont="1" applyBorder="1" applyAlignment="1" applyProtection="1"/>
    <xf numFmtId="166" fontId="7" fillId="0" borderId="49" xfId="0" applyNumberFormat="1" applyFont="1" applyBorder="1" applyAlignment="1" applyProtection="1"/>
    <xf numFmtId="166" fontId="7" fillId="0" borderId="50" xfId="0" applyNumberFormat="1" applyFont="1" applyBorder="1" applyAlignment="1" applyProtection="1"/>
    <xf numFmtId="0" fontId="5" fillId="0" borderId="0" xfId="0" applyNumberFormat="1" applyFont="1" applyBorder="1" applyProtection="1"/>
    <xf numFmtId="164" fontId="5" fillId="0" borderId="0" xfId="0" applyNumberFormat="1" applyFont="1" applyAlignment="1"/>
    <xf numFmtId="164" fontId="5" fillId="0" borderId="31" xfId="0" applyNumberFormat="1" applyFont="1" applyBorder="1" applyAlignment="1" applyProtection="1"/>
    <xf numFmtId="164" fontId="4" fillId="0" borderId="29" xfId="0" applyNumberFormat="1" applyFont="1" applyBorder="1" applyProtection="1"/>
    <xf numFmtId="164" fontId="5" fillId="0" borderId="21" xfId="0" applyNumberFormat="1" applyFont="1" applyBorder="1" applyProtection="1"/>
    <xf numFmtId="164" fontId="4" fillId="0" borderId="33" xfId="0" applyNumberFormat="1" applyFont="1" applyBorder="1" applyAlignment="1" applyProtection="1"/>
    <xf numFmtId="164" fontId="5" fillId="0" borderId="39" xfId="0" applyNumberFormat="1" applyFont="1" applyFill="1" applyBorder="1" applyAlignment="1" applyProtection="1"/>
    <xf numFmtId="164" fontId="5" fillId="0" borderId="40" xfId="0" applyNumberFormat="1" applyFont="1" applyFill="1" applyBorder="1" applyAlignment="1" applyProtection="1"/>
    <xf numFmtId="164" fontId="4" fillId="0" borderId="25" xfId="0" applyNumberFormat="1" applyFont="1" applyBorder="1" applyAlignment="1" applyProtection="1"/>
    <xf numFmtId="164" fontId="5" fillId="0" borderId="42" xfId="0" applyNumberFormat="1" applyFont="1" applyBorder="1" applyAlignment="1" applyProtection="1"/>
    <xf numFmtId="164" fontId="5" fillId="0" borderId="43" xfId="0" applyNumberFormat="1" applyFont="1" applyBorder="1" applyAlignment="1" applyProtection="1"/>
    <xf numFmtId="0" fontId="5" fillId="0" borderId="13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164" fontId="4" fillId="0" borderId="26" xfId="0" applyNumberFormat="1" applyFont="1" applyBorder="1" applyAlignment="1" applyProtection="1"/>
    <xf numFmtId="164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4" fillId="0" borderId="0" xfId="0" applyNumberFormat="1" applyFont="1" applyBorder="1" applyAlignment="1"/>
    <xf numFmtId="0" fontId="4" fillId="0" borderId="3" xfId="0" applyNumberFormat="1" applyFont="1" applyBorder="1" applyAlignment="1" applyProtection="1"/>
    <xf numFmtId="0" fontId="4" fillId="0" borderId="14" xfId="0" applyNumberFormat="1" applyFont="1" applyBorder="1" applyAlignment="1" applyProtection="1"/>
    <xf numFmtId="0" fontId="4" fillId="0" borderId="27" xfId="0" applyNumberFormat="1" applyFont="1" applyBorder="1" applyAlignment="1" applyProtection="1"/>
    <xf numFmtId="0" fontId="4" fillId="0" borderId="30" xfId="0" applyNumberFormat="1" applyFont="1" applyBorder="1" applyAlignment="1" applyProtection="1"/>
    <xf numFmtId="0" fontId="4" fillId="0" borderId="51" xfId="0" applyNumberFormat="1" applyFont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38" xfId="0" applyNumberFormat="1" applyFont="1" applyFill="1" applyBorder="1" applyAlignment="1" applyProtection="1"/>
    <xf numFmtId="0" fontId="4" fillId="0" borderId="44" xfId="0" applyNumberFormat="1" applyFont="1" applyBorder="1" applyAlignment="1" applyProtection="1"/>
    <xf numFmtId="0" fontId="4" fillId="0" borderId="14" xfId="0" applyNumberFormat="1" applyFont="1" applyFill="1" applyBorder="1" applyAlignment="1" applyProtection="1"/>
    <xf numFmtId="0" fontId="4" fillId="0" borderId="6" xfId="0" applyNumberFormat="1" applyFont="1" applyBorder="1" applyProtection="1"/>
    <xf numFmtId="0" fontId="4" fillId="0" borderId="0" xfId="0" applyNumberFormat="1" applyFont="1" applyBorder="1" applyProtection="1"/>
    <xf numFmtId="164" fontId="4" fillId="0" borderId="0" xfId="0" applyNumberFormat="1" applyFont="1" applyAlignment="1"/>
    <xf numFmtId="164" fontId="5" fillId="0" borderId="62" xfId="0" applyNumberFormat="1" applyFont="1" applyBorder="1" applyAlignment="1" applyProtection="1"/>
    <xf numFmtId="166" fontId="6" fillId="0" borderId="63" xfId="0" applyNumberFormat="1" applyFont="1" applyBorder="1" applyAlignment="1" applyProtection="1"/>
    <xf numFmtId="164" fontId="5" fillId="0" borderId="61" xfId="0" applyNumberFormat="1" applyFont="1" applyBorder="1" applyAlignment="1" applyProtection="1"/>
    <xf numFmtId="164" fontId="5" fillId="0" borderId="61" xfId="0" applyNumberFormat="1" applyFont="1" applyBorder="1" applyProtection="1"/>
    <xf numFmtId="164" fontId="5" fillId="0" borderId="64" xfId="0" applyNumberFormat="1" applyFont="1" applyBorder="1" applyAlignment="1" applyProtection="1"/>
    <xf numFmtId="166" fontId="6" fillId="0" borderId="65" xfId="0" applyNumberFormat="1" applyFont="1" applyBorder="1" applyAlignment="1" applyProtection="1"/>
    <xf numFmtId="164" fontId="5" fillId="0" borderId="66" xfId="0" applyNumberFormat="1" applyFont="1" applyBorder="1" applyAlignment="1" applyProtection="1"/>
    <xf numFmtId="0" fontId="5" fillId="0" borderId="0" xfId="0" applyNumberFormat="1" applyFont="1" applyAlignment="1" applyProtection="1">
      <alignment horizontal="center"/>
    </xf>
    <xf numFmtId="164" fontId="5" fillId="0" borderId="58" xfId="0" applyNumberFormat="1" applyFont="1" applyBorder="1" applyAlignment="1" applyProtection="1"/>
    <xf numFmtId="164" fontId="5" fillId="0" borderId="59" xfId="0" applyNumberFormat="1" applyFont="1" applyBorder="1" applyAlignment="1" applyProtection="1"/>
    <xf numFmtId="164" fontId="5" fillId="0" borderId="52" xfId="0" applyNumberFormat="1" applyFont="1" applyBorder="1" applyAlignment="1" applyProtection="1"/>
    <xf numFmtId="164" fontId="5" fillId="0" borderId="56" xfId="0" applyNumberFormat="1" applyFont="1" applyBorder="1" applyAlignment="1" applyProtection="1"/>
    <xf numFmtId="164" fontId="5" fillId="0" borderId="37" xfId="0" applyNumberFormat="1" applyFont="1" applyFill="1" applyBorder="1" applyAlignment="1" applyProtection="1"/>
    <xf numFmtId="0" fontId="5" fillId="0" borderId="0" xfId="0" applyNumberFormat="1" applyFont="1" applyFill="1" applyBorder="1"/>
    <xf numFmtId="0" fontId="5" fillId="0" borderId="0" xfId="0" applyNumberFormat="1" applyFont="1" applyFill="1" applyAlignment="1"/>
    <xf numFmtId="0" fontId="4" fillId="0" borderId="0" xfId="0" applyNumberFormat="1" applyFont="1" applyFill="1" applyBorder="1"/>
    <xf numFmtId="0" fontId="4" fillId="0" borderId="0" xfId="0" applyNumberFormat="1" applyFont="1" applyFill="1" applyAlignment="1"/>
    <xf numFmtId="0" fontId="5" fillId="0" borderId="6" xfId="0" applyNumberFormat="1" applyFont="1" applyFill="1" applyBorder="1" applyProtection="1"/>
    <xf numFmtId="0" fontId="4" fillId="0" borderId="13" xfId="0" applyNumberFormat="1" applyFont="1" applyFill="1" applyBorder="1" applyProtection="1"/>
    <xf numFmtId="0" fontId="4" fillId="0" borderId="13" xfId="0" applyNumberFormat="1" applyFont="1" applyFill="1" applyBorder="1" applyAlignment="1" applyProtection="1"/>
    <xf numFmtId="0" fontId="4" fillId="0" borderId="46" xfId="0" applyNumberFormat="1" applyFont="1" applyFill="1" applyBorder="1" applyAlignment="1" applyProtection="1"/>
    <xf numFmtId="0" fontId="5" fillId="0" borderId="0" xfId="0" applyNumberFormat="1" applyFont="1" applyFill="1" applyBorder="1" applyProtection="1"/>
    <xf numFmtId="164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164" fontId="5" fillId="0" borderId="73" xfId="0" applyNumberFormat="1" applyFont="1" applyBorder="1" applyAlignment="1" applyProtection="1"/>
    <xf numFmtId="164" fontId="5" fillId="0" borderId="60" xfId="0" applyNumberFormat="1" applyFont="1" applyBorder="1" applyAlignment="1" applyProtection="1"/>
    <xf numFmtId="167" fontId="5" fillId="0" borderId="0" xfId="0" applyNumberFormat="1" applyFont="1" applyAlignment="1" applyProtection="1"/>
    <xf numFmtId="164" fontId="5" fillId="0" borderId="68" xfId="0" applyNumberFormat="1" applyFont="1" applyBorder="1" applyAlignment="1" applyProtection="1"/>
    <xf numFmtId="164" fontId="5" fillId="0" borderId="57" xfId="0" applyNumberFormat="1" applyFont="1" applyBorder="1" applyAlignment="1" applyProtection="1"/>
    <xf numFmtId="164" fontId="5" fillId="0" borderId="69" xfId="0" applyNumberFormat="1" applyFont="1" applyBorder="1" applyProtection="1"/>
    <xf numFmtId="164" fontId="4" fillId="0" borderId="69" xfId="0" applyNumberFormat="1" applyFont="1" applyBorder="1" applyProtection="1"/>
    <xf numFmtId="164" fontId="5" fillId="0" borderId="69" xfId="0" applyNumberFormat="1" applyFont="1" applyBorder="1" applyAlignment="1" applyProtection="1"/>
    <xf numFmtId="164" fontId="4" fillId="0" borderId="68" xfId="0" applyNumberFormat="1" applyFont="1" applyBorder="1" applyAlignment="1" applyProtection="1"/>
    <xf numFmtId="164" fontId="5" fillId="0" borderId="70" xfId="0" applyNumberFormat="1" applyFont="1" applyBorder="1" applyAlignment="1" applyProtection="1"/>
    <xf numFmtId="164" fontId="5" fillId="0" borderId="23" xfId="0" applyNumberFormat="1" applyFont="1" applyFill="1" applyBorder="1" applyAlignment="1" applyProtection="1"/>
    <xf numFmtId="164" fontId="4" fillId="0" borderId="69" xfId="0" applyNumberFormat="1" applyFont="1" applyBorder="1" applyAlignment="1" applyProtection="1"/>
    <xf numFmtId="164" fontId="4" fillId="0" borderId="71" xfId="0" applyNumberFormat="1" applyFont="1" applyBorder="1" applyAlignment="1" applyProtection="1"/>
    <xf numFmtId="164" fontId="4" fillId="0" borderId="72" xfId="0" applyNumberFormat="1" applyFont="1" applyBorder="1" applyAlignment="1" applyProtection="1"/>
    <xf numFmtId="3" fontId="8" fillId="0" borderId="0" xfId="0" applyNumberFormat="1" applyFont="1" applyAlignment="1" applyProtection="1"/>
    <xf numFmtId="164" fontId="9" fillId="0" borderId="0" xfId="0" applyNumberFormat="1" applyFont="1" applyAlignment="1" applyProtection="1"/>
    <xf numFmtId="3" fontId="9" fillId="0" borderId="0" xfId="0" applyNumberFormat="1" applyFont="1" applyAlignment="1" applyProtection="1"/>
    <xf numFmtId="0" fontId="9" fillId="0" borderId="0" xfId="0" applyNumberFormat="1" applyFont="1" applyAlignment="1" applyProtection="1"/>
    <xf numFmtId="164" fontId="9" fillId="0" borderId="0" xfId="0" applyNumberFormat="1" applyFont="1" applyBorder="1" applyAlignment="1" applyProtection="1"/>
    <xf numFmtId="3" fontId="9" fillId="0" borderId="0" xfId="0" applyNumberFormat="1" applyFont="1" applyBorder="1" applyAlignment="1" applyProtection="1"/>
    <xf numFmtId="164" fontId="8" fillId="0" borderId="0" xfId="0" applyNumberFormat="1" applyFont="1" applyBorder="1" applyAlignment="1" applyProtection="1"/>
    <xf numFmtId="0" fontId="9" fillId="0" borderId="1" xfId="0" applyNumberFormat="1" applyFont="1" applyBorder="1" applyAlignment="1" applyProtection="1"/>
    <xf numFmtId="164" fontId="9" fillId="0" borderId="1" xfId="0" applyNumberFormat="1" applyFont="1" applyBorder="1" applyAlignment="1" applyProtection="1"/>
    <xf numFmtId="0" fontId="9" fillId="0" borderId="0" xfId="0" applyNumberFormat="1" applyFont="1" applyBorder="1" applyAlignment="1"/>
    <xf numFmtId="0" fontId="9" fillId="0" borderId="0" xfId="0" applyNumberFormat="1" applyFont="1" applyAlignment="1"/>
    <xf numFmtId="3" fontId="8" fillId="0" borderId="2" xfId="0" applyNumberFormat="1" applyFont="1" applyBorder="1" applyAlignment="1" applyProtection="1"/>
    <xf numFmtId="164" fontId="9" fillId="0" borderId="2" xfId="0" applyNumberFormat="1" applyFont="1" applyBorder="1" applyAlignment="1" applyProtection="1"/>
    <xf numFmtId="3" fontId="9" fillId="0" borderId="2" xfId="0" applyNumberFormat="1" applyFont="1" applyBorder="1" applyAlignment="1" applyProtection="1"/>
    <xf numFmtId="0" fontId="9" fillId="0" borderId="2" xfId="0" applyNumberFormat="1" applyFont="1" applyBorder="1" applyAlignment="1" applyProtection="1"/>
    <xf numFmtId="0" fontId="9" fillId="0" borderId="1" xfId="0" applyNumberFormat="1" applyFont="1" applyBorder="1" applyAlignment="1"/>
    <xf numFmtId="164" fontId="8" fillId="0" borderId="0" xfId="0" applyNumberFormat="1" applyFont="1" applyAlignment="1" applyProtection="1"/>
    <xf numFmtId="0" fontId="8" fillId="0" borderId="0" xfId="0" applyNumberFormat="1" applyFont="1" applyAlignment="1" applyProtection="1"/>
    <xf numFmtId="3" fontId="8" fillId="0" borderId="0" xfId="0" applyNumberFormat="1" applyFont="1" applyBorder="1" applyAlignment="1" applyProtection="1"/>
    <xf numFmtId="0" fontId="8" fillId="0" borderId="1" xfId="0" applyNumberFormat="1" applyFont="1" applyBorder="1" applyAlignment="1" applyProtection="1"/>
    <xf numFmtId="164" fontId="8" fillId="0" borderId="1" xfId="0" applyNumberFormat="1" applyFont="1" applyBorder="1" applyAlignment="1" applyProtection="1"/>
    <xf numFmtId="0" fontId="8" fillId="0" borderId="0" xfId="0" applyNumberFormat="1" applyFont="1" applyBorder="1" applyAlignment="1"/>
    <xf numFmtId="0" fontId="8" fillId="0" borderId="0" xfId="0" applyNumberFormat="1" applyFont="1" applyAlignment="1"/>
    <xf numFmtId="164" fontId="8" fillId="0" borderId="2" xfId="0" applyNumberFormat="1" applyFont="1" applyBorder="1" applyAlignment="1" applyProtection="1"/>
    <xf numFmtId="0" fontId="8" fillId="0" borderId="2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3" fontId="8" fillId="0" borderId="67" xfId="0" applyNumberFormat="1" applyFont="1" applyBorder="1" applyAlignment="1" applyProtection="1"/>
    <xf numFmtId="164" fontId="9" fillId="0" borderId="67" xfId="0" applyNumberFormat="1" applyFont="1" applyBorder="1" applyAlignment="1" applyProtection="1"/>
    <xf numFmtId="3" fontId="9" fillId="0" borderId="67" xfId="0" applyNumberFormat="1" applyFont="1" applyBorder="1" applyAlignment="1" applyProtection="1"/>
    <xf numFmtId="0" fontId="9" fillId="0" borderId="67" xfId="0" applyNumberFormat="1" applyFont="1" applyBorder="1" applyAlignment="1" applyProtection="1"/>
    <xf numFmtId="0" fontId="12" fillId="3" borderId="76" xfId="2" applyFont="1" applyFill="1" applyBorder="1"/>
    <xf numFmtId="0" fontId="3" fillId="0" borderId="0" xfId="0" applyFont="1"/>
    <xf numFmtId="0" fontId="13" fillId="0" borderId="0" xfId="2" applyFont="1" applyFill="1" applyBorder="1"/>
    <xf numFmtId="0" fontId="2" fillId="0" borderId="0" xfId="0" applyFont="1"/>
    <xf numFmtId="0" fontId="13" fillId="0" borderId="0" xfId="2" applyFont="1"/>
    <xf numFmtId="0" fontId="14" fillId="4" borderId="77" xfId="2" applyFont="1" applyFill="1" applyBorder="1" applyAlignment="1">
      <alignment horizontal="center" vertical="center"/>
    </xf>
    <xf numFmtId="0" fontId="4" fillId="0" borderId="78" xfId="0" applyNumberFormat="1" applyFont="1" applyBorder="1" applyAlignment="1" applyProtection="1"/>
    <xf numFmtId="0" fontId="5" fillId="0" borderId="78" xfId="0" applyNumberFormat="1" applyFont="1" applyBorder="1" applyAlignment="1" applyProtection="1"/>
    <xf numFmtId="0" fontId="4" fillId="0" borderId="79" xfId="0" applyNumberFormat="1" applyFont="1" applyBorder="1" applyAlignment="1" applyProtection="1"/>
    <xf numFmtId="0" fontId="5" fillId="0" borderId="79" xfId="0" applyNumberFormat="1" applyFont="1" applyBorder="1" applyAlignment="1" applyProtection="1"/>
    <xf numFmtId="164" fontId="4" fillId="0" borderId="80" xfId="0" applyNumberFormat="1" applyFont="1" applyBorder="1" applyAlignment="1" applyProtection="1"/>
    <xf numFmtId="0" fontId="4" fillId="0" borderId="79" xfId="0" applyNumberFormat="1" applyFont="1" applyBorder="1" applyProtection="1"/>
    <xf numFmtId="166" fontId="7" fillId="0" borderId="19" xfId="0" applyNumberFormat="1" applyFont="1" applyBorder="1" applyAlignment="1" applyProtection="1"/>
    <xf numFmtId="0" fontId="10" fillId="2" borderId="0" xfId="0" applyFont="1" applyFill="1" applyAlignment="1">
      <alignment horizontal="center"/>
    </xf>
  </cellXfs>
  <cellStyles count="3">
    <cellStyle name="Comma 7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8"/>
  <sheetViews>
    <sheetView showGridLines="0" tabSelected="1" workbookViewId="0">
      <selection activeCell="B4" sqref="B4"/>
    </sheetView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29" t="s">
        <v>179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2:13" ht="15.75" thickBot="1" x14ac:dyDescent="0.3"/>
    <row r="4" spans="2:13" ht="15.75" thickBot="1" x14ac:dyDescent="0.3">
      <c r="B4" s="216" t="s">
        <v>127</v>
      </c>
      <c r="C4" s="217"/>
      <c r="D4" s="216" t="s">
        <v>128</v>
      </c>
      <c r="E4" s="217"/>
      <c r="F4" s="216" t="s">
        <v>129</v>
      </c>
      <c r="G4" s="217"/>
      <c r="H4" s="216" t="s">
        <v>130</v>
      </c>
      <c r="I4" s="217"/>
      <c r="J4" s="216" t="s">
        <v>131</v>
      </c>
      <c r="K4" s="217"/>
      <c r="L4" s="216" t="s">
        <v>132</v>
      </c>
      <c r="M4" s="217"/>
    </row>
    <row r="5" spans="2:13" x14ac:dyDescent="0.25">
      <c r="B5" s="218" t="s">
        <v>133</v>
      </c>
      <c r="C5" s="219"/>
      <c r="D5" s="220" t="s">
        <v>134</v>
      </c>
      <c r="E5" s="219"/>
      <c r="F5" s="220" t="s">
        <v>135</v>
      </c>
      <c r="G5" s="219"/>
      <c r="H5" s="220" t="s">
        <v>136</v>
      </c>
      <c r="I5" s="219"/>
      <c r="J5" s="220" t="s">
        <v>137</v>
      </c>
      <c r="K5" s="219"/>
      <c r="L5" s="220" t="s">
        <v>138</v>
      </c>
      <c r="M5" s="219"/>
    </row>
    <row r="6" spans="2:13" x14ac:dyDescent="0.25">
      <c r="B6" s="218" t="s">
        <v>139</v>
      </c>
      <c r="C6" s="219"/>
      <c r="D6" s="220" t="s">
        <v>140</v>
      </c>
      <c r="E6" s="219"/>
      <c r="F6" s="220" t="s">
        <v>141</v>
      </c>
      <c r="G6" s="219"/>
      <c r="H6" s="220" t="s">
        <v>142</v>
      </c>
      <c r="I6" s="219"/>
      <c r="J6" s="220" t="s">
        <v>143</v>
      </c>
      <c r="K6" s="219"/>
      <c r="L6" s="220" t="s">
        <v>144</v>
      </c>
      <c r="M6" s="219"/>
    </row>
    <row r="7" spans="2:13" x14ac:dyDescent="0.25">
      <c r="B7" s="218" t="s">
        <v>145</v>
      </c>
      <c r="C7" s="219"/>
      <c r="D7" s="220" t="s">
        <v>146</v>
      </c>
      <c r="E7" s="219"/>
      <c r="F7" s="220" t="s">
        <v>147</v>
      </c>
      <c r="G7" s="219"/>
      <c r="H7" s="220" t="s">
        <v>148</v>
      </c>
      <c r="I7" s="219"/>
      <c r="J7" s="220" t="s">
        <v>149</v>
      </c>
      <c r="K7" s="219"/>
      <c r="L7" s="220" t="s">
        <v>150</v>
      </c>
      <c r="M7" s="219"/>
    </row>
    <row r="8" spans="2:13" x14ac:dyDescent="0.25">
      <c r="B8" s="218" t="s">
        <v>151</v>
      </c>
      <c r="C8" s="219"/>
      <c r="D8" s="219"/>
      <c r="E8" s="219"/>
      <c r="F8" s="220" t="s">
        <v>152</v>
      </c>
      <c r="G8" s="219"/>
      <c r="H8" s="220" t="s">
        <v>153</v>
      </c>
      <c r="I8" s="219"/>
      <c r="J8" s="220" t="s">
        <v>154</v>
      </c>
      <c r="K8" s="219"/>
      <c r="L8" s="220" t="s">
        <v>155</v>
      </c>
      <c r="M8" s="219"/>
    </row>
    <row r="9" spans="2:13" x14ac:dyDescent="0.25">
      <c r="B9" s="218" t="s">
        <v>156</v>
      </c>
      <c r="C9" s="219"/>
      <c r="D9" s="219"/>
      <c r="E9" s="219"/>
      <c r="F9" s="220" t="s">
        <v>157</v>
      </c>
      <c r="G9" s="219"/>
      <c r="H9" s="220" t="s">
        <v>158</v>
      </c>
      <c r="I9" s="219"/>
      <c r="J9" s="220" t="s">
        <v>159</v>
      </c>
      <c r="K9" s="219"/>
      <c r="L9" s="220" t="s">
        <v>160</v>
      </c>
      <c r="M9" s="219"/>
    </row>
    <row r="10" spans="2:13" x14ac:dyDescent="0.25">
      <c r="B10" s="219"/>
      <c r="C10" s="219"/>
      <c r="D10" s="219"/>
      <c r="E10" s="219"/>
      <c r="F10" s="220" t="s">
        <v>161</v>
      </c>
      <c r="G10" s="219"/>
      <c r="H10" s="220" t="s">
        <v>162</v>
      </c>
      <c r="I10" s="219"/>
      <c r="J10" s="220" t="s">
        <v>163</v>
      </c>
      <c r="K10" s="219"/>
      <c r="L10" s="220" t="s">
        <v>164</v>
      </c>
      <c r="M10" s="219"/>
    </row>
    <row r="11" spans="2:13" x14ac:dyDescent="0.25">
      <c r="B11" s="219"/>
      <c r="C11" s="219"/>
      <c r="D11" s="219"/>
      <c r="E11" s="219"/>
      <c r="F11" s="220" t="s">
        <v>165</v>
      </c>
      <c r="G11" s="219"/>
      <c r="H11" s="220" t="s">
        <v>166</v>
      </c>
      <c r="I11" s="219"/>
      <c r="J11" s="219"/>
      <c r="K11" s="219"/>
      <c r="L11" s="220" t="s">
        <v>167</v>
      </c>
      <c r="M11" s="219"/>
    </row>
    <row r="12" spans="2:13" x14ac:dyDescent="0.25">
      <c r="B12" s="219"/>
      <c r="C12" s="219"/>
      <c r="D12" s="219"/>
      <c r="E12" s="219"/>
      <c r="F12" s="220" t="s">
        <v>168</v>
      </c>
      <c r="G12" s="219"/>
      <c r="H12" s="220" t="s">
        <v>169</v>
      </c>
      <c r="I12" s="219"/>
      <c r="J12" s="219"/>
      <c r="K12" s="219"/>
      <c r="L12" s="220" t="s">
        <v>170</v>
      </c>
      <c r="M12" s="219"/>
    </row>
    <row r="13" spans="2:13" x14ac:dyDescent="0.25">
      <c r="B13" s="219"/>
      <c r="C13" s="219"/>
      <c r="D13" s="219"/>
      <c r="E13" s="219"/>
      <c r="F13" s="220" t="s">
        <v>171</v>
      </c>
      <c r="G13" s="219"/>
      <c r="H13" s="219"/>
      <c r="I13" s="219"/>
      <c r="J13" s="219"/>
      <c r="K13" s="219"/>
      <c r="L13" s="220" t="s">
        <v>172</v>
      </c>
      <c r="M13" s="219"/>
    </row>
    <row r="14" spans="2:13" x14ac:dyDescent="0.25">
      <c r="B14" s="219"/>
      <c r="C14" s="219"/>
      <c r="D14" s="219"/>
      <c r="E14" s="219"/>
      <c r="F14" s="220" t="s">
        <v>173</v>
      </c>
      <c r="G14" s="219"/>
      <c r="H14" s="219"/>
      <c r="I14" s="219"/>
      <c r="J14" s="219"/>
      <c r="K14" s="219"/>
      <c r="L14" s="220" t="s">
        <v>174</v>
      </c>
      <c r="M14" s="219"/>
    </row>
    <row r="15" spans="2:13" x14ac:dyDescent="0.25">
      <c r="B15" s="219"/>
      <c r="C15" s="219"/>
      <c r="D15" s="219"/>
      <c r="E15" s="219"/>
      <c r="F15" s="220" t="s">
        <v>175</v>
      </c>
      <c r="G15" s="219"/>
      <c r="H15" s="219"/>
      <c r="I15" s="219"/>
      <c r="J15" s="219"/>
      <c r="K15" s="219"/>
      <c r="L15" s="219"/>
      <c r="M15" s="219"/>
    </row>
    <row r="16" spans="2:13" x14ac:dyDescent="0.25">
      <c r="B16" s="219"/>
      <c r="C16" s="219"/>
      <c r="D16" s="219"/>
      <c r="E16" s="219"/>
      <c r="F16" s="220" t="s">
        <v>176</v>
      </c>
      <c r="G16" s="219"/>
      <c r="H16" s="219"/>
      <c r="I16" s="219"/>
      <c r="J16" s="219"/>
      <c r="K16" s="219"/>
      <c r="L16" s="219"/>
      <c r="M16" s="219"/>
    </row>
    <row r="17" spans="2:13" x14ac:dyDescent="0.25">
      <c r="B17" s="219"/>
      <c r="C17" s="219"/>
      <c r="D17" s="219"/>
      <c r="E17" s="219"/>
      <c r="F17" s="220" t="s">
        <v>177</v>
      </c>
      <c r="G17" s="219"/>
      <c r="H17" s="219"/>
      <c r="I17" s="219"/>
      <c r="J17" s="219"/>
      <c r="K17" s="219"/>
      <c r="L17" s="219"/>
      <c r="M17" s="219"/>
    </row>
    <row r="18" spans="2:13" x14ac:dyDescent="0.25">
      <c r="B18" s="219"/>
      <c r="C18" s="219"/>
      <c r="D18" s="219"/>
      <c r="E18" s="219"/>
      <c r="F18" s="220" t="s">
        <v>183</v>
      </c>
      <c r="G18" s="219"/>
      <c r="H18" s="219"/>
      <c r="I18" s="219"/>
      <c r="J18" s="219"/>
      <c r="K18" s="219"/>
      <c r="L18" s="219"/>
      <c r="M18" s="219"/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S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7" location="BRCC!A1" tooltip="Baton Rouge Community College" display="BRCC" xr:uid="{00000000-0004-0000-0000-000028000000}"/>
    <hyperlink ref="F8" location="BPCC!A1" tooltip="Bossier Parish Community College" display="BPCC" xr:uid="{00000000-0004-0000-0000-000029000000}"/>
    <hyperlink ref="F9" location="Delgado!A1" tooltip="Delgado Community College" display="Delgado" xr:uid="{00000000-0004-0000-0000-00002A000000}"/>
    <hyperlink ref="F10" location="CentLATCC!A1" tooltip="Central Louisiana Technical Community College" display="CLTCC" xr:uid="{00000000-0004-0000-0000-00002B000000}"/>
    <hyperlink ref="F11" location="Fletcher!A1" tooltip="Fletcher Technical Community College" display="Fletcher" xr:uid="{00000000-0004-0000-0000-00002C000000}"/>
    <hyperlink ref="F12" location="LDCC!A1" tooltip="Louisiana Delta Community College" display="LDCC" xr:uid="{00000000-0004-0000-0000-00002D000000}"/>
    <hyperlink ref="F13" location="Northshore!A1" tooltip="Northshore Technical Community College" display="Northshore" xr:uid="{00000000-0004-0000-0000-00002E000000}"/>
    <hyperlink ref="F14" location="Nunez!A1" tooltip="Nunez Community College" display="Nunez" xr:uid="{00000000-0004-0000-0000-00002F000000}"/>
    <hyperlink ref="F15" location="RPCC!A1" tooltip="River Parish Community College" display="RPCC" xr:uid="{00000000-0004-0000-0000-000030000000}"/>
    <hyperlink ref="F16" location="SLCC!A1" tooltip="South Louisiana Community College" display="SLCC" xr:uid="{00000000-0004-0000-0000-000031000000}"/>
    <hyperlink ref="F17" location="Sowela!A1" tooltip="Sowela Technical Community College" display="Sowela" xr:uid="{00000000-0004-0000-0000-000032000000}"/>
    <hyperlink ref="F18" location="NWLTC!A1" tooltip="Louisiana Technical College" display="Northwest LA TCC" xr:uid="{00000000-0004-0000-0000-00003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212" t="s">
        <v>3</v>
      </c>
      <c r="B3" s="213"/>
      <c r="C3" s="214"/>
      <c r="D3" s="213"/>
      <c r="E3" s="214"/>
      <c r="F3" s="213"/>
      <c r="G3" s="214"/>
      <c r="H3" s="213"/>
      <c r="I3" s="214"/>
      <c r="J3" s="213"/>
      <c r="K3" s="214"/>
      <c r="L3" s="213"/>
      <c r="M3" s="215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/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2277892</v>
      </c>
      <c r="C13" s="42">
        <v>1</v>
      </c>
      <c r="D13" s="43">
        <v>0</v>
      </c>
      <c r="E13" s="44">
        <f>IF(ISBLANK(D13),"  ",IF(F13&gt;0,D13/F13,IF(D13&gt;0,1,0)))</f>
        <v>0</v>
      </c>
      <c r="F13" s="45">
        <f>D13+B13</f>
        <v>2277892</v>
      </c>
      <c r="G13" s="46">
        <f>IF(ISBLANK(F13),"  ",IF(F76&gt;0,F13/F76,IF(F13&gt;0,1,0)))</f>
        <v>0.15788439288483996</v>
      </c>
      <c r="H13" s="4">
        <v>2277892</v>
      </c>
      <c r="I13" s="42"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2277892</v>
      </c>
      <c r="M13" s="47">
        <f>IF(ISBLANK(L13),"  ",IF(L76&gt;0,L13/L76,IF(L13&gt;0,1,0)))</f>
        <v>0.14393175365272576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37619.269999999997</v>
      </c>
      <c r="C15" s="53">
        <v>1</v>
      </c>
      <c r="D15" s="80">
        <v>0</v>
      </c>
      <c r="E15" s="55">
        <f>IF(ISBLANK(D15),"  ",IF(F15&gt;0,D15/F15,IF(D15&gt;0,1,0)))</f>
        <v>0</v>
      </c>
      <c r="F15" s="38">
        <f>D15+B15</f>
        <v>37619.269999999997</v>
      </c>
      <c r="G15" s="56">
        <f>IF(ISBLANK(F15),"  ",IF(F76&gt;0,F15/F76,IF(F15&gt;0,1,0)))</f>
        <v>2.6074526820063781E-3</v>
      </c>
      <c r="H15" s="79">
        <v>38636</v>
      </c>
      <c r="I15" s="53">
        <v>1</v>
      </c>
      <c r="J15" s="80">
        <v>0</v>
      </c>
      <c r="K15" s="55">
        <f>IF(ISBLANK(J15),"  ",IF(L15&gt;0,J15/L15,IF(J15&gt;0,1,0)))</f>
        <v>0</v>
      </c>
      <c r="L15" s="38">
        <f t="shared" si="0"/>
        <v>38636</v>
      </c>
      <c r="M15" s="56">
        <f>IF(ISBLANK(L15),"  ",IF(L76&gt;0,L15/L76,IF(L15&gt;0,1,0)))</f>
        <v>2.4412690479297138E-3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f>IF(ISBLANK(D16),"  ",IF(F16&gt;0,D16/F16,IF(D16&gt;0,1,0)))</f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f t="shared" ref="K16:K34" si="2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37619.269999999997</v>
      </c>
      <c r="C17" s="48">
        <v>1</v>
      </c>
      <c r="D17" s="80">
        <v>0</v>
      </c>
      <c r="E17" s="44">
        <f t="shared" ref="E17:E34" si="3">IF(ISBLANK(D17),"  ",IF(F17&gt;0,D17/F17,IF(D17&gt;0,1,0)))</f>
        <v>0</v>
      </c>
      <c r="F17" s="34">
        <f t="shared" si="1"/>
        <v>37619.269999999997</v>
      </c>
      <c r="G17" s="51">
        <f>IF(ISBLANK(F17),"  ",IF(F76&gt;0,F17/F76,IF(F17&gt;0,1,0)))</f>
        <v>2.6074526820063781E-3</v>
      </c>
      <c r="H17" s="32">
        <v>38636</v>
      </c>
      <c r="I17" s="48">
        <v>1</v>
      </c>
      <c r="J17" s="80">
        <v>0</v>
      </c>
      <c r="K17" s="49">
        <f t="shared" si="2"/>
        <v>0</v>
      </c>
      <c r="L17" s="34">
        <f t="shared" si="0"/>
        <v>38636</v>
      </c>
      <c r="M17" s="51">
        <f>IF(ISBLANK(L17),"  ",IF(L76&gt;0,L17/L76,IF(L17&gt;0,1,0)))</f>
        <v>2.4412690479297138E-3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f t="shared" si="3"/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f t="shared" si="2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f t="shared" si="3"/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f t="shared" si="2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f t="shared" si="3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f t="shared" si="2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f t="shared" si="3"/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f t="shared" si="2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f t="shared" si="3"/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f t="shared" si="2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f t="shared" si="3"/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f t="shared" si="2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f t="shared" si="3"/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f t="shared" si="2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f t="shared" si="3"/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f t="shared" si="2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f t="shared" si="3"/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f t="shared" si="2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f t="shared" si="3"/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f t="shared" si="2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f t="shared" si="3"/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f t="shared" si="2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f t="shared" si="3"/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f t="shared" si="2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f>IF(ISBLANK(D30),"  ",IF(F30&gt;0,D30/F30,IF(D30&gt;0,1,0)))</f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f>IF(ISBLANK(D31),"  ",IF(F31&gt;0,D31/F31,IF(D31&gt;0,1,0)))</f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f>IF(ISBLANK(D32),"  ",IF(F32&gt;0,D32/F32,IF(D32&gt;0,1,0)))</f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f>IF(ISBLANK(D33),"  ",IF(F33&gt;0,D33/F33,IF(D33&gt;0,1,0)))</f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f t="shared" si="3"/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f t="shared" si="2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f>IF(ISBLANK(D36),"  ",IF(F36&gt;0,D36/F36,IF(D36&gt;0,1,0)))</f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f>IF(ISBLANK(D38),"  ",IF(F38&gt;0,D38/F38,IF(D38&gt;0,1,0)))</f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tr">
        <f>IF(ISBLANK(D39),"  ",IF(F39&gt;0,D39/F39,IF(D39&gt;0,1,0)))</f>
        <v xml:space="preserve">  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2315511.27</v>
      </c>
      <c r="C40" s="84"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2315511.27</v>
      </c>
      <c r="G40" s="74">
        <f>IF(ISBLANK(F40),"  ",IF(F76&gt;0,F40/F76,IF(F40&gt;0,1,0)))</f>
        <v>0.16049184556684634</v>
      </c>
      <c r="H40" s="71">
        <v>2316528</v>
      </c>
      <c r="I40" s="84"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2316528</v>
      </c>
      <c r="M40" s="74">
        <f>IF(ISBLANK(L40),"  ",IF(L76&gt;0,L40/L76,IF(L40&gt;0,1,0)))</f>
        <v>0.14637302270065547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f t="shared" ref="E42:E48" si="4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f t="shared" ref="K42:K48" si="5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f t="shared" si="4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f t="shared" si="5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f t="shared" si="4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f t="shared" si="5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f t="shared" si="4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f t="shared" si="5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361816.98</v>
      </c>
      <c r="C46" s="48">
        <v>1</v>
      </c>
      <c r="D46" s="80">
        <v>0</v>
      </c>
      <c r="E46" s="49">
        <f t="shared" si="4"/>
        <v>0</v>
      </c>
      <c r="F46" s="68">
        <f>D46+B46</f>
        <v>361816.98</v>
      </c>
      <c r="G46" s="51">
        <f>IF(ISBLANK(F46),"  ",IF(F76&gt;0,F46/F76,IF(F46&gt;0,1,0)))</f>
        <v>2.5078122326574869E-2</v>
      </c>
      <c r="H46" s="32">
        <v>375000</v>
      </c>
      <c r="I46" s="48">
        <v>1</v>
      </c>
      <c r="J46" s="80">
        <v>0</v>
      </c>
      <c r="K46" s="49">
        <f t="shared" si="5"/>
        <v>0</v>
      </c>
      <c r="L46" s="68">
        <f>J46+H46</f>
        <v>375000</v>
      </c>
      <c r="M46" s="51">
        <f>IF(ISBLANK(L46),"  ",IF(L76&gt;0,L46/L76,IF(L46&gt;0,1,0)))</f>
        <v>2.3694893181841876E-2</v>
      </c>
      <c r="N46" s="25"/>
    </row>
    <row r="47" spans="1:14" s="77" customFormat="1" ht="15" customHeight="1" x14ac:dyDescent="0.25">
      <c r="A47" s="78" t="s">
        <v>44</v>
      </c>
      <c r="B47" s="106">
        <v>361816.98</v>
      </c>
      <c r="C47" s="84">
        <v>1</v>
      </c>
      <c r="D47" s="107">
        <v>0</v>
      </c>
      <c r="E47" s="75">
        <f t="shared" si="4"/>
        <v>0</v>
      </c>
      <c r="F47" s="86">
        <f>F46+F45+F44+F43+F42</f>
        <v>361816.98</v>
      </c>
      <c r="G47" s="74">
        <f>IF(ISBLANK(F47),"  ",IF(F76&gt;0,F47/F76,IF(F47&gt;0,1,0)))</f>
        <v>2.5078122326574869E-2</v>
      </c>
      <c r="H47" s="106">
        <v>375000</v>
      </c>
      <c r="I47" s="84">
        <v>1</v>
      </c>
      <c r="J47" s="107">
        <v>0</v>
      </c>
      <c r="K47" s="75">
        <f t="shared" si="5"/>
        <v>0</v>
      </c>
      <c r="L47" s="86">
        <f>L46+L45+L44+L43+L42</f>
        <v>375000</v>
      </c>
      <c r="M47" s="74">
        <f>IF(ISBLANK(L47),"  ",IF(L76&gt;0,L47/L76,IF(L47&gt;0,1,0)))</f>
        <v>2.3694893181841876E-2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f t="shared" si="4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f t="shared" si="5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f t="shared" ref="E50:E67" si="6">IF(ISBLANK(D50),"  ",IF(F50&gt;0,D50/F50,IF(D50&gt;0,1,0)))</f>
        <v>0</v>
      </c>
      <c r="F50" s="96">
        <f t="shared" ref="F50:F55" si="7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f t="shared" ref="K50:K67" si="8">IF(ISBLANK(J50),"  ",IF(L50&gt;0,J50/L50,IF(J50&gt;0,1,0)))</f>
        <v>0</v>
      </c>
      <c r="L50" s="96">
        <f t="shared" ref="L50:L66" si="9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f t="shared" si="6"/>
        <v>0</v>
      </c>
      <c r="F51" s="97">
        <f t="shared" si="7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f t="shared" si="8"/>
        <v>0</v>
      </c>
      <c r="L51" s="97">
        <f t="shared" si="9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f t="shared" si="6"/>
        <v>0</v>
      </c>
      <c r="F52" s="99">
        <f t="shared" si="7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f t="shared" si="8"/>
        <v>0</v>
      </c>
      <c r="L52" s="99">
        <f t="shared" si="9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f t="shared" si="6"/>
        <v>0</v>
      </c>
      <c r="F53" s="99">
        <f t="shared" si="7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f t="shared" si="8"/>
        <v>0</v>
      </c>
      <c r="L53" s="99">
        <f t="shared" si="9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f>IF(ISBLANK(D54),"  ",IF(F54&gt;0,D54/F54,IF(D54&gt;0,1,0)))</f>
        <v>0</v>
      </c>
      <c r="F54" s="99">
        <f t="shared" si="7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f>IF(ISBLANK(J54),"  ",IF(L54&gt;0,J54/L54,IF(J54&gt;0,1,0)))</f>
        <v>0</v>
      </c>
      <c r="L54" s="99">
        <f t="shared" si="9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f t="shared" si="6"/>
        <v>0</v>
      </c>
      <c r="F55" s="97">
        <f t="shared" si="7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f t="shared" si="8"/>
        <v>0</v>
      </c>
      <c r="L55" s="97">
        <f t="shared" si="9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f t="shared" si="6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f t="shared" si="8"/>
        <v>0</v>
      </c>
      <c r="L56" s="97">
        <f t="shared" si="9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f t="shared" si="6"/>
        <v>0</v>
      </c>
      <c r="F57" s="101">
        <f t="shared" ref="F57:F66" si="10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f t="shared" si="8"/>
        <v>0</v>
      </c>
      <c r="L57" s="101">
        <f t="shared" si="9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f t="shared" si="6"/>
        <v>0</v>
      </c>
      <c r="F58" s="34">
        <f t="shared" si="10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f t="shared" si="8"/>
        <v>0</v>
      </c>
      <c r="L58" s="34">
        <f t="shared" si="9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f t="shared" si="6"/>
        <v>0</v>
      </c>
      <c r="F59" s="34">
        <f t="shared" si="10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f t="shared" si="8"/>
        <v>0</v>
      </c>
      <c r="L59" s="34">
        <f t="shared" si="9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f t="shared" si="6"/>
        <v>0</v>
      </c>
      <c r="F60" s="68">
        <f t="shared" si="10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f t="shared" si="8"/>
        <v>0</v>
      </c>
      <c r="L60" s="68">
        <f t="shared" si="9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f t="shared" si="6"/>
        <v>0</v>
      </c>
      <c r="F61" s="34">
        <f t="shared" si="10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f t="shared" si="8"/>
        <v>0</v>
      </c>
      <c r="L61" s="34">
        <f t="shared" si="9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f t="shared" si="6"/>
        <v>0</v>
      </c>
      <c r="F62" s="34">
        <f t="shared" si="10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f t="shared" si="8"/>
        <v>0</v>
      </c>
      <c r="L62" s="34">
        <f t="shared" si="9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f t="shared" si="6"/>
        <v>0</v>
      </c>
      <c r="F63" s="34">
        <f t="shared" si="10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f t="shared" si="8"/>
        <v>0</v>
      </c>
      <c r="L63" s="34">
        <f t="shared" si="9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f t="shared" si="6"/>
        <v>0</v>
      </c>
      <c r="F64" s="34">
        <f t="shared" si="10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f t="shared" si="8"/>
        <v>0</v>
      </c>
      <c r="L64" s="34">
        <f t="shared" si="9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f t="shared" si="6"/>
        <v>0</v>
      </c>
      <c r="F65" s="34">
        <f t="shared" si="10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f t="shared" si="8"/>
        <v>0</v>
      </c>
      <c r="L65" s="34">
        <f t="shared" si="9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7989908.4500000002</v>
      </c>
      <c r="C66" s="48">
        <v>1</v>
      </c>
      <c r="D66" s="80">
        <v>0</v>
      </c>
      <c r="E66" s="49">
        <f t="shared" si="6"/>
        <v>0</v>
      </c>
      <c r="F66" s="34">
        <f t="shared" si="10"/>
        <v>7989908.4500000002</v>
      </c>
      <c r="G66" s="51">
        <f>IF(ISBLANK(F66),"  ",IF(F76&gt;0,F66/F76,IF(F66&gt;0,1,0)))</f>
        <v>0.55379352701256368</v>
      </c>
      <c r="H66" s="32">
        <v>9100000</v>
      </c>
      <c r="I66" s="48">
        <v>1</v>
      </c>
      <c r="J66" s="80">
        <v>0</v>
      </c>
      <c r="K66" s="49">
        <f t="shared" si="8"/>
        <v>0</v>
      </c>
      <c r="L66" s="34">
        <f t="shared" si="9"/>
        <v>9100000</v>
      </c>
      <c r="M66" s="51">
        <f>IF(ISBLANK(L66),"  ",IF(L76&gt;0,L66/L76,IF(L66&gt;0,1,0)))</f>
        <v>0.57499607454602952</v>
      </c>
      <c r="N66" s="25"/>
    </row>
    <row r="67" spans="1:14" s="77" customFormat="1" ht="15" customHeight="1" x14ac:dyDescent="0.25">
      <c r="A67" s="105" t="s">
        <v>64</v>
      </c>
      <c r="B67" s="106">
        <v>7989908.4500000002</v>
      </c>
      <c r="C67" s="84">
        <v>1</v>
      </c>
      <c r="D67" s="107">
        <v>0</v>
      </c>
      <c r="E67" s="75">
        <f t="shared" si="6"/>
        <v>0</v>
      </c>
      <c r="F67" s="106">
        <f>F66+F65+F64+F63+F62+F61+F60+F59+F58+F57+F56</f>
        <v>7989908.4500000002</v>
      </c>
      <c r="G67" s="74">
        <f>IF(ISBLANK(F67),"  ",IF(F76&gt;0,F67/F76,IF(F67&gt;0,1,0)))</f>
        <v>0.55379352701256368</v>
      </c>
      <c r="H67" s="106">
        <v>9100000</v>
      </c>
      <c r="I67" s="84">
        <v>1</v>
      </c>
      <c r="J67" s="107">
        <v>0</v>
      </c>
      <c r="K67" s="75">
        <f t="shared" si="8"/>
        <v>0</v>
      </c>
      <c r="L67" s="106">
        <f>L66+L65+L64+L63+L62+L61+L60+L59+L58+L57+L56</f>
        <v>9100000</v>
      </c>
      <c r="M67" s="74">
        <f>IF(ISBLANK(L67),"  ",IF(L76&gt;0,L67/L76,IF(L67&gt;0,1,0)))</f>
        <v>0.57499607454602952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3760357.81</v>
      </c>
      <c r="C73" s="48">
        <v>1</v>
      </c>
      <c r="D73" s="80">
        <v>0</v>
      </c>
      <c r="E73" s="49">
        <f>IF(ISBLANK(D73),"  ",IF(F73&gt;0,D73/F73,IF(D73&gt;0,1,0)))</f>
        <v>0</v>
      </c>
      <c r="F73" s="34">
        <f>D73+B73</f>
        <v>3760357.81</v>
      </c>
      <c r="G73" s="51">
        <f>IF(ISBLANK(F73),"  ",IF(F76&gt;0,F73/F76,IF(F73&gt;0,1,0)))</f>
        <v>0.26063650509401515</v>
      </c>
      <c r="H73" s="32">
        <v>4034667</v>
      </c>
      <c r="I73" s="48">
        <v>1</v>
      </c>
      <c r="J73" s="80">
        <v>0</v>
      </c>
      <c r="K73" s="49">
        <f>IF(ISBLANK(J73),"  ",IF(L73&gt;0,J73/L73,IF(J73&gt;0,1,0)))</f>
        <v>0</v>
      </c>
      <c r="L73" s="34">
        <f>J73+H73</f>
        <v>4034667</v>
      </c>
      <c r="M73" s="51">
        <f>IF(ISBLANK(L73),"  ",IF(L76&gt;0,L73/L76,IF(L73&gt;0,1,0)))</f>
        <v>0.25493600957147311</v>
      </c>
    </row>
    <row r="74" spans="1:14" s="77" customFormat="1" ht="15" customHeight="1" x14ac:dyDescent="0.25">
      <c r="A74" s="78" t="s">
        <v>71</v>
      </c>
      <c r="B74" s="110">
        <v>3760357.81</v>
      </c>
      <c r="C74" s="84">
        <v>1</v>
      </c>
      <c r="D74" s="111">
        <v>0</v>
      </c>
      <c r="E74" s="75">
        <f>IF(ISBLANK(D74),"  ",IF(F74&gt;0,D74/F74,IF(D74&gt;0,1,0)))</f>
        <v>0</v>
      </c>
      <c r="F74" s="112">
        <f>F73+F72+F71+F70+F69</f>
        <v>3760357.81</v>
      </c>
      <c r="G74" s="74">
        <f>IF(ISBLANK(F74),"  ",IF(F76&gt;0,F74/F76,IF(F74&gt;0,1,0)))</f>
        <v>0.26063650509401515</v>
      </c>
      <c r="H74" s="110">
        <v>4034667</v>
      </c>
      <c r="I74" s="84">
        <v>1</v>
      </c>
      <c r="J74" s="111">
        <v>0</v>
      </c>
      <c r="K74" s="75">
        <f>IF(ISBLANK(J74),"  ",IF(L74&gt;0,J74/L74,IF(J74&gt;0,1,0)))</f>
        <v>0</v>
      </c>
      <c r="L74" s="112">
        <f>L73+L72+L71+L70+L69</f>
        <v>4034667</v>
      </c>
      <c r="M74" s="74">
        <f>IF(ISBLANK(L74),"  ",IF(L76&gt;0,L74/L76,IF(L74&gt;0,1,0)))</f>
        <v>0.25493600957147311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14427594.51</v>
      </c>
      <c r="C76" s="116"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14427594.51</v>
      </c>
      <c r="G76" s="118">
        <f>IF(ISBLANK(F76),"  ",IF(F76&gt;0,F76/F76,IF(F76&gt;0,1,0)))</f>
        <v>1</v>
      </c>
      <c r="H76" s="115">
        <v>15826195</v>
      </c>
      <c r="I76" s="116"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15826195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212" t="s">
        <v>3</v>
      </c>
      <c r="B3" s="213"/>
      <c r="C3" s="214"/>
      <c r="D3" s="213"/>
      <c r="E3" s="214"/>
      <c r="F3" s="213"/>
      <c r="G3" s="214"/>
      <c r="H3" s="213"/>
      <c r="I3" s="214"/>
      <c r="J3" s="213"/>
      <c r="K3" s="214"/>
      <c r="L3" s="213"/>
      <c r="M3" s="215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/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278357739</v>
      </c>
      <c r="C13" s="42">
        <v>1</v>
      </c>
      <c r="D13" s="43">
        <v>0</v>
      </c>
      <c r="E13" s="44">
        <f>IF(ISBLANK(D13),"  ",IF(F13&gt;0,D13/F13,IF(D13&gt;0,1,0)))</f>
        <v>0</v>
      </c>
      <c r="F13" s="45">
        <f>D13+B13</f>
        <v>278357739</v>
      </c>
      <c r="G13" s="46">
        <f>IF(ISBLANK(F13),"  ",IF(F76&gt;0,F13/F76,IF(F13&gt;0,1,0)))</f>
        <v>0.75541234530133028</v>
      </c>
      <c r="H13" s="4">
        <v>292966113</v>
      </c>
      <c r="I13" s="42"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292966113</v>
      </c>
      <c r="M13" s="47">
        <f>IF(ISBLANK(L13),"  ",IF(L76&gt;0,L13/L76,IF(L13&gt;0,1,0)))</f>
        <v>0.75035271168932827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59342341.159999996</v>
      </c>
      <c r="C15" s="53">
        <v>1</v>
      </c>
      <c r="D15" s="80">
        <v>0</v>
      </c>
      <c r="E15" s="55">
        <f>IF(ISBLANK(D15),"  ",IF(F15&gt;0,D15/F15,IF(D15&gt;0,1,0)))</f>
        <v>0</v>
      </c>
      <c r="F15" s="38">
        <f>D15+B15</f>
        <v>59342341.159999996</v>
      </c>
      <c r="G15" s="56">
        <f>IF(ISBLANK(F15),"  ",IF(F76&gt;0,F15/F76,IF(F15&gt;0,1,0)))</f>
        <v>0.16104433551009428</v>
      </c>
      <c r="H15" s="79">
        <v>59462426</v>
      </c>
      <c r="I15" s="53">
        <v>1</v>
      </c>
      <c r="J15" s="80">
        <v>0</v>
      </c>
      <c r="K15" s="55">
        <f>IF(ISBLANK(J15),"  ",IF(L15&gt;0,J15/L15,IF(J15&gt;0,1,0)))</f>
        <v>0</v>
      </c>
      <c r="L15" s="38">
        <f t="shared" si="0"/>
        <v>59462426</v>
      </c>
      <c r="M15" s="56">
        <f>IF(ISBLANK(L15),"  ",IF(L76&gt;0,L15/L76,IF(L15&gt;0,1,0)))</f>
        <v>0.1522967695336355</v>
      </c>
      <c r="N15" s="25"/>
    </row>
    <row r="16" spans="1:17" ht="15" customHeight="1" x14ac:dyDescent="0.2">
      <c r="A16" s="57" t="s">
        <v>15</v>
      </c>
      <c r="B16" s="3">
        <v>20640.16</v>
      </c>
      <c r="C16" s="42">
        <v>1</v>
      </c>
      <c r="D16" s="93">
        <v>0</v>
      </c>
      <c r="E16" s="44">
        <f>IF(ISBLANK(D16),"  ",IF(F16&gt;0,D16/F16,IF(D16&gt;0,1,0)))</f>
        <v>0</v>
      </c>
      <c r="F16" s="58">
        <f t="shared" ref="F16:F39" si="1">D16+B16</f>
        <v>20640.16</v>
      </c>
      <c r="G16" s="46">
        <f>IF(ISBLANK(F16),"  ",IF(F76&gt;0,F16/F76,IF(F16&gt;0,1,0)))</f>
        <v>5.6013645350793367E-5</v>
      </c>
      <c r="H16" s="3">
        <v>200000</v>
      </c>
      <c r="I16" s="42">
        <v>1</v>
      </c>
      <c r="J16" s="93">
        <v>0</v>
      </c>
      <c r="K16" s="44">
        <f t="shared" ref="K16:K34" si="2">IF(ISBLANK(J16),"  ",IF(L16&gt;0,J16/L16,IF(J16&gt;0,1,0)))</f>
        <v>0</v>
      </c>
      <c r="L16" s="58">
        <f t="shared" si="0"/>
        <v>200000</v>
      </c>
      <c r="M16" s="46">
        <f>IF(ISBLANK(L16),"  ",IF(L76&gt;0,L16/L76,IF(L16&gt;0,1,0)))</f>
        <v>5.1224539521356059E-4</v>
      </c>
      <c r="N16" s="25"/>
    </row>
    <row r="17" spans="1:14" ht="15" customHeight="1" x14ac:dyDescent="0.2">
      <c r="A17" s="59" t="s">
        <v>16</v>
      </c>
      <c r="B17" s="32">
        <v>0</v>
      </c>
      <c r="C17" s="48">
        <v>0</v>
      </c>
      <c r="D17" s="80">
        <v>0</v>
      </c>
      <c r="E17" s="44">
        <f t="shared" ref="E17:E34" si="3">IF(ISBLANK(D17),"  ",IF(F17&gt;0,D17/F17,IF(D17&gt;0,1,0)))</f>
        <v>0</v>
      </c>
      <c r="F17" s="34">
        <f t="shared" si="1"/>
        <v>0</v>
      </c>
      <c r="G17" s="51">
        <f>IF(ISBLANK(F17),"  ",IF(F76&gt;0,F17/F76,IF(F17&gt;0,1,0)))</f>
        <v>0</v>
      </c>
      <c r="H17" s="32">
        <v>0</v>
      </c>
      <c r="I17" s="48">
        <v>0</v>
      </c>
      <c r="J17" s="80">
        <v>0</v>
      </c>
      <c r="K17" s="49">
        <f t="shared" si="2"/>
        <v>0</v>
      </c>
      <c r="L17" s="34">
        <f t="shared" si="0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f t="shared" si="3"/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f t="shared" si="2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f t="shared" si="3"/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f t="shared" si="2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f t="shared" si="3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f t="shared" si="2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f t="shared" si="3"/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f t="shared" si="2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f t="shared" si="3"/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f t="shared" si="2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f t="shared" si="3"/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f t="shared" si="2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f t="shared" si="3"/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f t="shared" si="2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f t="shared" si="3"/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f t="shared" si="2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f t="shared" si="3"/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f t="shared" si="2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f t="shared" si="3"/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f t="shared" si="2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f t="shared" si="3"/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f t="shared" si="2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f t="shared" si="3"/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f t="shared" si="2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60000</v>
      </c>
      <c r="C30" s="48">
        <v>1</v>
      </c>
      <c r="D30" s="80">
        <v>0</v>
      </c>
      <c r="E30" s="44">
        <f>IF(ISBLANK(D30),"  ",IF(F30&gt;0,D30/F30,IF(D30&gt;0,1,0)))</f>
        <v>0</v>
      </c>
      <c r="F30" s="34">
        <f t="shared" si="1"/>
        <v>60000</v>
      </c>
      <c r="G30" s="51">
        <f>IF(ISBLANK(F30),"  ",IF(F76&gt;0,F30/F76,IF(F30&gt;0,1,0)))</f>
        <v>1.6282910215073925E-4</v>
      </c>
      <c r="H30" s="32">
        <v>60000</v>
      </c>
      <c r="I30" s="48">
        <v>1</v>
      </c>
      <c r="J30" s="80">
        <v>0</v>
      </c>
      <c r="K30" s="49">
        <f>IF(ISBLANK(J30),"  ",IF(L30&gt;0,J30/L30,IF(J30&gt;0,1,0)))</f>
        <v>0</v>
      </c>
      <c r="L30" s="34">
        <f t="shared" si="0"/>
        <v>60000</v>
      </c>
      <c r="M30" s="51">
        <f>IF(ISBLANK(L30),"  ",IF(L76&gt;0,L30/L76,IF(L30&gt;0,1,0)))</f>
        <v>1.5367361856406819E-4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f>IF(ISBLANK(D31),"  ",IF(F31&gt;0,D31/F31,IF(D31&gt;0,1,0)))</f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59261701</v>
      </c>
      <c r="C32" s="48">
        <v>1</v>
      </c>
      <c r="D32" s="80">
        <v>0</v>
      </c>
      <c r="E32" s="44">
        <f>IF(ISBLANK(D32),"  ",IF(F32&gt;0,D32/F32,IF(D32&gt;0,1,0)))</f>
        <v>0</v>
      </c>
      <c r="F32" s="34">
        <f t="shared" si="1"/>
        <v>59261701</v>
      </c>
      <c r="G32" s="51">
        <f>IF(ISBLANK(F32),"  ",IF(F76&gt;0,F32/F76,IF(F32&gt;0,1,0)))</f>
        <v>0.16082549276259278</v>
      </c>
      <c r="H32" s="32">
        <v>59202426</v>
      </c>
      <c r="I32" s="48">
        <v>1</v>
      </c>
      <c r="J32" s="80">
        <v>0</v>
      </c>
      <c r="K32" s="49">
        <f>IF(ISBLANK(J32),"  ",IF(L32&gt;0,J32/L32,IF(J32&gt;0,1,0)))</f>
        <v>0</v>
      </c>
      <c r="L32" s="34">
        <f t="shared" si="0"/>
        <v>59202426</v>
      </c>
      <c r="M32" s="51">
        <f>IF(ISBLANK(L32),"  ",IF(L76&gt;0,L32/L76,IF(L32&gt;0,1,0)))</f>
        <v>0.15163085051985786</v>
      </c>
      <c r="N32" s="25"/>
    </row>
    <row r="33" spans="1:14" ht="15" customHeight="1" x14ac:dyDescent="0.2">
      <c r="A33" s="60" t="s">
        <v>75</v>
      </c>
      <c r="B33" s="32">
        <v>0</v>
      </c>
      <c r="C33" s="48">
        <v>0</v>
      </c>
      <c r="D33" s="80">
        <v>0</v>
      </c>
      <c r="E33" s="44">
        <f>IF(ISBLANK(D33),"  ",IF(F33&gt;0,D33/F33,IF(D33&gt;0,1,0)))</f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f t="shared" si="3"/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f t="shared" si="2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f>IF(ISBLANK(D36),"  ",IF(F36&gt;0,D36/F36,IF(D36&gt;0,1,0)))</f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f>IF(ISBLANK(D38),"  ",IF(F38&gt;0,D38/F38,IF(D38&gt;0,1,0)))</f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tr">
        <f>IF(ISBLANK(D39),"  ",IF(F39&gt;0,D39/F39,IF(D39&gt;0,1,0)))</f>
        <v xml:space="preserve">  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337700080.16000003</v>
      </c>
      <c r="C40" s="84"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337700080.16000003</v>
      </c>
      <c r="G40" s="74">
        <f>IF(ISBLANK(F40),"  ",IF(F76&gt;0,F40/F76,IF(F40&gt;0,1,0)))</f>
        <v>0.91645668081142462</v>
      </c>
      <c r="H40" s="71">
        <v>352428539</v>
      </c>
      <c r="I40" s="84"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352428539</v>
      </c>
      <c r="M40" s="74">
        <f>IF(ISBLANK(L40),"  ",IF(L76&gt;0,L40/L76,IF(L40&gt;0,1,0)))</f>
        <v>0.90264948122296373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f t="shared" ref="E42:E48" si="4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f t="shared" ref="K42:K48" si="5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f t="shared" si="4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f t="shared" si="5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f t="shared" si="4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f t="shared" si="5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f t="shared" si="4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f t="shared" si="5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263043</v>
      </c>
      <c r="C46" s="48">
        <v>1</v>
      </c>
      <c r="D46" s="80">
        <v>0</v>
      </c>
      <c r="E46" s="49">
        <f t="shared" si="4"/>
        <v>0</v>
      </c>
      <c r="F46" s="68">
        <f>D46+B46</f>
        <v>263043</v>
      </c>
      <c r="G46" s="51">
        <f>IF(ISBLANK(F46),"  ",IF(F76&gt;0,F46/F76,IF(F46&gt;0,1,0)))</f>
        <v>7.1385092528394845E-4</v>
      </c>
      <c r="H46" s="32">
        <v>670998</v>
      </c>
      <c r="I46" s="48">
        <v>1</v>
      </c>
      <c r="J46" s="80">
        <v>0</v>
      </c>
      <c r="K46" s="49">
        <f t="shared" si="5"/>
        <v>0</v>
      </c>
      <c r="L46" s="68">
        <f>J46+H46</f>
        <v>670998</v>
      </c>
      <c r="M46" s="51">
        <f>IF(ISBLANK(L46),"  ",IF(L76&gt;0,L46/L76,IF(L46&gt;0,1,0)))</f>
        <v>1.7185781784875437E-3</v>
      </c>
      <c r="N46" s="25"/>
    </row>
    <row r="47" spans="1:14" s="77" customFormat="1" ht="15" customHeight="1" x14ac:dyDescent="0.25">
      <c r="A47" s="78" t="s">
        <v>44</v>
      </c>
      <c r="B47" s="106">
        <v>263043</v>
      </c>
      <c r="C47" s="84">
        <v>1</v>
      </c>
      <c r="D47" s="107">
        <v>0</v>
      </c>
      <c r="E47" s="75">
        <f t="shared" si="4"/>
        <v>0</v>
      </c>
      <c r="F47" s="86">
        <f>F46+F45+F44+F43+F42</f>
        <v>263043</v>
      </c>
      <c r="G47" s="74">
        <f>IF(ISBLANK(F47),"  ",IF(F76&gt;0,F47/F76,IF(F47&gt;0,1,0)))</f>
        <v>7.1385092528394845E-4</v>
      </c>
      <c r="H47" s="106">
        <v>670998</v>
      </c>
      <c r="I47" s="84">
        <v>1</v>
      </c>
      <c r="J47" s="107">
        <v>0</v>
      </c>
      <c r="K47" s="75">
        <f t="shared" si="5"/>
        <v>0</v>
      </c>
      <c r="L47" s="86">
        <f>L46+L45+L44+L43+L42</f>
        <v>670998</v>
      </c>
      <c r="M47" s="74">
        <f>IF(ISBLANK(L47),"  ",IF(L76&gt;0,L47/L76,IF(L47&gt;0,1,0)))</f>
        <v>1.7185781784875437E-3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f t="shared" si="4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f t="shared" si="5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f t="shared" ref="E50:E67" si="6">IF(ISBLANK(D50),"  ",IF(F50&gt;0,D50/F50,IF(D50&gt;0,1,0)))</f>
        <v>0</v>
      </c>
      <c r="F50" s="96">
        <f t="shared" ref="F50:F55" si="7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f t="shared" ref="K50:K67" si="8">IF(ISBLANK(J50),"  ",IF(L50&gt;0,J50/L50,IF(J50&gt;0,1,0)))</f>
        <v>0</v>
      </c>
      <c r="L50" s="96">
        <f t="shared" ref="L50:L66" si="9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f t="shared" si="6"/>
        <v>0</v>
      </c>
      <c r="F51" s="97">
        <f t="shared" si="7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f t="shared" si="8"/>
        <v>0</v>
      </c>
      <c r="L51" s="97">
        <f t="shared" si="9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f t="shared" si="6"/>
        <v>0</v>
      </c>
      <c r="F52" s="99">
        <f t="shared" si="7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f t="shared" si="8"/>
        <v>0</v>
      </c>
      <c r="L52" s="99">
        <f t="shared" si="9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f t="shared" si="6"/>
        <v>0</v>
      </c>
      <c r="F53" s="99">
        <f t="shared" si="7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f t="shared" si="8"/>
        <v>0</v>
      </c>
      <c r="L53" s="99">
        <f t="shared" si="9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f>IF(ISBLANK(D54),"  ",IF(F54&gt;0,D54/F54,IF(D54&gt;0,1,0)))</f>
        <v>0</v>
      </c>
      <c r="F54" s="99">
        <f t="shared" si="7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f>IF(ISBLANK(J54),"  ",IF(L54&gt;0,J54/L54,IF(J54&gt;0,1,0)))</f>
        <v>0</v>
      </c>
      <c r="L54" s="99">
        <f t="shared" si="9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f t="shared" si="6"/>
        <v>0</v>
      </c>
      <c r="F55" s="97">
        <f t="shared" si="7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f t="shared" si="8"/>
        <v>0</v>
      </c>
      <c r="L55" s="97">
        <f t="shared" si="9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f t="shared" si="6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f t="shared" si="8"/>
        <v>0</v>
      </c>
      <c r="L56" s="97">
        <f t="shared" si="9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f t="shared" si="6"/>
        <v>0</v>
      </c>
      <c r="F57" s="101">
        <f t="shared" ref="F57:F66" si="10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f t="shared" si="8"/>
        <v>0</v>
      </c>
      <c r="L57" s="101">
        <f t="shared" si="9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f t="shared" si="6"/>
        <v>0</v>
      </c>
      <c r="F58" s="34">
        <f t="shared" si="10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f t="shared" si="8"/>
        <v>0</v>
      </c>
      <c r="L58" s="34">
        <f t="shared" si="9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f t="shared" si="6"/>
        <v>0</v>
      </c>
      <c r="F59" s="34">
        <f t="shared" si="10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f t="shared" si="8"/>
        <v>0</v>
      </c>
      <c r="L59" s="34">
        <f t="shared" si="9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f t="shared" si="6"/>
        <v>0</v>
      </c>
      <c r="F60" s="68">
        <f t="shared" si="10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f t="shared" si="8"/>
        <v>0</v>
      </c>
      <c r="L60" s="68">
        <f t="shared" si="9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f t="shared" si="6"/>
        <v>0</v>
      </c>
      <c r="F61" s="34">
        <f t="shared" si="10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f t="shared" si="8"/>
        <v>0</v>
      </c>
      <c r="L61" s="34">
        <f t="shared" si="9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f t="shared" si="6"/>
        <v>0</v>
      </c>
      <c r="F62" s="34">
        <f t="shared" si="10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f t="shared" si="8"/>
        <v>0</v>
      </c>
      <c r="L62" s="34">
        <f t="shared" si="9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f t="shared" si="6"/>
        <v>0</v>
      </c>
      <c r="F63" s="34">
        <f t="shared" si="10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f t="shared" si="8"/>
        <v>0</v>
      </c>
      <c r="L63" s="34">
        <f t="shared" si="9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f t="shared" si="6"/>
        <v>0</v>
      </c>
      <c r="F64" s="34">
        <f t="shared" si="10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f t="shared" si="8"/>
        <v>0</v>
      </c>
      <c r="L64" s="34">
        <f t="shared" si="9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f t="shared" si="6"/>
        <v>0</v>
      </c>
      <c r="F65" s="34">
        <f t="shared" si="10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f t="shared" si="8"/>
        <v>0</v>
      </c>
      <c r="L65" s="34">
        <f t="shared" si="9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f t="shared" si="6"/>
        <v>0</v>
      </c>
      <c r="F66" s="34">
        <f t="shared" si="10"/>
        <v>0</v>
      </c>
      <c r="G66" s="51">
        <f>IF(ISBLANK(F66),"  ",IF(F76&gt;0,F66/F76,IF(F66&gt;0,1,0)))</f>
        <v>0</v>
      </c>
      <c r="H66" s="32">
        <v>0</v>
      </c>
      <c r="I66" s="48">
        <v>0</v>
      </c>
      <c r="J66" s="80">
        <v>0</v>
      </c>
      <c r="K66" s="49">
        <f t="shared" si="8"/>
        <v>0</v>
      </c>
      <c r="L66" s="34">
        <f t="shared" si="9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v>0</v>
      </c>
      <c r="D67" s="107">
        <v>0</v>
      </c>
      <c r="E67" s="75">
        <f t="shared" si="6"/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0</v>
      </c>
      <c r="I67" s="84">
        <v>0</v>
      </c>
      <c r="J67" s="107">
        <v>0</v>
      </c>
      <c r="K67" s="75">
        <f t="shared" si="8"/>
        <v>0</v>
      </c>
      <c r="L67" s="106">
        <f>L66+L65+L64+L63+L62+L61+L60+L59+L58+L57+L56</f>
        <v>0</v>
      </c>
      <c r="M67" s="74">
        <f>IF(ISBLANK(L67),"  ",IF(L76&gt;0,L67/L76,IF(L67&gt;0,1,0)))</f>
        <v>0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30521375.050000072</v>
      </c>
      <c r="C69" s="42">
        <v>1</v>
      </c>
      <c r="D69" s="93">
        <v>0</v>
      </c>
      <c r="E69" s="44">
        <f>IF(ISBLANK(D69),"  ",IF(F69&gt;0,D69/F69,IF(D69&gt;0,1,0)))</f>
        <v>0</v>
      </c>
      <c r="F69" s="58">
        <f>D69+B69</f>
        <v>30521375.050000072</v>
      </c>
      <c r="G69" s="46">
        <f>IF(ISBLANK(F69),"  ",IF(F76&gt;0,F69/F76,IF(F69&gt;0,1,0)))</f>
        <v>8.2829468263291434E-2</v>
      </c>
      <c r="H69" s="3">
        <v>37338331</v>
      </c>
      <c r="I69" s="42">
        <v>1</v>
      </c>
      <c r="J69" s="93">
        <v>0</v>
      </c>
      <c r="K69" s="44">
        <f>IF(ISBLANK(J69),"  ",IF(L69&gt;0,J69/L69,IF(J69&gt;0,1,0)))</f>
        <v>0</v>
      </c>
      <c r="L69" s="58">
        <f>J69+H69</f>
        <v>37338331</v>
      </c>
      <c r="M69" s="46">
        <f>IF(ISBLANK(L69),"  ",IF(L76&gt;0,L69/L76,IF(L69&gt;0,1,0)))</f>
        <v>9.5631940598548709E-2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30521375.050000072</v>
      </c>
      <c r="C74" s="84">
        <v>1</v>
      </c>
      <c r="D74" s="111">
        <v>0</v>
      </c>
      <c r="E74" s="75">
        <f>IF(ISBLANK(D74),"  ",IF(F74&gt;0,D74/F74,IF(D74&gt;0,1,0)))</f>
        <v>0</v>
      </c>
      <c r="F74" s="112">
        <f>F73+F72+F71+F70+F69</f>
        <v>30521375.050000072</v>
      </c>
      <c r="G74" s="74">
        <f>IF(ISBLANK(F74),"  ",IF(F76&gt;0,F74/F76,IF(F74&gt;0,1,0)))</f>
        <v>8.2829468263291434E-2</v>
      </c>
      <c r="H74" s="110">
        <v>37338331</v>
      </c>
      <c r="I74" s="84">
        <v>1</v>
      </c>
      <c r="J74" s="111">
        <v>0</v>
      </c>
      <c r="K74" s="75">
        <f>IF(ISBLANK(J74),"  ",IF(L74&gt;0,J74/L74,IF(J74&gt;0,1,0)))</f>
        <v>0</v>
      </c>
      <c r="L74" s="112">
        <f>L73+L72+L71+L70+L69</f>
        <v>37338331</v>
      </c>
      <c r="M74" s="74">
        <f>IF(ISBLANK(L74),"  ",IF(L76&gt;0,L74/L76,IF(L74&gt;0,1,0)))</f>
        <v>9.5631940598548709E-2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368484498.2100001</v>
      </c>
      <c r="C76" s="116"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368484498.2100001</v>
      </c>
      <c r="G76" s="118">
        <f>IF(ISBLANK(F76),"  ",IF(F76&gt;0,F76/F76,IF(F76&gt;0,1,0)))</f>
        <v>1</v>
      </c>
      <c r="H76" s="115">
        <v>390437868</v>
      </c>
      <c r="I76" s="116"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390437868</v>
      </c>
      <c r="M76" s="118">
        <f>IF(ISBLANK(L76),"  ",IF(L76&gt;0,L76/L76,IF(L76&gt;0,1,0)))</f>
        <v>1</v>
      </c>
    </row>
    <row r="77" spans="1:14" ht="10.9" customHeight="1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40.15" customHeight="1" x14ac:dyDescent="0.2">
      <c r="A78" s="2" t="s">
        <v>4</v>
      </c>
      <c r="B78" s="174">
        <v>0</v>
      </c>
      <c r="C78" s="2"/>
      <c r="D78" s="1"/>
      <c r="E78" s="2"/>
      <c r="F78" s="174"/>
      <c r="G78" s="2"/>
      <c r="H78" s="174">
        <v>0</v>
      </c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ULSBoard!B13+Grambling!B13+LATech!B13+McNeese!B13+Nicholls!B13+NwSU!B13+SLU!B13+ULL!B13+ULM!B13+UNO!B13</f>
        <v>215222966.47</v>
      </c>
      <c r="C13" s="42">
        <f t="shared" ref="C13:C76" si="0">IF(ISBLANK(B13),"  ",IF(F13&gt;0,B13/F13,IF(B13&gt;0,1,0)))</f>
        <v>1</v>
      </c>
      <c r="D13" s="43">
        <f>ULSBoard!D13+Grambling!D13+LATech!D13+McNeese!D13+Nicholls!D13+NwSU!D13+SLU!D13+ULL!D13+ULM!D13+UNO!D13</f>
        <v>0</v>
      </c>
      <c r="E13" s="44">
        <f>IF(ISBLANK(D13),"  ",IF(F13&gt;0,D13/F13,IF(D13&gt;0,1,0)))</f>
        <v>0</v>
      </c>
      <c r="F13" s="45">
        <f>D13+B13</f>
        <v>215222966.47</v>
      </c>
      <c r="G13" s="46">
        <f>IF(ISBLANK(F13),"  ",IF(F76&gt;0,F13/F76,IF(F13&gt;0,1,0)))</f>
        <v>0.13404227511831251</v>
      </c>
      <c r="H13" s="4">
        <f>ULSBoard!H13+Grambling!H13+LATech!H13+McNeese!H13+Nicholls!H13+NwSU!H13+SLU!H13+ULL!H13+ULM!H13+UNO!H13</f>
        <v>223947532</v>
      </c>
      <c r="I13" s="42">
        <f>IF(ISBLANK(H13),"  ",IF(L13&gt;0,H13/L13,IF(H13&gt;0,1,0)))</f>
        <v>1</v>
      </c>
      <c r="J13" s="43">
        <f>ULSBoard!J13+Grambling!J13+LATech!J13+McNeese!J13+Nicholls!J13+NwSU!J13+SLU!J13+ULL!J13+ULM!J13+UNO!J13</f>
        <v>0</v>
      </c>
      <c r="K13" s="44">
        <f>IF(ISBLANK(J13),"  ",IF(L13&gt;0,J13/L13,IF(J13&gt;0,1,0)))</f>
        <v>0</v>
      </c>
      <c r="L13" s="45">
        <f t="shared" ref="L13:L34" si="1">J13+H13</f>
        <v>223947532</v>
      </c>
      <c r="M13" s="47">
        <f>IF(ISBLANK(L13),"  ",IF(L76&gt;0,L13/L76,IF(L13&gt;0,1,0)))</f>
        <v>0.13648970242235042</v>
      </c>
      <c r="N13" s="25"/>
    </row>
    <row r="14" spans="1:17" ht="15" customHeight="1" x14ac:dyDescent="0.2">
      <c r="A14" s="11" t="s">
        <v>13</v>
      </c>
      <c r="B14" s="4">
        <f>ULSBoard!B14+Grambling!B14+LATech!B14+McNeese!B14+Nicholls!B14+NwSU!B14+SLU!B14+ULL!B14+ULM!B14+UNO!B14</f>
        <v>0</v>
      </c>
      <c r="C14" s="48">
        <f t="shared" si="0"/>
        <v>0</v>
      </c>
      <c r="D14" s="43">
        <f>ULSBoard!D14+Grambling!D14+LATech!D14+McNeese!D14+Nicholls!D14+NwSU!D14+SLU!D14+ULL!D14+ULM!D14+UNO!D14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ULSBoard!H14+Grambling!H14+LATech!H14+McNeese!H14+Nicholls!H14+NwSU!H14+SLU!H14+ULL!H14+ULM!H14+UNO!H14</f>
        <v>0</v>
      </c>
      <c r="I14" s="48">
        <f>IF(ISBLANK(H14),"  ",IF(L14&gt;0,H14/L14,IF(H14&gt;0,1,0)))</f>
        <v>0</v>
      </c>
      <c r="J14" s="43">
        <f>ULSBoard!J14+Grambling!J14+LATech!J14+McNeese!J14+Nicholls!J14+NwSU!J14+SLU!J14+ULL!J14+ULM!J14+UNO!J14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173">
        <f>ULSBoard!B15+Grambling!B15+LATech!B15+McNeese!B15+Nicholls!B15+NwSU!B15+SLU!B15+ULL!B15+ULM!B15+UNO!B15</f>
        <v>16977902.119999997</v>
      </c>
      <c r="C15" s="53">
        <f t="shared" si="0"/>
        <v>1</v>
      </c>
      <c r="D15" s="54">
        <f>ULSBoard!D15+Grambling!D15+LATech!D15+McNeese!D15+Nicholls!D15+NwSU!D15+SLU!D15+ULL!D15+ULM!D15+UNO!D15</f>
        <v>0</v>
      </c>
      <c r="E15" s="55">
        <f>IF(ISBLANK(D15),"  ",IF(F15&gt;0,D15/F15,IF(D15&gt;0,1,0)))</f>
        <v>0</v>
      </c>
      <c r="F15" s="38">
        <f>D15+B15</f>
        <v>16977902.119999997</v>
      </c>
      <c r="G15" s="56">
        <f>IF(ISBLANK(F15),"  ",IF(F76&gt;0,F15/F76,IF(F15&gt;0,1,0)))</f>
        <v>1.0573948794716756E-2</v>
      </c>
      <c r="H15" s="173">
        <f>ULSBoard!H15+Grambling!H15+LATech!H15+McNeese!H15+Nicholls!H15+NwSU!H15+SLU!H15+ULL!H15+ULM!H15+UNO!H15</f>
        <v>17923276</v>
      </c>
      <c r="I15" s="53">
        <f>IF(ISBLANK(H15),"  ",IF(L15&gt;0,H15/L15,IF(H15&gt;0,1,0)))</f>
        <v>1</v>
      </c>
      <c r="J15" s="54">
        <f>ULSBoard!J15+Grambling!J15+LATech!J15+McNeese!J15+Nicholls!J15+NwSU!J15+SLU!J15+ULL!J15+ULM!J15+UNO!J15</f>
        <v>0</v>
      </c>
      <c r="K15" s="55">
        <f>IF(ISBLANK(J15),"  ",IF(L15&gt;0,J15/L15,IF(J15&gt;0,1,0)))</f>
        <v>0</v>
      </c>
      <c r="L15" s="38">
        <f t="shared" si="1"/>
        <v>17923276</v>
      </c>
      <c r="M15" s="56">
        <f>IF(ISBLANK(L15),"  ",IF(L76&gt;0,L15/L76,IF(L15&gt;0,1,0)))</f>
        <v>1.0923731044616537E-2</v>
      </c>
      <c r="N15" s="25"/>
    </row>
    <row r="16" spans="1:17" ht="15" customHeight="1" x14ac:dyDescent="0.2">
      <c r="A16" s="57" t="s">
        <v>15</v>
      </c>
      <c r="B16" s="4">
        <f>ULSBoard!B16+Grambling!B16+LATech!B16+McNeese!B16+Nicholls!B16+NwSU!B16+SLU!B16+ULL!B16+ULM!B16+UNO!B16</f>
        <v>0</v>
      </c>
      <c r="C16" s="42">
        <f t="shared" si="0"/>
        <v>0</v>
      </c>
      <c r="D16" s="43">
        <f>ULSBoard!D16+Grambling!D16+LATech!D16+McNeese!D16+Nicholls!D16+NwSU!D16+SLU!D16+ULL!D16+ULM!D16+UNO!D16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ULSBoard!H16+Grambling!H16+LATech!H16+McNeese!H16+Nicholls!H16+NwSU!H16+SLU!H16+ULL!H16+ULM!H16+UNO!H16</f>
        <v>0</v>
      </c>
      <c r="I16" s="42">
        <f t="shared" ref="I16:I34" si="3">IF(ISBLANK(H16),"  ",IF(L16&gt;0,H16/L16,IF(H16&gt;0,1,0)))</f>
        <v>0</v>
      </c>
      <c r="J16" s="43">
        <f>ULSBoard!J16+Grambling!J16+LATech!J16+McNeese!J16+Nicholls!J16+NwSU!J16+SLU!J16+ULL!J16+ULM!J16+UNO!J16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ULSBoard!B17+Grambling!B17+LATech!B17+McNeese!B17+Nicholls!B17+NwSU!B17+SLU!B17+ULL!B17+ULM!B17+UNO!B17</f>
        <v>15425172.119999999</v>
      </c>
      <c r="C17" s="48">
        <f t="shared" si="0"/>
        <v>1</v>
      </c>
      <c r="D17" s="43">
        <f>ULSBoard!D17+Grambling!D17+LATech!D17+McNeese!D17+Nicholls!D17+NwSU!D17+SLU!D17+ULL!D17+ULM!D17+UNO!D17</f>
        <v>0</v>
      </c>
      <c r="E17" s="44">
        <f t="shared" ref="E17:E34" si="5">IF(ISBLANK(D17),"  ",IF(F17&gt;0,D17/F17,IF(D17&gt;0,1,0)))</f>
        <v>0</v>
      </c>
      <c r="F17" s="34">
        <f t="shared" si="2"/>
        <v>15425172.119999999</v>
      </c>
      <c r="G17" s="51">
        <f>IF(ISBLANK(F17),"  ",IF(F76&gt;0,F17/F76,IF(F17&gt;0,1,0)))</f>
        <v>9.6068983666971752E-3</v>
      </c>
      <c r="H17" s="4">
        <f>ULSBoard!H17+Grambling!H17+LATech!H17+McNeese!H17+Nicholls!H17+NwSU!H17+SLU!H17+ULL!H17+ULM!H17+UNO!H17</f>
        <v>15839532</v>
      </c>
      <c r="I17" s="48">
        <f t="shared" si="3"/>
        <v>1</v>
      </c>
      <c r="J17" s="43">
        <f>ULSBoard!J17+Grambling!J17+LATech!J17+McNeese!J17+Nicholls!J17+NwSU!J17+SLU!J17+ULL!J17+ULM!J17+UNO!J17</f>
        <v>0</v>
      </c>
      <c r="K17" s="49">
        <f t="shared" si="4"/>
        <v>0</v>
      </c>
      <c r="L17" s="34">
        <f t="shared" si="1"/>
        <v>15839532</v>
      </c>
      <c r="M17" s="51">
        <f>IF(ISBLANK(L17),"  ",IF(L76&gt;0,L17/L76,IF(L17&gt;0,1,0)))</f>
        <v>9.6537478662158116E-3</v>
      </c>
      <c r="N17" s="25"/>
    </row>
    <row r="18" spans="1:14" ht="15" customHeight="1" x14ac:dyDescent="0.2">
      <c r="A18" s="59" t="s">
        <v>17</v>
      </c>
      <c r="B18" s="4">
        <f>ULSBoard!B18+Grambling!B18+LATech!B18+McNeese!B18+Nicholls!B18+NwSU!B18+SLU!B18+ULL!B18+ULM!B18+UNO!B18</f>
        <v>0</v>
      </c>
      <c r="C18" s="48">
        <f t="shared" si="0"/>
        <v>0</v>
      </c>
      <c r="D18" s="43">
        <f>ULSBoard!D18+Grambling!D18+LATech!D18+McNeese!D18+Nicholls!D18+NwSU!D18+SLU!D18+ULL!D18+ULM!D18+UNO!D18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ULSBoard!H18+Grambling!H18+LATech!H18+McNeese!H18+Nicholls!H18+NwSU!H18+SLU!H18+ULL!H18+ULM!H18+UNO!H18</f>
        <v>0</v>
      </c>
      <c r="I18" s="48">
        <f t="shared" si="3"/>
        <v>0</v>
      </c>
      <c r="J18" s="43">
        <f>ULSBoard!J18+Grambling!J18+LATech!J18+McNeese!J18+Nicholls!J18+NwSU!J18+SLU!J18+ULL!J18+ULM!J18+UNO!J18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ULSBoard!B19+Grambling!B19+LATech!B19+McNeese!B19+Nicholls!B19+NwSU!B19+SLU!B19+ULL!B19+ULM!B19+UNO!B19</f>
        <v>392432</v>
      </c>
      <c r="C19" s="48">
        <f t="shared" si="0"/>
        <v>1</v>
      </c>
      <c r="D19" s="43">
        <f>ULSBoard!D19+Grambling!D19+LATech!D19+McNeese!D19+Nicholls!D19+NwSU!D19+SLU!D19+ULL!D19+ULM!D19+UNO!D19</f>
        <v>0</v>
      </c>
      <c r="E19" s="44">
        <f t="shared" si="5"/>
        <v>0</v>
      </c>
      <c r="F19" s="34">
        <f t="shared" si="2"/>
        <v>392432</v>
      </c>
      <c r="G19" s="51">
        <f>IF(ISBLANK(F19),"  ",IF(F76&gt;0,F19/F76,IF(F19&gt;0,1,0)))</f>
        <v>2.4440922347644483E-4</v>
      </c>
      <c r="H19" s="4">
        <f>ULSBoard!H19+Grambling!H19+LATech!H19+McNeese!H19+Nicholls!H19+NwSU!H19+SLU!H19+ULL!H19+ULM!H19+UNO!H19</f>
        <v>491870</v>
      </c>
      <c r="I19" s="48">
        <f t="shared" si="3"/>
        <v>1</v>
      </c>
      <c r="J19" s="43">
        <f>ULSBoard!J19+Grambling!J19+LATech!J19+McNeese!J19+Nicholls!J19+NwSU!J19+SLU!J19+ULL!J19+ULM!J19+UNO!J19</f>
        <v>0</v>
      </c>
      <c r="K19" s="49">
        <f t="shared" si="4"/>
        <v>0</v>
      </c>
      <c r="L19" s="34">
        <f t="shared" si="1"/>
        <v>491870</v>
      </c>
      <c r="M19" s="51">
        <f>IF(ISBLANK(L19),"  ",IF(L76&gt;0,L19/L76,IF(L19&gt;0,1,0)))</f>
        <v>2.9978088765220909E-4</v>
      </c>
      <c r="N19" s="25"/>
    </row>
    <row r="20" spans="1:14" ht="15" customHeight="1" x14ac:dyDescent="0.2">
      <c r="A20" s="59" t="s">
        <v>19</v>
      </c>
      <c r="B20" s="4">
        <f>ULSBoard!B20+Grambling!B20+LATech!B20+McNeese!B20+Nicholls!B20+NwSU!B20+SLU!B20+ULL!B20+ULM!B20+UNO!B20</f>
        <v>1160298</v>
      </c>
      <c r="C20" s="48">
        <f t="shared" si="0"/>
        <v>1</v>
      </c>
      <c r="D20" s="43">
        <f>ULSBoard!D20+Grambling!D20+LATech!D20+McNeese!D20+Nicholls!D20+NwSU!D20+SLU!D20+ULL!D20+ULM!D20+UNO!D20</f>
        <v>0</v>
      </c>
      <c r="E20" s="44">
        <f t="shared" si="5"/>
        <v>0</v>
      </c>
      <c r="F20" s="34">
        <f>D20+B20</f>
        <v>1160298</v>
      </c>
      <c r="G20" s="51">
        <f>IF(ISBLANK(F20),"  ",IF(F76&gt;0,F20/F76,IF(F20&gt;0,1,0)))</f>
        <v>7.22641204543136E-4</v>
      </c>
      <c r="H20" s="4">
        <f>ULSBoard!H20+Grambling!H20+LATech!H20+McNeese!H20+Nicholls!H20+NwSU!H20+SLU!H20+ULL!H20+ULM!H20+UNO!H20</f>
        <v>1591874</v>
      </c>
      <c r="I20" s="48">
        <f t="shared" si="3"/>
        <v>1</v>
      </c>
      <c r="J20" s="43">
        <f>ULSBoard!J20+Grambling!J20+LATech!J20+McNeese!J20+Nicholls!J20+NwSU!J20+SLU!J20+ULL!J20+ULM!J20+UNO!J20</f>
        <v>0</v>
      </c>
      <c r="K20" s="49">
        <f t="shared" si="4"/>
        <v>0</v>
      </c>
      <c r="L20" s="34">
        <f t="shared" si="1"/>
        <v>1591874</v>
      </c>
      <c r="M20" s="51">
        <f>IF(ISBLANK(L20),"  ",IF(L76&gt;0,L20/L76,IF(L20&gt;0,1,0)))</f>
        <v>9.7020229074851628E-4</v>
      </c>
      <c r="N20" s="25"/>
    </row>
    <row r="21" spans="1:14" ht="15" customHeight="1" x14ac:dyDescent="0.2">
      <c r="A21" s="59" t="s">
        <v>20</v>
      </c>
      <c r="B21" s="4">
        <f>ULSBoard!B21+Grambling!B21+LATech!B21+McNeese!B21+Nicholls!B21+NwSU!B21+SLU!B21+ULL!B21+ULM!B21+UNO!B21</f>
        <v>0</v>
      </c>
      <c r="C21" s="48">
        <f t="shared" si="0"/>
        <v>0</v>
      </c>
      <c r="D21" s="43">
        <f>ULSBoard!D21+Grambling!D21+LATech!D21+McNeese!D21+Nicholls!D21+NwSU!D21+SLU!D21+ULL!D21+ULM!D21+UNO!D21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ULSBoard!H21+Grambling!H21+LATech!H21+McNeese!H21+Nicholls!H21+NwSU!H21+SLU!H21+ULL!H21+ULM!H21+UNO!H21</f>
        <v>0</v>
      </c>
      <c r="I21" s="48">
        <f t="shared" si="3"/>
        <v>0</v>
      </c>
      <c r="J21" s="43">
        <f>ULSBoard!J21+Grambling!J21+LATech!J21+McNeese!J21+Nicholls!J21+NwSU!J21+SLU!J21+ULL!J21+ULM!J21+UNO!J21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ULSBoard!B22+Grambling!B22+LATech!B22+McNeese!B22+Nicholls!B22+NwSU!B22+SLU!B22+ULL!B22+ULM!B22+UNO!B22</f>
        <v>0</v>
      </c>
      <c r="C22" s="48">
        <f t="shared" si="0"/>
        <v>0</v>
      </c>
      <c r="D22" s="43">
        <f>ULSBoard!D22+Grambling!D22+LATech!D22+McNeese!D22+Nicholls!D22+NwSU!D22+SLU!D22+ULL!D22+ULM!D22+UNO!D22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ULSBoard!H22+Grambling!H22+LATech!H22+McNeese!H22+Nicholls!H22+NwSU!H22+SLU!H22+ULL!H22+ULM!H22+UNO!H22</f>
        <v>0</v>
      </c>
      <c r="I22" s="48">
        <f t="shared" si="3"/>
        <v>0</v>
      </c>
      <c r="J22" s="43">
        <f>ULSBoard!J22+Grambling!J22+LATech!J22+McNeese!J22+Nicholls!J22+NwSU!J22+SLU!J22+ULL!J22+ULM!J22+UNO!J22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ULSBoard!B23+Grambling!B23+LATech!B23+McNeese!B23+Nicholls!B23+NwSU!B23+SLU!B23+ULL!B23+ULM!B23+UNO!B23</f>
        <v>0</v>
      </c>
      <c r="C23" s="48">
        <f t="shared" si="0"/>
        <v>0</v>
      </c>
      <c r="D23" s="43">
        <f>ULSBoard!D23+Grambling!D23+LATech!D23+McNeese!D23+Nicholls!D23+NwSU!D23+SLU!D23+ULL!D23+ULM!D23+UNO!D23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ULSBoard!H23+Grambling!H23+LATech!H23+McNeese!H23+Nicholls!H23+NwSU!H23+SLU!H23+ULL!H23+ULM!H23+UNO!H23</f>
        <v>0</v>
      </c>
      <c r="I23" s="48">
        <f t="shared" si="3"/>
        <v>0</v>
      </c>
      <c r="J23" s="43">
        <f>ULSBoard!J23+Grambling!J23+LATech!J23+McNeese!J23+Nicholls!J23+NwSU!J23+SLU!J23+ULL!J23+ULM!J23+UNO!J23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ULSBoard!B24+Grambling!B24+LATech!B24+McNeese!B24+Nicholls!B24+NwSU!B24+SLU!B24+ULL!B24+ULM!B24+UNO!B24</f>
        <v>0</v>
      </c>
      <c r="C24" s="48">
        <f t="shared" si="0"/>
        <v>0</v>
      </c>
      <c r="D24" s="43">
        <f>ULSBoard!D24+Grambling!D24+LATech!D24+McNeese!D24+Nicholls!D24+NwSU!D24+SLU!D24+ULL!D24+ULM!D24+UNO!D24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ULSBoard!H24+Grambling!H24+LATech!H24+McNeese!H24+Nicholls!H24+NwSU!H24+SLU!H24+ULL!H24+ULM!H24+UNO!H24</f>
        <v>0</v>
      </c>
      <c r="I24" s="48">
        <f t="shared" si="3"/>
        <v>0</v>
      </c>
      <c r="J24" s="43">
        <f>ULSBoard!J24+Grambling!J24+LATech!J24+McNeese!J24+Nicholls!J24+NwSU!J24+SLU!J24+ULL!J24+ULM!J24+UNO!J24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ULSBoard!B25+Grambling!B25+LATech!B25+McNeese!B25+Nicholls!B25+NwSU!B25+SLU!B25+ULL!B25+ULM!B25+UNO!B25</f>
        <v>0</v>
      </c>
      <c r="C25" s="48">
        <f t="shared" si="0"/>
        <v>0</v>
      </c>
      <c r="D25" s="43">
        <f>ULSBoard!D25+Grambling!D25+LATech!D25+McNeese!D25+Nicholls!D25+NwSU!D25+SLU!D25+ULL!D25+ULM!D25+UNO!D25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ULSBoard!H25+Grambling!H25+LATech!H25+McNeese!H25+Nicholls!H25+NwSU!H25+SLU!H25+ULL!H25+ULM!H25+UNO!H25</f>
        <v>0</v>
      </c>
      <c r="I25" s="48">
        <f t="shared" si="3"/>
        <v>0</v>
      </c>
      <c r="J25" s="43">
        <f>ULSBoard!J25+Grambling!J25+LATech!J25+McNeese!J25+Nicholls!J25+NwSU!J25+SLU!J25+ULL!J25+ULM!J25+UNO!J25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ULSBoard!B26+Grambling!B26+LATech!B26+McNeese!B26+Nicholls!B26+NwSU!B26+SLU!B26+ULL!B26+ULM!B26+UNO!B26</f>
        <v>0</v>
      </c>
      <c r="C26" s="48">
        <f t="shared" si="0"/>
        <v>0</v>
      </c>
      <c r="D26" s="43">
        <f>ULSBoard!D26+Grambling!D26+LATech!D26+McNeese!D26+Nicholls!D26+NwSU!D26+SLU!D26+ULL!D26+ULM!D26+UNO!D26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ULSBoard!H26+Grambling!H26+LATech!H26+McNeese!H26+Nicholls!H26+NwSU!H26+SLU!H26+ULL!H26+ULM!H26+UNO!H26</f>
        <v>0</v>
      </c>
      <c r="I26" s="48">
        <f t="shared" si="3"/>
        <v>0</v>
      </c>
      <c r="J26" s="43">
        <f>ULSBoard!J26+Grambling!J26+LATech!J26+McNeese!J26+Nicholls!J26+NwSU!J26+SLU!J26+ULL!J26+ULM!J26+UNO!J26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ULSBoard!B27+Grambling!B27+LATech!B27+McNeese!B27+Nicholls!B27+NwSU!B27+SLU!B27+ULL!B27+ULM!B27+UNO!B27</f>
        <v>0</v>
      </c>
      <c r="C27" s="48">
        <f t="shared" si="0"/>
        <v>0</v>
      </c>
      <c r="D27" s="43">
        <f>ULSBoard!D27+Grambling!D27+LATech!D27+McNeese!D27+Nicholls!D27+NwSU!D27+SLU!D27+ULL!D27+ULM!D27+UNO!D27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ULSBoard!H27+Grambling!H27+LATech!H27+McNeese!H27+Nicholls!H27+NwSU!H27+SLU!H27+ULL!H27+ULM!H27+UNO!H27</f>
        <v>0</v>
      </c>
      <c r="I27" s="48">
        <f t="shared" si="3"/>
        <v>0</v>
      </c>
      <c r="J27" s="43">
        <f>ULSBoard!J27+Grambling!J27+LATech!J27+McNeese!J27+Nicholls!J27+NwSU!J27+SLU!J27+ULL!J27+ULM!J27+UNO!J27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ULSBoard!B28+Grambling!B28+LATech!B28+McNeese!B28+Nicholls!B28+NwSU!B28+SLU!B28+ULL!B28+ULM!B28+UNO!B28</f>
        <v>0</v>
      </c>
      <c r="C28" s="48">
        <f t="shared" si="0"/>
        <v>0</v>
      </c>
      <c r="D28" s="43">
        <f>ULSBoard!D28+Grambling!D28+LATech!D28+McNeese!D28+Nicholls!D28+NwSU!D28+SLU!D28+ULL!D28+ULM!D28+UNO!D28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ULSBoard!H28+Grambling!H28+LATech!H28+McNeese!H28+Nicholls!H28+NwSU!H28+SLU!H28+ULL!H28+ULM!H28+UNO!H28</f>
        <v>0</v>
      </c>
      <c r="I28" s="48">
        <f t="shared" si="3"/>
        <v>0</v>
      </c>
      <c r="J28" s="43">
        <f>ULSBoard!J28+Grambling!J28+LATech!J28+McNeese!J28+Nicholls!J28+NwSU!J28+SLU!J28+ULL!J28+ULM!J28+UNO!J28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ULSBoard!B29+Grambling!B29+LATech!B29+McNeese!B29+Nicholls!B29+NwSU!B29+SLU!B29+ULL!B29+ULM!B29+UNO!B29</f>
        <v>0</v>
      </c>
      <c r="C29" s="48">
        <f t="shared" si="0"/>
        <v>0</v>
      </c>
      <c r="D29" s="43">
        <f>ULSBoard!D29+Grambling!D29+LATech!D29+McNeese!D29+Nicholls!D29+NwSU!D29+SLU!D29+ULL!D29+ULM!D29+UNO!D29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ULSBoard!H29+Grambling!H29+LATech!H29+McNeese!H29+Nicholls!H29+NwSU!H29+SLU!H29+ULL!H29+ULM!H29+UNO!H29</f>
        <v>0</v>
      </c>
      <c r="I29" s="48">
        <f t="shared" si="3"/>
        <v>0</v>
      </c>
      <c r="J29" s="43">
        <f>ULSBoard!J29+Grambling!J29+LATech!J29+McNeese!J29+Nicholls!J29+NwSU!J29+SLU!J29+ULL!J29+ULM!J29+UNO!J29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ULSBoard!B30+Grambling!B30+LATech!B30+McNeese!B30+Nicholls!B30+NwSU!B30+SLU!B30+ULL!B30+ULM!B30+UNO!B30</f>
        <v>0</v>
      </c>
      <c r="C30" s="48">
        <f t="shared" si="0"/>
        <v>0</v>
      </c>
      <c r="D30" s="43">
        <f>ULSBoard!D30+Grambling!D30+LATech!D30+McNeese!D30+Nicholls!D30+NwSU!D30+SLU!D30+ULL!D30+ULM!D30+UNO!D30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ULSBoard!H30+Grambling!H30+LATech!H30+McNeese!H30+Nicholls!H30+NwSU!H30+SLU!H30+ULL!H30+ULM!H30+UNO!H30</f>
        <v>0</v>
      </c>
      <c r="I30" s="48">
        <f t="shared" si="3"/>
        <v>0</v>
      </c>
      <c r="J30" s="43">
        <f>ULSBoard!J30+Grambling!J30+LATech!J30+McNeese!J30+Nicholls!J30+NwSU!J30+SLU!J30+ULL!J30+ULM!J30+UNO!J30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ULSBoard!B31+Grambling!B31+LATech!B31+McNeese!B31+Nicholls!B31+NwSU!B31+SLU!B31+ULL!B31+ULM!B31+UNO!B31</f>
        <v>0</v>
      </c>
      <c r="C31" s="48">
        <f t="shared" si="0"/>
        <v>0</v>
      </c>
      <c r="D31" s="43">
        <f>ULSBoard!D31+Grambling!D31+LATech!D31+McNeese!D31+Nicholls!D31+NwSU!D31+SLU!D31+ULL!D31+ULM!D31+UNO!D31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ULSBoard!H31+Grambling!H31+LATech!H31+McNeese!H31+Nicholls!H31+NwSU!H31+SLU!H31+ULL!H31+ULM!H31+UNO!H31</f>
        <v>0</v>
      </c>
      <c r="I31" s="48">
        <f t="shared" si="3"/>
        <v>0</v>
      </c>
      <c r="J31" s="43">
        <f>ULSBoard!J31+Grambling!J31+LATech!J31+McNeese!J31+Nicholls!J31+NwSU!J31+SLU!J31+ULL!J31+ULM!J31+UNO!J31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ULSBoard!B32+Grambling!B32+LATech!B32+McNeese!B32+Nicholls!B32+NwSU!B32+SLU!B32+ULL!B32+ULM!B32+UNO!B32</f>
        <v>0</v>
      </c>
      <c r="C32" s="48">
        <f t="shared" si="0"/>
        <v>0</v>
      </c>
      <c r="D32" s="43">
        <f>ULSBoard!D32+Grambling!D32+LATech!D32+McNeese!D32+Nicholls!D32+NwSU!D32+SLU!D32+ULL!D32+ULM!D32+UNO!D32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ULSBoard!H32+Grambling!H32+LATech!H32+McNeese!H32+Nicholls!H32+NwSU!H32+SLU!H32+ULL!H32+ULM!H32+UNO!H32</f>
        <v>0</v>
      </c>
      <c r="I32" s="48">
        <f t="shared" si="3"/>
        <v>0</v>
      </c>
      <c r="J32" s="43">
        <f>ULSBoard!J32+Grambling!J32+LATech!J32+McNeese!J32+Nicholls!J32+NwSU!J32+SLU!J32+ULL!J32+ULM!J32+UNO!J32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ULSBoard!B33+Grambling!B33+LATech!B33+McNeese!B33+Nicholls!B33+NwSU!B33+SLU!B33+ULL!B33+ULM!B33+UNO!B33</f>
        <v>0</v>
      </c>
      <c r="C33" s="48">
        <f>IF(ISBLANK(B33),"  ",IF(F33&gt;0,B33/F33,IF(B33&gt;0,1,0)))</f>
        <v>0</v>
      </c>
      <c r="D33" s="43">
        <f>ULSBoard!D33+Grambling!D33+LATech!D33+McNeese!D33+Nicholls!D33+NwSU!D33+SLU!D33+ULL!D33+ULM!D33+UNO!D33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ULSBoard!H33+Grambling!H33+LATech!H33+McNeese!H33+Nicholls!H33+NwSU!H33+SLU!H33+ULL!H33+ULM!H33+UNO!H33</f>
        <v>0</v>
      </c>
      <c r="I33" s="48">
        <f>IF(ISBLANK(H33),"  ",IF(L33&gt;0,H33/L33,IF(H33&gt;0,1,0)))</f>
        <v>0</v>
      </c>
      <c r="J33" s="43">
        <f>ULSBoard!J33+Grambling!J33+LATech!J33+McNeese!J33+Nicholls!J33+NwSU!J33+SLU!J33+ULL!J33+ULM!J33+UNO!J33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ULSBoard!B34+Grambling!B34+LATech!B34+McNeese!B34+Nicholls!B34+NwSU!B34+SLU!B34+ULL!B34+ULM!B34+UNO!B34</f>
        <v>0</v>
      </c>
      <c r="C34" s="48">
        <f t="shared" si="0"/>
        <v>0</v>
      </c>
      <c r="D34" s="43">
        <f>ULSBoard!D34+Grambling!D34+LATech!D34+McNeese!D34+Nicholls!D34+NwSU!D34+SLU!D34+ULL!D34+ULM!D34+UNO!D34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ULSBoard!H34+Grambling!H34+LATech!H34+McNeese!H34+Nicholls!H34+NwSU!H34+SLU!H34+ULL!H34+ULM!H34+UNO!H34</f>
        <v>0</v>
      </c>
      <c r="I34" s="48">
        <f t="shared" si="3"/>
        <v>0</v>
      </c>
      <c r="J34" s="43">
        <f>ULSBoard!J34+Grambling!J34+LATech!J34+McNeese!J34+Nicholls!J34+NwSU!J34+SLU!J34+ULL!J34+ULM!J34+UNO!J34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ULSBoard!B36+Grambling!B36+LATech!B36+McNeese!B36+Nicholls!B36+NwSU!B36+SLU!B36+ULL!B36+ULM!B36+UNO!B36</f>
        <v>0</v>
      </c>
      <c r="C36" s="48">
        <f t="shared" si="0"/>
        <v>0</v>
      </c>
      <c r="D36" s="43">
        <f>ULSBoard!D36+Grambling!D36+LATech!D36+McNeese!D36+Nicholls!D36+NwSU!D36+SLU!D36+ULL!D36+ULM!D36+UNO!D36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ULSBoard!H36+Grambling!H36+LATech!H36+McNeese!H36+Nicholls!H36+NwSU!H36+SLU!H36+ULL!H36+ULM!H36+UNO!H36</f>
        <v>0</v>
      </c>
      <c r="I36" s="48">
        <f>IF(ISBLANK(H36),"  ",IF(L36&gt;0,H36/L36,IF(H36&gt;0,1,0)))</f>
        <v>0</v>
      </c>
      <c r="J36" s="43">
        <f>ULSBoard!J36+Grambling!J36+LATech!J36+McNeese!J36+Nicholls!J36+NwSU!J36+SLU!J36+ULL!J36+ULM!J36+UNO!J36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ULSBoard!B38+Grambling!B38+LATech!B38+McNeese!B38+Nicholls!B38+NwSU!B38+SLU!B38+ULL!B38+ULM!B38+UNO!B38</f>
        <v>0</v>
      </c>
      <c r="C38" s="48">
        <f t="shared" si="0"/>
        <v>0</v>
      </c>
      <c r="D38" s="43">
        <f>ULSBoard!D38+Grambling!D38+LATech!D38+McNeese!D38+Nicholls!D38+NwSU!D38+SLU!D38+ULL!D38+ULM!D38+UNO!D38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ULSBoard!H38+Grambling!H38+LATech!H38+McNeese!H38+Nicholls!H38+NwSU!H38+SLU!H38+ULL!H38+ULM!H38+UNO!H38</f>
        <v>0</v>
      </c>
      <c r="I38" s="48">
        <f>IF(ISBLANK(H38),"  ",IF(L38&gt;0,H38/L38,IF(H38&gt;0,1,0)))</f>
        <v>0</v>
      </c>
      <c r="J38" s="43">
        <f>ULSBoard!J38+Grambling!J38+LATech!J38+McNeese!J38+Nicholls!J38+NwSU!J38+SLU!J38+ULL!J38+ULM!J38+UNO!J38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232200868.59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232200868.59</v>
      </c>
      <c r="G40" s="74">
        <f>IF(ISBLANK(F40),"  ",IF(F76&gt;0,F40/F76,IF(F40&gt;0,1,0)))</f>
        <v>0.14461622391302928</v>
      </c>
      <c r="H40" s="71">
        <f>H39+H38+H36+H34+H29+H28+H26+H27+H25+H24+H23+H22+H21+H20+H19+H18+H17+H16+H14+H13+H30+H31+H32+H33</f>
        <v>241870808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241870808</v>
      </c>
      <c r="M40" s="74">
        <f>IF(ISBLANK(L40),"  ",IF(L76&gt;0,L40/L76,IF(L40&gt;0,1,0)))</f>
        <v>0.14741343346696698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ULSBoard!B42+Grambling!B42+LATech!B42+McNeese!B42+Nicholls!B42+NwSU!B42+SLU!B42+ULL!B42+ULM!B42+UNO!B42</f>
        <v>0</v>
      </c>
      <c r="C42" s="42">
        <f t="shared" si="0"/>
        <v>0</v>
      </c>
      <c r="D42" s="43">
        <f>ULSBoard!D42+Grambling!D42+LATech!D42+McNeese!D42+Nicholls!D42+NwSU!D42+SLU!D42+ULL!D42+ULM!D42+UNO!D42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ULSBoard!H42+Grambling!H42+LATech!H42+McNeese!H42+Nicholls!H42+NwSU!H42+SLU!H42+ULL!H42+ULM!H42+UNO!H42</f>
        <v>0</v>
      </c>
      <c r="I42" s="42">
        <f t="shared" ref="I42:I48" si="7">IF(ISBLANK(H42),"  ",IF(L42&gt;0,H42/L42,IF(H42&gt;0,1,0)))</f>
        <v>0</v>
      </c>
      <c r="J42" s="43">
        <f>ULSBoard!J42+Grambling!J42+LATech!J42+McNeese!J42+Nicholls!J42+NwSU!J42+SLU!J42+ULL!J42+ULM!J42+UNO!J42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ULSBoard!B43+Grambling!B43+LATech!B43+McNeese!B43+Nicholls!B43+NwSU!B43+SLU!B43+ULL!B43+ULM!B43+UNO!B43</f>
        <v>0</v>
      </c>
      <c r="C43" s="48">
        <f t="shared" si="0"/>
        <v>0</v>
      </c>
      <c r="D43" s="43">
        <f>ULSBoard!D43+Grambling!D43+LATech!D43+McNeese!D43+Nicholls!D43+NwSU!D43+SLU!D43+ULL!D43+ULM!D43+UNO!D43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ULSBoard!H43+Grambling!H43+LATech!H43+McNeese!H43+Nicholls!H43+NwSU!H43+SLU!H43+ULL!H43+ULM!H43+UNO!H43</f>
        <v>0</v>
      </c>
      <c r="I43" s="48">
        <f t="shared" si="7"/>
        <v>0</v>
      </c>
      <c r="J43" s="43">
        <f>ULSBoard!J43+Grambling!J43+LATech!J43+McNeese!J43+Nicholls!J43+NwSU!J43+SLU!J43+ULL!J43+ULM!J43+UNO!J43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ULSBoard!B44+Grambling!B44+LATech!B44+McNeese!B44+Nicholls!B44+NwSU!B44+SLU!B44+ULL!B44+ULM!B44+UNO!B44</f>
        <v>0</v>
      </c>
      <c r="C44" s="48">
        <f t="shared" si="0"/>
        <v>0</v>
      </c>
      <c r="D44" s="43">
        <f>ULSBoard!D44+Grambling!D44+LATech!D44+McNeese!D44+Nicholls!D44+NwSU!D44+SLU!D44+ULL!D44+ULM!D44+UNO!D44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ULSBoard!H44+Grambling!H44+LATech!H44+McNeese!H44+Nicholls!H44+NwSU!H44+SLU!H44+ULL!H44+ULM!H44+UNO!H44</f>
        <v>0</v>
      </c>
      <c r="I44" s="48">
        <f t="shared" si="7"/>
        <v>0</v>
      </c>
      <c r="J44" s="43">
        <f>ULSBoard!J44+Grambling!J44+LATech!J44+McNeese!J44+Nicholls!J44+NwSU!J44+SLU!J44+ULL!J44+ULM!J44+UNO!J44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ULSBoard!B45+Grambling!B45+LATech!B45+McNeese!B45+Nicholls!B45+NwSU!B45+SLU!B45+ULL!B45+ULM!B45+UNO!B45</f>
        <v>0</v>
      </c>
      <c r="C45" s="48">
        <f t="shared" si="0"/>
        <v>0</v>
      </c>
      <c r="D45" s="43">
        <f>ULSBoard!D45+Grambling!D45+LATech!D45+McNeese!D45+Nicholls!D45+NwSU!D45+SLU!D45+ULL!D45+ULM!D45+UNO!D45</f>
        <v>1404913</v>
      </c>
      <c r="E45" s="49">
        <f t="shared" si="6"/>
        <v>1</v>
      </c>
      <c r="F45" s="68">
        <f>D45+B45</f>
        <v>1404913</v>
      </c>
      <c r="G45" s="51">
        <f>IF(ISBLANK(F45),"  ",IF(D76&gt;0,F45/D76,IF(F45&gt;0,1,0)))</f>
        <v>1.9217404773552663E-3</v>
      </c>
      <c r="H45" s="4">
        <f>ULSBoard!H45+Grambling!H45+LATech!H45+McNeese!H45+Nicholls!H45+NwSU!H45+SLU!H45+ULL!H45+ULM!H45+UNO!H45</f>
        <v>0</v>
      </c>
      <c r="I45" s="48">
        <f t="shared" si="7"/>
        <v>0</v>
      </c>
      <c r="J45" s="43">
        <f>ULSBoard!J45+Grambling!J45+LATech!J45+McNeese!J45+Nicholls!J45+NwSU!J45+SLU!J45+ULL!J45+ULM!J45+UNO!J45</f>
        <v>1442184</v>
      </c>
      <c r="K45" s="49">
        <f t="shared" si="8"/>
        <v>1</v>
      </c>
      <c r="L45" s="68">
        <f>J45+H45</f>
        <v>1442184</v>
      </c>
      <c r="M45" s="51">
        <f>IF(ISBLANK(L45),"  ",IF(J76&gt;0,L45/J76,IF(L45&gt;0,1,0)))</f>
        <v>1.9793874509810073E-3</v>
      </c>
      <c r="N45" s="25"/>
    </row>
    <row r="46" spans="1:14" ht="15" customHeight="1" x14ac:dyDescent="0.2">
      <c r="A46" s="81" t="s">
        <v>43</v>
      </c>
      <c r="B46" s="4">
        <f>ULSBoard!B46+Grambling!B46+LATech!B46+McNeese!B46+Nicholls!B46+NwSU!B46+SLU!B46+ULL!B46+ULM!B46+UNO!B46</f>
        <v>259923</v>
      </c>
      <c r="C46" s="48">
        <f t="shared" si="0"/>
        <v>1</v>
      </c>
      <c r="D46" s="43">
        <f>ULSBoard!D46+Grambling!D46+LATech!D46+McNeese!D46+Nicholls!D46+NwSU!D46+SLU!D46+ULL!D46+ULM!D46+UNO!D46</f>
        <v>0</v>
      </c>
      <c r="E46" s="49">
        <f t="shared" si="6"/>
        <v>0</v>
      </c>
      <c r="F46" s="68">
        <f>D46+B46</f>
        <v>259923</v>
      </c>
      <c r="G46" s="51">
        <f>IF(ISBLANK(F46),"  ",IF(F76&gt;0,F46/F76,IF(F46&gt;0,1,0)))</f>
        <v>1.6188174917862959E-4</v>
      </c>
      <c r="H46" s="4">
        <f>ULSBoard!H46+Grambling!H46+LATech!H46+McNeese!H46+Nicholls!H46+NwSU!H46+SLU!H46+ULL!H46+ULM!H46+UNO!H46</f>
        <v>509923</v>
      </c>
      <c r="I46" s="48">
        <f t="shared" si="7"/>
        <v>1</v>
      </c>
      <c r="J46" s="43">
        <f>ULSBoard!J46+Grambling!J46+LATech!J46+McNeese!J46+Nicholls!J46+NwSU!J46+SLU!J46+ULL!J46+ULM!J46+UNO!J46</f>
        <v>0</v>
      </c>
      <c r="K46" s="49">
        <f t="shared" si="8"/>
        <v>0</v>
      </c>
      <c r="L46" s="68">
        <f>J46+H46</f>
        <v>509923</v>
      </c>
      <c r="M46" s="51">
        <f>IF(ISBLANK(L46),"  ",IF(L76&gt;0,L46/L76,IF(L46&gt;0,1,0)))</f>
        <v>3.1078368181486457E-4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259923</v>
      </c>
      <c r="C47" s="84">
        <f t="shared" si="0"/>
        <v>0.15612528801635717</v>
      </c>
      <c r="D47" s="85">
        <f>D46+D45+D44+D43+D42</f>
        <v>1404913</v>
      </c>
      <c r="E47" s="75">
        <f t="shared" si="6"/>
        <v>0.84387471198364283</v>
      </c>
      <c r="F47" s="86">
        <f>F46+F45+F44+F43+F42</f>
        <v>1664836</v>
      </c>
      <c r="G47" s="74">
        <f>IF(ISBLANK(F47),"  ",IF(F76&gt;0,F47/F76,IF(F47&gt;0,1,0)))</f>
        <v>1.0368707800985405E-3</v>
      </c>
      <c r="H47" s="83">
        <f>H46+H45+H44+H43+H42</f>
        <v>509923</v>
      </c>
      <c r="I47" s="84">
        <f t="shared" si="7"/>
        <v>0.26121672633723458</v>
      </c>
      <c r="J47" s="85">
        <f>J46+J45+J44+J43+J42</f>
        <v>1442184</v>
      </c>
      <c r="K47" s="75">
        <f t="shared" si="8"/>
        <v>0.73878327366276542</v>
      </c>
      <c r="L47" s="86">
        <f>L46+L45+L44+L43+L42</f>
        <v>1952107</v>
      </c>
      <c r="M47" s="74">
        <f>IF(ISBLANK(L47),"  ",IF(L76&gt;0,L47/L76,IF(L47&gt;0,1,0)))</f>
        <v>1.189754140834145E-3</v>
      </c>
      <c r="N47" s="76"/>
    </row>
    <row r="48" spans="1:14" s="77" customFormat="1" ht="15" customHeight="1" x14ac:dyDescent="0.25">
      <c r="A48" s="87" t="s">
        <v>45</v>
      </c>
      <c r="B48" s="88">
        <f>ULSBoard!B48+Grambling!B48+LATech!B48+McNeese!B48+Nicholls!B48+NwSU!B48+SLU!B48+ULL!B48+ULM!B48+UNO!B48</f>
        <v>0</v>
      </c>
      <c r="C48" s="84">
        <f t="shared" si="0"/>
        <v>0</v>
      </c>
      <c r="D48" s="89">
        <f>ULSBoard!D48+Grambling!D48+LATech!D48+McNeese!D48+Nicholls!D48+NwSU!D48+SLU!D48+ULL!D48+ULM!D48+UNO!D48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ULSBoard!H48+Grambling!H48+LATech!H48+McNeese!H48+Nicholls!H48+NwSU!H48+SLU!H48+ULL!H48+ULM!H48+UNO!H48</f>
        <v>0</v>
      </c>
      <c r="I48" s="84">
        <f t="shared" si="7"/>
        <v>0</v>
      </c>
      <c r="J48" s="89">
        <f>ULSBoard!J48+Grambling!J48+LATech!J48+McNeese!J48+Nicholls!J48+NwSU!J48+SLU!J48+ULL!J48+ULM!J48+UNO!J48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ULSBoard!B50+Grambling!B50+LATech!B50+McNeese!B50+Nicholls!B50+NwSU!B50+SLU!B50+ULL!B50+ULM!B50+UNO!B50</f>
        <v>490519720.34000003</v>
      </c>
      <c r="C50" s="42">
        <f t="shared" si="0"/>
        <v>0.99009432987894586</v>
      </c>
      <c r="D50" s="43">
        <f>ULSBoard!D50+Grambling!D50+LATech!D50+McNeese!D50+Nicholls!D50+NwSU!D50+SLU!D50+ULL!D50+ULM!D50+UNO!D50</f>
        <v>4907539</v>
      </c>
      <c r="E50" s="44">
        <f t="shared" ref="E50:E67" si="9">IF(ISBLANK(D50),"  ",IF(F50&gt;0,D50/F50,IF(D50&gt;0,1,0)))</f>
        <v>9.9056701210541824E-3</v>
      </c>
      <c r="F50" s="96">
        <f t="shared" ref="F50:F55" si="10">D50+B50</f>
        <v>495427259.34000003</v>
      </c>
      <c r="G50" s="46">
        <f>IF(ISBLANK(F50),"  ",IF(F76&gt;0,F50/F76,IF(F50&gt;0,1,0)))</f>
        <v>0.30855534651698296</v>
      </c>
      <c r="H50" s="4">
        <f>ULSBoard!H50+Grambling!H50+LATech!H50+McNeese!H50+Nicholls!H50+NwSU!H50+SLU!H50+ULL!H50+ULM!H50+UNO!H50</f>
        <v>495560551</v>
      </c>
      <c r="I50" s="42">
        <f t="shared" ref="I50:I67" si="11">IF(ISBLANK(H50),"  ",IF(L50&gt;0,H50/L50,IF(H50&gt;0,1,0)))</f>
        <v>0.99010956052792487</v>
      </c>
      <c r="J50" s="43">
        <f>ULSBoard!J50+Grambling!J50+LATech!J50+McNeese!J50+Nicholls!J50+NwSU!J50+SLU!J50+ULL!J50+ULM!J50+UNO!J50</f>
        <v>4950272</v>
      </c>
      <c r="K50" s="44">
        <f t="shared" ref="K50:K67" si="12">IF(ISBLANK(J50),"  ",IF(L50&gt;0,J50/L50,IF(J50&gt;0,1,0)))</f>
        <v>9.8904394720751125E-3</v>
      </c>
      <c r="L50" s="96">
        <f t="shared" ref="L50:L66" si="13">J50+H50</f>
        <v>500510823</v>
      </c>
      <c r="M50" s="46">
        <f>IF(ISBLANK(L50),"  ",IF(L76&gt;0,L50/L76,IF(L50&gt;0,1,0)))</f>
        <v>0.30504722548331414</v>
      </c>
      <c r="N50" s="25"/>
    </row>
    <row r="51" spans="1:14" ht="15" customHeight="1" x14ac:dyDescent="0.2">
      <c r="A51" s="31" t="s">
        <v>48</v>
      </c>
      <c r="B51" s="4">
        <f>ULSBoard!B51+Grambling!B51+LATech!B51+McNeese!B51+Nicholls!B51+NwSU!B51+SLU!B51+ULL!B51+ULM!B51+UNO!B51</f>
        <v>29463185.399999999</v>
      </c>
      <c r="C51" s="48">
        <f t="shared" si="0"/>
        <v>0.99843236633650867</v>
      </c>
      <c r="D51" s="43">
        <f>ULSBoard!D51+Grambling!D51+LATech!D51+McNeese!D51+Nicholls!D51+NwSU!D51+SLU!D51+ULL!D51+ULM!D51+UNO!D51</f>
        <v>46260</v>
      </c>
      <c r="E51" s="49">
        <f t="shared" si="9"/>
        <v>1.5676336634913512E-3</v>
      </c>
      <c r="F51" s="97">
        <f t="shared" si="10"/>
        <v>29509445.399999999</v>
      </c>
      <c r="G51" s="51">
        <f>IF(ISBLANK(F51),"  ",IF(F76&gt;0,F51/F76,IF(F51&gt;0,1,0)))</f>
        <v>1.8378676141177441E-2</v>
      </c>
      <c r="H51" s="4">
        <f>ULSBoard!H51+Grambling!H51+LATech!H51+McNeese!H51+Nicholls!H51+NwSU!H51+SLU!H51+ULL!H51+ULM!H51+UNO!H51</f>
        <v>28601434</v>
      </c>
      <c r="I51" s="48">
        <f t="shared" si="11"/>
        <v>0.99838521034188654</v>
      </c>
      <c r="J51" s="43">
        <f>ULSBoard!J51+Grambling!J51+LATech!J51+McNeese!J51+Nicholls!J51+NwSU!J51+SLU!J51+ULL!J51+ULM!J51+UNO!J51</f>
        <v>46260</v>
      </c>
      <c r="K51" s="49">
        <f t="shared" si="12"/>
        <v>1.6147896581134942E-3</v>
      </c>
      <c r="L51" s="97">
        <f t="shared" si="13"/>
        <v>28647694</v>
      </c>
      <c r="M51" s="51">
        <f>IF(ISBLANK(L51),"  ",IF(L76&gt;0,L51/L76,IF(L51&gt;0,1,0)))</f>
        <v>1.7459961242826082E-2</v>
      </c>
      <c r="N51" s="25"/>
    </row>
    <row r="52" spans="1:14" ht="15" customHeight="1" x14ac:dyDescent="0.2">
      <c r="A52" s="98" t="s">
        <v>49</v>
      </c>
      <c r="B52" s="4">
        <f>ULSBoard!B52+Grambling!B52+LATech!B52+McNeese!B52+Nicholls!B52+NwSU!B52+SLU!B52+ULL!B52+ULM!B52+UNO!B52</f>
        <v>15379616.960000001</v>
      </c>
      <c r="C52" s="48">
        <f t="shared" si="0"/>
        <v>0.84900381274033598</v>
      </c>
      <c r="D52" s="43">
        <f>ULSBoard!D52+Grambling!D52+LATech!D52+McNeese!D52+Nicholls!D52+NwSU!D52+SLU!D52+ULL!D52+ULM!D52+UNO!D52</f>
        <v>2735280.44</v>
      </c>
      <c r="E52" s="49">
        <f t="shared" si="9"/>
        <v>0.15099618725966396</v>
      </c>
      <c r="F52" s="99">
        <f t="shared" si="10"/>
        <v>18114897.400000002</v>
      </c>
      <c r="G52" s="51">
        <f>IF(ISBLANK(F52),"  ",IF(F76&gt;0,F52/F76,IF(F52&gt;0,1,0)))</f>
        <v>1.1282076912406404E-2</v>
      </c>
      <c r="H52" s="4">
        <f>ULSBoard!H52+Grambling!H52+LATech!H52+McNeese!H52+Nicholls!H52+NwSU!H52+SLU!H52+ULL!H52+ULM!H52+UNO!H52</f>
        <v>16423077</v>
      </c>
      <c r="I52" s="48">
        <f t="shared" si="11"/>
        <v>0.91763202988439108</v>
      </c>
      <c r="J52" s="43">
        <f>ULSBoard!J52+Grambling!J52+LATech!J52+McNeese!J52+Nicholls!J52+NwSU!J52+SLU!J52+ULL!J52+ULM!J52+UNO!J52</f>
        <v>1474159</v>
      </c>
      <c r="K52" s="49">
        <f t="shared" si="12"/>
        <v>8.236797011560891E-2</v>
      </c>
      <c r="L52" s="99">
        <f t="shared" si="13"/>
        <v>17897236</v>
      </c>
      <c r="M52" s="51">
        <f>IF(ISBLANK(L52),"  ",IF(L76&gt;0,L52/L76,IF(L52&gt;0,1,0)))</f>
        <v>1.0907860399294676E-2</v>
      </c>
      <c r="N52" s="25"/>
    </row>
    <row r="53" spans="1:14" ht="15" customHeight="1" x14ac:dyDescent="0.2">
      <c r="A53" s="98" t="s">
        <v>50</v>
      </c>
      <c r="B53" s="4">
        <f>ULSBoard!B53+Grambling!B53+LATech!B53+McNeese!B53+Nicholls!B53+NwSU!B53+SLU!B53+ULL!B53+ULM!B53+UNO!B53</f>
        <v>9515457.4800000004</v>
      </c>
      <c r="C53" s="48">
        <f t="shared" si="0"/>
        <v>1</v>
      </c>
      <c r="D53" s="43">
        <f>ULSBoard!D53+Grambling!D53+LATech!D53+McNeese!D53+Nicholls!D53+NwSU!D53+SLU!D53+ULL!D53+ULM!D53+UNO!D53</f>
        <v>0</v>
      </c>
      <c r="E53" s="49">
        <f t="shared" si="9"/>
        <v>0</v>
      </c>
      <c r="F53" s="99">
        <f t="shared" si="10"/>
        <v>9515457.4800000004</v>
      </c>
      <c r="G53" s="51">
        <f>IF(ISBLANK(F53),"  ",IF(F76&gt;0,F53/F76,IF(F53&gt;0,1,0)))</f>
        <v>5.9262893283675349E-3</v>
      </c>
      <c r="H53" s="4">
        <f>ULSBoard!H53+Grambling!H53+LATech!H53+McNeese!H53+Nicholls!H53+NwSU!H53+SLU!H53+ULL!H53+ULM!H53+UNO!H53</f>
        <v>9453405</v>
      </c>
      <c r="I53" s="48">
        <f t="shared" si="11"/>
        <v>1</v>
      </c>
      <c r="J53" s="43">
        <f>ULSBoard!J53+Grambling!J53+LATech!J53+McNeese!J53+Nicholls!J53+NwSU!J53+SLU!J53+ULL!J53+ULM!J53+UNO!J53</f>
        <v>0</v>
      </c>
      <c r="K53" s="49">
        <f t="shared" si="12"/>
        <v>0</v>
      </c>
      <c r="L53" s="99">
        <f t="shared" si="13"/>
        <v>9453405</v>
      </c>
      <c r="M53" s="51">
        <f>IF(ISBLANK(L53),"  ",IF(L76&gt;0,L53/L76,IF(L53&gt;0,1,0)))</f>
        <v>5.7615836343664619E-3</v>
      </c>
      <c r="N53" s="25"/>
    </row>
    <row r="54" spans="1:14" ht="15" customHeight="1" x14ac:dyDescent="0.2">
      <c r="A54" s="98" t="s">
        <v>51</v>
      </c>
      <c r="B54" s="4">
        <f>ULSBoard!B54+Grambling!B54+LATech!B54+McNeese!B54+Nicholls!B54+NwSU!B54+SLU!B54+ULL!B54+ULM!B54+UNO!B54</f>
        <v>0</v>
      </c>
      <c r="C54" s="48">
        <f>IF(ISBLANK(B54),"  ",IF(F54&gt;0,B54/F54,IF(B54&gt;0,1,0)))</f>
        <v>0</v>
      </c>
      <c r="D54" s="43">
        <f>ULSBoard!D54+Grambling!D54+LATech!D54+McNeese!D54+Nicholls!D54+NwSU!D54+SLU!D54+ULL!D54+ULM!D54+UNO!D54</f>
        <v>11002141.35</v>
      </c>
      <c r="E54" s="49">
        <f>IF(ISBLANK(D54),"  ",IF(F54&gt;0,D54/F54,IF(D54&gt;0,1,0)))</f>
        <v>1</v>
      </c>
      <c r="F54" s="99">
        <f t="shared" si="10"/>
        <v>11002141.35</v>
      </c>
      <c r="G54" s="51">
        <f>IF(ISBLANK(F54),"  ",IF(F76&gt;0,F54/F76,IF(F54&gt;0,1,0)))</f>
        <v>6.8522057934408617E-3</v>
      </c>
      <c r="H54" s="4">
        <f>ULSBoard!H54+Grambling!H54+LATech!H54+McNeese!H54+Nicholls!H54+NwSU!H54+SLU!H54+ULL!H54+ULM!H54+UNO!H54</f>
        <v>0</v>
      </c>
      <c r="I54" s="48">
        <f>IF(ISBLANK(H54),"  ",IF(L54&gt;0,H54/L54,IF(H54&gt;0,1,0)))</f>
        <v>0</v>
      </c>
      <c r="J54" s="43">
        <f>ULSBoard!J54+Grambling!J54+LATech!J54+McNeese!J54+Nicholls!J54+NwSU!J54+SLU!J54+ULL!J54+ULM!J54+UNO!J54</f>
        <v>11760115</v>
      </c>
      <c r="K54" s="49">
        <f>IF(ISBLANK(J54),"  ",IF(L54&gt;0,J54/L54,IF(J54&gt;0,1,0)))</f>
        <v>1</v>
      </c>
      <c r="L54" s="99">
        <f t="shared" si="13"/>
        <v>11760115</v>
      </c>
      <c r="M54" s="51">
        <f>IF(ISBLANK(L54),"  ",IF(L76&gt;0,L54/L76,IF(L54&gt;0,1,0)))</f>
        <v>7.1674582991279384E-3</v>
      </c>
      <c r="N54" s="25"/>
    </row>
    <row r="55" spans="1:14" ht="15" customHeight="1" x14ac:dyDescent="0.2">
      <c r="A55" s="31" t="s">
        <v>52</v>
      </c>
      <c r="B55" s="4">
        <f>ULSBoard!B55+Grambling!B55+LATech!B55+McNeese!B55+Nicholls!B55+NwSU!B55+SLU!B55+ULL!B55+ULM!B55+UNO!B55</f>
        <v>70380204.129999995</v>
      </c>
      <c r="C55" s="48">
        <f t="shared" si="0"/>
        <v>0.39916976263960641</v>
      </c>
      <c r="D55" s="43">
        <f>ULSBoard!D55+Grambling!D55+LATech!D55+McNeese!D55+Nicholls!D55+NwSU!D55+SLU!D55+ULL!D55+ULM!D55+UNO!D55</f>
        <v>105936267.5</v>
      </c>
      <c r="E55" s="49">
        <f t="shared" si="9"/>
        <v>0.60083023736039354</v>
      </c>
      <c r="F55" s="97">
        <f t="shared" si="10"/>
        <v>176316471.63</v>
      </c>
      <c r="G55" s="51">
        <f>IF(ISBLANK(F55),"  ",IF(F76&gt;0,F55/F76,IF(F55&gt;0,1,0)))</f>
        <v>0.10981105495269221</v>
      </c>
      <c r="H55" s="4">
        <f>ULSBoard!H55+Grambling!H55+LATech!H55+McNeese!H55+Nicholls!H55+NwSU!H55+SLU!H55+ULL!H55+ULM!H55+UNO!H55</f>
        <v>81747601</v>
      </c>
      <c r="I55" s="48">
        <f t="shared" si="11"/>
        <v>0.46728170445934825</v>
      </c>
      <c r="J55" s="43">
        <f>ULSBoard!J55+Grambling!J55+LATech!J55+McNeese!J55+Nicholls!J55+NwSU!J55+SLU!J55+ULL!J55+ULM!J55+UNO!J55</f>
        <v>93195265.840000004</v>
      </c>
      <c r="K55" s="49">
        <f t="shared" si="12"/>
        <v>0.53271829554065175</v>
      </c>
      <c r="L55" s="97">
        <f t="shared" si="13"/>
        <v>174942866.84</v>
      </c>
      <c r="M55" s="51">
        <f>IF(ISBLANK(L55),"  ",IF(L76&gt;0,L55/L76,IF(L55&gt;0,1,0)))</f>
        <v>0.10662274159781532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615258184.31000006</v>
      </c>
      <c r="C56" s="84">
        <f t="shared" si="0"/>
        <v>0.83155845165638642</v>
      </c>
      <c r="D56" s="85">
        <f>D55+D53+D52+D51+D50+D54</f>
        <v>124627488.28999999</v>
      </c>
      <c r="E56" s="75">
        <f t="shared" si="9"/>
        <v>0.16844154834361363</v>
      </c>
      <c r="F56" s="100">
        <f>F55+F53+F52+F51+F50+F54</f>
        <v>739885672.60000002</v>
      </c>
      <c r="G56" s="74">
        <f>IF(ISBLANK(F56),"  ",IF(F76&gt;0,F56/F76,IF(F56&gt;0,1,0)))</f>
        <v>0.46080564964506737</v>
      </c>
      <c r="H56" s="83">
        <f>H55+H53+H52+H51+H50</f>
        <v>631786068</v>
      </c>
      <c r="I56" s="84">
        <f t="shared" si="11"/>
        <v>0.8500750110675156</v>
      </c>
      <c r="J56" s="85">
        <f>J55+J53+J52+J51+J50+J54</f>
        <v>111426071.84</v>
      </c>
      <c r="K56" s="75">
        <f t="shared" si="12"/>
        <v>0.14992498893248432</v>
      </c>
      <c r="L56" s="97">
        <f t="shared" si="13"/>
        <v>743212139.84000003</v>
      </c>
      <c r="M56" s="74">
        <f>IF(ISBLANK(L56),"  ",IF(L76&gt;0,L56/L76,IF(L56&gt;0,1,0)))</f>
        <v>0.45296683065674459</v>
      </c>
      <c r="N56" s="76"/>
    </row>
    <row r="57" spans="1:14" ht="15" customHeight="1" x14ac:dyDescent="0.2">
      <c r="A57" s="41" t="s">
        <v>54</v>
      </c>
      <c r="B57" s="4">
        <f>ULSBoard!B57+Grambling!B57+LATech!B57+McNeese!B57+Nicholls!B57+NwSU!B57+SLU!B57+ULL!B57+ULM!B57+UNO!B57</f>
        <v>0</v>
      </c>
      <c r="C57" s="48">
        <f t="shared" si="0"/>
        <v>0</v>
      </c>
      <c r="D57" s="43">
        <f>ULSBoard!D57+Grambling!D57+LATech!D57+McNeese!D57+Nicholls!D57+NwSU!D57+SLU!D57+ULL!D57+ULM!D57+UNO!D57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ULSBoard!H57+Grambling!H57+LATech!H57+McNeese!H57+Nicholls!H57+NwSU!H57+SLU!H57+ULL!H57+ULM!H57+UNO!H57</f>
        <v>0</v>
      </c>
      <c r="I57" s="48">
        <f t="shared" si="11"/>
        <v>0</v>
      </c>
      <c r="J57" s="43">
        <f>ULSBoard!J57+Grambling!J57+LATech!J57+McNeese!J57+Nicholls!J57+NwSU!J57+SLU!J57+ULL!J57+ULM!J57+UNO!J57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ULSBoard!B58+Grambling!B58+LATech!B58+McNeese!B58+Nicholls!B58+NwSU!B58+SLU!B58+ULL!B58+ULM!B58+UNO!B58</f>
        <v>0</v>
      </c>
      <c r="C58" s="48">
        <f t="shared" si="0"/>
        <v>0</v>
      </c>
      <c r="D58" s="43">
        <f>ULSBoard!D58+Grambling!D58+LATech!D58+McNeese!D58+Nicholls!D58+NwSU!D58+SLU!D58+ULL!D58+ULM!D58+UNO!D58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ULSBoard!H58+Grambling!H58+LATech!H58+McNeese!H58+Nicholls!H58+NwSU!H58+SLU!H58+ULL!H58+ULM!H58+UNO!H58</f>
        <v>0</v>
      </c>
      <c r="I58" s="48">
        <f t="shared" si="11"/>
        <v>0</v>
      </c>
      <c r="J58" s="43">
        <f>ULSBoard!J58+Grambling!J58+LATech!J58+McNeese!J58+Nicholls!J58+NwSU!J58+SLU!J58+ULL!J58+ULM!J58+UNO!J58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ULSBoard!B59+Grambling!B59+LATech!B59+McNeese!B59+Nicholls!B59+NwSU!B59+SLU!B59+ULL!B59+ULM!B59+UNO!B59</f>
        <v>1069794.5</v>
      </c>
      <c r="C59" s="48">
        <f t="shared" si="0"/>
        <v>0.31288099024271609</v>
      </c>
      <c r="D59" s="43">
        <f>ULSBoard!D59+Grambling!D59+LATech!D59+McNeese!D59+Nicholls!D59+NwSU!D59+SLU!D59+ULL!D59+ULM!D59+UNO!D59</f>
        <v>2349379.35</v>
      </c>
      <c r="E59" s="49">
        <f t="shared" si="9"/>
        <v>0.68711900975728391</v>
      </c>
      <c r="F59" s="34">
        <f t="shared" si="14"/>
        <v>3419173.85</v>
      </c>
      <c r="G59" s="51">
        <f>IF(ISBLANK(F59),"  ",IF(F76&gt;0,F59/F76,IF(F59&gt;0,1,0)))</f>
        <v>2.1294838994003196E-3</v>
      </c>
      <c r="H59" s="4">
        <f>ULSBoard!H59+Grambling!H59+LATech!H59+McNeese!H59+Nicholls!H59+NwSU!H59+SLU!H59+ULL!H59+ULM!H59+UNO!H59</f>
        <v>1150555</v>
      </c>
      <c r="I59" s="48">
        <f t="shared" si="11"/>
        <v>0.32977941935714372</v>
      </c>
      <c r="J59" s="43">
        <f>ULSBoard!J59+Grambling!J59+LATech!J59+McNeese!J59+Nicholls!J59+NwSU!J59+SLU!J59+ULL!J59+ULM!J59+UNO!J59</f>
        <v>2338307.35</v>
      </c>
      <c r="K59" s="49">
        <f t="shared" si="12"/>
        <v>0.67022058064285628</v>
      </c>
      <c r="L59" s="34">
        <f t="shared" si="13"/>
        <v>3488862.35</v>
      </c>
      <c r="M59" s="51">
        <f>IF(ISBLANK(L59),"  ",IF(L76&gt;0,L59/L76,IF(L59&gt;0,1,0)))</f>
        <v>2.1263631694947291E-3</v>
      </c>
      <c r="N59" s="25"/>
    </row>
    <row r="60" spans="1:14" ht="15" customHeight="1" x14ac:dyDescent="0.2">
      <c r="A60" s="81" t="s">
        <v>57</v>
      </c>
      <c r="B60" s="4">
        <f>ULSBoard!B60+Grambling!B60+LATech!B60+McNeese!B60+Nicholls!B60+NwSU!B60+SLU!B60+ULL!B60+ULM!B60+UNO!B60</f>
        <v>959722</v>
      </c>
      <c r="C60" s="48">
        <f t="shared" si="0"/>
        <v>1.7513548572615681E-2</v>
      </c>
      <c r="D60" s="43">
        <f>ULSBoard!D60+Grambling!D60+LATech!D60+McNeese!D60+Nicholls!D60+NwSU!D60+SLU!D60+ULL!D60+ULM!D60+UNO!D60</f>
        <v>53839109.659999996</v>
      </c>
      <c r="E60" s="49">
        <f t="shared" si="9"/>
        <v>0.98248645142738433</v>
      </c>
      <c r="F60" s="68">
        <f t="shared" si="14"/>
        <v>54798831.659999996</v>
      </c>
      <c r="G60" s="51">
        <f>IF(ISBLANK(F60),"  ",IF(F76&gt;0,F60/F76,IF(F60&gt;0,1,0)))</f>
        <v>3.4129071771509506E-2</v>
      </c>
      <c r="H60" s="4">
        <f>ULSBoard!H60+Grambling!H60+LATech!H60+McNeese!H60+Nicholls!H60+NwSU!H60+SLU!H60+ULL!H60+ULM!H60+UNO!H60</f>
        <v>990000</v>
      </c>
      <c r="I60" s="48">
        <f t="shared" si="11"/>
        <v>1.8022167639747275E-2</v>
      </c>
      <c r="J60" s="43">
        <f>ULSBoard!J60+Grambling!J60+LATech!J60+McNeese!J60+Nicholls!J60+NwSU!J60+SLU!J60+ULL!J60+ULM!J60+UNO!J60</f>
        <v>53942348.859999999</v>
      </c>
      <c r="K60" s="49">
        <f t="shared" si="12"/>
        <v>0.98197783236025271</v>
      </c>
      <c r="L60" s="68">
        <f t="shared" si="13"/>
        <v>54932348.859999999</v>
      </c>
      <c r="M60" s="51">
        <f>IF(ISBLANK(L60),"  ",IF(L76&gt;0,L60/L76,IF(L60&gt;0,1,0)))</f>
        <v>3.3479716799299848E-2</v>
      </c>
      <c r="N60" s="25"/>
    </row>
    <row r="61" spans="1:14" ht="15" customHeight="1" x14ac:dyDescent="0.2">
      <c r="A61" s="103" t="s">
        <v>58</v>
      </c>
      <c r="B61" s="4">
        <f>ULSBoard!B61+Grambling!B61+LATech!B61+McNeese!B61+Nicholls!B61+NwSU!B61+SLU!B61+ULL!B61+ULM!B61+UNO!B61</f>
        <v>163412</v>
      </c>
      <c r="C61" s="48">
        <f t="shared" si="0"/>
        <v>1</v>
      </c>
      <c r="D61" s="43">
        <f>ULSBoard!D61+Grambling!D61+LATech!D61+McNeese!D61+Nicholls!D61+NwSU!D61+SLU!D61+ULL!D61+ULM!D61+UNO!D61</f>
        <v>0</v>
      </c>
      <c r="E61" s="49">
        <f t="shared" si="9"/>
        <v>0</v>
      </c>
      <c r="F61" s="34">
        <f t="shared" si="14"/>
        <v>163412</v>
      </c>
      <c r="G61" s="51">
        <f>IF(ISBLANK(F61),"  ",IF(F76&gt;0,F61/F76,IF(F61&gt;0,1,0)))</f>
        <v>1.017740653838953E-4</v>
      </c>
      <c r="H61" s="4">
        <f>ULSBoard!H61+Grambling!H61+LATech!H61+McNeese!H61+Nicholls!H61+NwSU!H61+SLU!H61+ULL!H61+ULM!H61+UNO!H61</f>
        <v>156000</v>
      </c>
      <c r="I61" s="48">
        <f t="shared" si="11"/>
        <v>1</v>
      </c>
      <c r="J61" s="43">
        <f>ULSBoard!J61+Grambling!J61+LATech!J61+McNeese!J61+Nicholls!J61+NwSU!J61+SLU!J61+ULL!J61+ULM!J61+UNO!J61</f>
        <v>0</v>
      </c>
      <c r="K61" s="49">
        <f t="shared" si="12"/>
        <v>0</v>
      </c>
      <c r="L61" s="34">
        <f t="shared" si="13"/>
        <v>156000</v>
      </c>
      <c r="M61" s="51">
        <f>IF(ISBLANK(L61),"  ",IF(L76&gt;0,L61/L76,IF(L61&gt;0,1,0)))</f>
        <v>9.5077598702390098E-5</v>
      </c>
      <c r="N61" s="25"/>
    </row>
    <row r="62" spans="1:14" ht="15" customHeight="1" x14ac:dyDescent="0.2">
      <c r="A62" s="103" t="s">
        <v>59</v>
      </c>
      <c r="B62" s="4">
        <f>ULSBoard!B62+Grambling!B62+LATech!B62+McNeese!B62+Nicholls!B62+NwSU!B62+SLU!B62+ULL!B62+ULM!B62+UNO!B62</f>
        <v>0</v>
      </c>
      <c r="C62" s="48">
        <f t="shared" si="0"/>
        <v>0</v>
      </c>
      <c r="D62" s="43">
        <f>ULSBoard!D62+Grambling!D62+LATech!D62+McNeese!D62+Nicholls!D62+NwSU!D62+SLU!D62+ULL!D62+ULM!D62+UNO!D62</f>
        <v>73661978.63000001</v>
      </c>
      <c r="E62" s="49">
        <f t="shared" si="9"/>
        <v>1</v>
      </c>
      <c r="F62" s="34">
        <f t="shared" si="14"/>
        <v>73661978.63000001</v>
      </c>
      <c r="G62" s="51">
        <f>IF(ISBLANK(F62),"  ",IF(F76&gt;0,F62/F76,IF(F62&gt;0,1,0)))</f>
        <v>4.5877163423718698E-2</v>
      </c>
      <c r="H62" s="4">
        <f>ULSBoard!H62+Grambling!H62+LATech!H62+McNeese!H62+Nicholls!H62+NwSU!H62+SLU!H62+ULL!H62+ULM!H62+UNO!H62</f>
        <v>0</v>
      </c>
      <c r="I62" s="48">
        <f t="shared" si="11"/>
        <v>0</v>
      </c>
      <c r="J62" s="43">
        <f>ULSBoard!J62+Grambling!J62+LATech!J62+McNeese!J62+Nicholls!J62+NwSU!J62+SLU!J62+ULL!J62+ULM!J62+UNO!J62</f>
        <v>84670537</v>
      </c>
      <c r="K62" s="49">
        <f t="shared" si="12"/>
        <v>1</v>
      </c>
      <c r="L62" s="34">
        <f t="shared" si="13"/>
        <v>84670537</v>
      </c>
      <c r="M62" s="51">
        <f>IF(ISBLANK(L62),"  ",IF(L76&gt;0,L62/L76,IF(L62&gt;0,1,0)))</f>
        <v>5.1604303453858164E-2</v>
      </c>
      <c r="N62" s="25"/>
    </row>
    <row r="63" spans="1:14" ht="15" customHeight="1" x14ac:dyDescent="0.2">
      <c r="A63" s="104" t="s">
        <v>60</v>
      </c>
      <c r="B63" s="4">
        <f>ULSBoard!B63+Grambling!B63+LATech!B63+McNeese!B63+Nicholls!B63+NwSU!B63+SLU!B63+ULL!B63+ULM!B63+UNO!B63</f>
        <v>0</v>
      </c>
      <c r="C63" s="48">
        <f t="shared" si="0"/>
        <v>0</v>
      </c>
      <c r="D63" s="43">
        <f>ULSBoard!D63+Grambling!D63+LATech!D63+McNeese!D63+Nicholls!D63+NwSU!D63+SLU!D63+ULL!D63+ULM!D63+UNO!D63</f>
        <v>181736437.24000001</v>
      </c>
      <c r="E63" s="49">
        <f t="shared" si="9"/>
        <v>1</v>
      </c>
      <c r="F63" s="34">
        <f t="shared" si="14"/>
        <v>181736437.24000001</v>
      </c>
      <c r="G63" s="51">
        <f>IF(ISBLANK(F63),"  ",IF(F76&gt;0,F63/F76,IF(F63&gt;0,1,0)))</f>
        <v>0.11318664508298011</v>
      </c>
      <c r="H63" s="4">
        <f>ULSBoard!H63+Grambling!H63+LATech!H63+McNeese!H63+Nicholls!H63+NwSU!H63+SLU!H63+ULL!H63+ULM!H63+UNO!H63</f>
        <v>0</v>
      </c>
      <c r="I63" s="48">
        <f t="shared" si="11"/>
        <v>0</v>
      </c>
      <c r="J63" s="43">
        <f>ULSBoard!J63+Grambling!J63+LATech!J63+McNeese!J63+Nicholls!J63+NwSU!J63+SLU!J63+ULL!J63+ULM!J63+UNO!J63</f>
        <v>183475416</v>
      </c>
      <c r="K63" s="49">
        <f t="shared" si="12"/>
        <v>1</v>
      </c>
      <c r="L63" s="34">
        <f t="shared" si="13"/>
        <v>183475416</v>
      </c>
      <c r="M63" s="51">
        <f>IF(ISBLANK(L63),"  ",IF(L76&gt;0,L63/L76,IF(L63&gt;0,1,0)))</f>
        <v>0.11182308957821849</v>
      </c>
      <c r="N63" s="25"/>
    </row>
    <row r="64" spans="1:14" ht="15" customHeight="1" x14ac:dyDescent="0.2">
      <c r="A64" s="104" t="s">
        <v>61</v>
      </c>
      <c r="B64" s="4">
        <f>ULSBoard!B64+Grambling!B64+LATech!B64+McNeese!B64+Nicholls!B64+NwSU!B64+SLU!B64+ULL!B64+ULM!B64+UNO!B64</f>
        <v>0</v>
      </c>
      <c r="C64" s="48">
        <f t="shared" si="0"/>
        <v>0</v>
      </c>
      <c r="D64" s="43">
        <f>ULSBoard!D64+Grambling!D64+LATech!D64+McNeese!D64+Nicholls!D64+NwSU!D64+SLU!D64+ULL!D64+ULM!D64+UNO!D64</f>
        <v>3104854</v>
      </c>
      <c r="E64" s="49">
        <f t="shared" si="9"/>
        <v>1</v>
      </c>
      <c r="F64" s="34">
        <f t="shared" si="14"/>
        <v>3104854</v>
      </c>
      <c r="G64" s="51">
        <f>IF(ISBLANK(F64),"  ",IF(F76&gt;0,F64/F76,IF(F64&gt;0,1,0)))</f>
        <v>1.9337234352645391E-3</v>
      </c>
      <c r="H64" s="4">
        <f>ULSBoard!H64+Grambling!H64+LATech!H64+McNeese!H64+Nicholls!H64+NwSU!H64+SLU!H64+ULL!H64+ULM!H64+UNO!H64</f>
        <v>0</v>
      </c>
      <c r="I64" s="48">
        <f t="shared" si="11"/>
        <v>0</v>
      </c>
      <c r="J64" s="43">
        <f>ULSBoard!J64+Grambling!J64+LATech!J64+McNeese!J64+Nicholls!J64+NwSU!J64+SLU!J64+ULL!J64+ULM!J64+UNO!J64</f>
        <v>3239369</v>
      </c>
      <c r="K64" s="49">
        <f t="shared" si="12"/>
        <v>1</v>
      </c>
      <c r="L64" s="34">
        <f t="shared" si="13"/>
        <v>3239369</v>
      </c>
      <c r="M64" s="51">
        <f>IF(ISBLANK(L64),"  ",IF(L76&gt;0,L64/L76,IF(L64&gt;0,1,0)))</f>
        <v>1.9743040117369405E-3</v>
      </c>
      <c r="N64" s="25"/>
    </row>
    <row r="65" spans="1:14" ht="15" customHeight="1" x14ac:dyDescent="0.2">
      <c r="A65" s="82" t="s">
        <v>62</v>
      </c>
      <c r="B65" s="4">
        <f>ULSBoard!B65+Grambling!B65+LATech!B65+McNeese!B65+Nicholls!B65+NwSU!B65+SLU!B65+ULL!B65+ULM!B65+UNO!B65</f>
        <v>0</v>
      </c>
      <c r="C65" s="48">
        <f t="shared" si="0"/>
        <v>0</v>
      </c>
      <c r="D65" s="43">
        <f>ULSBoard!D65+Grambling!D65+LATech!D65+McNeese!D65+Nicholls!D65+NwSU!D65+SLU!D65+ULL!D65+ULM!D65+UNO!D65</f>
        <v>43972620.740000002</v>
      </c>
      <c r="E65" s="49">
        <f t="shared" si="9"/>
        <v>1</v>
      </c>
      <c r="F65" s="34">
        <f t="shared" si="14"/>
        <v>43972620.740000002</v>
      </c>
      <c r="G65" s="51">
        <f>IF(ISBLANK(F65),"  ",IF(F76&gt;0,F65/F76,IF(F65&gt;0,1,0)))</f>
        <v>2.7386436603762214E-2</v>
      </c>
      <c r="H65" s="4">
        <f>ULSBoard!H65+Grambling!H65+LATech!H65+McNeese!H65+Nicholls!H65+NwSU!H65+SLU!H65+ULL!H65+ULM!H65+UNO!H65</f>
        <v>0</v>
      </c>
      <c r="I65" s="48">
        <f t="shared" si="11"/>
        <v>0</v>
      </c>
      <c r="J65" s="43">
        <f>ULSBoard!J65+Grambling!J65+LATech!J65+McNeese!J65+Nicholls!J65+NwSU!J65+SLU!J65+ULL!J65+ULM!J65+UNO!J65</f>
        <v>46262848.980000004</v>
      </c>
      <c r="K65" s="49">
        <f t="shared" si="12"/>
        <v>1</v>
      </c>
      <c r="L65" s="34">
        <f t="shared" si="13"/>
        <v>46262848.980000004</v>
      </c>
      <c r="M65" s="51">
        <f>IF(ISBLANK(L65),"  ",IF(L76&gt;0,L65/L76,IF(L65&gt;0,1,0)))</f>
        <v>2.8195901218908446E-2</v>
      </c>
      <c r="N65" s="25"/>
    </row>
    <row r="66" spans="1:14" ht="15" customHeight="1" x14ac:dyDescent="0.2">
      <c r="A66" s="81" t="s">
        <v>63</v>
      </c>
      <c r="B66" s="4">
        <f>ULSBoard!B66+Grambling!B66+LATech!B66+McNeese!B66+Nicholls!B66+NwSU!B66+SLU!B66+ULL!B66+ULM!B66+UNO!B66</f>
        <v>24660267.730000004</v>
      </c>
      <c r="C66" s="48">
        <f t="shared" si="0"/>
        <v>0.385085018841544</v>
      </c>
      <c r="D66" s="43">
        <f>ULSBoard!D66+Grambling!D66+LATech!D66+McNeese!D66+Nicholls!D66+NwSU!D66+SLU!D66+ULL!D66+ULM!D66+UNO!D66</f>
        <v>39378234.219999999</v>
      </c>
      <c r="E66" s="49">
        <f t="shared" si="9"/>
        <v>0.614914981158456</v>
      </c>
      <c r="F66" s="34">
        <f t="shared" si="14"/>
        <v>64038501.950000003</v>
      </c>
      <c r="G66" s="51">
        <f>IF(ISBLANK(F66),"  ",IF(F76&gt;0,F66/F76,IF(F66&gt;0,1,0)))</f>
        <v>3.9883599029116631E-2</v>
      </c>
      <c r="H66" s="4">
        <f>ULSBoard!H66+Grambling!H66+LATech!H66+McNeese!H66+Nicholls!H66+NwSU!H66+SLU!H66+ULL!H66+ULM!H66+UNO!H66</f>
        <v>35700522</v>
      </c>
      <c r="I66" s="48">
        <f t="shared" si="11"/>
        <v>0.49879695078229941</v>
      </c>
      <c r="J66" s="43">
        <f>ULSBoard!J66+Grambling!J66+LATech!J66+McNeese!J66+Nicholls!J66+NwSU!J66+SLU!J66+ULL!J66+ULM!J66+UNO!J66</f>
        <v>35872734.299999997</v>
      </c>
      <c r="K66" s="49">
        <f t="shared" si="12"/>
        <v>0.50120304921770054</v>
      </c>
      <c r="L66" s="34">
        <f t="shared" si="13"/>
        <v>71573256.299999997</v>
      </c>
      <c r="M66" s="51">
        <f>IF(ISBLANK(L66),"  ",IF(L76&gt;0,L66/L76,IF(L66&gt;0,1,0)))</f>
        <v>4.3621880386632783E-2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642111380.54000008</v>
      </c>
      <c r="C67" s="84">
        <f t="shared" si="0"/>
        <v>0.55127196825631519</v>
      </c>
      <c r="D67" s="107">
        <f>D66+D65+D64+D63+D62+D61+D60+D59+D58+D57+D56</f>
        <v>522670102.13</v>
      </c>
      <c r="E67" s="75">
        <f t="shared" si="9"/>
        <v>0.44872803174368475</v>
      </c>
      <c r="F67" s="106">
        <f>F66+F65+F64+F63+F62+F61+F60+F59+F58+F57+F56</f>
        <v>1164781482.6700001</v>
      </c>
      <c r="G67" s="74">
        <f>IF(ISBLANK(F67),"  ",IF(F76&gt;0,F67/F76,IF(F67&gt;0,1,0)))</f>
        <v>0.72543354695620332</v>
      </c>
      <c r="H67" s="106">
        <f>H66+H65+H64+H63+H62+H61+H60+H59+H58+H57+H56</f>
        <v>669783145</v>
      </c>
      <c r="I67" s="84">
        <f t="shared" si="11"/>
        <v>0.56236530952234542</v>
      </c>
      <c r="J67" s="107">
        <f>J66+J65+J64+J63+J62+J61+J60+J59+J58+J57+J56</f>
        <v>521227633.33000004</v>
      </c>
      <c r="K67" s="75">
        <f t="shared" si="12"/>
        <v>0.43763469047765463</v>
      </c>
      <c r="L67" s="106">
        <f>L66+L65+L64+L63+L62+L61+L60+L59+L58+L57+L56</f>
        <v>1191010778.3299999</v>
      </c>
      <c r="M67" s="74">
        <f>IF(ISBLANK(L67),"  ",IF(L76&gt;0,L67/L76,IF(L67&gt;0,1,0)))</f>
        <v>0.7258874668735964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ULSBoard!B69+Grambling!B69+LATech!B69+McNeese!B69+Nicholls!B69+NwSU!B69+SLU!B69+ULL!B69+ULM!B69+UNO!B69</f>
        <v>0</v>
      </c>
      <c r="C69" s="42">
        <f t="shared" si="0"/>
        <v>0</v>
      </c>
      <c r="D69" s="43">
        <f>ULSBoard!D69+Grambling!D69+LATech!D69+McNeese!D69+Nicholls!D69+NwSU!D69+SLU!D69+ULL!D69+ULM!D69+UNO!D69</f>
        <v>569736.21</v>
      </c>
      <c r="E69" s="44">
        <f>IF(ISBLANK(D69),"  ",IF(F69&gt;0,D69/F69,IF(D69&gt;0,1,0)))</f>
        <v>1</v>
      </c>
      <c r="F69" s="58">
        <f>D69+B69</f>
        <v>569736.21</v>
      </c>
      <c r="G69" s="46">
        <f>IF(ISBLANK(F69),"  ",IF(F76&gt;0,F69/F76,IF(F69&gt;0,1,0)))</f>
        <v>3.5483544836433493E-4</v>
      </c>
      <c r="H69" s="4">
        <f>ULSBoard!H69+Grambling!H69+LATech!H69+McNeese!H69+Nicholls!H69+NwSU!H69+SLU!H69+ULL!H69+ULM!H69+UNO!H69</f>
        <v>0</v>
      </c>
      <c r="I69" s="42">
        <f>IF(ISBLANK(H69),"  ",IF(L69&gt;0,H69/L69,IF(H69&gt;0,1,0)))</f>
        <v>0</v>
      </c>
      <c r="J69" s="43">
        <f>ULSBoard!J69+Grambling!J69+LATech!J69+McNeese!J69+Nicholls!J69+NwSU!J69+SLU!J69+ULL!J69+ULM!J69+UNO!J69</f>
        <v>569721.21</v>
      </c>
      <c r="K69" s="44">
        <f>IF(ISBLANK(J69),"  ",IF(L69&gt;0,J69/L69,IF(J69&gt;0,1,0)))</f>
        <v>1</v>
      </c>
      <c r="L69" s="58">
        <f>J69+H69</f>
        <v>569721.21</v>
      </c>
      <c r="M69" s="46">
        <f>IF(ISBLANK(L69),"  ",IF(L76&gt;0,L69/L76,IF(L69&gt;0,1,0)))</f>
        <v>3.4722900369628281E-4</v>
      </c>
    </row>
    <row r="70" spans="1:14" ht="15" customHeight="1" x14ac:dyDescent="0.2">
      <c r="A70" s="31" t="s">
        <v>67</v>
      </c>
      <c r="B70" s="4">
        <f>ULSBoard!B70+Grambling!B70+LATech!B70+McNeese!B70+Nicholls!B70+NwSU!B70+SLU!B70+ULL!B70+ULM!B70+UNO!B70</f>
        <v>0</v>
      </c>
      <c r="C70" s="48">
        <f t="shared" si="0"/>
        <v>0</v>
      </c>
      <c r="D70" s="43">
        <f>ULSBoard!D70+Grambling!D70+LATech!D70+McNeese!D70+Nicholls!D70+NwSU!D70+SLU!D70+ULL!D70+ULM!D70+UNO!D70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ULSBoard!H70+Grambling!H70+LATech!H70+McNeese!H70+Nicholls!H70+NwSU!H70+SLU!H70+ULL!H70+ULM!H70+UNO!H70</f>
        <v>0</v>
      </c>
      <c r="I70" s="48">
        <f>IF(ISBLANK(H70),"  ",IF(L70&gt;0,H70/L70,IF(H70&gt;0,1,0)))</f>
        <v>0</v>
      </c>
      <c r="J70" s="43">
        <f>ULSBoard!J70+Grambling!J70+LATech!J70+McNeese!J70+Nicholls!J70+NwSU!J70+SLU!J70+ULL!J70+ULM!J70+UNO!J70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ULSBoard!B72+Grambling!B72+LATech!B72+McNeese!B72+Nicholls!B72+NwSU!B72+SLU!B72+ULL!B72+ULM!B72+UNO!B72</f>
        <v>0</v>
      </c>
      <c r="C72" s="42">
        <f t="shared" si="0"/>
        <v>0</v>
      </c>
      <c r="D72" s="43">
        <f>ULSBoard!D72+Grambling!D72+LATech!D72+McNeese!D72+Nicholls!D72+NwSU!D72+SLU!D72+ULL!D72+ULM!D72+UNO!D72</f>
        <v>145818698.93000001</v>
      </c>
      <c r="E72" s="44">
        <f>IF(ISBLANK(D72),"  ",IF(F72&gt;0,D72/F72,IF(D72&gt;0,1,0)))</f>
        <v>1</v>
      </c>
      <c r="F72" s="58">
        <f>D72+B72</f>
        <v>145818698.93000001</v>
      </c>
      <c r="G72" s="46">
        <f>IF(ISBLANK(F72),"  ",IF(F76&gt;0,F72/F76,IF(F72&gt;0,1,0)))</f>
        <v>9.0816842086850202E-2</v>
      </c>
      <c r="H72" s="4">
        <f>ULSBoard!H72+Grambling!H72+LATech!H72+McNeese!H72+Nicholls!H72+NwSU!H72+SLU!H72+ULL!H72+ULM!H72+UNO!H72</f>
        <v>0</v>
      </c>
      <c r="I72" s="42">
        <f>IF(ISBLANK(H72),"  ",IF(L72&gt;0,H72/L72,IF(H72&gt;0,1,0)))</f>
        <v>0</v>
      </c>
      <c r="J72" s="43">
        <f>ULSBoard!J72+Grambling!J72+LATech!J72+McNeese!J72+Nicholls!J72+NwSU!J72+SLU!J72+ULL!J72+ULM!J72+UNO!J72</f>
        <v>139536490.93000001</v>
      </c>
      <c r="K72" s="44">
        <f>IF(ISBLANK(J72),"  ",IF(L72&gt;0,J72/L72,IF(J72&gt;0,1,0)))</f>
        <v>1</v>
      </c>
      <c r="L72" s="58">
        <f>J72+H72</f>
        <v>139536490.93000001</v>
      </c>
      <c r="M72" s="46">
        <f>IF(ISBLANK(L72),"  ",IF(L76&gt;0,L72/L76,IF(L72&gt;0,1,0)))</f>
        <v>8.50435544165528E-2</v>
      </c>
    </row>
    <row r="73" spans="1:14" ht="15" customHeight="1" x14ac:dyDescent="0.2">
      <c r="A73" s="31" t="s">
        <v>70</v>
      </c>
      <c r="B73" s="4">
        <f>ULSBoard!B73+Grambling!B73+LATech!B73+McNeese!B73+Nicholls!B73+NwSU!B73+SLU!B73+ULL!B73+ULM!B73+UNO!B73</f>
        <v>0</v>
      </c>
      <c r="C73" s="48">
        <f t="shared" si="0"/>
        <v>0</v>
      </c>
      <c r="D73" s="43">
        <f>ULSBoard!D73+Grambling!D73+LATech!D73+McNeese!D73+Nicholls!D73+NwSU!D73+SLU!D73+ULL!D73+ULM!D73+UNO!D73</f>
        <v>60599363.130000003</v>
      </c>
      <c r="E73" s="49">
        <f>IF(ISBLANK(D73),"  ",IF(F73&gt;0,D73/F73,IF(D73&gt;0,1,0)))</f>
        <v>1</v>
      </c>
      <c r="F73" s="34">
        <f>D73+B73</f>
        <v>60599363.130000003</v>
      </c>
      <c r="G73" s="51">
        <f>IF(ISBLANK(F73),"  ",IF(F76&gt;0,F73/F76,IF(F73&gt;0,1,0)))</f>
        <v>3.7741680815454398E-2</v>
      </c>
      <c r="H73" s="4">
        <f>ULSBoard!H73+Grambling!H73+LATech!H73+McNeese!H73+Nicholls!H73+NwSU!H73+SLU!H73+ULL!H73+ULM!H73+UNO!H73</f>
        <v>0</v>
      </c>
      <c r="I73" s="48">
        <f>IF(ISBLANK(H73),"  ",IF(L73&gt;0,H73/L73,IF(H73&gt;0,1,0)))</f>
        <v>0</v>
      </c>
      <c r="J73" s="43">
        <f>ULSBoard!J73+Grambling!J73+LATech!J73+McNeese!J73+Nicholls!J73+NwSU!J73+SLU!J73+ULL!J73+ULM!J73+UNO!J73</f>
        <v>65825134.130000003</v>
      </c>
      <c r="K73" s="49">
        <f>IF(ISBLANK(J73),"  ",IF(L73&gt;0,J73/L73,IF(J73&gt;0,1,0)))</f>
        <v>1</v>
      </c>
      <c r="L73" s="34">
        <f>J73+H73</f>
        <v>65825134.130000003</v>
      </c>
      <c r="M73" s="51">
        <f>IF(ISBLANK(L73),"  ",IF(L76&gt;0,L73/L76,IF(L73&gt;0,1,0)))</f>
        <v>4.0118562098353482E-2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206987798.27000001</v>
      </c>
      <c r="E74" s="75">
        <f>IF(ISBLANK(D74),"  ",IF(F74&gt;0,D74/F74,IF(D74&gt;0,1,0)))</f>
        <v>1</v>
      </c>
      <c r="F74" s="112">
        <f>F73+F72+F71+F70+F69</f>
        <v>206987798.27000001</v>
      </c>
      <c r="G74" s="74">
        <f>IF(ISBLANK(F74),"  ",IF(F76&gt;0,F74/F76,IF(F74&gt;0,1,0)))</f>
        <v>0.12891335835066894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205931346.27000001</v>
      </c>
      <c r="K74" s="75">
        <f>IF(ISBLANK(J74),"  ",IF(L74&gt;0,J74/L74,IF(J74&gt;0,1,0)))</f>
        <v>1</v>
      </c>
      <c r="L74" s="112">
        <f>L73+L72+L71+L70+L69</f>
        <v>205931346.27000001</v>
      </c>
      <c r="M74" s="74">
        <f>IF(ISBLANK(L74),"  ",IF(L76&gt;0,L74/L76,IF(L74&gt;0,1,0)))</f>
        <v>0.12550934551860257</v>
      </c>
    </row>
    <row r="75" spans="1:14" s="77" customFormat="1" ht="15" customHeight="1" x14ac:dyDescent="0.25">
      <c r="A75" s="78" t="s">
        <v>72</v>
      </c>
      <c r="B75" s="88">
        <f>ULSBoard!B75+Grambling!B75+LATech!B75+McNeese!B75+Nicholls!B75+NwSU!B75+SLU!B75+ULL!B75+ULM!B75+UNO!B75</f>
        <v>0</v>
      </c>
      <c r="C75" s="84">
        <f>IF(ISBLANK(B75),"  ",IF(F75&gt;0,B75/F75,IF(B75&gt;0,1,0)))</f>
        <v>0</v>
      </c>
      <c r="D75" s="89">
        <f>ULSBoard!D75+Grambling!D75+LATech!D75+McNeese!D75+Nicholls!D75+NwSU!D75+SLU!D75+ULL!D75+ULM!D75+UNO!D75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ULSBoard!H75+Grambling!H75+LATech!H75+McNeese!H75+Nicholls!H75+NwSU!H75+SLU!H75+ULL!H75+ULM!H75+UNO!H75</f>
        <v>0</v>
      </c>
      <c r="I75" s="84">
        <f>IF(ISBLANK(H75),"  ",IF(L75&gt;0,H75/L75,IF(H75&gt;0,1,0)))</f>
        <v>0</v>
      </c>
      <c r="J75" s="89">
        <f>ULSBoard!J75+Grambling!J75+LATech!J75+McNeese!J75+Nicholls!J75+NwSU!J75+SLU!J75+ULL!J75+ULM!J75+UNO!J75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874572172.13000011</v>
      </c>
      <c r="C76" s="116">
        <f t="shared" si="0"/>
        <v>0.54468928493191426</v>
      </c>
      <c r="D76" s="115">
        <f>D74+D67+D47+D40+D48+D75</f>
        <v>731062813.39999998</v>
      </c>
      <c r="E76" s="117">
        <f>IF(ISBLANK(D76),"  ",IF(F76&gt;0,D76/F76,IF(D76&gt;0,1,0)))</f>
        <v>0.45531071506808585</v>
      </c>
      <c r="F76" s="115">
        <f>F74+F67+F47+F40+F48+F75</f>
        <v>1605634985.53</v>
      </c>
      <c r="G76" s="118">
        <f>IF(ISBLANK(F76),"  ",IF(F76&gt;0,F76/F76,IF(F76&gt;0,1,0)))</f>
        <v>1</v>
      </c>
      <c r="H76" s="115">
        <f>H74+H67+H47+H40+H48+H75</f>
        <v>912163876</v>
      </c>
      <c r="I76" s="116">
        <f>IF(ISBLANK(H76),"  ",IF(L76&gt;0,H76/L76,IF(H76&gt;0,1,0)))</f>
        <v>0.55593814713554313</v>
      </c>
      <c r="J76" s="115">
        <f>J74+J67+J47+J40+J48+J75</f>
        <v>728601163.60000002</v>
      </c>
      <c r="K76" s="117">
        <f>IF(ISBLANK(J76),"  ",IF(L76&gt;0,J76/L76,IF(J76&gt;0,1,0)))</f>
        <v>0.44406185286445693</v>
      </c>
      <c r="L76" s="115">
        <f>L74+L67+L47+L40+L48+L75</f>
        <v>1640765039.5999999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H66" sqref="H6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1025487</v>
      </c>
      <c r="C13" s="42">
        <v>1</v>
      </c>
      <c r="D13" s="43">
        <v>0</v>
      </c>
      <c r="E13" s="44">
        <v>0</v>
      </c>
      <c r="F13" s="45">
        <f>D13+B13</f>
        <v>1025487</v>
      </c>
      <c r="G13" s="46">
        <f>IF(ISBLANK(F13),"  ",IF(F76&gt;0,F13/F76,IF(F13&gt;0,1,0)))</f>
        <v>0.26747085430569634</v>
      </c>
      <c r="H13" s="4">
        <v>1035004</v>
      </c>
      <c r="I13" s="42">
        <v>1</v>
      </c>
      <c r="J13" s="43">
        <v>0</v>
      </c>
      <c r="K13" s="44">
        <v>0</v>
      </c>
      <c r="L13" s="45">
        <f t="shared" ref="L13:L34" si="0">J13+H13</f>
        <v>1035004</v>
      </c>
      <c r="M13" s="47">
        <f>IF(ISBLANK(L13),"  ",IF(L76&gt;0,L13/L76,IF(L13&gt;0,1,0)))</f>
        <v>0.26890177303011376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0</v>
      </c>
      <c r="C15" s="53">
        <v>0</v>
      </c>
      <c r="D15" s="80">
        <v>0</v>
      </c>
      <c r="E15" s="55">
        <v>0</v>
      </c>
      <c r="F15" s="38">
        <f>D15+B15</f>
        <v>0</v>
      </c>
      <c r="G15" s="56">
        <f>IF(ISBLANK(F15),"  ",IF(F76&gt;0,F15/F76,IF(F15&gt;0,1,0)))</f>
        <v>0</v>
      </c>
      <c r="H15" s="79">
        <v>0</v>
      </c>
      <c r="I15" s="53">
        <v>0</v>
      </c>
      <c r="J15" s="80">
        <v>0</v>
      </c>
      <c r="K15" s="55">
        <v>0</v>
      </c>
      <c r="L15" s="38">
        <f t="shared" si="0"/>
        <v>0</v>
      </c>
      <c r="M15" s="56">
        <f>IF(ISBLANK(L15),"  ",IF(L76&gt;0,L15/L76,IF(L15&gt;0,1,0)))</f>
        <v>0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v>0</v>
      </c>
      <c r="D17" s="80">
        <v>0</v>
      </c>
      <c r="E17" s="44">
        <v>0</v>
      </c>
      <c r="F17" s="34">
        <f t="shared" si="1"/>
        <v>0</v>
      </c>
      <c r="G17" s="51">
        <f>IF(ISBLANK(F17),"  ",IF(F76&gt;0,F17/F76,IF(F17&gt;0,1,0)))</f>
        <v>0</v>
      </c>
      <c r="H17" s="32">
        <v>0</v>
      </c>
      <c r="I17" s="48">
        <v>0</v>
      </c>
      <c r="J17" s="80">
        <v>0</v>
      </c>
      <c r="K17" s="49">
        <v>0</v>
      </c>
      <c r="L17" s="34">
        <f t="shared" si="0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1025487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1025487</v>
      </c>
      <c r="G40" s="74">
        <f>IF(ISBLANK(F40),"  ",IF(F76&gt;0,F40/F76,IF(F40&gt;0,1,0)))</f>
        <v>0.26747085430569634</v>
      </c>
      <c r="H40" s="71">
        <v>1035004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1035004</v>
      </c>
      <c r="M40" s="74">
        <f>IF(ISBLANK(L40),"  ",IF(L76&gt;0,L40/L76,IF(L40&gt;0,1,0)))</f>
        <v>0.26890177303011376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v>0</v>
      </c>
      <c r="F50" s="96">
        <f t="shared" ref="F50:F55" si="2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v>0</v>
      </c>
      <c r="L50" s="96">
        <f t="shared" ref="L50:L66" si="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v>0</v>
      </c>
      <c r="F52" s="99">
        <f t="shared" si="2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v>0</v>
      </c>
      <c r="L52" s="99">
        <f t="shared" si="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v>0</v>
      </c>
      <c r="F53" s="99">
        <f t="shared" si="2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v>0</v>
      </c>
      <c r="F55" s="97">
        <f t="shared" si="2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v>0</v>
      </c>
      <c r="L55" s="97">
        <f t="shared" si="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v>0</v>
      </c>
      <c r="L56" s="97">
        <f t="shared" si="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v>0</v>
      </c>
      <c r="F60" s="68">
        <f t="shared" si="4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v>0</v>
      </c>
      <c r="L60" s="68">
        <f t="shared" si="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2808527</v>
      </c>
      <c r="C66" s="48">
        <v>1</v>
      </c>
      <c r="D66" s="80">
        <v>0</v>
      </c>
      <c r="E66" s="49">
        <v>0</v>
      </c>
      <c r="F66" s="34">
        <f t="shared" si="4"/>
        <v>2808527</v>
      </c>
      <c r="G66" s="51">
        <f>IF(ISBLANK(F66),"  ",IF(F76&gt;0,F66/F76,IF(F66&gt;0,1,0)))</f>
        <v>0.73252914569430372</v>
      </c>
      <c r="H66" s="32">
        <v>2814000</v>
      </c>
      <c r="I66" s="48">
        <v>1</v>
      </c>
      <c r="J66" s="80">
        <v>0</v>
      </c>
      <c r="K66" s="49">
        <v>0</v>
      </c>
      <c r="L66" s="34">
        <f t="shared" si="3"/>
        <v>2814000</v>
      </c>
      <c r="M66" s="51">
        <f>IF(ISBLANK(L66),"  ",IF(L76&gt;0,L66/L76,IF(L66&gt;0,1,0)))</f>
        <v>0.73109822696988624</v>
      </c>
      <c r="N66" s="25"/>
    </row>
    <row r="67" spans="1:14" s="77" customFormat="1" ht="15" customHeight="1" x14ac:dyDescent="0.25">
      <c r="A67" s="105" t="s">
        <v>64</v>
      </c>
      <c r="B67" s="106">
        <v>2808527</v>
      </c>
      <c r="C67" s="84">
        <v>1</v>
      </c>
      <c r="D67" s="107">
        <v>0</v>
      </c>
      <c r="E67" s="75">
        <v>0</v>
      </c>
      <c r="F67" s="106">
        <f>F66+F65+F64+F63+F62+F61+F60+F59+F58+F57+F56</f>
        <v>2808527</v>
      </c>
      <c r="G67" s="74">
        <f>IF(ISBLANK(F67),"  ",IF(F76&gt;0,F67/F76,IF(F67&gt;0,1,0)))</f>
        <v>0.73252914569430372</v>
      </c>
      <c r="H67" s="106">
        <v>2814000</v>
      </c>
      <c r="I67" s="84">
        <v>1</v>
      </c>
      <c r="J67" s="107">
        <v>0</v>
      </c>
      <c r="K67" s="75">
        <v>0</v>
      </c>
      <c r="L67" s="106">
        <f>L66+L65+L64+L63+L62+L61+L60+L59+L58+L57+L56</f>
        <v>2814000</v>
      </c>
      <c r="M67" s="74">
        <f>IF(ISBLANK(L67),"  ",IF(L76&gt;0,L67/L76,IF(L67&gt;0,1,0)))</f>
        <v>0.73109822696988624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0</v>
      </c>
      <c r="E73" s="49"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v>0</v>
      </c>
      <c r="J73" s="80">
        <v>0</v>
      </c>
      <c r="K73" s="49"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0</v>
      </c>
      <c r="E74" s="75">
        <v>0</v>
      </c>
      <c r="F74" s="112">
        <f>F73+F72+F71+F70+F69</f>
        <v>0</v>
      </c>
      <c r="G74" s="74">
        <f>IF(ISBLANK(F74),"  ",IF(F76&gt;0,F74/F76,IF(F74&gt;0,1,0)))</f>
        <v>0</v>
      </c>
      <c r="H74" s="110">
        <v>0</v>
      </c>
      <c r="I74" s="84">
        <v>0</v>
      </c>
      <c r="J74" s="111">
        <v>0</v>
      </c>
      <c r="K74" s="75"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3834014</v>
      </c>
      <c r="C76" s="116">
        <v>1</v>
      </c>
      <c r="D76" s="115">
        <v>0</v>
      </c>
      <c r="E76" s="117">
        <v>0</v>
      </c>
      <c r="F76" s="115">
        <f>F74+F67+F47+F40+F48+F75</f>
        <v>3834014</v>
      </c>
      <c r="G76" s="118">
        <f>IF(ISBLANK(F76),"  ",IF(F76&gt;0,F76/F76,IF(F76&gt;0,1,0)))</f>
        <v>1</v>
      </c>
      <c r="H76" s="115">
        <v>3849004</v>
      </c>
      <c r="I76" s="116">
        <v>1</v>
      </c>
      <c r="J76" s="115">
        <v>0</v>
      </c>
      <c r="K76" s="117">
        <v>0</v>
      </c>
      <c r="L76" s="115">
        <f>L74+L67+L47+L40+L48+L75</f>
        <v>3849004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13654237.470000001</v>
      </c>
      <c r="C13" s="42">
        <v>1</v>
      </c>
      <c r="D13" s="43">
        <v>0</v>
      </c>
      <c r="E13" s="44">
        <v>0</v>
      </c>
      <c r="F13" s="45">
        <f>D13+B13</f>
        <v>13654237.470000001</v>
      </c>
      <c r="G13" s="46">
        <f>IF(ISBLANK(F13),"  ",IF(F76&gt;0,F13/F76,IF(F13&gt;0,1,0)))</f>
        <v>0.12848533944416421</v>
      </c>
      <c r="H13" s="4">
        <v>14052455</v>
      </c>
      <c r="I13" s="42">
        <v>1</v>
      </c>
      <c r="J13" s="43">
        <v>0</v>
      </c>
      <c r="K13" s="44">
        <v>0</v>
      </c>
      <c r="L13" s="45">
        <f t="shared" ref="L13:L34" si="0">J13+H13</f>
        <v>14052455</v>
      </c>
      <c r="M13" s="47">
        <f>IF(ISBLANK(L13),"  ",IF(L76&gt;0,L13/L76,IF(L13&gt;0,1,0)))</f>
        <v>0.12668435514378082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1013237.91</v>
      </c>
      <c r="C15" s="53">
        <v>1</v>
      </c>
      <c r="D15" s="80">
        <v>0</v>
      </c>
      <c r="E15" s="55">
        <v>0</v>
      </c>
      <c r="F15" s="38">
        <f>D15+B15</f>
        <v>1013237.91</v>
      </c>
      <c r="G15" s="56">
        <f>IF(ISBLANK(F15),"  ",IF(F76&gt;0,F15/F76,IF(F15&gt;0,1,0)))</f>
        <v>9.5344919179910469E-3</v>
      </c>
      <c r="H15" s="79">
        <v>1040456</v>
      </c>
      <c r="I15" s="53">
        <v>1</v>
      </c>
      <c r="J15" s="80">
        <v>0</v>
      </c>
      <c r="K15" s="55">
        <v>0</v>
      </c>
      <c r="L15" s="38">
        <f t="shared" si="0"/>
        <v>1040456</v>
      </c>
      <c r="M15" s="56">
        <f>IF(ISBLANK(L15),"  ",IF(L76&gt;0,L15/L76,IF(L15&gt;0,1,0)))</f>
        <v>9.3798199258049667E-3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1013237.91</v>
      </c>
      <c r="C17" s="48">
        <v>1</v>
      </c>
      <c r="D17" s="80">
        <v>0</v>
      </c>
      <c r="E17" s="44">
        <v>0</v>
      </c>
      <c r="F17" s="34">
        <f t="shared" si="1"/>
        <v>1013237.91</v>
      </c>
      <c r="G17" s="51">
        <f>IF(ISBLANK(F17),"  ",IF(F76&gt;0,F17/F76,IF(F17&gt;0,1,0)))</f>
        <v>9.5344919179910469E-3</v>
      </c>
      <c r="H17" s="32">
        <v>1040456</v>
      </c>
      <c r="I17" s="48">
        <v>1</v>
      </c>
      <c r="J17" s="80">
        <v>0</v>
      </c>
      <c r="K17" s="49">
        <v>0</v>
      </c>
      <c r="L17" s="34">
        <f t="shared" si="0"/>
        <v>1040456</v>
      </c>
      <c r="M17" s="51">
        <f>IF(ISBLANK(L17),"  ",IF(L76&gt;0,L17/L76,IF(L17&gt;0,1,0)))</f>
        <v>9.3798199258049667E-3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14667475.380000001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14667475.380000001</v>
      </c>
      <c r="G40" s="74">
        <f>IF(ISBLANK(F40),"  ",IF(F76&gt;0,F40/F76,IF(F40&gt;0,1,0)))</f>
        <v>0.13801983136215526</v>
      </c>
      <c r="H40" s="71">
        <v>15092911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15092911</v>
      </c>
      <c r="M40" s="74">
        <f>IF(ISBLANK(L40),"  ",IF(L76&gt;0,L40/L76,IF(L40&gt;0,1,0)))</f>
        <v>0.13606417506958579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27105570.140000001</v>
      </c>
      <c r="C50" s="42">
        <v>1</v>
      </c>
      <c r="D50" s="93">
        <v>0</v>
      </c>
      <c r="E50" s="44">
        <v>0</v>
      </c>
      <c r="F50" s="96">
        <f t="shared" ref="F50:F55" si="2">D50+B50</f>
        <v>27105570.140000001</v>
      </c>
      <c r="G50" s="46">
        <f>IF(ISBLANK(F50),"  ",IF(F76&gt;0,F50/F76,IF(F50&gt;0,1,0)))</f>
        <v>0.2550613601028503</v>
      </c>
      <c r="H50" s="91">
        <v>27120973</v>
      </c>
      <c r="I50" s="42">
        <v>1</v>
      </c>
      <c r="J50" s="93">
        <v>0</v>
      </c>
      <c r="K50" s="44">
        <v>0</v>
      </c>
      <c r="L50" s="96">
        <f t="shared" ref="L50:L66" si="3">J50+H50</f>
        <v>27120973</v>
      </c>
      <c r="M50" s="46">
        <f>IF(ISBLANK(L50),"  ",IF(L76&gt;0,L50/L76,IF(L50&gt;0,1,0)))</f>
        <v>0.24449841507244754</v>
      </c>
      <c r="N50" s="25"/>
    </row>
    <row r="51" spans="1:14" ht="15" customHeight="1" x14ac:dyDescent="0.2">
      <c r="A51" s="31" t="s">
        <v>48</v>
      </c>
      <c r="B51" s="79">
        <v>2789991.2</v>
      </c>
      <c r="C51" s="48">
        <v>1</v>
      </c>
      <c r="D51" s="80">
        <v>0</v>
      </c>
      <c r="E51" s="49">
        <v>4.9665781285899255E-2</v>
      </c>
      <c r="F51" s="97">
        <f t="shared" si="2"/>
        <v>2789991.2</v>
      </c>
      <c r="G51" s="51">
        <f>IF(ISBLANK(F51),"  ",IF(F76&gt;0,F51/F76,IF(F51&gt;0,1,0)))</f>
        <v>2.6253605678518428E-2</v>
      </c>
      <c r="H51" s="79">
        <v>2761038</v>
      </c>
      <c r="I51" s="48">
        <v>1</v>
      </c>
      <c r="J51" s="80">
        <v>0</v>
      </c>
      <c r="K51" s="49">
        <v>4.7315804869866196E-2</v>
      </c>
      <c r="L51" s="97">
        <f t="shared" si="3"/>
        <v>2761038</v>
      </c>
      <c r="M51" s="51">
        <f>IF(ISBLANK(L51),"  ",IF(L76&gt;0,L51/L76,IF(L51&gt;0,1,0)))</f>
        <v>2.489104704889461E-2</v>
      </c>
      <c r="N51" s="25"/>
    </row>
    <row r="52" spans="1:14" ht="15" customHeight="1" x14ac:dyDescent="0.2">
      <c r="A52" s="98" t="s">
        <v>49</v>
      </c>
      <c r="B52" s="125">
        <v>1183700</v>
      </c>
      <c r="C52" s="48">
        <v>1</v>
      </c>
      <c r="D52" s="126">
        <v>0</v>
      </c>
      <c r="E52" s="49">
        <v>0.68065761084043619</v>
      </c>
      <c r="F52" s="99">
        <f t="shared" si="2"/>
        <v>1183700</v>
      </c>
      <c r="G52" s="51">
        <f>IF(ISBLANK(F52),"  ",IF(F76&gt;0,F52/F76,IF(F52&gt;0,1,0)))</f>
        <v>1.1138527261900417E-2</v>
      </c>
      <c r="H52" s="125">
        <v>1150000</v>
      </c>
      <c r="I52" s="48">
        <v>1</v>
      </c>
      <c r="J52" s="126">
        <v>0</v>
      </c>
      <c r="K52" s="49">
        <v>0</v>
      </c>
      <c r="L52" s="99">
        <f t="shared" si="3"/>
        <v>1150000</v>
      </c>
      <c r="M52" s="51">
        <f>IF(ISBLANK(L52),"  ",IF(L76&gt;0,L52/L76,IF(L52&gt;0,1,0)))</f>
        <v>1.036737057086096E-2</v>
      </c>
      <c r="N52" s="25"/>
    </row>
    <row r="53" spans="1:14" ht="15" customHeight="1" x14ac:dyDescent="0.2">
      <c r="A53" s="98" t="s">
        <v>50</v>
      </c>
      <c r="B53" s="125">
        <v>651035</v>
      </c>
      <c r="C53" s="48">
        <v>1</v>
      </c>
      <c r="D53" s="126">
        <v>0</v>
      </c>
      <c r="E53" s="49">
        <v>0</v>
      </c>
      <c r="F53" s="99">
        <f t="shared" si="2"/>
        <v>651035</v>
      </c>
      <c r="G53" s="51">
        <f>IF(ISBLANK(F53),"  ",IF(F76&gt;0,F53/F76,IF(F53&gt;0,1,0)))</f>
        <v>6.1261899940452296E-3</v>
      </c>
      <c r="H53" s="125">
        <v>650000</v>
      </c>
      <c r="I53" s="48">
        <v>1</v>
      </c>
      <c r="J53" s="126">
        <v>0</v>
      </c>
      <c r="K53" s="49">
        <v>0</v>
      </c>
      <c r="L53" s="99">
        <f t="shared" si="3"/>
        <v>650000</v>
      </c>
      <c r="M53" s="51">
        <f>IF(ISBLANK(L53),"  ",IF(L76&gt;0,L53/L76,IF(L53&gt;0,1,0)))</f>
        <v>5.8598181487474988E-3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1105900</v>
      </c>
      <c r="E54" s="49">
        <v>1</v>
      </c>
      <c r="F54" s="99">
        <f t="shared" si="2"/>
        <v>1105900</v>
      </c>
      <c r="G54" s="51">
        <f>IF(ISBLANK(F54),"  ",IF(F76&gt;0,F54/F76,IF(F54&gt;0,1,0)))</f>
        <v>1.0406435160036894E-2</v>
      </c>
      <c r="H54" s="125">
        <v>0</v>
      </c>
      <c r="I54" s="48">
        <v>0</v>
      </c>
      <c r="J54" s="126">
        <v>1839935</v>
      </c>
      <c r="K54" s="49">
        <v>1</v>
      </c>
      <c r="L54" s="99">
        <f t="shared" si="3"/>
        <v>1839935</v>
      </c>
      <c r="M54" s="51">
        <f>IF(ISBLANK(L54),"  ",IF(L76&gt;0,L54/L76,IF(L54&gt;0,1,0)))</f>
        <v>1.6587206931562661E-2</v>
      </c>
      <c r="N54" s="25"/>
    </row>
    <row r="55" spans="1:14" ht="15" customHeight="1" x14ac:dyDescent="0.2">
      <c r="A55" s="31" t="s">
        <v>52</v>
      </c>
      <c r="B55" s="79">
        <v>909614.64000000013</v>
      </c>
      <c r="C55" s="48">
        <v>0.15639912316868729</v>
      </c>
      <c r="D55" s="80">
        <v>4906368.3499999996</v>
      </c>
      <c r="E55" s="49">
        <v>7.3335217022233632</v>
      </c>
      <c r="F55" s="97">
        <f t="shared" si="2"/>
        <v>5815982.9900000002</v>
      </c>
      <c r="G55" s="51">
        <f>IF(ISBLANK(F55),"  ",IF(F76&gt;0,F55/F76,IF(F55&gt;0,1,0)))</f>
        <v>5.4727959017372735E-2</v>
      </c>
      <c r="H55" s="79">
        <v>1875000</v>
      </c>
      <c r="I55" s="48">
        <v>0.27986641043341975</v>
      </c>
      <c r="J55" s="80">
        <v>4824625</v>
      </c>
      <c r="K55" s="49">
        <v>0.8757471793697521</v>
      </c>
      <c r="L55" s="97">
        <f t="shared" si="3"/>
        <v>6699625</v>
      </c>
      <c r="M55" s="51">
        <f>IF(ISBLANK(L55),"  ",IF(L76&gt;0,L55/L76,IF(L55&gt;0,1,0)))</f>
        <v>6.0397821792003786E-2</v>
      </c>
      <c r="N55" s="25"/>
    </row>
    <row r="56" spans="1:14" s="77" customFormat="1" ht="15" customHeight="1" x14ac:dyDescent="0.25">
      <c r="A56" s="87" t="s">
        <v>53</v>
      </c>
      <c r="B56" s="127">
        <v>32639910.98</v>
      </c>
      <c r="C56" s="84">
        <v>0.84445202174322009</v>
      </c>
      <c r="D56" s="107">
        <v>6012268.3499999996</v>
      </c>
      <c r="E56" s="75">
        <v>0.22192193066739976</v>
      </c>
      <c r="F56" s="100">
        <f>F55+F53+F52+F51+F50+F54</f>
        <v>38652179.329999998</v>
      </c>
      <c r="G56" s="74">
        <f>IF(ISBLANK(F56),"  ",IF(F76&gt;0,F56/F76,IF(F56&gt;0,1,0)))</f>
        <v>0.36371407721472399</v>
      </c>
      <c r="H56" s="127">
        <v>33557011</v>
      </c>
      <c r="I56" s="84">
        <v>0.83430383661543206</v>
      </c>
      <c r="J56" s="107">
        <v>6664560</v>
      </c>
      <c r="K56" s="75">
        <v>0.1617262595585312</v>
      </c>
      <c r="L56" s="97">
        <f t="shared" si="3"/>
        <v>40221571</v>
      </c>
      <c r="M56" s="74">
        <f>IF(ISBLANK(L56),"  ",IF(L76&gt;0,L56/L76,IF(L56&gt;0,1,0)))</f>
        <v>0.36260167956451705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1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1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v>1</v>
      </c>
      <c r="F60" s="68">
        <f t="shared" si="4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v>1</v>
      </c>
      <c r="L60" s="68">
        <f t="shared" si="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4973720</v>
      </c>
      <c r="E62" s="49">
        <v>1</v>
      </c>
      <c r="F62" s="34">
        <f t="shared" si="4"/>
        <v>4973720</v>
      </c>
      <c r="G62" s="51">
        <f>IF(ISBLANK(F62),"  ",IF(F76&gt;0,F62/F76,IF(F62&gt;0,1,0)))</f>
        <v>4.6802328134712634E-2</v>
      </c>
      <c r="H62" s="32">
        <v>0</v>
      </c>
      <c r="I62" s="48">
        <v>0</v>
      </c>
      <c r="J62" s="80">
        <v>5999290</v>
      </c>
      <c r="K62" s="49">
        <v>1</v>
      </c>
      <c r="L62" s="34">
        <f t="shared" si="3"/>
        <v>5999290</v>
      </c>
      <c r="M62" s="51">
        <f>IF(ISBLANK(L62),"  ",IF(L76&gt;0,L62/L76,IF(L62&gt;0,1,0)))</f>
        <v>5.4084228340922129E-2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24480860.239999998</v>
      </c>
      <c r="E63" s="49">
        <v>1</v>
      </c>
      <c r="F63" s="34">
        <f t="shared" si="4"/>
        <v>24480860.239999998</v>
      </c>
      <c r="G63" s="51">
        <f>IF(ISBLANK(F63),"  ",IF(F76&gt;0,F63/F76,IF(F63&gt;0,1,0)))</f>
        <v>0.23036303892710483</v>
      </c>
      <c r="H63" s="32">
        <v>0</v>
      </c>
      <c r="I63" s="48">
        <v>0</v>
      </c>
      <c r="J63" s="80">
        <v>26164510</v>
      </c>
      <c r="K63" s="49">
        <v>1</v>
      </c>
      <c r="L63" s="34">
        <f t="shared" si="3"/>
        <v>26164510</v>
      </c>
      <c r="M63" s="51">
        <f>IF(ISBLANK(L63),"  ",IF(L76&gt;0,L63/L76,IF(L63&gt;0,1,0)))</f>
        <v>0.23587580084782372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1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1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1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1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462916.83</v>
      </c>
      <c r="C66" s="48">
        <v>1</v>
      </c>
      <c r="D66" s="80">
        <v>0</v>
      </c>
      <c r="E66" s="49">
        <v>2.0334978071162904</v>
      </c>
      <c r="F66" s="34">
        <f t="shared" si="4"/>
        <v>462916.83</v>
      </c>
      <c r="G66" s="51">
        <f>IF(ISBLANK(F66),"  ",IF(F76&gt;0,F66/F76,IF(F66&gt;0,1,0)))</f>
        <v>4.3560122758701707E-3</v>
      </c>
      <c r="H66" s="32">
        <v>413032</v>
      </c>
      <c r="I66" s="48">
        <v>1</v>
      </c>
      <c r="J66" s="80">
        <v>0</v>
      </c>
      <c r="K66" s="49">
        <v>0.67034754478671532</v>
      </c>
      <c r="L66" s="34">
        <f t="shared" si="3"/>
        <v>413032</v>
      </c>
      <c r="M66" s="51">
        <f>IF(ISBLANK(L66),"  ",IF(L76&gt;0,L66/L76,IF(L66&gt;0,1,0)))</f>
        <v>3.7235267840207338E-3</v>
      </c>
      <c r="N66" s="25"/>
    </row>
    <row r="67" spans="1:14" s="77" customFormat="1" ht="15" customHeight="1" x14ac:dyDescent="0.25">
      <c r="A67" s="105" t="s">
        <v>64</v>
      </c>
      <c r="B67" s="106">
        <v>33102827.809999999</v>
      </c>
      <c r="C67" s="84">
        <v>0.48276190800282093</v>
      </c>
      <c r="D67" s="107">
        <v>35466848.589999996</v>
      </c>
      <c r="E67" s="75">
        <v>0.61728662636791676</v>
      </c>
      <c r="F67" s="106">
        <f>F66+F65+F64+F63+F62+F61+F60+F59+F58+F57+F56</f>
        <v>68569676.399999991</v>
      </c>
      <c r="G67" s="74">
        <f>IF(ISBLANK(F67),"  ",IF(F76&gt;0,F67/F76,IF(F67&gt;0,1,0)))</f>
        <v>0.64523545655241155</v>
      </c>
      <c r="H67" s="106">
        <v>33970043</v>
      </c>
      <c r="I67" s="84">
        <v>0.4666317061927856</v>
      </c>
      <c r="J67" s="107">
        <v>38828360</v>
      </c>
      <c r="K67" s="75">
        <v>0.36719387919178686</v>
      </c>
      <c r="L67" s="106">
        <f>L66+L65+L64+L63+L62+L61+L60+L59+L58+L57+L56</f>
        <v>72798403</v>
      </c>
      <c r="M67" s="74">
        <f>IF(ISBLANK(L67),"  ",IF(L76&gt;0,L67/L76,IF(L67&gt;0,1,0)))</f>
        <v>0.65628523553728368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1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1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17642849</v>
      </c>
      <c r="E72" s="44">
        <v>1</v>
      </c>
      <c r="F72" s="58">
        <f>D72+B72</f>
        <v>17642849</v>
      </c>
      <c r="G72" s="46">
        <f>IF(ISBLANK(F72),"  ",IF(F76&gt;0,F72/F76,IF(F72&gt;0,1,0)))</f>
        <v>0.16601787155875011</v>
      </c>
      <c r="H72" s="3">
        <v>0</v>
      </c>
      <c r="I72" s="42">
        <v>0</v>
      </c>
      <c r="J72" s="93">
        <v>17642849</v>
      </c>
      <c r="K72" s="44">
        <v>1</v>
      </c>
      <c r="L72" s="58">
        <f>J72+H72</f>
        <v>17642849</v>
      </c>
      <c r="M72" s="46">
        <f>IF(ISBLANK(L72),"  ",IF(L76&gt;0,L72/L76,IF(L72&gt;0,1,0)))</f>
        <v>0.15905213348586411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5390781</v>
      </c>
      <c r="E73" s="49">
        <v>1</v>
      </c>
      <c r="F73" s="34">
        <f>D73+B73</f>
        <v>5390781</v>
      </c>
      <c r="G73" s="51">
        <f>IF(ISBLANK(F73),"  ",IF(F76&gt;0,F73/F76,IF(F73&gt;0,1,0)))</f>
        <v>5.0726840526683109E-2</v>
      </c>
      <c r="H73" s="32">
        <v>0</v>
      </c>
      <c r="I73" s="48">
        <v>0</v>
      </c>
      <c r="J73" s="80">
        <v>5390781</v>
      </c>
      <c r="K73" s="49">
        <v>1</v>
      </c>
      <c r="L73" s="34">
        <f>J73+H73</f>
        <v>5390781</v>
      </c>
      <c r="M73" s="51">
        <f>IF(ISBLANK(L73),"  ",IF(L76&gt;0,L73/L76,IF(L73&gt;0,1,0)))</f>
        <v>4.8598455907266448E-2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23033630</v>
      </c>
      <c r="E74" s="75">
        <v>1</v>
      </c>
      <c r="F74" s="112">
        <f>F73+F72+F71+F70+F69</f>
        <v>23033630</v>
      </c>
      <c r="G74" s="74">
        <f>IF(ISBLANK(F74),"  ",IF(F76&gt;0,F74/F76,IF(F74&gt;0,1,0)))</f>
        <v>0.21674471208543322</v>
      </c>
      <c r="H74" s="110">
        <v>0</v>
      </c>
      <c r="I74" s="84">
        <v>0</v>
      </c>
      <c r="J74" s="111">
        <v>23033630</v>
      </c>
      <c r="K74" s="75">
        <v>1</v>
      </c>
      <c r="L74" s="112">
        <f>L73+L72+L71+L70+L69</f>
        <v>23033630</v>
      </c>
      <c r="M74" s="74">
        <f>IF(ISBLANK(L74),"  ",IF(L76&gt;0,L74/L76,IF(L74&gt;0,1,0)))</f>
        <v>0.20765058939313055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47770303.189999998</v>
      </c>
      <c r="C76" s="116">
        <v>0.44951493147846872</v>
      </c>
      <c r="D76" s="115">
        <v>58500478.589999996</v>
      </c>
      <c r="E76" s="117">
        <v>0.39521998344089138</v>
      </c>
      <c r="F76" s="115">
        <f>F74+F67+F47+F40+F48+F75</f>
        <v>106270781.77999999</v>
      </c>
      <c r="G76" s="118">
        <f>IF(ISBLANK(F76),"  ",IF(F76&gt;0,F76/F76,IF(F76&gt;0,1,0)))</f>
        <v>1</v>
      </c>
      <c r="H76" s="115">
        <v>49062954</v>
      </c>
      <c r="I76" s="116">
        <v>0.44230767427748263</v>
      </c>
      <c r="J76" s="115">
        <v>61861990</v>
      </c>
      <c r="K76" s="117">
        <v>0.36886005701220476</v>
      </c>
      <c r="L76" s="115">
        <f>L74+L67+L47+L40+L48+L75</f>
        <v>110924944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27167396</v>
      </c>
      <c r="C13" s="42">
        <v>1</v>
      </c>
      <c r="D13" s="43">
        <v>0</v>
      </c>
      <c r="E13" s="44">
        <v>0</v>
      </c>
      <c r="F13" s="45">
        <f>D13+B13</f>
        <v>27167396</v>
      </c>
      <c r="G13" s="46">
        <f>IF(ISBLANK(F13),"  ",IF(F76&gt;0,F13/F76,IF(F13&gt;0,1,0)))</f>
        <v>0.12211469799796978</v>
      </c>
      <c r="H13" s="4">
        <v>27588200</v>
      </c>
      <c r="I13" s="42">
        <v>1</v>
      </c>
      <c r="J13" s="43">
        <v>0</v>
      </c>
      <c r="K13" s="44">
        <v>0</v>
      </c>
      <c r="L13" s="45">
        <f t="shared" ref="L13:L34" si="0">J13+H13</f>
        <v>27588200</v>
      </c>
      <c r="M13" s="47">
        <f>IF(ISBLANK(L13),"  ",IF(L76&gt;0,L13/L76,IF(L13&gt;0,1,0)))</f>
        <v>0.11989880836450928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1917763</v>
      </c>
      <c r="C15" s="53">
        <v>1</v>
      </c>
      <c r="D15" s="80">
        <v>0</v>
      </c>
      <c r="E15" s="55">
        <v>0</v>
      </c>
      <c r="F15" s="38">
        <f>D15+B15</f>
        <v>1917763</v>
      </c>
      <c r="G15" s="56">
        <f>IF(ISBLANK(F15),"  ",IF(F76&gt;0,F15/F76,IF(F15&gt;0,1,0)))</f>
        <v>8.6201507710448409E-3</v>
      </c>
      <c r="H15" s="79">
        <v>1969279</v>
      </c>
      <c r="I15" s="53">
        <v>1</v>
      </c>
      <c r="J15" s="32">
        <v>0</v>
      </c>
      <c r="K15" s="55">
        <v>0</v>
      </c>
      <c r="L15" s="38">
        <f t="shared" si="0"/>
        <v>1969279</v>
      </c>
      <c r="M15" s="56">
        <f>IF(ISBLANK(L15),"  ",IF(L76&gt;0,L15/L76,IF(L15&gt;0,1,0)))</f>
        <v>8.5585215939152411E-3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1917763</v>
      </c>
      <c r="C17" s="48">
        <v>1</v>
      </c>
      <c r="D17" s="80">
        <v>0</v>
      </c>
      <c r="E17" s="44">
        <v>0</v>
      </c>
      <c r="F17" s="34">
        <f t="shared" si="1"/>
        <v>1917763</v>
      </c>
      <c r="G17" s="51">
        <f>IF(ISBLANK(F17),"  ",IF(F76&gt;0,F17/F76,IF(F17&gt;0,1,0)))</f>
        <v>8.6201507710448409E-3</v>
      </c>
      <c r="H17" s="32">
        <v>1969279</v>
      </c>
      <c r="I17" s="48">
        <v>1</v>
      </c>
      <c r="J17" s="80">
        <v>0</v>
      </c>
      <c r="K17" s="49">
        <v>0</v>
      </c>
      <c r="L17" s="34">
        <f t="shared" si="0"/>
        <v>1969279</v>
      </c>
      <c r="M17" s="51">
        <f>IF(ISBLANK(L17),"  ",IF(L76&gt;0,L17/L76,IF(L17&gt;0,1,0)))</f>
        <v>8.5585215939152411E-3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29085159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29085159</v>
      </c>
      <c r="G40" s="74">
        <f>IF(ISBLANK(F40),"  ",IF(F76&gt;0,F40/F76,IF(F40&gt;0,1,0)))</f>
        <v>0.13073484876901462</v>
      </c>
      <c r="H40" s="71">
        <v>29557479</v>
      </c>
      <c r="I40" s="84">
        <v>1</v>
      </c>
      <c r="J40" s="71">
        <v>0</v>
      </c>
      <c r="K40" s="75">
        <v>0</v>
      </c>
      <c r="L40" s="71">
        <f>L39+L38+L36+L34+L29+L28+L26+L27+L25+L24+L23+L22+L21+L20+L19+L18+L17+L16+L14+L13+L30+L31+L32+L33</f>
        <v>29557479</v>
      </c>
      <c r="M40" s="74">
        <f>IF(ISBLANK(L40),"  ",IF(L76&gt;0,L40/L76,IF(L40&gt;0,1,0)))</f>
        <v>0.12845732995842452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1404913</v>
      </c>
      <c r="E45" s="49">
        <v>1</v>
      </c>
      <c r="F45" s="68">
        <f>D45+B45</f>
        <v>1404913</v>
      </c>
      <c r="G45" s="51">
        <f>IF(ISBLANK(F45),"  ",IF(D76&gt;0,F45/D76,IF(F45&gt;0,1,0)))</f>
        <v>1.4595889995818772E-2</v>
      </c>
      <c r="H45" s="32">
        <v>0</v>
      </c>
      <c r="I45" s="48">
        <v>0</v>
      </c>
      <c r="J45" s="80">
        <v>1442184</v>
      </c>
      <c r="K45" s="49">
        <v>1</v>
      </c>
      <c r="L45" s="68">
        <f>J45+H45</f>
        <v>1442184</v>
      </c>
      <c r="M45" s="51">
        <f>IF(ISBLANK(L45),"  ",IF(J76&gt;0,L45/J76,IF(L45&gt;0,1,0)))</f>
        <v>1.4839944911521224E-2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1404913</v>
      </c>
      <c r="E47" s="75">
        <v>1</v>
      </c>
      <c r="F47" s="86">
        <f>F46+F45+F44+F43+F42</f>
        <v>1404913</v>
      </c>
      <c r="G47" s="74">
        <f>IF(ISBLANK(F47),"  ",IF(F76&gt;0,F47/F76,IF(F47&gt;0,1,0)))</f>
        <v>6.314941877698611E-3</v>
      </c>
      <c r="H47" s="106">
        <v>0</v>
      </c>
      <c r="I47" s="84">
        <v>0</v>
      </c>
      <c r="J47" s="107">
        <v>1442184</v>
      </c>
      <c r="K47" s="75">
        <v>1</v>
      </c>
      <c r="L47" s="86">
        <f>L46+L45+L44+L43+L42</f>
        <v>1442184</v>
      </c>
      <c r="M47" s="74">
        <f>IF(ISBLANK(L47),"  ",IF(L76&gt;0,L47/L76,IF(L47&gt;0,1,0)))</f>
        <v>6.2677573398178003E-3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24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76838262</v>
      </c>
      <c r="C50" s="42">
        <v>1</v>
      </c>
      <c r="D50" s="93">
        <v>0</v>
      </c>
      <c r="E50" s="44">
        <v>0</v>
      </c>
      <c r="F50" s="96">
        <f t="shared" ref="F50:F55" si="2">D50+B50</f>
        <v>76838262</v>
      </c>
      <c r="G50" s="46">
        <f>IF(ISBLANK(F50),"  ",IF(F76&gt;0,F50/F76,IF(F50&gt;0,1,0)))</f>
        <v>0.34538021821520465</v>
      </c>
      <c r="H50" s="91">
        <v>79418000</v>
      </c>
      <c r="I50" s="42">
        <v>1</v>
      </c>
      <c r="J50" s="93">
        <v>0</v>
      </c>
      <c r="K50" s="44">
        <v>0</v>
      </c>
      <c r="L50" s="96">
        <f t="shared" ref="L50:L66" si="3">J50+H50</f>
        <v>79418000</v>
      </c>
      <c r="M50" s="46">
        <f>IF(ISBLANK(L50),"  ",IF(L76&gt;0,L50/L76,IF(L50&gt;0,1,0)))</f>
        <v>0.34515204191257848</v>
      </c>
      <c r="N50" s="25"/>
    </row>
    <row r="51" spans="1:14" ht="15" customHeight="1" x14ac:dyDescent="0.2">
      <c r="A51" s="31" t="s">
        <v>48</v>
      </c>
      <c r="B51" s="79">
        <v>9684544</v>
      </c>
      <c r="C51" s="48">
        <v>1</v>
      </c>
      <c r="D51" s="80">
        <v>0</v>
      </c>
      <c r="E51" s="49">
        <v>0</v>
      </c>
      <c r="F51" s="97">
        <f t="shared" si="2"/>
        <v>9684544</v>
      </c>
      <c r="G51" s="51">
        <f>IF(ISBLANK(F51),"  ",IF(F76&gt;0,F51/F76,IF(F51&gt;0,1,0)))</f>
        <v>4.3531046030618845E-2</v>
      </c>
      <c r="H51" s="79">
        <v>9686000</v>
      </c>
      <c r="I51" s="48">
        <v>1</v>
      </c>
      <c r="J51" s="80">
        <v>0</v>
      </c>
      <c r="K51" s="49">
        <v>0</v>
      </c>
      <c r="L51" s="97">
        <f t="shared" si="3"/>
        <v>9686000</v>
      </c>
      <c r="M51" s="51">
        <f>IF(ISBLANK(L51),"  ",IF(L76&gt;0,L51/L76,IF(L51&gt;0,1,0)))</f>
        <v>4.2095528443995507E-2</v>
      </c>
      <c r="N51" s="25"/>
    </row>
    <row r="52" spans="1:14" ht="15" customHeight="1" x14ac:dyDescent="0.2">
      <c r="A52" s="98" t="s">
        <v>49</v>
      </c>
      <c r="B52" s="125">
        <v>2089322</v>
      </c>
      <c r="C52" s="48">
        <v>1</v>
      </c>
      <c r="D52" s="126">
        <v>0</v>
      </c>
      <c r="E52" s="49">
        <v>0</v>
      </c>
      <c r="F52" s="99">
        <f t="shared" si="2"/>
        <v>2089322</v>
      </c>
      <c r="G52" s="51">
        <f>IF(ISBLANK(F52),"  ",IF(F76&gt;0,F52/F76,IF(F52&gt;0,1,0)))</f>
        <v>9.3912911289147569E-3</v>
      </c>
      <c r="H52" s="125">
        <v>2114000</v>
      </c>
      <c r="I52" s="48">
        <v>1</v>
      </c>
      <c r="J52" s="126">
        <v>0</v>
      </c>
      <c r="K52" s="49">
        <v>0</v>
      </c>
      <c r="L52" s="99">
        <f t="shared" si="3"/>
        <v>2114000</v>
      </c>
      <c r="M52" s="51">
        <f>IF(ISBLANK(L52),"  ",IF(L76&gt;0,L52/L76,IF(L52&gt;0,1,0)))</f>
        <v>9.1874816364450242E-3</v>
      </c>
      <c r="N52" s="25"/>
    </row>
    <row r="53" spans="1:14" ht="15" customHeight="1" x14ac:dyDescent="0.2">
      <c r="A53" s="98" t="s">
        <v>50</v>
      </c>
      <c r="B53" s="125">
        <v>1205713</v>
      </c>
      <c r="C53" s="48">
        <v>1</v>
      </c>
      <c r="D53" s="126">
        <v>0</v>
      </c>
      <c r="E53" s="49">
        <v>0</v>
      </c>
      <c r="F53" s="99">
        <f t="shared" si="2"/>
        <v>1205713</v>
      </c>
      <c r="G53" s="51">
        <f>IF(ISBLANK(F53),"  ",IF(F76&gt;0,F53/F76,IF(F53&gt;0,1,0)))</f>
        <v>5.4195580197390339E-3</v>
      </c>
      <c r="H53" s="125">
        <v>1220000</v>
      </c>
      <c r="I53" s="48">
        <v>1</v>
      </c>
      <c r="J53" s="126">
        <v>0</v>
      </c>
      <c r="K53" s="49">
        <v>0</v>
      </c>
      <c r="L53" s="99">
        <f t="shared" si="3"/>
        <v>1220000</v>
      </c>
      <c r="M53" s="51">
        <f>IF(ISBLANK(L53),"  ",IF(L76&gt;0,L53/L76,IF(L53&gt;0,1,0)))</f>
        <v>5.3021417201811393E-3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3268075</v>
      </c>
      <c r="C55" s="48">
        <v>0.24174458953554001</v>
      </c>
      <c r="D55" s="80">
        <v>10250635</v>
      </c>
      <c r="E55" s="49">
        <v>3.1155998297924077</v>
      </c>
      <c r="F55" s="97">
        <f t="shared" si="2"/>
        <v>13518710</v>
      </c>
      <c r="G55" s="51">
        <f>IF(ISBLANK(F55),"  ",IF(F76&gt;0,F55/F76,IF(F55&gt;0,1,0)))</f>
        <v>6.0765234510224468E-2</v>
      </c>
      <c r="H55" s="79">
        <v>3290100</v>
      </c>
      <c r="I55" s="48">
        <v>0.24298934276704012</v>
      </c>
      <c r="J55" s="80">
        <v>10250000</v>
      </c>
      <c r="K55" s="49">
        <v>0.7570106572329599</v>
      </c>
      <c r="L55" s="97">
        <f t="shared" si="3"/>
        <v>13540100</v>
      </c>
      <c r="M55" s="51">
        <f>IF(ISBLANK(L55),"  ",IF(L76&gt;0,L55/L76,IF(L55&gt;0,1,0)))</f>
        <v>5.8845515660184138E-2</v>
      </c>
      <c r="N55" s="25"/>
    </row>
    <row r="56" spans="1:14" s="77" customFormat="1" ht="15" customHeight="1" x14ac:dyDescent="0.25">
      <c r="A56" s="87" t="s">
        <v>53</v>
      </c>
      <c r="B56" s="127">
        <v>93085916</v>
      </c>
      <c r="C56" s="84">
        <v>0.90080339530588749</v>
      </c>
      <c r="D56" s="107">
        <v>10250635</v>
      </c>
      <c r="E56" s="75">
        <v>0.10708073178095043</v>
      </c>
      <c r="F56" s="100">
        <f>F55+F53+F52+F51+F50+F54</f>
        <v>103336551</v>
      </c>
      <c r="G56" s="74">
        <f>IF(ISBLANK(F56),"  ",IF(F76&gt;0,F56/F76,IF(F56&gt;0,1,0)))</f>
        <v>0.46448734790470175</v>
      </c>
      <c r="H56" s="127">
        <v>95728100</v>
      </c>
      <c r="I56" s="84">
        <v>0.90328190446894219</v>
      </c>
      <c r="J56" s="107">
        <v>10250000</v>
      </c>
      <c r="K56" s="75">
        <v>9.6718095531057827E-2</v>
      </c>
      <c r="L56" s="97">
        <f t="shared" si="3"/>
        <v>105978100</v>
      </c>
      <c r="M56" s="74">
        <f>IF(ISBLANK(L56),"  ",IF(L76&gt;0,L56/L76,IF(L56&gt;0,1,0)))</f>
        <v>0.4605827093733843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780241</v>
      </c>
      <c r="E59" s="49">
        <v>1</v>
      </c>
      <c r="F59" s="34">
        <f t="shared" si="4"/>
        <v>780241</v>
      </c>
      <c r="G59" s="51">
        <f>IF(ISBLANK(F59),"  ",IF(F76&gt;0,F59/F76,IF(F59&gt;0,1,0)))</f>
        <v>3.5071044011959758E-3</v>
      </c>
      <c r="H59" s="32">
        <v>0</v>
      </c>
      <c r="I59" s="48">
        <v>0</v>
      </c>
      <c r="J59" s="80">
        <v>780000</v>
      </c>
      <c r="K59" s="49">
        <v>1</v>
      </c>
      <c r="L59" s="34">
        <f t="shared" si="3"/>
        <v>780000</v>
      </c>
      <c r="M59" s="51">
        <f>IF(ISBLANK(L59),"  ",IF(L76&gt;0,L59/L76,IF(L59&gt;0,1,0)))</f>
        <v>3.3898938866731877E-3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2870883</v>
      </c>
      <c r="E60" s="49">
        <v>1</v>
      </c>
      <c r="F60" s="68">
        <f t="shared" si="4"/>
        <v>2870883</v>
      </c>
      <c r="G60" s="51">
        <f>IF(ISBLANK(F60),"  ",IF(F76&gt;0,F60/F76,IF(F60&gt;0,1,0)))</f>
        <v>1.2904328796639379E-2</v>
      </c>
      <c r="H60" s="69">
        <v>0</v>
      </c>
      <c r="I60" s="48">
        <v>0</v>
      </c>
      <c r="J60" s="70">
        <v>2871000</v>
      </c>
      <c r="K60" s="49">
        <v>1</v>
      </c>
      <c r="L60" s="68">
        <f t="shared" si="3"/>
        <v>2871000</v>
      </c>
      <c r="M60" s="51">
        <f>IF(ISBLANK(L60),"  ",IF(L76&gt;0,L60/L76,IF(L60&gt;0,1,0)))</f>
        <v>1.2477417113639387E-2</v>
      </c>
      <c r="N60" s="25"/>
    </row>
    <row r="61" spans="1:14" ht="15" customHeight="1" x14ac:dyDescent="0.2">
      <c r="A61" s="103" t="s">
        <v>58</v>
      </c>
      <c r="B61" s="32">
        <v>163412</v>
      </c>
      <c r="C61" s="48">
        <v>1</v>
      </c>
      <c r="D61" s="80">
        <v>0</v>
      </c>
      <c r="E61" s="49">
        <v>0</v>
      </c>
      <c r="F61" s="34">
        <f t="shared" si="4"/>
        <v>163412</v>
      </c>
      <c r="G61" s="51">
        <f>IF(ISBLANK(F61),"  ",IF(F76&gt;0,F61/F76,IF(F61&gt;0,1,0)))</f>
        <v>7.3452041665105622E-4</v>
      </c>
      <c r="H61" s="32">
        <v>156000</v>
      </c>
      <c r="I61" s="48">
        <v>1</v>
      </c>
      <c r="J61" s="80">
        <v>0</v>
      </c>
      <c r="K61" s="49">
        <v>0</v>
      </c>
      <c r="L61" s="34">
        <f t="shared" si="3"/>
        <v>156000</v>
      </c>
      <c r="M61" s="51">
        <f>IF(ISBLANK(L61),"  ",IF(L76&gt;0,L61/L76,IF(L61&gt;0,1,0)))</f>
        <v>6.779787773346375E-4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14151362</v>
      </c>
      <c r="E62" s="49">
        <v>1</v>
      </c>
      <c r="F62" s="34">
        <f t="shared" si="4"/>
        <v>14151362</v>
      </c>
      <c r="G62" s="51">
        <f>IF(ISBLANK(F62),"  ",IF(F76&gt;0,F62/F76,IF(F62&gt;0,1,0)))</f>
        <v>6.3608941279832104E-2</v>
      </c>
      <c r="H62" s="32">
        <v>0</v>
      </c>
      <c r="I62" s="48">
        <v>0</v>
      </c>
      <c r="J62" s="80">
        <v>14255647</v>
      </c>
      <c r="K62" s="49">
        <v>1</v>
      </c>
      <c r="L62" s="34">
        <f t="shared" si="3"/>
        <v>14255647</v>
      </c>
      <c r="M62" s="51">
        <f>IF(ISBLANK(L62),"  ",IF(L76&gt;0,L62/L76,IF(L62&gt;0,1,0)))</f>
        <v>6.1955295661373033E-2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38977503</v>
      </c>
      <c r="E63" s="49">
        <v>1</v>
      </c>
      <c r="F63" s="34">
        <f t="shared" si="4"/>
        <v>38977503</v>
      </c>
      <c r="G63" s="51">
        <f>IF(ISBLANK(F63),"  ",IF(F76&gt;0,F63/F76,IF(F63&gt;0,1,0)))</f>
        <v>0.17519993478800697</v>
      </c>
      <c r="H63" s="32">
        <v>0</v>
      </c>
      <c r="I63" s="48">
        <v>0</v>
      </c>
      <c r="J63" s="80">
        <v>39764740</v>
      </c>
      <c r="K63" s="49">
        <v>1</v>
      </c>
      <c r="L63" s="34">
        <f t="shared" si="3"/>
        <v>39764740</v>
      </c>
      <c r="M63" s="51">
        <f>IF(ISBLANK(L63),"  ",IF(L76&gt;0,L63/L76,IF(L63&gt;0,1,0)))</f>
        <v>0.17281826798865227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59289</v>
      </c>
      <c r="E64" s="49">
        <v>1</v>
      </c>
      <c r="F64" s="34">
        <f t="shared" si="4"/>
        <v>59289</v>
      </c>
      <c r="G64" s="51">
        <f>IF(ISBLANK(F64),"  ",IF(F76&gt;0,F64/F76,IF(F64&gt;0,1,0)))</f>
        <v>2.6649806001287834E-4</v>
      </c>
      <c r="H64" s="32">
        <v>0</v>
      </c>
      <c r="I64" s="48">
        <v>0</v>
      </c>
      <c r="J64" s="80">
        <v>60000</v>
      </c>
      <c r="K64" s="49">
        <v>1</v>
      </c>
      <c r="L64" s="34">
        <f t="shared" si="3"/>
        <v>60000</v>
      </c>
      <c r="M64" s="51">
        <f>IF(ISBLANK(L64),"  ",IF(L76&gt;0,L64/L76,IF(L64&gt;0,1,0)))</f>
        <v>2.6076106820562982E-4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7016743</v>
      </c>
      <c r="E65" s="49">
        <v>1</v>
      </c>
      <c r="F65" s="34">
        <f t="shared" si="4"/>
        <v>7016743</v>
      </c>
      <c r="G65" s="51">
        <f>IF(ISBLANK(F65),"  ",IF(F76&gt;0,F65/F76,IF(F65&gt;0,1,0)))</f>
        <v>3.1539550289411931E-2</v>
      </c>
      <c r="H65" s="32">
        <v>0</v>
      </c>
      <c r="I65" s="48">
        <v>0</v>
      </c>
      <c r="J65" s="80">
        <v>7017000</v>
      </c>
      <c r="K65" s="49">
        <v>1</v>
      </c>
      <c r="L65" s="34">
        <f t="shared" si="3"/>
        <v>7017000</v>
      </c>
      <c r="M65" s="51">
        <f>IF(ISBLANK(L65),"  ",IF(L76&gt;0,L65/L76,IF(L65&gt;0,1,0)))</f>
        <v>3.0496006926648406E-2</v>
      </c>
      <c r="N65" s="25"/>
    </row>
    <row r="66" spans="1:14" ht="15" customHeight="1" x14ac:dyDescent="0.2">
      <c r="A66" s="81" t="s">
        <v>63</v>
      </c>
      <c r="B66" s="32">
        <v>3885914</v>
      </c>
      <c r="C66" s="48">
        <v>0.84505178177000728</v>
      </c>
      <c r="D66" s="80">
        <v>712519</v>
      </c>
      <c r="E66" s="49">
        <v>9.5364307369771292E-2</v>
      </c>
      <c r="F66" s="34">
        <f t="shared" si="4"/>
        <v>4598433</v>
      </c>
      <c r="G66" s="51">
        <f>IF(ISBLANK(F66),"  ",IF(F76&gt;0,F66/F76,IF(F66&gt;0,1,0)))</f>
        <v>2.0669491366007188E-2</v>
      </c>
      <c r="H66" s="32">
        <v>7471548</v>
      </c>
      <c r="I66" s="48">
        <v>0.91288462111774527</v>
      </c>
      <c r="J66" s="80">
        <v>713000</v>
      </c>
      <c r="K66" s="49">
        <v>8.7115378882254707E-2</v>
      </c>
      <c r="L66" s="34">
        <f t="shared" si="3"/>
        <v>8184548</v>
      </c>
      <c r="M66" s="51">
        <f>IF(ISBLANK(L66),"  ",IF(L76&gt;0,L66/L76,IF(L66&gt;0,1,0)))</f>
        <v>3.5570191321004183E-2</v>
      </c>
      <c r="N66" s="25"/>
    </row>
    <row r="67" spans="1:14" s="77" customFormat="1" ht="15" customHeight="1" x14ac:dyDescent="0.25">
      <c r="A67" s="105" t="s">
        <v>64</v>
      </c>
      <c r="B67" s="106">
        <v>97135242</v>
      </c>
      <c r="C67" s="84">
        <v>0.56488948463591948</v>
      </c>
      <c r="D67" s="107">
        <v>74819175</v>
      </c>
      <c r="E67" s="75">
        <v>0.72390020717590586</v>
      </c>
      <c r="F67" s="106">
        <f>F66+F65+F64+F63+F62+F61+F60+F59+F58+F57+F56</f>
        <v>171954417</v>
      </c>
      <c r="G67" s="74">
        <f>IF(ISBLANK(F67),"  ",IF(F76&gt;0,F67/F76,IF(F67&gt;0,1,0)))</f>
        <v>0.77291771730245928</v>
      </c>
      <c r="H67" s="106">
        <v>103355648</v>
      </c>
      <c r="I67" s="84">
        <v>0.57718969881865745</v>
      </c>
      <c r="J67" s="107">
        <v>75711387</v>
      </c>
      <c r="K67" s="75">
        <v>0.4228103011813425</v>
      </c>
      <c r="L67" s="106">
        <f>L66+L65+L64+L63+L62+L61+L60+L59+L58+L57+L56</f>
        <v>179067035</v>
      </c>
      <c r="M67" s="74">
        <f>IF(ISBLANK(L67),"  ",IF(L76&gt;0,L67/L76,IF(L67&gt;0,1,0)))</f>
        <v>0.77822852211691507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11725587</v>
      </c>
      <c r="E72" s="44">
        <v>1</v>
      </c>
      <c r="F72" s="58">
        <f>D72+B72</f>
        <v>11725587</v>
      </c>
      <c r="G72" s="46">
        <f>IF(ISBLANK(F72),"  ",IF(F76&gt;0,F72/F76,IF(F72&gt;0,1,0)))</f>
        <v>5.2705327936248311E-2</v>
      </c>
      <c r="H72" s="3">
        <v>0</v>
      </c>
      <c r="I72" s="42">
        <v>0</v>
      </c>
      <c r="J72" s="93">
        <v>11725000</v>
      </c>
      <c r="K72" s="44">
        <v>1</v>
      </c>
      <c r="L72" s="58">
        <f>J72+H72</f>
        <v>11725000</v>
      </c>
      <c r="M72" s="46">
        <f>IF(ISBLANK(L72),"  ",IF(L76&gt;0,L72/L76,IF(L72&gt;0,1,0)))</f>
        <v>5.0957058745183491E-2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8304339</v>
      </c>
      <c r="E73" s="49">
        <v>1</v>
      </c>
      <c r="F73" s="34">
        <f>D73+B73</f>
        <v>8304339</v>
      </c>
      <c r="G73" s="51">
        <f>IF(ISBLANK(F73),"  ",IF(F76&gt;0,F73/F76,IF(F73&gt;0,1,0)))</f>
        <v>3.7327164114579196E-2</v>
      </c>
      <c r="H73" s="32">
        <v>0</v>
      </c>
      <c r="I73" s="48">
        <v>0</v>
      </c>
      <c r="J73" s="80">
        <v>8304000</v>
      </c>
      <c r="K73" s="49">
        <v>1</v>
      </c>
      <c r="L73" s="34">
        <f>J73+H73</f>
        <v>8304000</v>
      </c>
      <c r="M73" s="51">
        <f>IF(ISBLANK(L73),"  ",IF(L76&gt;0,L73/L76,IF(L73&gt;0,1,0)))</f>
        <v>3.6089331839659164E-2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20029926</v>
      </c>
      <c r="E74" s="75">
        <v>1</v>
      </c>
      <c r="F74" s="112">
        <f>F73+F72+F71+F70+F69</f>
        <v>20029926</v>
      </c>
      <c r="G74" s="74">
        <f>IF(ISBLANK(F74),"  ",IF(F76&gt;0,F74/F76,IF(F74&gt;0,1,0)))</f>
        <v>9.0032492050827501E-2</v>
      </c>
      <c r="H74" s="110">
        <v>0</v>
      </c>
      <c r="I74" s="84">
        <v>0</v>
      </c>
      <c r="J74" s="111">
        <v>20029000</v>
      </c>
      <c r="K74" s="75">
        <v>1</v>
      </c>
      <c r="L74" s="112">
        <f>L73+L72+L71+L70+L69</f>
        <v>20029000</v>
      </c>
      <c r="M74" s="74">
        <f>IF(ISBLANK(L74),"  ",IF(L76&gt;0,L74/L76,IF(L74&gt;0,1,0)))</f>
        <v>8.7046390584842662E-2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24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126220401</v>
      </c>
      <c r="C76" s="116">
        <v>0.56734793976197218</v>
      </c>
      <c r="D76" s="115">
        <v>96254014</v>
      </c>
      <c r="E76" s="117">
        <v>0.43265206023802782</v>
      </c>
      <c r="F76" s="115">
        <f>F74+F67+F47+F40+F48+F75</f>
        <v>222474415</v>
      </c>
      <c r="G76" s="118">
        <f>IF(ISBLANK(F76),"  ",IF(F76&gt;0,F76/F76,IF(F76&gt;0,1,0)))</f>
        <v>1</v>
      </c>
      <c r="H76" s="115">
        <v>132913127</v>
      </c>
      <c r="I76" s="116">
        <v>0.57764281625117564</v>
      </c>
      <c r="J76" s="115">
        <v>97182571</v>
      </c>
      <c r="K76" s="117">
        <v>0.42235718374882436</v>
      </c>
      <c r="L76" s="115">
        <f>L74+L67+L47+L40+L48+L75</f>
        <v>230095698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16627553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16627553</v>
      </c>
      <c r="G13" s="46">
        <f>IF(ISBLANK(F13),"  ",IF(F76&gt;0,F13/F76,IF(F13&gt;0,1,0)))</f>
        <v>0.14965252789596017</v>
      </c>
      <c r="H13" s="4">
        <v>16605889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16605889</v>
      </c>
      <c r="M13" s="47">
        <f>IF(ISBLANK(L13),"  ",IF(L76&gt;0,L13/L76,IF(L13&gt;0,1,0)))</f>
        <v>0.14587099412281079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2789445.52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2789445.52</v>
      </c>
      <c r="G15" s="56">
        <f>IF(ISBLANK(F15),"  ",IF(F76&gt;0,F15/F76,IF(F15&gt;0,1,0)))</f>
        <v>2.5105773140284754E-2</v>
      </c>
      <c r="H15" s="79">
        <v>3353681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3353681</v>
      </c>
      <c r="M15" s="56">
        <f>IF(ISBLANK(L15),"  ",IF(L76&gt;0,L15/L76,IF(L15&gt;0,1,0)))</f>
        <v>2.9459716456058584E-2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1236715.52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1236715.52</v>
      </c>
      <c r="G17" s="51">
        <f>IF(ISBLANK(F17),"  ",IF(F76&gt;0,F17/F76,IF(F17&gt;0,1,0)))</f>
        <v>1.1130778164181279E-2</v>
      </c>
      <c r="H17" s="32">
        <v>1269937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1269937</v>
      </c>
      <c r="M17" s="51">
        <f>IF(ISBLANK(L17),"  ",IF(L76&gt;0,L17/L76,IF(L17&gt;0,1,0)))</f>
        <v>1.1155498670582464E-2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392432</v>
      </c>
      <c r="C19" s="48">
        <f t="shared" si="0"/>
        <v>1</v>
      </c>
      <c r="D19" s="80">
        <v>0</v>
      </c>
      <c r="E19" s="44">
        <f t="shared" si="5"/>
        <v>0</v>
      </c>
      <c r="F19" s="34">
        <f t="shared" si="2"/>
        <v>392432</v>
      </c>
      <c r="G19" s="51">
        <f>IF(ISBLANK(F19),"  ",IF(F76&gt;0,F19/F76,IF(F19&gt;0,1,0)))</f>
        <v>3.5319954070973311E-3</v>
      </c>
      <c r="H19" s="32">
        <v>491870</v>
      </c>
      <c r="I19" s="48">
        <f t="shared" si="3"/>
        <v>1</v>
      </c>
      <c r="J19" s="80">
        <v>0</v>
      </c>
      <c r="K19" s="49">
        <f t="shared" si="4"/>
        <v>0</v>
      </c>
      <c r="L19" s="34">
        <f t="shared" si="1"/>
        <v>491870</v>
      </c>
      <c r="M19" s="51">
        <f>IF(ISBLANK(L19),"  ",IF(L76&gt;0,L19/L76,IF(L19&gt;0,1,0)))</f>
        <v>4.3207301866938254E-3</v>
      </c>
      <c r="N19" s="25"/>
    </row>
    <row r="20" spans="1:14" ht="15" customHeight="1" x14ac:dyDescent="0.2">
      <c r="A20" s="59" t="s">
        <v>19</v>
      </c>
      <c r="B20" s="32">
        <v>1160298</v>
      </c>
      <c r="C20" s="48">
        <f t="shared" si="0"/>
        <v>1</v>
      </c>
      <c r="D20" s="80">
        <v>0</v>
      </c>
      <c r="E20" s="44">
        <f t="shared" si="5"/>
        <v>0</v>
      </c>
      <c r="F20" s="34">
        <f>D20+B20</f>
        <v>1160298</v>
      </c>
      <c r="G20" s="51">
        <f>IF(ISBLANK(F20),"  ",IF(F76&gt;0,F20/F76,IF(F20&gt;0,1,0)))</f>
        <v>1.0442999569006144E-2</v>
      </c>
      <c r="H20" s="32">
        <v>1591874</v>
      </c>
      <c r="I20" s="48">
        <f t="shared" si="3"/>
        <v>1</v>
      </c>
      <c r="J20" s="80">
        <v>0</v>
      </c>
      <c r="K20" s="49">
        <f t="shared" si="4"/>
        <v>0</v>
      </c>
      <c r="L20" s="34">
        <f t="shared" si="1"/>
        <v>1591874</v>
      </c>
      <c r="M20" s="51">
        <f>IF(ISBLANK(L20),"  ",IF(L76&gt;0,L20/L76,IF(L20&gt;0,1,0)))</f>
        <v>1.3983487598782294E-2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19416998.52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19416998.52</v>
      </c>
      <c r="G40" s="74">
        <f>IF(ISBLANK(F40),"  ",IF(F76&gt;0,F40/F76,IF(F40&gt;0,1,0)))</f>
        <v>0.17475830103624493</v>
      </c>
      <c r="H40" s="71">
        <v>19959570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19959570</v>
      </c>
      <c r="M40" s="74">
        <f>IF(ISBLANK(L40),"  ",IF(L76&gt;0,L40/L76,IF(L40&gt;0,1,0)))</f>
        <v>0.17533071057886937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42490013.520000003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42490013.520000003</v>
      </c>
      <c r="G50" s="46">
        <f>IF(ISBLANK(F50),"  ",IF(F76&gt;0,F50/F76,IF(F50&gt;0,1,0)))</f>
        <v>0.38242175102984338</v>
      </c>
      <c r="H50" s="91">
        <v>46115749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46115749</v>
      </c>
      <c r="M50" s="46">
        <f>IF(ISBLANK(L50),"  ",IF(L76&gt;0,L50/L76,IF(L50&gt;0,1,0)))</f>
        <v>0.40509425007887367</v>
      </c>
      <c r="N50" s="25"/>
    </row>
    <row r="51" spans="1:14" ht="15" customHeight="1" x14ac:dyDescent="0.2">
      <c r="A51" s="31" t="s">
        <v>48</v>
      </c>
      <c r="B51" s="79">
        <v>1861853</v>
      </c>
      <c r="C51" s="48">
        <f t="shared" si="0"/>
        <v>0.97575615280646377</v>
      </c>
      <c r="D51" s="80">
        <v>46260</v>
      </c>
      <c r="E51" s="49">
        <f t="shared" si="9"/>
        <v>2.4243847193536231E-2</v>
      </c>
      <c r="F51" s="97">
        <f t="shared" si="10"/>
        <v>1908113</v>
      </c>
      <c r="G51" s="51">
        <f>IF(ISBLANK(F51),"  ",IF(F76&gt;0,F51/F76,IF(F51&gt;0,1,0)))</f>
        <v>1.7173539243034996E-2</v>
      </c>
      <c r="H51" s="79">
        <v>931426</v>
      </c>
      <c r="I51" s="48">
        <f t="shared" si="11"/>
        <v>0.9526841951301338</v>
      </c>
      <c r="J51" s="80">
        <v>46260</v>
      </c>
      <c r="K51" s="49">
        <f t="shared" si="12"/>
        <v>4.7315804869866196E-2</v>
      </c>
      <c r="L51" s="97">
        <f t="shared" si="13"/>
        <v>977686</v>
      </c>
      <c r="M51" s="51">
        <f>IF(ISBLANK(L51),"  ",IF(L76&gt;0,L51/L76,IF(L51&gt;0,1,0)))</f>
        <v>8.5882802637037015E-3</v>
      </c>
      <c r="N51" s="25"/>
    </row>
    <row r="52" spans="1:14" ht="15" customHeight="1" x14ac:dyDescent="0.2">
      <c r="A52" s="98" t="s">
        <v>49</v>
      </c>
      <c r="B52" s="125">
        <v>519929.96</v>
      </c>
      <c r="C52" s="48">
        <f t="shared" si="0"/>
        <v>0.31951991319686851</v>
      </c>
      <c r="D52" s="126">
        <v>1107292.44</v>
      </c>
      <c r="E52" s="49">
        <f t="shared" si="9"/>
        <v>0.68048008680313155</v>
      </c>
      <c r="F52" s="99">
        <f t="shared" si="10"/>
        <v>1627222.4</v>
      </c>
      <c r="G52" s="51">
        <f>IF(ISBLANK(F52),"  ",IF(F76&gt;0,F52/F76,IF(F52&gt;0,1,0)))</f>
        <v>1.4645446964380825E-2</v>
      </c>
      <c r="H52" s="125">
        <v>1626798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1626798</v>
      </c>
      <c r="M52" s="51">
        <f>IF(ISBLANK(L52),"  ",IF(L76&gt;0,L52/L76,IF(L52&gt;0,1,0)))</f>
        <v>1.4290270246717918E-2</v>
      </c>
      <c r="N52" s="25"/>
    </row>
    <row r="53" spans="1:14" ht="15" customHeight="1" x14ac:dyDescent="0.2">
      <c r="A53" s="98" t="s">
        <v>50</v>
      </c>
      <c r="B53" s="125">
        <v>824350.68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824350.68</v>
      </c>
      <c r="G53" s="51">
        <f>IF(ISBLANK(F53),"  ",IF(F76&gt;0,F53/F76,IF(F53&gt;0,1,0)))</f>
        <v>7.4193817415439157E-3</v>
      </c>
      <c r="H53" s="125">
        <v>824200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824200</v>
      </c>
      <c r="M53" s="51">
        <f>IF(ISBLANK(L53),"  ",IF(L76&gt;0,L53/L76,IF(L53&gt;0,1,0)))</f>
        <v>7.2400142718056625E-3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724511.04</v>
      </c>
      <c r="E54" s="49">
        <f>IF(ISBLANK(D54),"  ",IF(F54&gt;0,D54/F54,IF(D54&gt;0,1,0)))</f>
        <v>1</v>
      </c>
      <c r="F54" s="99">
        <f t="shared" si="10"/>
        <v>724511.04</v>
      </c>
      <c r="G54" s="51">
        <f>IF(ISBLANK(F54),"  ",IF(F76&gt;0,F54/F76,IF(F54&gt;0,1,0)))</f>
        <v>6.5207976558265147E-3</v>
      </c>
      <c r="H54" s="125">
        <v>0</v>
      </c>
      <c r="I54" s="48">
        <f>IF(ISBLANK(H54),"  ",IF(L54&gt;0,H54/L54,IF(H54&gt;0,1,0)))</f>
        <v>0</v>
      </c>
      <c r="J54" s="126">
        <v>725000</v>
      </c>
      <c r="K54" s="49">
        <f>IF(ISBLANK(J54),"  ",IF(L54&gt;0,J54/L54,IF(J54&gt;0,1,0)))</f>
        <v>1</v>
      </c>
      <c r="L54" s="99">
        <f t="shared" si="13"/>
        <v>725000</v>
      </c>
      <c r="M54" s="51">
        <f>IF(ISBLANK(L54),"  ",IF(L76&gt;0,L54/L76,IF(L54&gt;0,1,0)))</f>
        <v>6.3686124084677328E-3</v>
      </c>
      <c r="N54" s="25"/>
    </row>
    <row r="55" spans="1:14" ht="15" customHeight="1" x14ac:dyDescent="0.2">
      <c r="A55" s="31" t="s">
        <v>52</v>
      </c>
      <c r="B55" s="79">
        <v>900428.61</v>
      </c>
      <c r="C55" s="48">
        <f t="shared" si="0"/>
        <v>8.7494373109467047E-2</v>
      </c>
      <c r="D55" s="80">
        <v>9390845.879999999</v>
      </c>
      <c r="E55" s="49">
        <f t="shared" si="9"/>
        <v>0.91250562689053305</v>
      </c>
      <c r="F55" s="97">
        <f t="shared" si="10"/>
        <v>10291274.489999998</v>
      </c>
      <c r="G55" s="51">
        <f>IF(ISBLANK(F55),"  ",IF(F76&gt;0,F55/F76,IF(F55&gt;0,1,0)))</f>
        <v>9.2624287091414362E-2</v>
      </c>
      <c r="H55" s="79">
        <v>1280537</v>
      </c>
      <c r="I55" s="48">
        <f t="shared" si="11"/>
        <v>0.12425282063024791</v>
      </c>
      <c r="J55" s="80">
        <v>9025361.8399999999</v>
      </c>
      <c r="K55" s="49">
        <f t="shared" si="12"/>
        <v>0.8757471793697521</v>
      </c>
      <c r="L55" s="97">
        <f t="shared" si="13"/>
        <v>10305898.84</v>
      </c>
      <c r="M55" s="51">
        <f>IF(ISBLANK(L55),"  ",IF(L76&gt;0,L55/L76,IF(L55&gt;0,1,0)))</f>
        <v>9.053003480391339E-2</v>
      </c>
      <c r="N55" s="25"/>
    </row>
    <row r="56" spans="1:14" s="77" customFormat="1" ht="15" customHeight="1" x14ac:dyDescent="0.25">
      <c r="A56" s="87" t="s">
        <v>53</v>
      </c>
      <c r="B56" s="127">
        <v>46596575.770000003</v>
      </c>
      <c r="C56" s="84">
        <f t="shared" si="0"/>
        <v>0.80525680663208155</v>
      </c>
      <c r="D56" s="107">
        <v>11268909.359999999</v>
      </c>
      <c r="E56" s="75">
        <f t="shared" si="9"/>
        <v>0.19474319336791843</v>
      </c>
      <c r="F56" s="100">
        <f>F55+F53+F52+F51+F50+F54</f>
        <v>57865485.130000003</v>
      </c>
      <c r="G56" s="74">
        <f>IF(ISBLANK(F56),"  ",IF(F76&gt;0,F56/F76,IF(F56&gt;0,1,0)))</f>
        <v>0.520805203726044</v>
      </c>
      <c r="H56" s="127">
        <v>50778710</v>
      </c>
      <c r="I56" s="84">
        <f t="shared" si="11"/>
        <v>0.83827374044146874</v>
      </c>
      <c r="J56" s="107">
        <v>9796621.8399999999</v>
      </c>
      <c r="K56" s="75">
        <f t="shared" si="12"/>
        <v>0.1617262595585312</v>
      </c>
      <c r="L56" s="132">
        <f t="shared" si="13"/>
        <v>60575331.840000004</v>
      </c>
      <c r="M56" s="74">
        <f>IF(ISBLANK(L56),"  ",IF(L76&gt;0,L56/L76,IF(L56&gt;0,1,0)))</f>
        <v>0.53211146207348214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499564.35</v>
      </c>
      <c r="E59" s="49">
        <f t="shared" si="9"/>
        <v>1</v>
      </c>
      <c r="F59" s="34">
        <f t="shared" si="14"/>
        <v>499564.35</v>
      </c>
      <c r="G59" s="51">
        <f>IF(ISBLANK(F59),"  ",IF(F76&gt;0,F59/F76,IF(F59&gt;0,1,0)))</f>
        <v>4.4962158788008199E-3</v>
      </c>
      <c r="H59" s="32">
        <v>0</v>
      </c>
      <c r="I59" s="48">
        <f t="shared" si="11"/>
        <v>0</v>
      </c>
      <c r="J59" s="80">
        <v>499564.35</v>
      </c>
      <c r="K59" s="49">
        <f t="shared" si="12"/>
        <v>1</v>
      </c>
      <c r="L59" s="34">
        <f t="shared" si="13"/>
        <v>499564.35</v>
      </c>
      <c r="M59" s="51">
        <f>IF(ISBLANK(L59),"  ",IF(L76&gt;0,L59/L76,IF(L59&gt;0,1,0)))</f>
        <v>4.3883196113629203E-3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2480806.86</v>
      </c>
      <c r="E60" s="49">
        <f t="shared" si="9"/>
        <v>1</v>
      </c>
      <c r="F60" s="68">
        <f t="shared" si="14"/>
        <v>2480806.86</v>
      </c>
      <c r="G60" s="51">
        <f>IF(ISBLANK(F60),"  ",IF(F76&gt;0,F60/F76,IF(F60&gt;0,1,0)))</f>
        <v>2.2327940727095524E-2</v>
      </c>
      <c r="H60" s="69">
        <v>0</v>
      </c>
      <c r="I60" s="48">
        <f t="shared" si="11"/>
        <v>0</v>
      </c>
      <c r="J60" s="70">
        <v>2480806.86</v>
      </c>
      <c r="K60" s="49">
        <f t="shared" si="12"/>
        <v>1</v>
      </c>
      <c r="L60" s="68">
        <f t="shared" si="13"/>
        <v>2480806.86</v>
      </c>
      <c r="M60" s="51">
        <f>IF(ISBLANK(L60),"  ",IF(L76&gt;0,L60/L76,IF(L60&gt;0,1,0)))</f>
        <v>2.1792134278079824E-2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6295905.9799999995</v>
      </c>
      <c r="E62" s="49">
        <f t="shared" si="9"/>
        <v>1</v>
      </c>
      <c r="F62" s="34">
        <f t="shared" si="14"/>
        <v>6295905.9799999995</v>
      </c>
      <c r="G62" s="51">
        <f>IF(ISBLANK(F62),"  ",IF(F76&gt;0,F62/F76,IF(F62&gt;0,1,0)))</f>
        <v>5.666487698474288E-2</v>
      </c>
      <c r="H62" s="32">
        <v>0</v>
      </c>
      <c r="I62" s="48">
        <f t="shared" si="11"/>
        <v>0</v>
      </c>
      <c r="J62" s="80">
        <v>6379819</v>
      </c>
      <c r="K62" s="49">
        <f t="shared" si="12"/>
        <v>1</v>
      </c>
      <c r="L62" s="34">
        <f t="shared" si="13"/>
        <v>6379819</v>
      </c>
      <c r="M62" s="51">
        <f>IF(ISBLANK(L62),"  ",IF(L76&gt;0,L62/L76,IF(L62&gt;0,1,0)))</f>
        <v>5.6042199237487177E-2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5270401</v>
      </c>
      <c r="E63" s="49">
        <f t="shared" si="9"/>
        <v>1</v>
      </c>
      <c r="F63" s="34">
        <f t="shared" si="14"/>
        <v>5270401</v>
      </c>
      <c r="G63" s="51">
        <f>IF(ISBLANK(F63),"  ",IF(F76&gt;0,F63/F76,IF(F63&gt;0,1,0)))</f>
        <v>4.743505148805699E-2</v>
      </c>
      <c r="H63" s="32">
        <v>0</v>
      </c>
      <c r="I63" s="48">
        <f t="shared" si="11"/>
        <v>0</v>
      </c>
      <c r="J63" s="80">
        <v>4737644</v>
      </c>
      <c r="K63" s="49">
        <f t="shared" si="12"/>
        <v>1</v>
      </c>
      <c r="L63" s="34">
        <f t="shared" si="13"/>
        <v>4737644</v>
      </c>
      <c r="M63" s="51">
        <f>IF(ISBLANK(L63),"  ",IF(L76&gt;0,L63/L76,IF(L63&gt;0,1,0)))</f>
        <v>4.1616852917658903E-2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624200</v>
      </c>
      <c r="E64" s="49">
        <f t="shared" si="9"/>
        <v>1</v>
      </c>
      <c r="F64" s="34">
        <f t="shared" si="14"/>
        <v>624200</v>
      </c>
      <c r="G64" s="51">
        <f>IF(ISBLANK(F64),"  ",IF(F76&gt;0,F64/F76,IF(F64&gt;0,1,0)))</f>
        <v>5.6179708410887845E-3</v>
      </c>
      <c r="H64" s="32">
        <v>0</v>
      </c>
      <c r="I64" s="48">
        <f t="shared" si="11"/>
        <v>0</v>
      </c>
      <c r="J64" s="80">
        <v>624200</v>
      </c>
      <c r="K64" s="49">
        <f t="shared" si="12"/>
        <v>1</v>
      </c>
      <c r="L64" s="34">
        <f t="shared" si="13"/>
        <v>624200</v>
      </c>
      <c r="M64" s="51">
        <f>IF(ISBLANK(L64),"  ",IF(L76&gt;0,L64/L76,IF(L64&gt;0,1,0)))</f>
        <v>5.4831556763662876E-3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3332655.98</v>
      </c>
      <c r="E65" s="49">
        <f t="shared" si="9"/>
        <v>1</v>
      </c>
      <c r="F65" s="34">
        <f t="shared" si="14"/>
        <v>3332655.98</v>
      </c>
      <c r="G65" s="51">
        <f>IF(ISBLANK(F65),"  ",IF(F76&gt;0,F65/F76,IF(F65&gt;0,1,0)))</f>
        <v>2.9994815954854481E-2</v>
      </c>
      <c r="H65" s="32">
        <v>0</v>
      </c>
      <c r="I65" s="48">
        <f t="shared" si="11"/>
        <v>0</v>
      </c>
      <c r="J65" s="80">
        <v>3332655.98</v>
      </c>
      <c r="K65" s="49">
        <f t="shared" si="12"/>
        <v>1</v>
      </c>
      <c r="L65" s="34">
        <f t="shared" si="13"/>
        <v>3332655.98</v>
      </c>
      <c r="M65" s="51">
        <f>IF(ISBLANK(L65),"  ",IF(L76&gt;0,L65/L76,IF(L65&gt;0,1,0)))</f>
        <v>2.9275026520527162E-2</v>
      </c>
      <c r="N65" s="25"/>
    </row>
    <row r="66" spans="1:14" ht="15" customHeight="1" x14ac:dyDescent="0.2">
      <c r="A66" s="81" t="s">
        <v>63</v>
      </c>
      <c r="B66" s="32">
        <v>1182161.8600000001</v>
      </c>
      <c r="C66" s="48">
        <f t="shared" si="0"/>
        <v>0.34363390644861252</v>
      </c>
      <c r="D66" s="80">
        <v>2258016.2999999998</v>
      </c>
      <c r="E66" s="49">
        <f t="shared" si="9"/>
        <v>0.65636609355138742</v>
      </c>
      <c r="F66" s="34">
        <f t="shared" si="14"/>
        <v>3440178.16</v>
      </c>
      <c r="G66" s="51">
        <f>IF(ISBLANK(F66),"  ",IF(F76&gt;0,F66/F76,IF(F66&gt;0,1,0)))</f>
        <v>3.0962545003252913E-2</v>
      </c>
      <c r="H66" s="32">
        <v>1110410</v>
      </c>
      <c r="I66" s="48">
        <f t="shared" si="11"/>
        <v>0.32965245521328462</v>
      </c>
      <c r="J66" s="80">
        <v>2258016.2999999998</v>
      </c>
      <c r="K66" s="49">
        <f t="shared" si="12"/>
        <v>0.67034754478671532</v>
      </c>
      <c r="L66" s="34">
        <f t="shared" si="13"/>
        <v>3368426.3</v>
      </c>
      <c r="M66" s="51">
        <f>IF(ISBLANK(L66),"  ",IF(L76&gt;0,L66/L76,IF(L66&gt;0,1,0)))</f>
        <v>2.9589243491295245E-2</v>
      </c>
      <c r="N66" s="25"/>
    </row>
    <row r="67" spans="1:14" s="77" customFormat="1" ht="15" customHeight="1" x14ac:dyDescent="0.25">
      <c r="A67" s="105" t="s">
        <v>64</v>
      </c>
      <c r="B67" s="106">
        <v>47778737.630000003</v>
      </c>
      <c r="C67" s="84">
        <f t="shared" si="0"/>
        <v>0.5986620483678774</v>
      </c>
      <c r="D67" s="107">
        <v>32030459.829999998</v>
      </c>
      <c r="E67" s="75">
        <f t="shared" si="9"/>
        <v>0.40133795163212249</v>
      </c>
      <c r="F67" s="106">
        <f>F66+F65+F64+F63+F62+F61+F60+F59+F58+F57+F56</f>
        <v>79809197.460000008</v>
      </c>
      <c r="G67" s="74">
        <f>IF(ISBLANK(F67),"  ",IF(F76&gt;0,F67/F76,IF(F67&gt;0,1,0)))</f>
        <v>0.71830462060393652</v>
      </c>
      <c r="H67" s="106">
        <v>51889120</v>
      </c>
      <c r="I67" s="84">
        <f t="shared" si="11"/>
        <v>0.63280612080821297</v>
      </c>
      <c r="J67" s="107">
        <v>30109328.330000002</v>
      </c>
      <c r="K67" s="75">
        <f t="shared" si="12"/>
        <v>0.36719387919178686</v>
      </c>
      <c r="L67" s="106">
        <f>L66+L65+L64+L63+L62+L61+L60+L59+L58+L57+L56</f>
        <v>81998448.330000013</v>
      </c>
      <c r="M67" s="74">
        <f>IF(ISBLANK(L67),"  ",IF(L76&gt;0,L67/L76,IF(L67&gt;0,1,0)))</f>
        <v>0.72029839380625971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554921.21</v>
      </c>
      <c r="E69" s="44">
        <f>IF(ISBLANK(D69),"  ",IF(F69&gt;0,D69/F69,IF(D69&gt;0,1,0)))</f>
        <v>1</v>
      </c>
      <c r="F69" s="58">
        <f>D69+B69</f>
        <v>554921.21</v>
      </c>
      <c r="G69" s="46">
        <f>IF(ISBLANK(F69),"  ",IF(F76&gt;0,F69/F76,IF(F69&gt;0,1,0)))</f>
        <v>4.9944427697560176E-3</v>
      </c>
      <c r="H69" s="3">
        <v>0</v>
      </c>
      <c r="I69" s="42">
        <f>IF(ISBLANK(H69),"  ",IF(L69&gt;0,H69/L69,IF(H69&gt;0,1,0)))</f>
        <v>0</v>
      </c>
      <c r="J69" s="93">
        <v>554921.21</v>
      </c>
      <c r="K69" s="44">
        <f>IF(ISBLANK(J69),"  ",IF(L69&gt;0,J69/L69,IF(J69&gt;0,1,0)))</f>
        <v>1</v>
      </c>
      <c r="L69" s="58">
        <f>J69+H69</f>
        <v>554921.21</v>
      </c>
      <c r="M69" s="46">
        <f>IF(ISBLANK(L69),"  ",IF(L76&gt;0,L69/L76,IF(L69&gt;0,1,0)))</f>
        <v>4.8745904879005904E-3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10809172.93</v>
      </c>
      <c r="E72" s="44">
        <f>IF(ISBLANK(D72),"  ",IF(F72&gt;0,D72/F72,IF(D72&gt;0,1,0)))</f>
        <v>1</v>
      </c>
      <c r="F72" s="58">
        <f>D72+B72</f>
        <v>10809172.93</v>
      </c>
      <c r="G72" s="46">
        <f>IF(ISBLANK(F72),"  ",IF(F76&gt;0,F72/F76,IF(F72&gt;0,1,0)))</f>
        <v>9.7285514798183634E-2</v>
      </c>
      <c r="H72" s="3">
        <v>0</v>
      </c>
      <c r="I72" s="42">
        <f>IF(ISBLANK(H72),"  ",IF(L72&gt;0,H72/L72,IF(H72&gt;0,1,0)))</f>
        <v>0</v>
      </c>
      <c r="J72" s="93">
        <v>10809172.93</v>
      </c>
      <c r="K72" s="44">
        <f>IF(ISBLANK(J72),"  ",IF(L72&gt;0,J72/L72,IF(J72&gt;0,1,0)))</f>
        <v>1</v>
      </c>
      <c r="L72" s="58">
        <f>J72+H72</f>
        <v>10809172.93</v>
      </c>
      <c r="M72" s="46">
        <f>IF(ISBLANK(L72),"  ",IF(L76&gt;0,L72/L76,IF(L72&gt;0,1,0)))</f>
        <v>9.4950941858305535E-2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517442.13</v>
      </c>
      <c r="E73" s="49">
        <f>IF(ISBLANK(D73),"  ",IF(F73&gt;0,D73/F73,IF(D73&gt;0,1,0)))</f>
        <v>1</v>
      </c>
      <c r="F73" s="34">
        <f>D73+B73</f>
        <v>517442.13</v>
      </c>
      <c r="G73" s="51">
        <f>IF(ISBLANK(F73),"  ",IF(F76&gt;0,F73/F76,IF(F73&gt;0,1,0)))</f>
        <v>4.6571207918790006E-3</v>
      </c>
      <c r="H73" s="32">
        <v>0</v>
      </c>
      <c r="I73" s="48">
        <f>IF(ISBLANK(H73),"  ",IF(L73&gt;0,H73/L73,IF(H73&gt;0,1,0)))</f>
        <v>0</v>
      </c>
      <c r="J73" s="80">
        <v>517442.13</v>
      </c>
      <c r="K73" s="49">
        <f>IF(ISBLANK(J73),"  ",IF(L73&gt;0,J73/L73,IF(J73&gt;0,1,0)))</f>
        <v>1</v>
      </c>
      <c r="L73" s="34">
        <f>J73+H73</f>
        <v>517442.13</v>
      </c>
      <c r="M73" s="51">
        <f>IF(ISBLANK(L73),"  ",IF(L76&gt;0,L73/L76,IF(L73&gt;0,1,0)))</f>
        <v>4.5453632686647911E-3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11881536.27</v>
      </c>
      <c r="E74" s="75">
        <f>IF(ISBLANK(D74),"  ",IF(F74&gt;0,D74/F74,IF(D74&gt;0,1,0)))</f>
        <v>1</v>
      </c>
      <c r="F74" s="112">
        <f>F73+F72+F71+F70+F69</f>
        <v>11881536.27</v>
      </c>
      <c r="G74" s="74">
        <f>IF(ISBLANK(F74),"  ",IF(F76&gt;0,F74/F76,IF(F74&gt;0,1,0)))</f>
        <v>0.10693707835981865</v>
      </c>
      <c r="H74" s="110">
        <v>0</v>
      </c>
      <c r="I74" s="84">
        <f>IF(ISBLANK(H74),"  ",IF(L74&gt;0,H74/L74,IF(H74&gt;0,1,0)))</f>
        <v>0</v>
      </c>
      <c r="J74" s="111">
        <v>11881536.27</v>
      </c>
      <c r="K74" s="75">
        <f>IF(ISBLANK(J74),"  ",IF(L74&gt;0,J74/L74,IF(J74&gt;0,1,0)))</f>
        <v>1</v>
      </c>
      <c r="L74" s="112">
        <f>L73+L72+L71+L70+L69</f>
        <v>11881536.27</v>
      </c>
      <c r="M74" s="74">
        <f>IF(ISBLANK(L74),"  ",IF(L76&gt;0,L74/L76,IF(L74&gt;0,1,0)))</f>
        <v>0.10437089561487092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67195736.150000006</v>
      </c>
      <c r="C76" s="116">
        <f t="shared" si="0"/>
        <v>0.60478001655910862</v>
      </c>
      <c r="D76" s="115">
        <v>43911996.099999994</v>
      </c>
      <c r="E76" s="117">
        <f>IF(ISBLANK(D76),"  ",IF(F76&gt;0,D76/F76,IF(D76&gt;0,1,0)))</f>
        <v>0.39521998344089138</v>
      </c>
      <c r="F76" s="115">
        <f>F74+F67+F47+F40+F48+F75</f>
        <v>111107732.25</v>
      </c>
      <c r="G76" s="118">
        <f>IF(ISBLANK(F76),"  ",IF(F76&gt;0,F76/F76,IF(F76&gt;0,1,0)))</f>
        <v>1</v>
      </c>
      <c r="H76" s="115">
        <v>71848690</v>
      </c>
      <c r="I76" s="116">
        <f>IF(ISBLANK(H76),"  ",IF(L76&gt;0,H76/L76,IF(H76&gt;0,1,0)))</f>
        <v>0.63113994298779519</v>
      </c>
      <c r="J76" s="115">
        <v>41990864.600000001</v>
      </c>
      <c r="K76" s="117">
        <f>IF(ISBLANK(J76),"  ",IF(L76&gt;0,J76/L76,IF(J76&gt;0,1,0)))</f>
        <v>0.36886005701220476</v>
      </c>
      <c r="L76" s="115">
        <f>L74+L67+L47+L40+L48+L75</f>
        <v>113839554.60000001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[1]Revenue!B2</f>
        <v>Nicholls State University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13818395</v>
      </c>
      <c r="C13" s="42">
        <v>1</v>
      </c>
      <c r="D13" s="43">
        <v>0</v>
      </c>
      <c r="E13" s="44">
        <v>0</v>
      </c>
      <c r="F13" s="45">
        <f>D13+B13</f>
        <v>13818395</v>
      </c>
      <c r="G13" s="46">
        <f>IF(ISBLANK(F13),"  ",IF(F76&gt;0,F13/F76,IF(F13&gt;0,1,0)))</f>
        <v>0.13768535827320674</v>
      </c>
      <c r="H13" s="4">
        <v>14240819</v>
      </c>
      <c r="I13" s="42">
        <v>1</v>
      </c>
      <c r="J13" s="43">
        <v>0</v>
      </c>
      <c r="K13" s="44">
        <v>0</v>
      </c>
      <c r="L13" s="45">
        <f t="shared" ref="L13:L34" si="0">J13+H13</f>
        <v>14240819</v>
      </c>
      <c r="M13" s="47">
        <f>IF(ISBLANK(L13),"  ",IF(L76&gt;0,L13/L76,IF(L13&gt;0,1,0)))</f>
        <v>0.13835787392708376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1085871</v>
      </c>
      <c r="C15" s="53">
        <v>1</v>
      </c>
      <c r="D15" s="80">
        <v>0</v>
      </c>
      <c r="E15" s="55">
        <v>0</v>
      </c>
      <c r="F15" s="38">
        <f>D15+B15</f>
        <v>1085871</v>
      </c>
      <c r="G15" s="56">
        <f>IF(ISBLANK(F15),"  ",IF(F76&gt;0,F15/F76,IF(F15&gt;0,1,0)))</f>
        <v>1.081952988559708E-2</v>
      </c>
      <c r="H15" s="79">
        <v>1115040</v>
      </c>
      <c r="I15" s="53">
        <v>1</v>
      </c>
      <c r="J15" s="80">
        <v>0</v>
      </c>
      <c r="K15" s="55">
        <v>0</v>
      </c>
      <c r="L15" s="38">
        <f t="shared" si="0"/>
        <v>1115040</v>
      </c>
      <c r="M15" s="56">
        <f>IF(ISBLANK(L15),"  ",IF(L76&gt;0,L15/L76,IF(L15&gt;0,1,0)))</f>
        <v>1.0833264838465785E-2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1085871</v>
      </c>
      <c r="C17" s="48">
        <v>1</v>
      </c>
      <c r="D17" s="80">
        <v>0</v>
      </c>
      <c r="E17" s="44">
        <v>0</v>
      </c>
      <c r="F17" s="34">
        <f t="shared" si="1"/>
        <v>1085871</v>
      </c>
      <c r="G17" s="51">
        <f>IF(ISBLANK(F17),"  ",IF(F76&gt;0,F17/F76,IF(F17&gt;0,1,0)))</f>
        <v>1.081952988559708E-2</v>
      </c>
      <c r="H17" s="32">
        <v>1115040</v>
      </c>
      <c r="I17" s="48">
        <v>1</v>
      </c>
      <c r="J17" s="80">
        <v>0</v>
      </c>
      <c r="K17" s="49">
        <v>0</v>
      </c>
      <c r="L17" s="34">
        <f t="shared" si="0"/>
        <v>1115040</v>
      </c>
      <c r="M17" s="51">
        <f>IF(ISBLANK(L17),"  ",IF(L76&gt;0,L17/L76,IF(L17&gt;0,1,0)))</f>
        <v>1.0833264838465785E-2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82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14904266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14904266</v>
      </c>
      <c r="G40" s="74">
        <f>IF(ISBLANK(F40),"  ",IF(F76&gt;0,F40/F76,IF(F40&gt;0,1,0)))</f>
        <v>0.1485048881588038</v>
      </c>
      <c r="H40" s="71">
        <v>15355859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15355859</v>
      </c>
      <c r="M40" s="74">
        <f>IF(ISBLANK(L40),"  ",IF(L76&gt;0,L40/L76,IF(L40&gt;0,1,0)))</f>
        <v>0.14919113876554954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250000</v>
      </c>
      <c r="I46" s="48">
        <v>1</v>
      </c>
      <c r="J46" s="80">
        <v>0</v>
      </c>
      <c r="K46" s="49">
        <v>0</v>
      </c>
      <c r="L46" s="68">
        <f>J46+H46</f>
        <v>250000</v>
      </c>
      <c r="M46" s="51">
        <f>IF(ISBLANK(L46),"  ",IF(L76&gt;0,L46/L76,IF(L46&gt;0,1,0)))</f>
        <v>2.4288960123551137E-3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250000</v>
      </c>
      <c r="I47" s="84">
        <v>1</v>
      </c>
      <c r="J47" s="107">
        <v>0</v>
      </c>
      <c r="K47" s="75">
        <v>0</v>
      </c>
      <c r="L47" s="86">
        <f>L46+L45+L44+L43+L42</f>
        <v>250000</v>
      </c>
      <c r="M47" s="74">
        <f>IF(ISBLANK(L47),"  ",IF(L76&gt;0,L47/L76,IF(L47&gt;0,1,0)))</f>
        <v>2.4288960123551137E-3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31665145</v>
      </c>
      <c r="C50" s="42">
        <v>1</v>
      </c>
      <c r="D50" s="93">
        <v>0</v>
      </c>
      <c r="E50" s="44">
        <v>0</v>
      </c>
      <c r="F50" s="96">
        <f t="shared" ref="F50:F55" si="2">D50+B50</f>
        <v>31665145</v>
      </c>
      <c r="G50" s="46">
        <f>IF(ISBLANK(F50),"  ",IF(F76&gt;0,F50/F76,IF(F50&gt;0,1,0)))</f>
        <v>0.31550891649124524</v>
      </c>
      <c r="H50" s="91">
        <v>31570667</v>
      </c>
      <c r="I50" s="42">
        <v>1</v>
      </c>
      <c r="J50" s="93">
        <v>0</v>
      </c>
      <c r="K50" s="44">
        <v>0</v>
      </c>
      <c r="L50" s="96">
        <f t="shared" ref="L50:L66" si="3">J50+H50</f>
        <v>31570667</v>
      </c>
      <c r="M50" s="46">
        <f>IF(ISBLANK(L50),"  ",IF(L76&gt;0,L50/L76,IF(L50&gt;0,1,0)))</f>
        <v>0.30672746873476475</v>
      </c>
      <c r="N50" s="25"/>
    </row>
    <row r="51" spans="1:14" ht="15" customHeight="1" x14ac:dyDescent="0.2">
      <c r="A51" s="31" t="s">
        <v>48</v>
      </c>
      <c r="B51" s="79">
        <v>167715</v>
      </c>
      <c r="C51" s="48">
        <v>1</v>
      </c>
      <c r="D51" s="80">
        <v>0</v>
      </c>
      <c r="E51" s="49">
        <v>0</v>
      </c>
      <c r="F51" s="97">
        <f t="shared" si="2"/>
        <v>167715</v>
      </c>
      <c r="G51" s="51">
        <f>IF(ISBLANK(F51),"  ",IF(F76&gt;0,F51/F76,IF(F51&gt;0,1,0)))</f>
        <v>1.6710985510828766E-3</v>
      </c>
      <c r="H51" s="79">
        <v>169595</v>
      </c>
      <c r="I51" s="48">
        <v>1</v>
      </c>
      <c r="J51" s="80">
        <v>0</v>
      </c>
      <c r="K51" s="49">
        <v>0</v>
      </c>
      <c r="L51" s="97">
        <f t="shared" si="3"/>
        <v>169595</v>
      </c>
      <c r="M51" s="51">
        <f>IF(ISBLANK(L51),"  ",IF(L76&gt;0,L51/L76,IF(L51&gt;0,1,0)))</f>
        <v>1.6477144768614622E-3</v>
      </c>
      <c r="N51" s="25"/>
    </row>
    <row r="52" spans="1:14" ht="15" customHeight="1" x14ac:dyDescent="0.2">
      <c r="A52" s="98" t="s">
        <v>49</v>
      </c>
      <c r="B52" s="125">
        <v>1425805</v>
      </c>
      <c r="C52" s="48">
        <v>1</v>
      </c>
      <c r="D52" s="126">
        <v>0</v>
      </c>
      <c r="E52" s="49">
        <v>0</v>
      </c>
      <c r="F52" s="99">
        <f t="shared" si="2"/>
        <v>1425805</v>
      </c>
      <c r="G52" s="51">
        <f>IF(ISBLANK(F52),"  ",IF(F76&gt;0,F52/F76,IF(F52&gt;0,1,0)))</f>
        <v>1.4206604475608746E-2</v>
      </c>
      <c r="H52" s="125">
        <v>1408865</v>
      </c>
      <c r="I52" s="48">
        <v>1</v>
      </c>
      <c r="J52" s="126">
        <v>0</v>
      </c>
      <c r="K52" s="49">
        <v>0</v>
      </c>
      <c r="L52" s="99">
        <f t="shared" si="3"/>
        <v>1408865</v>
      </c>
      <c r="M52" s="51">
        <f>IF(ISBLANK(L52),"  ",IF(L76&gt;0,L52/L76,IF(L52&gt;0,1,0)))</f>
        <v>1.3687946321786749E-2</v>
      </c>
      <c r="N52" s="25"/>
    </row>
    <row r="53" spans="1:14" ht="15" customHeight="1" x14ac:dyDescent="0.2">
      <c r="A53" s="98" t="s">
        <v>50</v>
      </c>
      <c r="B53" s="125">
        <v>716408</v>
      </c>
      <c r="C53" s="48">
        <v>1</v>
      </c>
      <c r="D53" s="126">
        <v>0</v>
      </c>
      <c r="E53" s="49">
        <v>0</v>
      </c>
      <c r="F53" s="99">
        <f t="shared" si="2"/>
        <v>716408</v>
      </c>
      <c r="G53" s="51">
        <f>IF(ISBLANK(F53),"  ",IF(F76&gt;0,F53/F76,IF(F53&gt;0,1,0)))</f>
        <v>7.1382307532670396E-3</v>
      </c>
      <c r="H53" s="125">
        <v>704568</v>
      </c>
      <c r="I53" s="48">
        <v>1</v>
      </c>
      <c r="J53" s="126">
        <v>0</v>
      </c>
      <c r="K53" s="49">
        <v>0</v>
      </c>
      <c r="L53" s="99">
        <f t="shared" si="3"/>
        <v>704568</v>
      </c>
      <c r="M53" s="51">
        <f>IF(ISBLANK(L53),"  ",IF(L76&gt;0,L53/L76,IF(L53&gt;0,1,0)))</f>
        <v>6.845289622532072E-3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2783790</v>
      </c>
      <c r="E54" s="49">
        <v>1</v>
      </c>
      <c r="F54" s="99">
        <f t="shared" si="2"/>
        <v>2783790</v>
      </c>
      <c r="G54" s="51">
        <f>IF(ISBLANK(F54),"  ",IF(F76&gt;0,F54/F76,IF(F54&gt;0,1,0)))</f>
        <v>2.7737456014781035E-2</v>
      </c>
      <c r="H54" s="125">
        <v>0</v>
      </c>
      <c r="I54" s="48">
        <v>0</v>
      </c>
      <c r="J54" s="126">
        <v>2734740</v>
      </c>
      <c r="K54" s="49">
        <v>1</v>
      </c>
      <c r="L54" s="99">
        <f t="shared" si="3"/>
        <v>2734740</v>
      </c>
      <c r="M54" s="51">
        <f>IF(ISBLANK(L54),"  ",IF(L76&gt;0,L54/L76,IF(L54&gt;0,1,0)))</f>
        <v>2.6569596323312097E-2</v>
      </c>
      <c r="N54" s="25"/>
    </row>
    <row r="55" spans="1:14" ht="15" customHeight="1" x14ac:dyDescent="0.2">
      <c r="A55" s="31" t="s">
        <v>52</v>
      </c>
      <c r="B55" s="79">
        <v>6735446</v>
      </c>
      <c r="C55" s="48">
        <v>0.53818000453687265</v>
      </c>
      <c r="D55" s="80">
        <v>5779783</v>
      </c>
      <c r="E55" s="49">
        <v>0.78010245640271536</v>
      </c>
      <c r="F55" s="97">
        <f t="shared" si="2"/>
        <v>12515229</v>
      </c>
      <c r="G55" s="51">
        <f>IF(ISBLANK(F55),"  ",IF(F76&gt;0,F55/F76,IF(F55&gt;0,1,0)))</f>
        <v>0.12470071876916435</v>
      </c>
      <c r="H55" s="79">
        <v>7409005</v>
      </c>
      <c r="I55" s="48">
        <v>0.57994608986348228</v>
      </c>
      <c r="J55" s="80">
        <v>5366329</v>
      </c>
      <c r="K55" s="49">
        <v>0.42005391013651777</v>
      </c>
      <c r="L55" s="97">
        <f t="shared" si="3"/>
        <v>12775334</v>
      </c>
      <c r="M55" s="51">
        <f>IF(ISBLANK(L55),"  ",IF(L76&gt;0,L55/L76,IF(L55&gt;0,1,0)))</f>
        <v>0.12411983123641883</v>
      </c>
      <c r="N55" s="25"/>
    </row>
    <row r="56" spans="1:14" s="77" customFormat="1" ht="15" customHeight="1" x14ac:dyDescent="0.25">
      <c r="A56" s="87" t="s">
        <v>53</v>
      </c>
      <c r="B56" s="127">
        <v>40710519</v>
      </c>
      <c r="C56" s="84">
        <v>0.82620536163304648</v>
      </c>
      <c r="D56" s="107">
        <v>8563573</v>
      </c>
      <c r="E56" s="75">
        <v>0.2075378731881336</v>
      </c>
      <c r="F56" s="100">
        <f>F55+F53+F52+F51+F50+F54</f>
        <v>49274092</v>
      </c>
      <c r="G56" s="74">
        <f>IF(ISBLANK(F56),"  ",IF(F76&gt;0,F56/F76,IF(F56&gt;0,1,0)))</f>
        <v>0.49096302505514927</v>
      </c>
      <c r="H56" s="127">
        <v>41262700</v>
      </c>
      <c r="I56" s="84">
        <v>0.83589038754313916</v>
      </c>
      <c r="J56" s="107">
        <v>8101069</v>
      </c>
      <c r="K56" s="75">
        <v>0.16410961245686081</v>
      </c>
      <c r="L56" s="97">
        <f t="shared" si="3"/>
        <v>49363769</v>
      </c>
      <c r="M56" s="74">
        <f>IF(ISBLANK(L56),"  ",IF(L76&gt;0,L56/L76,IF(L56&gt;0,1,0)))</f>
        <v>0.47959784671567596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52064</v>
      </c>
      <c r="C59" s="48">
        <v>1</v>
      </c>
      <c r="D59" s="80">
        <v>0</v>
      </c>
      <c r="E59" s="49">
        <v>0</v>
      </c>
      <c r="F59" s="34">
        <f t="shared" si="4"/>
        <v>52064</v>
      </c>
      <c r="G59" s="51">
        <f>IF(ISBLANK(F59),"  ",IF(F76&gt;0,F59/F76,IF(F59&gt;0,1,0)))</f>
        <v>5.1876144032184893E-4</v>
      </c>
      <c r="H59" s="32">
        <v>38379</v>
      </c>
      <c r="I59" s="48">
        <v>1</v>
      </c>
      <c r="J59" s="80">
        <v>0</v>
      </c>
      <c r="K59" s="49">
        <v>0</v>
      </c>
      <c r="L59" s="34">
        <f t="shared" si="3"/>
        <v>38379</v>
      </c>
      <c r="M59" s="51">
        <f>IF(ISBLANK(L59),"  ",IF(L76&gt;0,L59/L76,IF(L59&gt;0,1,0)))</f>
        <v>3.7287440023270769E-4</v>
      </c>
      <c r="N59" s="25"/>
    </row>
    <row r="60" spans="1:14" ht="15" customHeight="1" x14ac:dyDescent="0.2">
      <c r="A60" s="81" t="s">
        <v>57</v>
      </c>
      <c r="B60" s="69">
        <v>141431</v>
      </c>
      <c r="C60" s="48">
        <v>0.17535913465472733</v>
      </c>
      <c r="D60" s="70">
        <v>665091</v>
      </c>
      <c r="E60" s="49">
        <v>5.1160846153846151</v>
      </c>
      <c r="F60" s="68">
        <f t="shared" si="4"/>
        <v>806522</v>
      </c>
      <c r="G60" s="51">
        <f>IF(ISBLANK(F60),"  ",IF(F76&gt;0,F60/F76,IF(F60&gt;0,1,0)))</f>
        <v>8.0361192834061575E-3</v>
      </c>
      <c r="H60" s="69">
        <v>130000</v>
      </c>
      <c r="I60" s="48">
        <v>0.16352201257861634</v>
      </c>
      <c r="J60" s="70">
        <v>665000</v>
      </c>
      <c r="K60" s="49">
        <v>0.83647798742138368</v>
      </c>
      <c r="L60" s="68">
        <f t="shared" si="3"/>
        <v>795000</v>
      </c>
      <c r="M60" s="51">
        <f>IF(ISBLANK(L60),"  ",IF(L76&gt;0,L60/L76,IF(L60&gt;0,1,0)))</f>
        <v>7.723889319289262E-3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2564778</v>
      </c>
      <c r="E62" s="49">
        <v>1</v>
      </c>
      <c r="F62" s="34">
        <f t="shared" si="4"/>
        <v>2564778</v>
      </c>
      <c r="G62" s="51">
        <f>IF(ISBLANK(F62),"  ",IF(F76&gt;0,F62/F76,IF(F62&gt;0,1,0)))</f>
        <v>2.5555238348682219E-2</v>
      </c>
      <c r="H62" s="32">
        <v>0</v>
      </c>
      <c r="I62" s="48">
        <v>0</v>
      </c>
      <c r="J62" s="80">
        <v>4780566</v>
      </c>
      <c r="K62" s="49">
        <v>1</v>
      </c>
      <c r="L62" s="34">
        <f t="shared" si="3"/>
        <v>4780566</v>
      </c>
      <c r="M62" s="51">
        <f>IF(ISBLANK(L62),"  ",IF(L76&gt;0,L62/L76,IF(L62&gt;0,1,0)))</f>
        <v>4.6445990776801747E-2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16506465</v>
      </c>
      <c r="E63" s="49">
        <v>1</v>
      </c>
      <c r="F63" s="34">
        <f t="shared" si="4"/>
        <v>16506465</v>
      </c>
      <c r="G63" s="51">
        <f>IF(ISBLANK(F63),"  ",IF(F76&gt;0,F63/F76,IF(F63&gt;0,1,0)))</f>
        <v>0.1644690680320795</v>
      </c>
      <c r="H63" s="32">
        <v>0</v>
      </c>
      <c r="I63" s="48">
        <v>0</v>
      </c>
      <c r="J63" s="80">
        <v>15491098</v>
      </c>
      <c r="K63" s="49">
        <v>1</v>
      </c>
      <c r="L63" s="34">
        <f t="shared" si="3"/>
        <v>15491098</v>
      </c>
      <c r="M63" s="51">
        <f>IF(ISBLANK(L63),"  ",IF(L76&gt;0,L63/L76,IF(L63&gt;0,1,0)))</f>
        <v>0.15050506463680913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233298</v>
      </c>
      <c r="E64" s="49">
        <v>1</v>
      </c>
      <c r="F64" s="34">
        <f t="shared" si="4"/>
        <v>233298</v>
      </c>
      <c r="G64" s="51">
        <f>IF(ISBLANK(F64),"  ",IF(F76&gt;0,F64/F76,IF(F64&gt;0,1,0)))</f>
        <v>2.3245622023702886E-3</v>
      </c>
      <c r="H64" s="32">
        <v>0</v>
      </c>
      <c r="I64" s="48">
        <v>0</v>
      </c>
      <c r="J64" s="80">
        <v>233300</v>
      </c>
      <c r="K64" s="49">
        <v>1</v>
      </c>
      <c r="L64" s="34">
        <f t="shared" si="3"/>
        <v>233300</v>
      </c>
      <c r="M64" s="51">
        <f>IF(ISBLANK(L64),"  ",IF(L76&gt;0,L64/L76,IF(L64&gt;0,1,0)))</f>
        <v>2.2666457587297924E-3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1221479</v>
      </c>
      <c r="E65" s="49">
        <v>1</v>
      </c>
      <c r="F65" s="34">
        <f t="shared" si="4"/>
        <v>1221479</v>
      </c>
      <c r="G65" s="51">
        <f>IF(ISBLANK(F65),"  ",IF(F76&gt;0,F65/F76,IF(F65&gt;0,1,0)))</f>
        <v>1.2170716913085657E-2</v>
      </c>
      <c r="H65" s="32">
        <v>0</v>
      </c>
      <c r="I65" s="48">
        <v>0</v>
      </c>
      <c r="J65" s="80">
        <v>1221480</v>
      </c>
      <c r="K65" s="49">
        <v>1</v>
      </c>
      <c r="L65" s="34">
        <f t="shared" si="3"/>
        <v>1221480</v>
      </c>
      <c r="M65" s="51">
        <f>IF(ISBLANK(L65),"  ",IF(L76&gt;0,L65/L76,IF(L65&gt;0,1,0)))</f>
        <v>1.1867391604686098E-2</v>
      </c>
      <c r="N65" s="25"/>
    </row>
    <row r="66" spans="1:14" ht="15" customHeight="1" x14ac:dyDescent="0.2">
      <c r="A66" s="81" t="s">
        <v>63</v>
      </c>
      <c r="B66" s="32">
        <v>2213717</v>
      </c>
      <c r="C66" s="48">
        <v>0.69503367294077012</v>
      </c>
      <c r="D66" s="80">
        <v>971333</v>
      </c>
      <c r="E66" s="49">
        <v>0.33649120157192486</v>
      </c>
      <c r="F66" s="34">
        <f t="shared" si="4"/>
        <v>3185050</v>
      </c>
      <c r="G66" s="51">
        <f>IF(ISBLANK(F66),"  ",IF(F76&gt;0,F66/F76,IF(F66&gt;0,1,0)))</f>
        <v>3.1735577856044576E-2</v>
      </c>
      <c r="H66" s="32">
        <v>2886652</v>
      </c>
      <c r="I66" s="48">
        <v>0.74823099926412062</v>
      </c>
      <c r="J66" s="80">
        <v>971317</v>
      </c>
      <c r="K66" s="49">
        <v>0.25176900073587943</v>
      </c>
      <c r="L66" s="34">
        <f t="shared" si="3"/>
        <v>3857969</v>
      </c>
      <c r="M66" s="51">
        <f>IF(ISBLANK(L66),"  ",IF(L76&gt;0,L66/L76,IF(L66&gt;0,1,0)))</f>
        <v>3.7482422079558583E-2</v>
      </c>
      <c r="N66" s="25"/>
    </row>
    <row r="67" spans="1:14" s="77" customFormat="1" ht="15" customHeight="1" x14ac:dyDescent="0.25">
      <c r="A67" s="105" t="s">
        <v>64</v>
      </c>
      <c r="B67" s="106">
        <v>43117731</v>
      </c>
      <c r="C67" s="84">
        <v>0.58390496376213186</v>
      </c>
      <c r="D67" s="107">
        <v>30726017</v>
      </c>
      <c r="E67" s="75">
        <v>0.69331205155787423</v>
      </c>
      <c r="F67" s="106">
        <f>F66+F65+F64+F63+F62+F61+F60+F59+F58+F57+F56</f>
        <v>73843748</v>
      </c>
      <c r="G67" s="74">
        <f>IF(ISBLANK(F67),"  ",IF(F76&gt;0,F67/F76,IF(F67&gt;0,1,0)))</f>
        <v>0.7357730691311396</v>
      </c>
      <c r="H67" s="106">
        <v>44317731</v>
      </c>
      <c r="I67" s="84">
        <v>0.58480889566262695</v>
      </c>
      <c r="J67" s="107">
        <v>31463830</v>
      </c>
      <c r="K67" s="75">
        <v>0.41519110433737305</v>
      </c>
      <c r="L67" s="106">
        <f>L66+L65+L64+L63+L62+L61+L60+L59+L58+L57+L56</f>
        <v>75781561</v>
      </c>
      <c r="M67" s="74">
        <f>IF(ISBLANK(L67),"  ",IF(L76&gt;0,L67/L76,IF(L67&gt;0,1,0)))</f>
        <v>0.73626212529178325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10794585</v>
      </c>
      <c r="E72" s="44">
        <v>1</v>
      </c>
      <c r="F72" s="58">
        <f>D72+B72</f>
        <v>10794585</v>
      </c>
      <c r="G72" s="46">
        <f>IF(ISBLANK(F72),"  ",IF(F76&gt;0,F72/F76,IF(F72&gt;0,1,0)))</f>
        <v>0.10755636259750741</v>
      </c>
      <c r="H72" s="3">
        <v>0</v>
      </c>
      <c r="I72" s="42">
        <v>0</v>
      </c>
      <c r="J72" s="93">
        <v>10795000</v>
      </c>
      <c r="K72" s="44">
        <v>1</v>
      </c>
      <c r="L72" s="58">
        <f>J72+H72</f>
        <v>10795000</v>
      </c>
      <c r="M72" s="46">
        <f>IF(ISBLANK(L72),"  ",IF(L76&gt;0,L72/L76,IF(L72&gt;0,1,0)))</f>
        <v>0.10487972981349382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819525</v>
      </c>
      <c r="E73" s="49">
        <v>1</v>
      </c>
      <c r="F73" s="34">
        <f>D73+B73</f>
        <v>819525</v>
      </c>
      <c r="G73" s="51">
        <f>IF(ISBLANK(F73),"  ",IF(F76&gt;0,F73/F76,IF(F73&gt;0,1,0)))</f>
        <v>8.1656801125492319E-3</v>
      </c>
      <c r="H73" s="32">
        <v>0</v>
      </c>
      <c r="I73" s="48">
        <v>0</v>
      </c>
      <c r="J73" s="80">
        <v>745000</v>
      </c>
      <c r="K73" s="49">
        <v>1</v>
      </c>
      <c r="L73" s="34">
        <f>J73+H73</f>
        <v>745000</v>
      </c>
      <c r="M73" s="51">
        <f>IF(ISBLANK(L73),"  ",IF(L76&gt;0,L73/L76,IF(L73&gt;0,1,0)))</f>
        <v>7.2381101168182398E-3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11614110</v>
      </c>
      <c r="E74" s="75">
        <v>1</v>
      </c>
      <c r="F74" s="112">
        <f>F73+F72+F71+F70+F69</f>
        <v>11614110</v>
      </c>
      <c r="G74" s="74">
        <f>IF(ISBLANK(F74),"  ",IF(F76&gt;0,F74/F76,IF(F74&gt;0,1,0)))</f>
        <v>0.11572204271005664</v>
      </c>
      <c r="H74" s="110">
        <v>0</v>
      </c>
      <c r="I74" s="84">
        <v>0</v>
      </c>
      <c r="J74" s="111">
        <v>11540000</v>
      </c>
      <c r="K74" s="75">
        <v>1</v>
      </c>
      <c r="L74" s="112">
        <f>L73+L72+L71+L70+L69</f>
        <v>11540000</v>
      </c>
      <c r="M74" s="74">
        <f>IF(ISBLANK(L74),"  ",IF(L76&gt;0,L74/L76,IF(L74&gt;0,1,0)))</f>
        <v>0.11211783993031206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58021997</v>
      </c>
      <c r="C76" s="116">
        <v>0.57812643542697439</v>
      </c>
      <c r="D76" s="115">
        <v>42340127</v>
      </c>
      <c r="E76" s="117">
        <v>0.42187356457302555</v>
      </c>
      <c r="F76" s="115">
        <f>F74+F67+F47+F40+F48+F75</f>
        <v>100362124</v>
      </c>
      <c r="G76" s="118">
        <f>IF(ISBLANK(F76),"  ",IF(F76&gt;0,F76/F76,IF(F76&gt;0,1,0)))</f>
        <v>1</v>
      </c>
      <c r="H76" s="115">
        <v>59923590</v>
      </c>
      <c r="I76" s="116">
        <v>0.5821926751880111</v>
      </c>
      <c r="J76" s="115">
        <v>43003830</v>
      </c>
      <c r="K76" s="117">
        <v>0.4178073248119889</v>
      </c>
      <c r="L76" s="115">
        <f>L74+L67+L47+L40+L48+L75</f>
        <v>102927420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20194770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20194770</v>
      </c>
      <c r="G13" s="46">
        <f>IF(ISBLANK(F13),"  ",IF(F76&gt;0,F13/F76,IF(F13&gt;0,1,0)))</f>
        <v>0.14661719460372299</v>
      </c>
      <c r="H13" s="172">
        <v>20591028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20591028</v>
      </c>
      <c r="M13" s="47">
        <f>IF(ISBLANK(L13),"  ",IF(L76&gt;0,L13/L76,IF(L13&gt;0,1,0)))</f>
        <v>0.15995463387928688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1266778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1266778</v>
      </c>
      <c r="G15" s="56">
        <f>IF(ISBLANK(F15),"  ",IF(F76&gt;0,F15/F76,IF(F15&gt;0,1,0)))</f>
        <v>9.1970067767899819E-3</v>
      </c>
      <c r="H15" s="79">
        <v>1300807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1300807</v>
      </c>
      <c r="M15" s="56">
        <f>IF(ISBLANK(L15),"  ",IF(L76&gt;0,L15/L76,IF(L15&gt;0,1,0)))</f>
        <v>1.0104891675763519E-2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1266778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1266778</v>
      </c>
      <c r="G17" s="51">
        <f>IF(ISBLANK(F17),"  ",IF(F76&gt;0,F17/F76,IF(F17&gt;0,1,0)))</f>
        <v>9.1970067767899819E-3</v>
      </c>
      <c r="H17" s="32">
        <v>1300807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1300807</v>
      </c>
      <c r="M17" s="51">
        <f>IF(ISBLANK(L17),"  ",IF(L76&gt;0,L17/L76,IF(L17&gt;0,1,0)))</f>
        <v>1.0104891675763519E-2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21461548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21461548</v>
      </c>
      <c r="G40" s="74">
        <f>IF(ISBLANK(F40),"  ",IF(F76&gt;0,F40/F76,IF(F40&gt;0,1,0)))</f>
        <v>0.155814201380513</v>
      </c>
      <c r="H40" s="71">
        <v>21891835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21891835</v>
      </c>
      <c r="M40" s="74">
        <f>IF(ISBLANK(L40),"  ",IF(L76&gt;0,L40/L76,IF(L40&gt;0,1,0)))</f>
        <v>0.17005952555505041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74923</v>
      </c>
      <c r="C46" s="48">
        <f t="shared" si="0"/>
        <v>1</v>
      </c>
      <c r="D46" s="80">
        <v>0</v>
      </c>
      <c r="E46" s="49">
        <f t="shared" si="6"/>
        <v>0</v>
      </c>
      <c r="F46" s="68">
        <f>D46+B46</f>
        <v>74923</v>
      </c>
      <c r="G46" s="51">
        <f>IF(ISBLANK(F46),"  ",IF(F76&gt;0,F46/F76,IF(F46&gt;0,1,0)))</f>
        <v>5.4395272000100716E-4</v>
      </c>
      <c r="H46" s="32">
        <v>74923</v>
      </c>
      <c r="I46" s="48">
        <f t="shared" si="7"/>
        <v>1</v>
      </c>
      <c r="J46" s="80">
        <v>0</v>
      </c>
      <c r="K46" s="49">
        <f t="shared" si="8"/>
        <v>0</v>
      </c>
      <c r="L46" s="68">
        <f>J46+H46</f>
        <v>74923</v>
      </c>
      <c r="M46" s="51">
        <f>IF(ISBLANK(L46),"  ",IF(L76&gt;0,L46/L76,IF(L46&gt;0,1,0)))</f>
        <v>5.82014702429515E-4</v>
      </c>
      <c r="N46" s="25"/>
    </row>
    <row r="47" spans="1:14" s="77" customFormat="1" ht="15" customHeight="1" x14ac:dyDescent="0.25">
      <c r="A47" s="78" t="s">
        <v>44</v>
      </c>
      <c r="B47" s="106">
        <v>74923</v>
      </c>
      <c r="C47" s="84">
        <f t="shared" si="0"/>
        <v>1</v>
      </c>
      <c r="D47" s="107">
        <v>0</v>
      </c>
      <c r="E47" s="75">
        <f t="shared" si="6"/>
        <v>0</v>
      </c>
      <c r="F47" s="86">
        <f>F46+F45+F44+F43+F42</f>
        <v>74923</v>
      </c>
      <c r="G47" s="74">
        <f>IF(ISBLANK(F47),"  ",IF(F76&gt;0,F47/F76,IF(F47&gt;0,1,0)))</f>
        <v>5.4395272000100716E-4</v>
      </c>
      <c r="H47" s="106">
        <v>74923</v>
      </c>
      <c r="I47" s="84">
        <f t="shared" si="7"/>
        <v>1</v>
      </c>
      <c r="J47" s="107">
        <v>0</v>
      </c>
      <c r="K47" s="75">
        <f t="shared" si="8"/>
        <v>0</v>
      </c>
      <c r="L47" s="86">
        <f>L46+L45+L44+L43+L42</f>
        <v>74923</v>
      </c>
      <c r="M47" s="74">
        <f>IF(ISBLANK(L47),"  ",IF(L76&gt;0,L47/L76,IF(L47&gt;0,1,0)))</f>
        <v>5.82014702429515E-4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55445257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55445257</v>
      </c>
      <c r="G50" s="46">
        <f>IF(ISBLANK(F50),"  ",IF(F76&gt;0,F50/F76,IF(F50&gt;0,1,0)))</f>
        <v>0.40254125377127026</v>
      </c>
      <c r="H50" s="91">
        <v>56395140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56395140</v>
      </c>
      <c r="M50" s="46">
        <f>IF(ISBLANK(L50),"  ",IF(L76&gt;0,L50/L76,IF(L50&gt;0,1,0)))</f>
        <v>0.43808711110834908</v>
      </c>
      <c r="N50" s="25"/>
    </row>
    <row r="51" spans="1:14" ht="15" customHeight="1" x14ac:dyDescent="0.2">
      <c r="A51" s="31" t="s">
        <v>48</v>
      </c>
      <c r="B51" s="79">
        <v>499475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499475</v>
      </c>
      <c r="G51" s="51">
        <f>IF(ISBLANK(F51),"  ",IF(F76&gt;0,F51/F76,IF(F51&gt;0,1,0)))</f>
        <v>3.6262667648452817E-3</v>
      </c>
      <c r="H51" s="79">
        <v>564240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564240</v>
      </c>
      <c r="M51" s="51">
        <f>IF(ISBLANK(L51),"  ",IF(L76&gt;0,L51/L76,IF(L51&gt;0,1,0)))</f>
        <v>4.3831130053365395E-3</v>
      </c>
      <c r="N51" s="25"/>
    </row>
    <row r="52" spans="1:14" ht="15" customHeight="1" x14ac:dyDescent="0.2">
      <c r="A52" s="98" t="s">
        <v>49</v>
      </c>
      <c r="B52" s="125">
        <v>2188981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2188981</v>
      </c>
      <c r="G52" s="51">
        <f>IF(ISBLANK(F52),"  ",IF(F76&gt;0,F52/F76,IF(F52&gt;0,1,0)))</f>
        <v>1.5892345060669281E-2</v>
      </c>
      <c r="H52" s="125">
        <v>2189022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2189022</v>
      </c>
      <c r="M52" s="51">
        <f>IF(ISBLANK(L52),"  ",IF(L76&gt;0,L52/L76,IF(L52&gt;0,1,0)))</f>
        <v>1.7004697995831212E-2</v>
      </c>
      <c r="N52" s="25"/>
    </row>
    <row r="53" spans="1:14" ht="15" customHeight="1" x14ac:dyDescent="0.2">
      <c r="A53" s="98" t="s">
        <v>50</v>
      </c>
      <c r="B53" s="125">
        <v>1132114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1132114</v>
      </c>
      <c r="G53" s="51">
        <f>IF(ISBLANK(F53),"  ",IF(F76&gt;0,F53/F76,IF(F53&gt;0,1,0)))</f>
        <v>8.2193250357196074E-3</v>
      </c>
      <c r="H53" s="125">
        <v>1132180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1132180</v>
      </c>
      <c r="M53" s="51">
        <f>IF(ISBLANK(L53),"  ",IF(L76&gt;0,L53/L76,IF(L53&gt;0,1,0)))</f>
        <v>8.794968244686523E-3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2191200</v>
      </c>
      <c r="E54" s="49">
        <f>IF(ISBLANK(D54),"  ",IF(F54&gt;0,D54/F54,IF(D54&gt;0,1,0)))</f>
        <v>1</v>
      </c>
      <c r="F54" s="99">
        <f t="shared" si="10"/>
        <v>2191200</v>
      </c>
      <c r="G54" s="51">
        <f>IF(ISBLANK(F54),"  ",IF(F76&gt;0,F54/F76,IF(F54&gt;0,1,0)))</f>
        <v>1.5908455348373755E-2</v>
      </c>
      <c r="H54" s="125">
        <v>0</v>
      </c>
      <c r="I54" s="48">
        <f>IF(ISBLANK(H54),"  ",IF(L54&gt;0,H54/L54,IF(H54&gt;0,1,0)))</f>
        <v>0</v>
      </c>
      <c r="J54" s="126">
        <v>2195000</v>
      </c>
      <c r="K54" s="49">
        <f>IF(ISBLANK(J54),"  ",IF(L54&gt;0,J54/L54,IF(J54&gt;0,1,0)))</f>
        <v>1</v>
      </c>
      <c r="L54" s="99">
        <f t="shared" si="13"/>
        <v>2195000</v>
      </c>
      <c r="M54" s="51">
        <f>IF(ISBLANK(L54),"  ",IF(L76&gt;0,L54/L76,IF(L54&gt;0,1,0)))</f>
        <v>1.7051136124191308E-2</v>
      </c>
      <c r="N54" s="25"/>
    </row>
    <row r="55" spans="1:14" ht="15" customHeight="1" x14ac:dyDescent="0.2">
      <c r="A55" s="31" t="s">
        <v>52</v>
      </c>
      <c r="B55" s="79">
        <v>670822</v>
      </c>
      <c r="C55" s="48">
        <f t="shared" si="0"/>
        <v>6.7220290643068059E-2</v>
      </c>
      <c r="D55" s="80">
        <v>9308635</v>
      </c>
      <c r="E55" s="49">
        <f t="shared" si="9"/>
        <v>0.932779709356932</v>
      </c>
      <c r="F55" s="97">
        <f t="shared" si="10"/>
        <v>9979457</v>
      </c>
      <c r="G55" s="51">
        <f>IF(ISBLANK(F55),"  ",IF(F76&gt;0,F55/F76,IF(F55&gt;0,1,0)))</f>
        <v>7.2452421543225592E-2</v>
      </c>
      <c r="H55" s="79">
        <v>674002</v>
      </c>
      <c r="I55" s="48">
        <f t="shared" si="11"/>
        <v>6.8313974555045745E-2</v>
      </c>
      <c r="J55" s="80">
        <v>9192237</v>
      </c>
      <c r="K55" s="49">
        <f t="shared" si="12"/>
        <v>0.93168602544495427</v>
      </c>
      <c r="L55" s="97">
        <f t="shared" si="13"/>
        <v>9866239</v>
      </c>
      <c r="M55" s="51">
        <f>IF(ISBLANK(L55),"  ",IF(L76&gt;0,L55/L76,IF(L55&gt;0,1,0)))</f>
        <v>7.6642635181232405E-2</v>
      </c>
      <c r="N55" s="25"/>
    </row>
    <row r="56" spans="1:14" s="77" customFormat="1" ht="15" customHeight="1" x14ac:dyDescent="0.25">
      <c r="A56" s="87" t="s">
        <v>53</v>
      </c>
      <c r="B56" s="127">
        <v>59936649</v>
      </c>
      <c r="C56" s="84">
        <f t="shared" si="0"/>
        <v>0.83902014270467173</v>
      </c>
      <c r="D56" s="107">
        <v>11499835</v>
      </c>
      <c r="E56" s="75">
        <f t="shared" si="9"/>
        <v>0.16097985729532827</v>
      </c>
      <c r="F56" s="100">
        <f>F55+F53+F52+F51+F50+F54</f>
        <v>71436484</v>
      </c>
      <c r="G56" s="74">
        <f>IF(ISBLANK(F56),"  ",IF(F76&gt;0,F56/F76,IF(F56&gt;0,1,0)))</f>
        <v>0.51864006752410374</v>
      </c>
      <c r="H56" s="127">
        <v>60954584</v>
      </c>
      <c r="I56" s="84">
        <f t="shared" si="11"/>
        <v>0.84259123087321786</v>
      </c>
      <c r="J56" s="107">
        <v>11387237</v>
      </c>
      <c r="K56" s="75">
        <f t="shared" si="12"/>
        <v>0.15740876912678214</v>
      </c>
      <c r="L56" s="97">
        <f t="shared" si="13"/>
        <v>72341821</v>
      </c>
      <c r="M56" s="74">
        <f>IF(ISBLANK(L56),"  ",IF(L76&gt;0,L56/L76,IF(L56&gt;0,1,0)))</f>
        <v>0.56196366165962708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13516</v>
      </c>
      <c r="C59" s="48">
        <f t="shared" si="0"/>
        <v>1.2479110692555558E-2</v>
      </c>
      <c r="D59" s="80">
        <v>1069574</v>
      </c>
      <c r="E59" s="49">
        <f t="shared" si="9"/>
        <v>0.98752088930744442</v>
      </c>
      <c r="F59" s="34">
        <f t="shared" si="14"/>
        <v>1083090</v>
      </c>
      <c r="G59" s="51">
        <f>IF(ISBLANK(F59),"  ",IF(F76&gt;0,F59/F76,IF(F59&gt;0,1,0)))</f>
        <v>7.8634031139421922E-3</v>
      </c>
      <c r="H59" s="32">
        <v>16801</v>
      </c>
      <c r="I59" s="48">
        <f t="shared" si="11"/>
        <v>1.5620932291008085E-2</v>
      </c>
      <c r="J59" s="80">
        <v>1058743</v>
      </c>
      <c r="K59" s="49">
        <f t="shared" si="12"/>
        <v>0.98437906770899186</v>
      </c>
      <c r="L59" s="34">
        <f t="shared" si="13"/>
        <v>1075544</v>
      </c>
      <c r="M59" s="51">
        <f>IF(ISBLANK(L59),"  ",IF(L76&gt;0,L59/L76,IF(L59&gt;0,1,0)))</f>
        <v>8.3550100918256109E-3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5363745</v>
      </c>
      <c r="E60" s="49">
        <f t="shared" si="9"/>
        <v>1</v>
      </c>
      <c r="F60" s="68">
        <f t="shared" si="14"/>
        <v>5363745</v>
      </c>
      <c r="G60" s="51">
        <f>IF(ISBLANK(F60),"  ",IF(F76&gt;0,F60/F76,IF(F60&gt;0,1,0)))</f>
        <v>3.894162916783634E-2</v>
      </c>
      <c r="H60" s="69">
        <v>0</v>
      </c>
      <c r="I60" s="48">
        <f t="shared" si="11"/>
        <v>0</v>
      </c>
      <c r="J60" s="70">
        <v>4668348</v>
      </c>
      <c r="K60" s="49">
        <f t="shared" si="12"/>
        <v>1</v>
      </c>
      <c r="L60" s="68">
        <f t="shared" si="13"/>
        <v>4668348</v>
      </c>
      <c r="M60" s="51">
        <f>IF(ISBLANK(L60),"  ",IF(L76&gt;0,L60/L76,IF(L60&gt;0,1,0)))</f>
        <v>3.6264527208699888E-2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2575160</v>
      </c>
      <c r="E62" s="49">
        <f t="shared" si="9"/>
        <v>1</v>
      </c>
      <c r="F62" s="34">
        <f t="shared" si="14"/>
        <v>2575160</v>
      </c>
      <c r="G62" s="51">
        <f>IF(ISBLANK(F62),"  ",IF(F76&gt;0,F62/F76,IF(F62&gt;0,1,0)))</f>
        <v>1.8696065112686271E-2</v>
      </c>
      <c r="H62" s="32">
        <v>0</v>
      </c>
      <c r="I62" s="48">
        <f t="shared" si="11"/>
        <v>0</v>
      </c>
      <c r="J62" s="80">
        <v>2510040</v>
      </c>
      <c r="K62" s="49">
        <f t="shared" si="12"/>
        <v>1</v>
      </c>
      <c r="L62" s="34">
        <f t="shared" si="13"/>
        <v>2510040</v>
      </c>
      <c r="M62" s="51">
        <f>IF(ISBLANK(L62),"  ",IF(L76&gt;0,L62/L76,IF(L62&gt;0,1,0)))</f>
        <v>1.9498420827865674E-2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8360633</v>
      </c>
      <c r="E63" s="49">
        <f t="shared" si="9"/>
        <v>1</v>
      </c>
      <c r="F63" s="34">
        <f t="shared" si="14"/>
        <v>8360633</v>
      </c>
      <c r="G63" s="51">
        <f>IF(ISBLANK(F63),"  ",IF(F76&gt;0,F63/F76,IF(F63&gt;0,1,0)))</f>
        <v>6.069950564286241E-2</v>
      </c>
      <c r="H63" s="32">
        <v>0</v>
      </c>
      <c r="I63" s="48">
        <f t="shared" si="11"/>
        <v>0</v>
      </c>
      <c r="J63" s="80">
        <v>7043944</v>
      </c>
      <c r="K63" s="49">
        <f t="shared" si="12"/>
        <v>1</v>
      </c>
      <c r="L63" s="34">
        <f t="shared" si="13"/>
        <v>7043944</v>
      </c>
      <c r="M63" s="51">
        <f>IF(ISBLANK(L63),"  ",IF(L76&gt;0,L63/L76,IF(L63&gt;0,1,0)))</f>
        <v>5.4718564006916E-2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400000</v>
      </c>
      <c r="E64" s="49">
        <f t="shared" si="9"/>
        <v>1</v>
      </c>
      <c r="F64" s="34">
        <f t="shared" si="14"/>
        <v>400000</v>
      </c>
      <c r="G64" s="51">
        <f>IF(ISBLANK(F64),"  ",IF(F76&gt;0,F64/F76,IF(F64&gt;0,1,0)))</f>
        <v>2.9040626776877976E-3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579199</v>
      </c>
      <c r="E65" s="49">
        <f t="shared" si="9"/>
        <v>1</v>
      </c>
      <c r="F65" s="34">
        <f t="shared" si="14"/>
        <v>579199</v>
      </c>
      <c r="G65" s="51">
        <f>IF(ISBLANK(F65),"  ",IF(F76&gt;0,F65/F76,IF(F65&gt;0,1,0)))</f>
        <v>4.2050754971352366E-3</v>
      </c>
      <c r="H65" s="32">
        <v>0</v>
      </c>
      <c r="I65" s="48">
        <f t="shared" si="11"/>
        <v>0</v>
      </c>
      <c r="J65" s="80">
        <v>561713</v>
      </c>
      <c r="K65" s="49">
        <f t="shared" si="12"/>
        <v>1</v>
      </c>
      <c r="L65" s="34">
        <f t="shared" si="13"/>
        <v>561713</v>
      </c>
      <c r="M65" s="51">
        <f>IF(ISBLANK(L65),"  ",IF(L76&gt;0,L65/L76,IF(L65&gt;0,1,0)))</f>
        <v>4.3634828363224932E-3</v>
      </c>
      <c r="N65" s="25"/>
    </row>
    <row r="66" spans="1:14" ht="15" customHeight="1" x14ac:dyDescent="0.2">
      <c r="A66" s="81" t="s">
        <v>63</v>
      </c>
      <c r="B66" s="32">
        <v>630469</v>
      </c>
      <c r="C66" s="48">
        <f t="shared" si="0"/>
        <v>0.13414816302665053</v>
      </c>
      <c r="D66" s="80">
        <v>4069327</v>
      </c>
      <c r="E66" s="49">
        <f t="shared" si="9"/>
        <v>0.86585183697334944</v>
      </c>
      <c r="F66" s="34">
        <f t="shared" si="14"/>
        <v>4699796</v>
      </c>
      <c r="G66" s="51">
        <f>IF(ISBLANK(F66),"  ",IF(F76&gt;0,F66/F76,IF(F66&gt;0,1,0)))</f>
        <v>3.4121255390866002E-2</v>
      </c>
      <c r="H66" s="32">
        <v>679742</v>
      </c>
      <c r="I66" s="48">
        <f t="shared" si="11"/>
        <v>0.16499749618359152</v>
      </c>
      <c r="J66" s="80">
        <v>3439969</v>
      </c>
      <c r="K66" s="49">
        <f t="shared" si="12"/>
        <v>0.8350025038164085</v>
      </c>
      <c r="L66" s="34">
        <f t="shared" si="13"/>
        <v>4119711</v>
      </c>
      <c r="M66" s="51">
        <f>IF(ISBLANK(L66),"  ",IF(L76&gt;0,L66/L76,IF(L66&gt;0,1,0)))</f>
        <v>3.2002620981015174E-2</v>
      </c>
      <c r="N66" s="25"/>
    </row>
    <row r="67" spans="1:14" s="77" customFormat="1" ht="15" customHeight="1" x14ac:dyDescent="0.25">
      <c r="A67" s="105" t="s">
        <v>64</v>
      </c>
      <c r="B67" s="106">
        <v>60580634</v>
      </c>
      <c r="C67" s="84">
        <f t="shared" si="0"/>
        <v>0.64107775195962391</v>
      </c>
      <c r="D67" s="107">
        <v>33917473</v>
      </c>
      <c r="E67" s="75">
        <f t="shared" si="9"/>
        <v>0.35892224804037609</v>
      </c>
      <c r="F67" s="106">
        <f>F66+F65+F64+F63+F62+F61+F60+F59+F58+F57+F56</f>
        <v>94498107</v>
      </c>
      <c r="G67" s="74">
        <f>IF(ISBLANK(F67),"  ",IF(F76&gt;0,F67/F76,IF(F67&gt;0,1,0)))</f>
        <v>0.68607106412712004</v>
      </c>
      <c r="H67" s="106">
        <v>61651127</v>
      </c>
      <c r="I67" s="84">
        <f t="shared" si="11"/>
        <v>0.66779006073810565</v>
      </c>
      <c r="J67" s="107">
        <v>30669994</v>
      </c>
      <c r="K67" s="75">
        <f t="shared" si="12"/>
        <v>0.33220993926189435</v>
      </c>
      <c r="L67" s="106">
        <f>L66+L65+L64+L63+L62+L61+L60+L59+L58+L57+L56</f>
        <v>92321121</v>
      </c>
      <c r="M67" s="74">
        <f>IF(ISBLANK(L67),"  ",IF(L76&gt;0,L67/L76,IF(L67&gt;0,1,0)))</f>
        <v>0.71716628761227197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19908741</v>
      </c>
      <c r="E72" s="44">
        <f>IF(ISBLANK(D72),"  ",IF(F72&gt;0,D72/F72,IF(D72&gt;0,1,0)))</f>
        <v>1</v>
      </c>
      <c r="F72" s="58">
        <f>D72+B72</f>
        <v>19908741</v>
      </c>
      <c r="G72" s="46">
        <f>IF(ISBLANK(F72),"  ",IF(F76&gt;0,F72/F76,IF(F72&gt;0,1,0)))</f>
        <v>0.14454057924463209</v>
      </c>
      <c r="H72" s="3">
        <v>0</v>
      </c>
      <c r="I72" s="42">
        <f>IF(ISBLANK(H72),"  ",IF(L72&gt;0,H72/L72,IF(H72&gt;0,1,0)))</f>
        <v>0</v>
      </c>
      <c r="J72" s="93">
        <v>12964469</v>
      </c>
      <c r="K72" s="44">
        <f>IF(ISBLANK(J72),"  ",IF(L72&gt;0,J72/L72,IF(J72&gt;0,1,0)))</f>
        <v>1</v>
      </c>
      <c r="L72" s="58">
        <f>J72+H72</f>
        <v>12964469</v>
      </c>
      <c r="M72" s="46">
        <f>IF(ISBLANK(L72),"  ",IF(L76&gt;0,L72/L76,IF(L72&gt;0,1,0)))</f>
        <v>0.10071021671838651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1794755</v>
      </c>
      <c r="E73" s="49">
        <f>IF(ISBLANK(D73),"  ",IF(F73&gt;0,D73/F73,IF(D73&gt;0,1,0)))</f>
        <v>1</v>
      </c>
      <c r="F73" s="34">
        <f>D73+B73</f>
        <v>1794755</v>
      </c>
      <c r="G73" s="51">
        <f>IF(ISBLANK(F73),"  ",IF(F76&gt;0,F73/F76,IF(F73&gt;0,1,0)))</f>
        <v>1.3030202527733908E-2</v>
      </c>
      <c r="H73" s="32">
        <v>0</v>
      </c>
      <c r="I73" s="48">
        <f>IF(ISBLANK(H73),"  ",IF(L73&gt;0,H73/L73,IF(H73&gt;0,1,0)))</f>
        <v>0</v>
      </c>
      <c r="J73" s="80">
        <v>1478077</v>
      </c>
      <c r="K73" s="49">
        <f>IF(ISBLANK(J73),"  ",IF(L73&gt;0,J73/L73,IF(J73&gt;0,1,0)))</f>
        <v>1</v>
      </c>
      <c r="L73" s="34">
        <f>J73+H73</f>
        <v>1478077</v>
      </c>
      <c r="M73" s="51">
        <f>IF(ISBLANK(L73),"  ",IF(L76&gt;0,L73/L76,IF(L73&gt;0,1,0)))</f>
        <v>1.1481955411861648E-2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21703496</v>
      </c>
      <c r="E74" s="75">
        <f>IF(ISBLANK(D74),"  ",IF(F74&gt;0,D74/F74,IF(D74&gt;0,1,0)))</f>
        <v>1</v>
      </c>
      <c r="F74" s="112">
        <f>F73+F72+F71+F70+F69</f>
        <v>21703496</v>
      </c>
      <c r="G74" s="74">
        <f>IF(ISBLANK(F74),"  ",IF(F76&gt;0,F74/F76,IF(F74&gt;0,1,0)))</f>
        <v>0.157570781772366</v>
      </c>
      <c r="H74" s="110">
        <v>0</v>
      </c>
      <c r="I74" s="84">
        <f>IF(ISBLANK(H74),"  ",IF(L74&gt;0,H74/L74,IF(H74&gt;0,1,0)))</f>
        <v>0</v>
      </c>
      <c r="J74" s="111">
        <v>14442546</v>
      </c>
      <c r="K74" s="75">
        <f>IF(ISBLANK(J74),"  ",IF(L74&gt;0,J74/L74,IF(J74&gt;0,1,0)))</f>
        <v>1</v>
      </c>
      <c r="L74" s="112">
        <f>L73+L72+L71+L70+L69</f>
        <v>14442546</v>
      </c>
      <c r="M74" s="74">
        <f>IF(ISBLANK(L74),"  ",IF(L76&gt;0,L74/L76,IF(L74&gt;0,1,0)))</f>
        <v>0.11219217213024815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82117105</v>
      </c>
      <c r="C76" s="116">
        <f t="shared" si="0"/>
        <v>0.59618304957567503</v>
      </c>
      <c r="D76" s="115">
        <v>55620969</v>
      </c>
      <c r="E76" s="117">
        <f>IF(ISBLANK(D76),"  ",IF(F76&gt;0,D76/F76,IF(D76&gt;0,1,0)))</f>
        <v>0.40381695042432492</v>
      </c>
      <c r="F76" s="115">
        <f>F74+F67+F47+F40+F48+F75</f>
        <v>137738074</v>
      </c>
      <c r="G76" s="118">
        <f>IF(ISBLANK(F76),"  ",IF(F76&gt;0,F76/F76,IF(F76&gt;0,1,0)))</f>
        <v>1</v>
      </c>
      <c r="H76" s="115">
        <v>83617885</v>
      </c>
      <c r="I76" s="116">
        <f>IF(ISBLANK(H76),"  ",IF(L76&gt;0,H76/L76,IF(H76&gt;0,1,0)))</f>
        <v>0.64955805902140074</v>
      </c>
      <c r="J76" s="115">
        <v>45112540</v>
      </c>
      <c r="K76" s="117">
        <f>IF(ISBLANK(J76),"  ",IF(L76&gt;0,J76/L76,IF(J76&gt;0,1,0)))</f>
        <v>0.35044194097859926</v>
      </c>
      <c r="L76" s="115">
        <f>L74+L67+L47+L40+L48+L75</f>
        <v>128730425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[2]Revenue!B2</f>
        <v>Southeastern Louisiana University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27150053</v>
      </c>
      <c r="C13" s="42">
        <v>1</v>
      </c>
      <c r="D13" s="43">
        <v>0</v>
      </c>
      <c r="E13" s="44">
        <v>0</v>
      </c>
      <c r="F13" s="45">
        <f>D13+B13</f>
        <v>27150053</v>
      </c>
      <c r="G13" s="46">
        <f>IF(ISBLANK(F13),"  ",IF(F76&gt;0,F13/F76,IF(F13&gt;0,1,0)))</f>
        <v>0.133360613795759</v>
      </c>
      <c r="H13" s="4">
        <v>27750156</v>
      </c>
      <c r="I13" s="42">
        <v>1</v>
      </c>
      <c r="J13" s="43">
        <v>0</v>
      </c>
      <c r="K13" s="44">
        <v>0</v>
      </c>
      <c r="L13" s="45">
        <f t="shared" ref="L13:L34" si="0">J13+H13</f>
        <v>27750156</v>
      </c>
      <c r="M13" s="47">
        <f>IF(ISBLANK(L13),"  ",IF(L76&gt;0,L13/L76,IF(L13&gt;0,1,0)))</f>
        <v>0.13099475108163292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2007369.69</v>
      </c>
      <c r="C15" s="53">
        <v>1</v>
      </c>
      <c r="D15" s="80">
        <v>0</v>
      </c>
      <c r="E15" s="55">
        <v>0</v>
      </c>
      <c r="F15" s="38">
        <f>D15+B15</f>
        <v>2007369.69</v>
      </c>
      <c r="G15" s="56">
        <f>IF(ISBLANK(F15),"  ",IF(F76&gt;0,F15/F76,IF(F15&gt;0,1,0)))</f>
        <v>9.8601669018252916E-3</v>
      </c>
      <c r="H15" s="79">
        <v>2061293</v>
      </c>
      <c r="I15" s="53">
        <v>1</v>
      </c>
      <c r="J15" s="80">
        <v>0</v>
      </c>
      <c r="K15" s="55">
        <v>0</v>
      </c>
      <c r="L15" s="38">
        <f t="shared" si="0"/>
        <v>2061293</v>
      </c>
      <c r="M15" s="56">
        <f>IF(ISBLANK(L15),"  ",IF(L76&gt;0,L15/L76,IF(L15&gt;0,1,0)))</f>
        <v>9.7303439822576995E-3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2007369.69</v>
      </c>
      <c r="C17" s="48">
        <v>1</v>
      </c>
      <c r="D17" s="80">
        <v>0</v>
      </c>
      <c r="E17" s="44">
        <v>0</v>
      </c>
      <c r="F17" s="34">
        <f t="shared" si="1"/>
        <v>2007369.69</v>
      </c>
      <c r="G17" s="51">
        <f>IF(ISBLANK(F17),"  ",IF(F76&gt;0,F17/F76,IF(F17&gt;0,1,0)))</f>
        <v>9.8601669018252916E-3</v>
      </c>
      <c r="H17" s="32">
        <v>2061293</v>
      </c>
      <c r="I17" s="48">
        <v>1</v>
      </c>
      <c r="J17" s="80">
        <v>0</v>
      </c>
      <c r="K17" s="49">
        <v>0</v>
      </c>
      <c r="L17" s="34">
        <f t="shared" si="0"/>
        <v>2061293</v>
      </c>
      <c r="M17" s="51">
        <f>IF(ISBLANK(L17),"  ",IF(L76&gt;0,L17/L76,IF(L17&gt;0,1,0)))</f>
        <v>9.7303439822576995E-3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29157422.690000001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29157422.690000001</v>
      </c>
      <c r="G40" s="74">
        <f>IF(ISBLANK(F40),"  ",IF(F76&gt;0,F40/F76,IF(F40&gt;0,1,0)))</f>
        <v>0.14322078069758432</v>
      </c>
      <c r="H40" s="71">
        <v>29811449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29811449</v>
      </c>
      <c r="M40" s="74">
        <f>IF(ISBLANK(L40),"  ",IF(L76&gt;0,L40/L76,IF(L40&gt;0,1,0)))</f>
        <v>0.14072509506389061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69367380.680000007</v>
      </c>
      <c r="C50" s="42">
        <v>1</v>
      </c>
      <c r="D50" s="93">
        <v>0</v>
      </c>
      <c r="E50" s="44">
        <v>0</v>
      </c>
      <c r="F50" s="96">
        <f t="shared" ref="F50:F55" si="2">D50+B50</f>
        <v>69367380.680000007</v>
      </c>
      <c r="G50" s="46">
        <f>IF(ISBLANK(F50),"  ",IF(F76&gt;0,F50/F76,IF(F50&gt;0,1,0)))</f>
        <v>0.34073143300636932</v>
      </c>
      <c r="H50" s="91">
        <v>69466310</v>
      </c>
      <c r="I50" s="42">
        <v>1</v>
      </c>
      <c r="J50" s="93">
        <v>0</v>
      </c>
      <c r="K50" s="44">
        <v>0</v>
      </c>
      <c r="L50" s="96">
        <f t="shared" ref="L50:L66" si="3">J50+H50</f>
        <v>69466310</v>
      </c>
      <c r="M50" s="46">
        <f>IF(ISBLANK(L50),"  ",IF(L76&gt;0,L50/L76,IF(L50&gt;0,1,0)))</f>
        <v>0.32791606602173867</v>
      </c>
      <c r="N50" s="25"/>
    </row>
    <row r="51" spans="1:14" ht="15" customHeight="1" x14ac:dyDescent="0.2">
      <c r="A51" s="31" t="s">
        <v>48</v>
      </c>
      <c r="B51" s="79">
        <v>4110365.2</v>
      </c>
      <c r="C51" s="48">
        <v>1</v>
      </c>
      <c r="D51" s="80">
        <v>0</v>
      </c>
      <c r="E51" s="49">
        <v>0</v>
      </c>
      <c r="F51" s="97">
        <f t="shared" si="2"/>
        <v>4110365.2</v>
      </c>
      <c r="G51" s="51">
        <f>IF(ISBLANK(F51),"  ",IF(F76&gt;0,F51/F76,IF(F51&gt;0,1,0)))</f>
        <v>2.0190046258721034E-2</v>
      </c>
      <c r="H51" s="79">
        <v>4141570</v>
      </c>
      <c r="I51" s="48">
        <v>1</v>
      </c>
      <c r="J51" s="80">
        <v>0</v>
      </c>
      <c r="K51" s="49">
        <v>0</v>
      </c>
      <c r="L51" s="97">
        <f t="shared" si="3"/>
        <v>4141570</v>
      </c>
      <c r="M51" s="51">
        <f>IF(ISBLANK(L51),"  ",IF(L76&gt;0,L51/L76,IF(L51&gt;0,1,0)))</f>
        <v>1.9550302032073565E-2</v>
      </c>
      <c r="N51" s="25"/>
    </row>
    <row r="52" spans="1:14" ht="15" customHeight="1" x14ac:dyDescent="0.2">
      <c r="A52" s="98" t="s">
        <v>49</v>
      </c>
      <c r="B52" s="125">
        <v>2722935</v>
      </c>
      <c r="C52" s="48">
        <v>1</v>
      </c>
      <c r="D52" s="126">
        <v>0</v>
      </c>
      <c r="E52" s="49">
        <v>0</v>
      </c>
      <c r="F52" s="99">
        <f t="shared" si="2"/>
        <v>2722935</v>
      </c>
      <c r="G52" s="51">
        <f>IF(ISBLANK(F52),"  ",IF(F76&gt;0,F52/F76,IF(F52&gt;0,1,0)))</f>
        <v>1.3375011935555155E-2</v>
      </c>
      <c r="H52" s="125">
        <v>2724810</v>
      </c>
      <c r="I52" s="48">
        <v>1</v>
      </c>
      <c r="J52" s="126">
        <v>0</v>
      </c>
      <c r="K52" s="49">
        <v>0</v>
      </c>
      <c r="L52" s="99">
        <f t="shared" si="3"/>
        <v>2724810</v>
      </c>
      <c r="M52" s="51">
        <f>IF(ISBLANK(L52),"  ",IF(L76&gt;0,L52/L76,IF(L52&gt;0,1,0)))</f>
        <v>1.2862479320647574E-2</v>
      </c>
      <c r="N52" s="25"/>
    </row>
    <row r="53" spans="1:14" ht="15" customHeight="1" x14ac:dyDescent="0.2">
      <c r="A53" s="98" t="s">
        <v>50</v>
      </c>
      <c r="B53" s="125">
        <v>1314838.8</v>
      </c>
      <c r="C53" s="48">
        <v>1</v>
      </c>
      <c r="D53" s="126">
        <v>0</v>
      </c>
      <c r="E53" s="49">
        <v>0</v>
      </c>
      <c r="F53" s="99">
        <f t="shared" si="2"/>
        <v>1314838.8</v>
      </c>
      <c r="G53" s="51">
        <f>IF(ISBLANK(F53),"  ",IF(F76&gt;0,F53/F76,IF(F53&gt;0,1,0)))</f>
        <v>6.4584665602855076E-3</v>
      </c>
      <c r="H53" s="125">
        <v>1315810</v>
      </c>
      <c r="I53" s="48">
        <v>1</v>
      </c>
      <c r="J53" s="126">
        <v>0</v>
      </c>
      <c r="K53" s="49">
        <v>0</v>
      </c>
      <c r="L53" s="99">
        <f t="shared" si="3"/>
        <v>1315810</v>
      </c>
      <c r="M53" s="51">
        <f>IF(ISBLANK(L53),"  ",IF(L76&gt;0,L53/L76,IF(L53&gt;0,1,0)))</f>
        <v>6.2112877282824433E-3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2471919</v>
      </c>
      <c r="E54" s="49">
        <v>1</v>
      </c>
      <c r="F54" s="99">
        <f t="shared" si="2"/>
        <v>2471919</v>
      </c>
      <c r="G54" s="51">
        <f>IF(ISBLANK(F54),"  ",IF(F76&gt;0,F54/F76,IF(F54&gt;0,1,0)))</f>
        <v>1.2142025472045995E-2</v>
      </c>
      <c r="H54" s="125">
        <v>0</v>
      </c>
      <c r="I54" s="48">
        <v>0</v>
      </c>
      <c r="J54" s="126">
        <v>2509689</v>
      </c>
      <c r="K54" s="49">
        <v>1</v>
      </c>
      <c r="L54" s="99">
        <f t="shared" si="3"/>
        <v>2509689</v>
      </c>
      <c r="M54" s="51">
        <f>IF(ISBLANK(L54),"  ",IF(L76&gt;0,L54/L76,IF(L54&gt;0,1,0)))</f>
        <v>1.1846999557311038E-2</v>
      </c>
      <c r="N54" s="25"/>
    </row>
    <row r="55" spans="1:14" ht="15" customHeight="1" x14ac:dyDescent="0.2">
      <c r="A55" s="31" t="s">
        <v>52</v>
      </c>
      <c r="B55" s="79">
        <v>12123105.9</v>
      </c>
      <c r="C55" s="48">
        <v>0.56338724080191882</v>
      </c>
      <c r="D55" s="80">
        <v>9395141.2699999996</v>
      </c>
      <c r="E55" s="49">
        <v>0.71710030445201534</v>
      </c>
      <c r="F55" s="97">
        <f t="shared" si="2"/>
        <v>21518247.170000002</v>
      </c>
      <c r="G55" s="51">
        <f>IF(ISBLANK(F55),"  ",IF(F76&gt;0,F55/F76,IF(F55&gt;0,1,0)))</f>
        <v>0.10569727618579804</v>
      </c>
      <c r="H55" s="79">
        <v>13101572</v>
      </c>
      <c r="I55" s="48">
        <v>0.57907370020955973</v>
      </c>
      <c r="J55" s="80">
        <v>9523479</v>
      </c>
      <c r="K55" s="49">
        <v>0.42092629979044027</v>
      </c>
      <c r="L55" s="97">
        <f t="shared" si="3"/>
        <v>22625051</v>
      </c>
      <c r="M55" s="51">
        <f>IF(ISBLANK(L55),"  ",IF(L76&gt;0,L55/L76,IF(L55&gt;0,1,0)))</f>
        <v>0.10680166713132171</v>
      </c>
      <c r="N55" s="25"/>
    </row>
    <row r="56" spans="1:14" s="77" customFormat="1" ht="15" customHeight="1" x14ac:dyDescent="0.25">
      <c r="A56" s="87" t="s">
        <v>53</v>
      </c>
      <c r="B56" s="127">
        <v>89638625.580000013</v>
      </c>
      <c r="C56" s="84">
        <v>0.88308969915698576</v>
      </c>
      <c r="D56" s="107">
        <v>11867060.27</v>
      </c>
      <c r="E56" s="75">
        <v>0.13076640060406783</v>
      </c>
      <c r="F56" s="100">
        <f>F55+F53+F52+F51+F50+F54</f>
        <v>101505685.85000001</v>
      </c>
      <c r="G56" s="74">
        <f>IF(ISBLANK(F56),"  ",IF(F76&gt;0,F56/F76,IF(F56&gt;0,1,0)))</f>
        <v>0.498594259418775</v>
      </c>
      <c r="H56" s="127">
        <v>90750072</v>
      </c>
      <c r="I56" s="84">
        <v>0.88292674953620842</v>
      </c>
      <c r="J56" s="107">
        <v>12033168</v>
      </c>
      <c r="K56" s="75">
        <v>0.11707325046379156</v>
      </c>
      <c r="L56" s="97">
        <f t="shared" si="3"/>
        <v>102783240</v>
      </c>
      <c r="M56" s="74">
        <f>IF(ISBLANK(L56),"  ",IF(L76&gt;0,L56/L76,IF(L56&gt;0,1,0)))</f>
        <v>0.48518880179137502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611747.5</v>
      </c>
      <c r="C59" s="48">
        <v>1</v>
      </c>
      <c r="D59" s="80">
        <v>0</v>
      </c>
      <c r="E59" s="49">
        <v>0</v>
      </c>
      <c r="F59" s="34">
        <f t="shared" si="4"/>
        <v>611747.5</v>
      </c>
      <c r="G59" s="51">
        <f>IF(ISBLANK(F59),"  ",IF(F76&gt;0,F59/F76,IF(F59&gt;0,1,0)))</f>
        <v>3.0048936585140768E-3</v>
      </c>
      <c r="H59" s="32">
        <v>648425</v>
      </c>
      <c r="I59" s="48">
        <v>1</v>
      </c>
      <c r="J59" s="80">
        <v>0</v>
      </c>
      <c r="K59" s="49">
        <v>0</v>
      </c>
      <c r="L59" s="34">
        <f t="shared" si="3"/>
        <v>648425</v>
      </c>
      <c r="M59" s="51">
        <f>IF(ISBLANK(L59),"  ",IF(L76&gt;0,L59/L76,IF(L59&gt;0,1,0)))</f>
        <v>3.0608934764225406E-3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3772164.8</v>
      </c>
      <c r="E60" s="49">
        <v>1</v>
      </c>
      <c r="F60" s="68">
        <f t="shared" si="4"/>
        <v>3772164.8</v>
      </c>
      <c r="G60" s="51">
        <f>IF(ISBLANK(F60),"  ",IF(F76&gt;0,F60/F76,IF(F60&gt;0,1,0)))</f>
        <v>1.8528811456344357E-2</v>
      </c>
      <c r="H60" s="69">
        <v>0</v>
      </c>
      <c r="I60" s="48">
        <v>0</v>
      </c>
      <c r="J60" s="70">
        <v>4220000</v>
      </c>
      <c r="K60" s="49">
        <v>1</v>
      </c>
      <c r="L60" s="68">
        <f t="shared" si="3"/>
        <v>4220000</v>
      </c>
      <c r="M60" s="51">
        <f>IF(ISBLANK(L60),"  ",IF(L76&gt;0,L60/L76,IF(L60&gt;0,1,0)))</f>
        <v>1.9920531241860079E-2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5055316</v>
      </c>
      <c r="E62" s="49">
        <v>1</v>
      </c>
      <c r="F62" s="34">
        <f t="shared" si="4"/>
        <v>5055316</v>
      </c>
      <c r="G62" s="51">
        <f>IF(ISBLANK(F62),"  ",IF(F76&gt;0,F62/F76,IF(F62&gt;0,1,0)))</f>
        <v>2.4831629046599697E-2</v>
      </c>
      <c r="H62" s="32">
        <v>0</v>
      </c>
      <c r="I62" s="48">
        <v>0</v>
      </c>
      <c r="J62" s="80">
        <v>5083511</v>
      </c>
      <c r="K62" s="49">
        <v>1</v>
      </c>
      <c r="L62" s="34">
        <f t="shared" si="3"/>
        <v>5083511</v>
      </c>
      <c r="M62" s="51">
        <f>IF(ISBLANK(L62),"  ",IF(L76&gt;0,L62/L76,IF(L62&gt;0,1,0)))</f>
        <v>2.3996739263942978E-2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23136460</v>
      </c>
      <c r="E63" s="49">
        <v>1</v>
      </c>
      <c r="F63" s="34">
        <f t="shared" si="4"/>
        <v>23136460</v>
      </c>
      <c r="G63" s="51">
        <f>IF(ISBLANK(F63),"  ",IF(F76&gt;0,F63/F76,IF(F63&gt;0,1,0)))</f>
        <v>0.11364591099181377</v>
      </c>
      <c r="H63" s="32">
        <v>0</v>
      </c>
      <c r="I63" s="48">
        <v>0</v>
      </c>
      <c r="J63" s="80">
        <v>22967777</v>
      </c>
      <c r="K63" s="49">
        <v>1</v>
      </c>
      <c r="L63" s="34">
        <f t="shared" si="3"/>
        <v>22967777</v>
      </c>
      <c r="M63" s="51">
        <f>IF(ISBLANK(L63),"  ",IF(L76&gt;0,L63/L76,IF(L63&gt;0,1,0)))</f>
        <v>0.10841950693947283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583000</v>
      </c>
      <c r="E64" s="49">
        <v>1</v>
      </c>
      <c r="F64" s="34">
        <f t="shared" si="4"/>
        <v>583000</v>
      </c>
      <c r="G64" s="51">
        <f>IF(ISBLANK(F64),"  ",IF(F76&gt;0,F64/F76,IF(F64&gt;0,1,0)))</f>
        <v>2.8636864113277239E-3</v>
      </c>
      <c r="H64" s="32">
        <v>0</v>
      </c>
      <c r="I64" s="48">
        <v>0</v>
      </c>
      <c r="J64" s="80">
        <v>406500</v>
      </c>
      <c r="K64" s="49">
        <v>1</v>
      </c>
      <c r="L64" s="34">
        <f t="shared" si="3"/>
        <v>406500</v>
      </c>
      <c r="M64" s="51">
        <f>IF(ISBLANK(L64),"  ",IF(L76&gt;0,L64/L76,IF(L64&gt;0,1,0)))</f>
        <v>1.918885296164958E-3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1160066.76</v>
      </c>
      <c r="E65" s="49">
        <v>1</v>
      </c>
      <c r="F65" s="34">
        <f t="shared" si="4"/>
        <v>1160066.76</v>
      </c>
      <c r="G65" s="51">
        <f>IF(ISBLANK(F65),"  ",IF(F76&gt;0,F65/F76,IF(F65&gt;0,1,0)))</f>
        <v>5.6982288453601712E-3</v>
      </c>
      <c r="H65" s="32">
        <v>0</v>
      </c>
      <c r="I65" s="48">
        <v>0</v>
      </c>
      <c r="J65" s="80">
        <v>1295000</v>
      </c>
      <c r="K65" s="49">
        <v>1</v>
      </c>
      <c r="L65" s="34">
        <f t="shared" si="3"/>
        <v>1295000</v>
      </c>
      <c r="M65" s="51">
        <f>IF(ISBLANK(L65),"  ",IF(L76&gt;0,L65/L76,IF(L65&gt;0,1,0)))</f>
        <v>6.1130540185328919E-3</v>
      </c>
      <c r="N65" s="25"/>
    </row>
    <row r="66" spans="1:14" ht="15" customHeight="1" x14ac:dyDescent="0.2">
      <c r="A66" s="81" t="s">
        <v>63</v>
      </c>
      <c r="B66" s="32">
        <v>3908582.0400000014</v>
      </c>
      <c r="C66" s="48">
        <v>0.7874112876964261</v>
      </c>
      <c r="D66" s="80">
        <v>1055255.92</v>
      </c>
      <c r="E66" s="49">
        <v>0.19279003478879173</v>
      </c>
      <c r="F66" s="34">
        <f t="shared" si="4"/>
        <v>4963837.9600000009</v>
      </c>
      <c r="G66" s="51">
        <f>IF(ISBLANK(F66),"  ",IF(F76&gt;0,F66/F76,IF(F66&gt;0,1,0)))</f>
        <v>2.4382290418670211E-2</v>
      </c>
      <c r="H66" s="32">
        <v>5473602</v>
      </c>
      <c r="I66" s="48">
        <v>0.9365255080601117</v>
      </c>
      <c r="J66" s="80">
        <v>370982</v>
      </c>
      <c r="K66" s="49">
        <v>6.3474491939888286E-2</v>
      </c>
      <c r="L66" s="34">
        <f t="shared" si="3"/>
        <v>5844584</v>
      </c>
      <c r="M66" s="51">
        <f>IF(ISBLANK(L66),"  ",IF(L76&gt;0,L66/L76,IF(L66&gt;0,1,0)))</f>
        <v>2.7589388191392311E-2</v>
      </c>
      <c r="N66" s="25"/>
    </row>
    <row r="67" spans="1:14" s="77" customFormat="1" ht="15" customHeight="1" x14ac:dyDescent="0.25">
      <c r="A67" s="105" t="s">
        <v>64</v>
      </c>
      <c r="B67" s="106">
        <v>94158955.12000002</v>
      </c>
      <c r="C67" s="84">
        <v>0.66879825419944072</v>
      </c>
      <c r="D67" s="107">
        <v>46629323.75</v>
      </c>
      <c r="E67" s="75">
        <v>0.48134936923375637</v>
      </c>
      <c r="F67" s="106">
        <f>F66+F65+F64+F63+F62+F61+F60+F59+F58+F57+F56</f>
        <v>140788278.87</v>
      </c>
      <c r="G67" s="74">
        <f>IF(ISBLANK(F67),"  ",IF(F76&gt;0,F67/F76,IF(F67&gt;0,1,0)))</f>
        <v>0.69154971024740497</v>
      </c>
      <c r="H67" s="106">
        <v>96872099</v>
      </c>
      <c r="I67" s="84">
        <v>0.67624956529376179</v>
      </c>
      <c r="J67" s="107">
        <v>46376938</v>
      </c>
      <c r="K67" s="75">
        <v>0.32375043470623821</v>
      </c>
      <c r="L67" s="106">
        <f>L66+L65+L64+L63+L62+L61+L60+L59+L58+L57+L56</f>
        <v>143249037</v>
      </c>
      <c r="M67" s="74">
        <f>IF(ISBLANK(L67),"  ",IF(L76&gt;0,L67/L76,IF(L67&gt;0,1,0)))</f>
        <v>0.6762078002191636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24348159</v>
      </c>
      <c r="E72" s="44">
        <v>1</v>
      </c>
      <c r="F72" s="58">
        <f>D72+B72</f>
        <v>24348159</v>
      </c>
      <c r="G72" s="46">
        <f>IF(ISBLANK(F72),"  ",IF(F76&gt;0,F72/F76,IF(F72&gt;0,1,0)))</f>
        <v>0.11959775655085218</v>
      </c>
      <c r="H72" s="3">
        <v>0</v>
      </c>
      <c r="I72" s="42">
        <v>0</v>
      </c>
      <c r="J72" s="93">
        <v>25500000</v>
      </c>
      <c r="K72" s="44">
        <v>1</v>
      </c>
      <c r="L72" s="58">
        <f>J72+H72</f>
        <v>25500000</v>
      </c>
      <c r="M72" s="46">
        <f>IF(ISBLANK(L72),"  ",IF(L76&gt;0,L72/L76,IF(L72&gt;0,1,0)))</f>
        <v>0.12037287835721137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9289883</v>
      </c>
      <c r="E73" s="49">
        <v>1</v>
      </c>
      <c r="F73" s="34">
        <f>D73+B73</f>
        <v>9289883</v>
      </c>
      <c r="G73" s="51">
        <f>IF(ISBLANK(F73),"  ",IF(F76&gt;0,F73/F76,IF(F73&gt;0,1,0)))</f>
        <v>4.5631752504158539E-2</v>
      </c>
      <c r="H73" s="32">
        <v>0</v>
      </c>
      <c r="I73" s="48">
        <v>0</v>
      </c>
      <c r="J73" s="80">
        <v>13281254</v>
      </c>
      <c r="K73" s="49">
        <v>1</v>
      </c>
      <c r="L73" s="34">
        <f>J73+H73</f>
        <v>13281254</v>
      </c>
      <c r="M73" s="51">
        <f>IF(ISBLANK(L73),"  ",IF(L76&gt;0,L73/L76,IF(L73&gt;0,1,0)))</f>
        <v>6.2694226359734401E-2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33638042</v>
      </c>
      <c r="E74" s="75">
        <v>1</v>
      </c>
      <c r="F74" s="112">
        <f>F73+F72+F71+F70+F69</f>
        <v>33638042</v>
      </c>
      <c r="G74" s="74">
        <f>IF(ISBLANK(F74),"  ",IF(F76&gt;0,F74/F76,IF(F74&gt;0,1,0)))</f>
        <v>0.16522950905501071</v>
      </c>
      <c r="H74" s="110">
        <v>0</v>
      </c>
      <c r="I74" s="84">
        <v>0</v>
      </c>
      <c r="J74" s="111">
        <v>38781254</v>
      </c>
      <c r="K74" s="75">
        <v>1</v>
      </c>
      <c r="L74" s="112">
        <f>L73+L72+L71+L70+L69</f>
        <v>38781254</v>
      </c>
      <c r="M74" s="74">
        <f>IF(ISBLANK(L74),"  ",IF(L76&gt;0,L74/L76,IF(L74&gt;0,1,0)))</f>
        <v>0.18306710471694576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123316377.81000002</v>
      </c>
      <c r="C76" s="116">
        <v>0.6057280196031779</v>
      </c>
      <c r="D76" s="115">
        <v>80267365.75</v>
      </c>
      <c r="E76" s="117">
        <v>0.39427198039682221</v>
      </c>
      <c r="F76" s="115">
        <f>F74+F67+F47+F40+F48+F75</f>
        <v>203583743.56</v>
      </c>
      <c r="G76" s="118">
        <f>IF(ISBLANK(F76),"  ",IF(F76&gt;0,F76/F76,IF(F76&gt;0,1,0)))</f>
        <v>1</v>
      </c>
      <c r="H76" s="115">
        <v>126683548</v>
      </c>
      <c r="I76" s="116">
        <v>0.59801032601035098</v>
      </c>
      <c r="J76" s="115">
        <v>85158192</v>
      </c>
      <c r="K76" s="117">
        <v>0.39811586963332118</v>
      </c>
      <c r="L76" s="115">
        <f>L74+L67+L47+L40+L48+L75</f>
        <v>211841740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9"/>
  <sheetViews>
    <sheetView zoomScale="75" zoomScaleNormal="75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B40" sqref="B40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BOR!B13+LUMCON!B13+LOSFA!B13+'ULS Summary'!B13+'LSU Summary'!B13+SUSummary!B13+LCTCSummary!B13</f>
        <v>1026222209.2599999</v>
      </c>
      <c r="C13" s="42">
        <f t="shared" ref="C13:C76" si="0">IF(ISBLANK(B13),"  ",IF(F13&gt;0,B13/F13,IF(B13&gt;0,1,0)))</f>
        <v>1</v>
      </c>
      <c r="D13" s="43">
        <f>BOR!D13+LUMCON!D13+LOSFA!D13+'ULS Summary'!D13+'LSU Summary'!D13+SUSummary!D13+LCTCSummary!D13</f>
        <v>0</v>
      </c>
      <c r="E13" s="44">
        <f>IF(ISBLANK(D13),"  ",IF(F13&gt;0,D13/F13,IF(D13&gt;0,1,0)))</f>
        <v>0</v>
      </c>
      <c r="F13" s="45">
        <f>D13+B13</f>
        <v>1026222209.2599999</v>
      </c>
      <c r="G13" s="46">
        <f>IF(ISBLANK(F13),"  ",IF(F76&gt;0,F13/F76,IF(F13&gt;0,1,0)))</f>
        <v>0.19398308250038046</v>
      </c>
      <c r="H13" s="4">
        <f>BOR!H13+LUMCON!H13+LOSFA!H13+'ULS Summary'!H13+'LSU Summary'!H13+SUSummary!H13+LCTCSummary!H13</f>
        <v>1062048947</v>
      </c>
      <c r="I13" s="42">
        <f>IF(ISBLANK(H13),"  ",IF(L13&gt;0,H13/L13,IF(H13&gt;0,1,0)))</f>
        <v>1</v>
      </c>
      <c r="J13" s="43">
        <f>BOR!J13+LUMCON!J13+LOSFA!J13+'ULS Summary'!J13+'LSU Summary'!J13+SUSummary!J13+LCTCSummary!J13</f>
        <v>0</v>
      </c>
      <c r="K13" s="44">
        <f>IF(ISBLANK(J13),"  ",IF(L13&gt;0,J13/L13,IF(J13&gt;0,1,0)))</f>
        <v>0</v>
      </c>
      <c r="L13" s="45">
        <f t="shared" ref="L13:L34" si="1">J13+H13</f>
        <v>1062048947</v>
      </c>
      <c r="M13" s="47">
        <f>IF(ISBLANK(L13),"  ",IF(L76&gt;0,L13/L76,IF(L13&gt;0,1,0)))</f>
        <v>0.19753694174291675</v>
      </c>
      <c r="N13" s="25"/>
    </row>
    <row r="14" spans="1:17" ht="15" customHeight="1" x14ac:dyDescent="0.2">
      <c r="A14" s="11" t="s">
        <v>13</v>
      </c>
      <c r="B14" s="4">
        <f>BOR!B14+LUMCON!B14+LOSFA!B14+'ULS Summary'!B14+'LSU Summary'!B14+SUSummary!B14+LCTCSummary!B14</f>
        <v>0</v>
      </c>
      <c r="C14" s="48">
        <f t="shared" si="0"/>
        <v>0</v>
      </c>
      <c r="D14" s="43">
        <f>BOR!D14+LUMCON!D14+LOSFA!D14+'ULS Summary'!D14+'LSU Summary'!D14+SUSummary!D14+LCTCSummary!D14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BOR!H14+LUMCON!H14+LOSFA!H14+'ULS Summary'!H14+'LSU Summary'!H14+SUSummary!H14+LCTCSummary!H14</f>
        <v>0</v>
      </c>
      <c r="I14" s="48">
        <f>IF(ISBLANK(H14),"  ",IF(L14&gt;0,H14/L14,IF(H14&gt;0,1,0)))</f>
        <v>0</v>
      </c>
      <c r="J14" s="43">
        <f>BOR!J14+LUMCON!J14+LOSFA!J14+'ULS Summary'!J14+'LSU Summary'!J14+SUSummary!J14+LCTCSummary!J14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52">
        <f>BOR!B15+LUMCON!B15+LOSFA!B15+'ULS Summary'!B15+'LSU Summary'!B15+SUSummary!B15+LCTCSummary!B15</f>
        <v>145747175.32999998</v>
      </c>
      <c r="C15" s="53">
        <f t="shared" si="0"/>
        <v>0.99897359043268885</v>
      </c>
      <c r="D15" s="54">
        <f>BOR!D15+LUMCON!D15+LOSFA!D15+'ULS Summary'!D15+'LSU Summary'!D15+SUSummary!D15+LCTCSummary!D15</f>
        <v>149750</v>
      </c>
      <c r="E15" s="55">
        <f>IF(ISBLANK(D15),"  ",IF(F15&gt;0,D15/F15,IF(D15&gt;0,1,0)))</f>
        <v>1.0264095673112018E-3</v>
      </c>
      <c r="F15" s="38">
        <f>D15+B15</f>
        <v>145896925.32999998</v>
      </c>
      <c r="G15" s="56">
        <f>IF(ISBLANK(F15),"  ",IF(F76&gt;0,F15/F76,IF(F15&gt;0,1,0)))</f>
        <v>2.757836952607879E-2</v>
      </c>
      <c r="H15" s="52">
        <f>BOR!H15+LUMCON!H15+LOSFA!H15+'ULS Summary'!H15+'LSU Summary'!H15+SUSummary!H15+LCTCSummary!H15</f>
        <v>153967708</v>
      </c>
      <c r="I15" s="53">
        <f>IF(ISBLANK(H15),"  ",IF(L15&gt;0,H15/L15,IF(H15&gt;0,1,0)))</f>
        <v>0.99870271146536083</v>
      </c>
      <c r="J15" s="54">
        <f>BOR!J15+LUMCON!J15+LOSFA!J15+'ULS Summary'!J15+'LSU Summary'!J15+SUSummary!J15+LCTCSummary!J15</f>
        <v>200000</v>
      </c>
      <c r="K15" s="55">
        <f>IF(ISBLANK(J15),"  ",IF(L15&gt;0,J15/L15,IF(J15&gt;0,1,0)))</f>
        <v>1.2972885346391736E-3</v>
      </c>
      <c r="L15" s="38">
        <f t="shared" si="1"/>
        <v>154167708</v>
      </c>
      <c r="M15" s="56">
        <f>IF(ISBLANK(L15),"  ",IF(L76&gt;0,L15/L76,IF(L15&gt;0,1,0)))</f>
        <v>2.8674589471472826E-2</v>
      </c>
      <c r="N15" s="25"/>
    </row>
    <row r="16" spans="1:17" ht="15" customHeight="1" x14ac:dyDescent="0.2">
      <c r="A16" s="57" t="s">
        <v>15</v>
      </c>
      <c r="B16" s="4">
        <f>BOR!B16+LUMCON!B16+LOSFA!B16+'ULS Summary'!B16+'LSU Summary'!B16+SUSummary!B16+LCTCSummary!B16</f>
        <v>143010.29</v>
      </c>
      <c r="C16" s="42">
        <f t="shared" si="0"/>
        <v>1</v>
      </c>
      <c r="D16" s="43">
        <f>BOR!D16+LUMCON!D16+LOSFA!D16+'ULS Summary'!D16+'LSU Summary'!D16+SUSummary!D16+LCTCSummary!D16</f>
        <v>0</v>
      </c>
      <c r="E16" s="44">
        <f>IF(ISBLANK(D16),"  ",IF(F16&gt;0,D16/F16,IF(D16&gt;0,1,0)))</f>
        <v>0</v>
      </c>
      <c r="F16" s="58">
        <f t="shared" ref="F16:F39" si="2">D16+B16</f>
        <v>143010.29</v>
      </c>
      <c r="G16" s="46">
        <f>IF(ISBLANK(F16),"  ",IF(F76&gt;0,F16/F76,IF(F16&gt;0,1,0)))</f>
        <v>2.7032719262115316E-5</v>
      </c>
      <c r="H16" s="4">
        <f>BOR!H16+LUMCON!H16+LOSFA!H16+'ULS Summary'!H16+'LSU Summary'!H16+SUSummary!H16+LCTCSummary!H16</f>
        <v>3436092</v>
      </c>
      <c r="I16" s="42">
        <f t="shared" ref="I16:I34" si="3">IF(ISBLANK(H16),"  ",IF(L16&gt;0,H16/L16,IF(H16&gt;0,1,0)))</f>
        <v>1</v>
      </c>
      <c r="J16" s="43">
        <f>BOR!J16+LUMCON!J16+LOSFA!J16+'ULS Summary'!J16+'LSU Summary'!J16+SUSummary!J16+LCTCSummary!J16</f>
        <v>0</v>
      </c>
      <c r="K16" s="44">
        <f t="shared" ref="K16:K34" si="4">IF(ISBLANK(J16),"  ",IF(L16&gt;0,J16/L16,IF(J16&gt;0,1,0)))</f>
        <v>0</v>
      </c>
      <c r="L16" s="58">
        <f t="shared" si="1"/>
        <v>3436092</v>
      </c>
      <c r="M16" s="46">
        <f>IF(ISBLANK(L16),"  ",IF(L76&gt;0,L16/L76,IF(L16&gt;0,1,0)))</f>
        <v>6.3909964521371759E-4</v>
      </c>
      <c r="N16" s="25"/>
    </row>
    <row r="17" spans="1:14" ht="15" customHeight="1" x14ac:dyDescent="0.2">
      <c r="A17" s="59" t="s">
        <v>16</v>
      </c>
      <c r="B17" s="4">
        <f>BOR!B17+LUMCON!B17+LOSFA!B17+'ULS Summary'!B17+'LSU Summary'!B17+SUSummary!B17+LCTCSummary!B17</f>
        <v>42305532.789999999</v>
      </c>
      <c r="C17" s="48">
        <f t="shared" si="0"/>
        <v>1</v>
      </c>
      <c r="D17" s="43">
        <f>BOR!D17+LUMCON!D17+LOSFA!D17+'ULS Summary'!D17+'LSU Summary'!D17+SUSummary!D17+LCTCSummary!D17</f>
        <v>0</v>
      </c>
      <c r="E17" s="44">
        <f t="shared" ref="E17:E34" si="5">IF(ISBLANK(D17),"  ",IF(F17&gt;0,D17/F17,IF(D17&gt;0,1,0)))</f>
        <v>0</v>
      </c>
      <c r="F17" s="34">
        <f t="shared" si="2"/>
        <v>42305532.789999999</v>
      </c>
      <c r="G17" s="51">
        <f>IF(ISBLANK(F17),"  ",IF(F76&gt;0,F17/F76,IF(F17&gt;0,1,0)))</f>
        <v>7.9968622617734991E-3</v>
      </c>
      <c r="H17" s="4">
        <f>BOR!H17+LUMCON!H17+LOSFA!H17+'ULS Summary'!H17+'LSU Summary'!H17+SUSummary!H17+LCTCSummary!H17</f>
        <v>43404070</v>
      </c>
      <c r="I17" s="48">
        <f t="shared" si="3"/>
        <v>1</v>
      </c>
      <c r="J17" s="43">
        <f>BOR!J17+LUMCON!J17+LOSFA!J17+'ULS Summary'!J17+'LSU Summary'!J17+SUSummary!J17+LCTCSummary!J17</f>
        <v>0</v>
      </c>
      <c r="K17" s="49">
        <f t="shared" si="4"/>
        <v>0</v>
      </c>
      <c r="L17" s="34">
        <f t="shared" si="1"/>
        <v>43404070</v>
      </c>
      <c r="M17" s="51">
        <f>IF(ISBLANK(L17),"  ",IF(L76&gt;0,L17/L76,IF(L17&gt;0,1,0)))</f>
        <v>8.0729869100802203E-3</v>
      </c>
      <c r="N17" s="25"/>
    </row>
    <row r="18" spans="1:14" ht="15" customHeight="1" x14ac:dyDescent="0.2">
      <c r="A18" s="59" t="s">
        <v>17</v>
      </c>
      <c r="B18" s="4">
        <f>BOR!B18+LUMCON!B18+LOSFA!B18+'ULS Summary'!B18+'LSU Summary'!B18+SUSummary!B18+LCTCSummary!B18</f>
        <v>6845116</v>
      </c>
      <c r="C18" s="48">
        <f t="shared" si="0"/>
        <v>1</v>
      </c>
      <c r="D18" s="43">
        <f>BOR!D18+LUMCON!D18+LOSFA!D18+'ULS Summary'!D18+'LSU Summary'!D18+SUSummary!D18+LCTCSummary!D18</f>
        <v>0</v>
      </c>
      <c r="E18" s="44">
        <f t="shared" si="5"/>
        <v>0</v>
      </c>
      <c r="F18" s="34">
        <f t="shared" si="2"/>
        <v>6845116</v>
      </c>
      <c r="G18" s="51">
        <f>IF(ISBLANK(F18),"  ",IF(F76&gt;0,F18/F76,IF(F18&gt;0,1,0)))</f>
        <v>1.2939075862625951E-3</v>
      </c>
      <c r="H18" s="4">
        <f>BOR!H18+LUMCON!H18+LOSFA!H18+'ULS Summary'!H18+'LSU Summary'!H18+SUSummary!H18+LCTCSummary!H18</f>
        <v>6990293</v>
      </c>
      <c r="I18" s="48">
        <f t="shared" si="3"/>
        <v>1</v>
      </c>
      <c r="J18" s="43">
        <f>BOR!J18+LUMCON!J18+LOSFA!J18+'ULS Summary'!J18+'LSU Summary'!J18+SUSummary!J18+LCTCSummary!J18</f>
        <v>0</v>
      </c>
      <c r="K18" s="49">
        <f t="shared" si="4"/>
        <v>0</v>
      </c>
      <c r="L18" s="34">
        <f t="shared" si="1"/>
        <v>6990293</v>
      </c>
      <c r="M18" s="51">
        <f>IF(ISBLANK(L18),"  ",IF(L76&gt;0,L18/L76,IF(L18&gt;0,1,0)))</f>
        <v>1.3001671015327684E-3</v>
      </c>
      <c r="N18" s="25"/>
    </row>
    <row r="19" spans="1:14" ht="15" customHeight="1" x14ac:dyDescent="0.2">
      <c r="A19" s="59" t="s">
        <v>18</v>
      </c>
      <c r="B19" s="4">
        <f>BOR!B19+LUMCON!B19+LOSFA!B19+'ULS Summary'!B19+'LSU Summary'!B19+SUSummary!B19+LCTCSummary!B19</f>
        <v>523243</v>
      </c>
      <c r="C19" s="48">
        <f t="shared" si="0"/>
        <v>1</v>
      </c>
      <c r="D19" s="43">
        <f>BOR!D19+LUMCON!D19+LOSFA!D19+'ULS Summary'!D19+'LSU Summary'!D19+SUSummary!D19+LCTCSummary!D19</f>
        <v>0</v>
      </c>
      <c r="E19" s="44">
        <f t="shared" si="5"/>
        <v>0</v>
      </c>
      <c r="F19" s="34">
        <f t="shared" si="2"/>
        <v>523243</v>
      </c>
      <c r="G19" s="51">
        <f>IF(ISBLANK(F19),"  ",IF(F76&gt;0,F19/F76,IF(F19&gt;0,1,0)))</f>
        <v>9.8906736884926279E-5</v>
      </c>
      <c r="H19" s="4">
        <f>BOR!H19+LUMCON!H19+LOSFA!H19+'ULS Summary'!H19+'LSU Summary'!H19+SUSummary!H19+LCTCSummary!H19</f>
        <v>655827</v>
      </c>
      <c r="I19" s="48">
        <f t="shared" si="3"/>
        <v>1</v>
      </c>
      <c r="J19" s="43">
        <f>BOR!J19+LUMCON!J19+LOSFA!J19+'ULS Summary'!J19+'LSU Summary'!J19+SUSummary!J19+LCTCSummary!J19</f>
        <v>0</v>
      </c>
      <c r="K19" s="49">
        <f t="shared" si="4"/>
        <v>0</v>
      </c>
      <c r="L19" s="34">
        <f t="shared" si="1"/>
        <v>655827</v>
      </c>
      <c r="M19" s="51">
        <f>IF(ISBLANK(L19),"  ",IF(L76&gt;0,L19/L76,IF(L19&gt;0,1,0)))</f>
        <v>1.2198125167241644E-4</v>
      </c>
      <c r="N19" s="25"/>
    </row>
    <row r="20" spans="1:14" ht="15" customHeight="1" x14ac:dyDescent="0.2">
      <c r="A20" s="59" t="s">
        <v>19</v>
      </c>
      <c r="B20" s="4">
        <f>BOR!B20+LUMCON!B20+LOSFA!B20+'ULS Summary'!B20+'LSU Summary'!B20+SUSummary!B20+LCTCSummary!B20</f>
        <v>1546998</v>
      </c>
      <c r="C20" s="48">
        <f t="shared" si="0"/>
        <v>1</v>
      </c>
      <c r="D20" s="43">
        <f>BOR!D20+LUMCON!D20+LOSFA!D20+'ULS Summary'!D20+'LSU Summary'!D20+SUSummary!D20+LCTCSummary!D20</f>
        <v>0</v>
      </c>
      <c r="E20" s="44">
        <f t="shared" si="5"/>
        <v>0</v>
      </c>
      <c r="F20" s="34">
        <f>D20+B20</f>
        <v>1546998</v>
      </c>
      <c r="G20" s="51">
        <f>IF(ISBLANK(F20),"  ",IF(F76&gt;0,F20/F76,IF(F20&gt;0,1,0)))</f>
        <v>2.9242345171843137E-4</v>
      </c>
      <c r="H20" s="4">
        <f>BOR!H20+LUMCON!H20+LOSFA!H20+'ULS Summary'!H20+'LSU Summary'!H20+SUSummary!H20+LCTCSummary!H20</f>
        <v>2122498</v>
      </c>
      <c r="I20" s="48">
        <f t="shared" si="3"/>
        <v>1</v>
      </c>
      <c r="J20" s="43">
        <f>BOR!J20+LUMCON!J20+LOSFA!J20+'ULS Summary'!J20+'LSU Summary'!J20+SUSummary!J20+LCTCSummary!J20</f>
        <v>0</v>
      </c>
      <c r="K20" s="49">
        <f t="shared" si="4"/>
        <v>0</v>
      </c>
      <c r="L20" s="34">
        <f t="shared" si="1"/>
        <v>2122498</v>
      </c>
      <c r="M20" s="51">
        <f>IF(ISBLANK(L20),"  ",IF(L76&gt;0,L20/L76,IF(L20&gt;0,1,0)))</f>
        <v>3.9477630947216345E-4</v>
      </c>
      <c r="N20" s="25"/>
    </row>
    <row r="21" spans="1:14" ht="15" customHeight="1" x14ac:dyDescent="0.2">
      <c r="A21" s="59" t="s">
        <v>20</v>
      </c>
      <c r="B21" s="4">
        <f>BOR!B21+LUMCON!B21+LOSFA!B21+'ULS Summary'!B21+'LSU Summary'!B21+SUSummary!B21+LCTCSummary!B21</f>
        <v>0</v>
      </c>
      <c r="C21" s="48">
        <f t="shared" si="0"/>
        <v>0</v>
      </c>
      <c r="D21" s="43">
        <f>BOR!D21+LUMCON!D21+LOSFA!D21+'ULS Summary'!D21+'LSU Summary'!D21+SUSummary!D21+LCTCSummary!D21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BOR!H21+LUMCON!H21+LOSFA!H21+'ULS Summary'!H21+'LSU Summary'!H21+SUSummary!H21+LCTCSummary!H21</f>
        <v>50000</v>
      </c>
      <c r="I21" s="48">
        <f t="shared" si="3"/>
        <v>1</v>
      </c>
      <c r="J21" s="43">
        <f>BOR!J21+LUMCON!J21+LOSFA!J21+'ULS Summary'!J21+'LSU Summary'!J21+SUSummary!J21+LCTCSummary!J21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9.2998040392067152E-6</v>
      </c>
      <c r="N21" s="25"/>
    </row>
    <row r="22" spans="1:14" ht="15" customHeight="1" x14ac:dyDescent="0.2">
      <c r="A22" s="59" t="s">
        <v>21</v>
      </c>
      <c r="B22" s="4">
        <f>BOR!B22+LUMCON!B22+LOSFA!B22+'ULS Summary'!B22+'LSU Summary'!B22+SUSummary!B22+LCTCSummary!B22</f>
        <v>750000</v>
      </c>
      <c r="C22" s="48">
        <f t="shared" si="0"/>
        <v>1</v>
      </c>
      <c r="D22" s="43">
        <f>BOR!D22+LUMCON!D22+LOSFA!D22+'ULS Summary'!D22+'LSU Summary'!D22+SUSummary!D22+LCTCSummary!D22</f>
        <v>0</v>
      </c>
      <c r="E22" s="44">
        <f t="shared" si="5"/>
        <v>0</v>
      </c>
      <c r="F22" s="34">
        <f t="shared" si="2"/>
        <v>750000</v>
      </c>
      <c r="G22" s="51">
        <f>IF(ISBLANK(F22),"  ",IF(F76&gt;0,F22/F76,IF(F22&gt;0,1,0)))</f>
        <v>1.417697946531434E-4</v>
      </c>
      <c r="H22" s="4">
        <f>BOR!H22+LUMCON!H22+LOSFA!H22+'ULS Summary'!H22+'LSU Summary'!H22+SUSummary!H22+LCTCSummary!H22</f>
        <v>750000</v>
      </c>
      <c r="I22" s="48">
        <f t="shared" si="3"/>
        <v>1</v>
      </c>
      <c r="J22" s="43">
        <f>BOR!J22+LUMCON!J22+LOSFA!J22+'ULS Summary'!J22+'LSU Summary'!J22+SUSummary!J22+LCTCSummary!J22</f>
        <v>0</v>
      </c>
      <c r="K22" s="49">
        <f t="shared" si="4"/>
        <v>0</v>
      </c>
      <c r="L22" s="34">
        <f t="shared" si="1"/>
        <v>750000</v>
      </c>
      <c r="M22" s="51">
        <f>IF(ISBLANK(L22),"  ",IF(L76&gt;0,L22/L76,IF(L22&gt;0,1,0)))</f>
        <v>1.3949706058810071E-4</v>
      </c>
      <c r="N22" s="25"/>
    </row>
    <row r="23" spans="1:14" ht="15" customHeight="1" x14ac:dyDescent="0.2">
      <c r="A23" s="59" t="s">
        <v>22</v>
      </c>
      <c r="B23" s="4">
        <f>BOR!B23+LUMCON!B23+LOSFA!B23+'ULS Summary'!B23+'LSU Summary'!B23+SUSummary!B23+LCTCSummary!B23</f>
        <v>750000</v>
      </c>
      <c r="C23" s="48">
        <f t="shared" si="0"/>
        <v>1</v>
      </c>
      <c r="D23" s="43">
        <f>BOR!D23+LUMCON!D23+LOSFA!D23+'ULS Summary'!D23+'LSU Summary'!D23+SUSummary!D23+LCTCSummary!D23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1.417697946531434E-4</v>
      </c>
      <c r="H23" s="4">
        <f>BOR!H23+LUMCON!H23+LOSFA!H23+'ULS Summary'!H23+'LSU Summary'!H23+SUSummary!H23+LCTCSummary!H23</f>
        <v>750000</v>
      </c>
      <c r="I23" s="48">
        <f t="shared" si="3"/>
        <v>1</v>
      </c>
      <c r="J23" s="43">
        <f>BOR!J23+LUMCON!J23+LOSFA!J23+'ULS Summary'!J23+'LSU Summary'!J23+SUSummary!J23+LCTCSummary!J23</f>
        <v>0</v>
      </c>
      <c r="K23" s="49">
        <f t="shared" si="4"/>
        <v>0</v>
      </c>
      <c r="L23" s="34">
        <f t="shared" si="1"/>
        <v>750000</v>
      </c>
      <c r="M23" s="51">
        <f>IF(ISBLANK(L23),"  ",IF(L76&gt;0,L23/L76,IF(L23&gt;0,1,0)))</f>
        <v>1.3949706058810071E-4</v>
      </c>
      <c r="N23" s="25"/>
    </row>
    <row r="24" spans="1:14" ht="15" customHeight="1" x14ac:dyDescent="0.2">
      <c r="A24" s="59" t="s">
        <v>23</v>
      </c>
      <c r="B24" s="4">
        <f>BOR!B24+LUMCON!B24+LOSFA!B24+'ULS Summary'!B24+'LSU Summary'!B24+SUSummary!B24+LCTCSummary!B24</f>
        <v>3258470.66</v>
      </c>
      <c r="C24" s="48">
        <f t="shared" si="0"/>
        <v>1</v>
      </c>
      <c r="D24" s="43">
        <f>BOR!D24+LUMCON!D24+LOSFA!D24+'ULS Summary'!D24+'LSU Summary'!D24+SUSummary!D24+LCTCSummary!D24</f>
        <v>0</v>
      </c>
      <c r="E24" s="44">
        <f t="shared" si="5"/>
        <v>0</v>
      </c>
      <c r="F24" s="34">
        <f t="shared" si="2"/>
        <v>3258470.66</v>
      </c>
      <c r="G24" s="51">
        <f>IF(ISBLANK(F24),"  ",IF(F76&gt;0,F24/F76,IF(F24&gt;0,1,0)))</f>
        <v>6.1593695513532357E-4</v>
      </c>
      <c r="H24" s="4">
        <f>BOR!H24+LUMCON!H24+LOSFA!H24+'ULS Summary'!H24+'LSU Summary'!H24+SUSummary!H24+LCTCSummary!H24</f>
        <v>3357261</v>
      </c>
      <c r="I24" s="48">
        <f t="shared" si="3"/>
        <v>1</v>
      </c>
      <c r="J24" s="43">
        <f>BOR!J24+LUMCON!J24+LOSFA!J24+'ULS Summary'!J24+'LSU Summary'!J24+SUSummary!J24+LCTCSummary!J24</f>
        <v>0</v>
      </c>
      <c r="K24" s="49">
        <f t="shared" si="4"/>
        <v>0</v>
      </c>
      <c r="L24" s="34">
        <f t="shared" si="1"/>
        <v>3357261</v>
      </c>
      <c r="M24" s="51">
        <f>IF(ISBLANK(L24),"  ",IF(L76&gt;0,L24/L76,IF(L24&gt;0,1,0)))</f>
        <v>6.2443738816942351E-4</v>
      </c>
      <c r="N24" s="25"/>
    </row>
    <row r="25" spans="1:14" ht="15" customHeight="1" x14ac:dyDescent="0.2">
      <c r="A25" s="59" t="s">
        <v>24</v>
      </c>
      <c r="B25" s="4">
        <f>BOR!B25+LUMCON!B25+LOSFA!B25+'ULS Summary'!B25+'LSU Summary'!B25+SUSummary!B25+LCTCSummary!B25</f>
        <v>210000</v>
      </c>
      <c r="C25" s="48">
        <f t="shared" si="0"/>
        <v>1</v>
      </c>
      <c r="D25" s="43">
        <f>BOR!D25+LUMCON!D25+LOSFA!D25+'ULS Summary'!D25+'LSU Summary'!D25+SUSummary!D25+LCTCSummary!D25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3.9695542502880148E-5</v>
      </c>
      <c r="H25" s="4">
        <f>BOR!H25+LUMCON!H25+LOSFA!H25+'ULS Summary'!H25+'LSU Summary'!H25+SUSummary!H25+LCTCSummary!H25</f>
        <v>210000</v>
      </c>
      <c r="I25" s="48">
        <f t="shared" si="3"/>
        <v>1</v>
      </c>
      <c r="J25" s="43">
        <f>BOR!J25+LUMCON!J25+LOSFA!J25+'ULS Summary'!J25+'LSU Summary'!J25+SUSummary!J25+LCTCSummary!J25</f>
        <v>0</v>
      </c>
      <c r="K25" s="49">
        <f t="shared" si="4"/>
        <v>0</v>
      </c>
      <c r="L25" s="34">
        <f t="shared" si="1"/>
        <v>210000</v>
      </c>
      <c r="M25" s="51">
        <f>IF(ISBLANK(L25),"  ",IF(L76&gt;0,L25/L76,IF(L25&gt;0,1,0)))</f>
        <v>3.90591769646682E-5</v>
      </c>
      <c r="N25" s="25"/>
    </row>
    <row r="26" spans="1:14" ht="15" customHeight="1" x14ac:dyDescent="0.2">
      <c r="A26" s="59" t="s">
        <v>25</v>
      </c>
      <c r="B26" s="4">
        <f>BOR!B26+LUMCON!B26+LOSFA!B26+'ULS Summary'!B26+'LSU Summary'!B26+SUSummary!B26+LCTCSummary!B26</f>
        <v>0</v>
      </c>
      <c r="C26" s="48">
        <f t="shared" si="0"/>
        <v>0</v>
      </c>
      <c r="D26" s="43">
        <f>BOR!D26+LUMCON!D26+LOSFA!D26+'ULS Summary'!D26+'LSU Summary'!D26+SUSummary!D26+LCTCSummary!D26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BOR!H26+LUMCON!H26+LOSFA!H26+'ULS Summary'!H26+'LSU Summary'!H26+SUSummary!H26+LCTCSummary!H26</f>
        <v>0</v>
      </c>
      <c r="I26" s="48">
        <f t="shared" si="3"/>
        <v>0</v>
      </c>
      <c r="J26" s="43">
        <f>BOR!J26+LUMCON!J26+LOSFA!J26+'ULS Summary'!J26+'LSU Summary'!J26+SUSummary!J26+LCTCSummary!J26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BOR!B27+LUMCON!B27+LOSFA!B27+'ULS Summary'!B27+'LSU Summary'!B27+SUSummary!B27+LCTCSummary!B27</f>
        <v>19566396.390000001</v>
      </c>
      <c r="C27" s="48">
        <f t="shared" si="0"/>
        <v>1</v>
      </c>
      <c r="D27" s="43">
        <f>BOR!D27+LUMCON!D27+LOSFA!D27+'ULS Summary'!D27+'LSU Summary'!D27+SUSummary!D27+LCTCSummary!D27</f>
        <v>0</v>
      </c>
      <c r="E27" s="44">
        <f t="shared" si="5"/>
        <v>0</v>
      </c>
      <c r="F27" s="34">
        <f t="shared" si="2"/>
        <v>19566396.390000001</v>
      </c>
      <c r="G27" s="51">
        <f>IF(ISBLANK(F27),"  ",IF(F76&gt;0,F27/F76,IF(F27&gt;0,1,0)))</f>
        <v>3.698565331083075E-3</v>
      </c>
      <c r="H27" s="4">
        <f>BOR!H27+LUMCON!H27+LOSFA!H27+'ULS Summary'!H27+'LSU Summary'!H27+SUSummary!H27+LCTCSummary!H27</f>
        <v>22230000</v>
      </c>
      <c r="I27" s="48">
        <f t="shared" si="3"/>
        <v>1</v>
      </c>
      <c r="J27" s="43">
        <f>BOR!J27+LUMCON!J27+LOSFA!J27+'ULS Summary'!J27+'LSU Summary'!J27+SUSummary!J27+LCTCSummary!J27</f>
        <v>0</v>
      </c>
      <c r="K27" s="49">
        <f t="shared" si="4"/>
        <v>0</v>
      </c>
      <c r="L27" s="34">
        <f t="shared" si="1"/>
        <v>22230000</v>
      </c>
      <c r="M27" s="51">
        <f>IF(ISBLANK(L27),"  ",IF(L76&gt;0,L27/L76,IF(L27&gt;0,1,0)))</f>
        <v>4.1346928758313056E-3</v>
      </c>
      <c r="N27" s="25"/>
    </row>
    <row r="28" spans="1:14" ht="15" customHeight="1" x14ac:dyDescent="0.2">
      <c r="A28" s="60" t="s">
        <v>27</v>
      </c>
      <c r="B28" s="4">
        <f>BOR!B28+LUMCON!B28+LOSFA!B28+'ULS Summary'!B28+'LSU Summary'!B28+SUSummary!B28+LCTCSummary!B28</f>
        <v>14396.2</v>
      </c>
      <c r="C28" s="48">
        <f t="shared" si="0"/>
        <v>1</v>
      </c>
      <c r="D28" s="43">
        <f>BOR!D28+LUMCON!D28+LOSFA!D28+'ULS Summary'!D28+'LSU Summary'!D28+SUSummary!D28+LCTCSummary!D28</f>
        <v>0</v>
      </c>
      <c r="E28" s="44">
        <f t="shared" si="5"/>
        <v>0</v>
      </c>
      <c r="F28" s="34">
        <f t="shared" si="2"/>
        <v>14396.2</v>
      </c>
      <c r="G28" s="51">
        <f>IF(ISBLANK(F28),"  ",IF(F76&gt;0,F28/F76,IF(F28&gt;0,1,0)))</f>
        <v>2.7212617570474442E-6</v>
      </c>
      <c r="H28" s="4">
        <f>BOR!H28+LUMCON!H28+LOSFA!H28+'ULS Summary'!H28+'LSU Summary'!H28+SUSummary!H28+LCTCSummary!H28</f>
        <v>200000</v>
      </c>
      <c r="I28" s="48">
        <f t="shared" si="3"/>
        <v>1</v>
      </c>
      <c r="J28" s="43">
        <f>BOR!J28+LUMCON!J28+LOSFA!J28+'ULS Summary'!J28+'LSU Summary'!J28+SUSummary!J28+LCTCSummary!J28</f>
        <v>0</v>
      </c>
      <c r="K28" s="49">
        <f t="shared" si="4"/>
        <v>0</v>
      </c>
      <c r="L28" s="34">
        <f t="shared" si="1"/>
        <v>200000</v>
      </c>
      <c r="M28" s="51">
        <f>IF(ISBLANK(L28),"  ",IF(L76&gt;0,L28/L76,IF(L28&gt;0,1,0)))</f>
        <v>3.7199216156826861E-5</v>
      </c>
      <c r="N28" s="25"/>
    </row>
    <row r="29" spans="1:14" ht="15" customHeight="1" x14ac:dyDescent="0.2">
      <c r="A29" s="60" t="s">
        <v>28</v>
      </c>
      <c r="B29" s="4">
        <f>BOR!B29+LUMCON!B29+LOSFA!B29+'ULS Summary'!B29+'LSU Summary'!B29+SUSummary!B29+LCTCSummary!B29</f>
        <v>10000000</v>
      </c>
      <c r="C29" s="48">
        <f t="shared" si="0"/>
        <v>0.98524594201827631</v>
      </c>
      <c r="D29" s="43">
        <f>BOR!D29+LUMCON!D29+LOSFA!D29+'ULS Summary'!D29+'LSU Summary'!D29+SUSummary!D29+LCTCSummary!D29</f>
        <v>149750</v>
      </c>
      <c r="E29" s="44">
        <f t="shared" si="5"/>
        <v>1.4754057981723688E-2</v>
      </c>
      <c r="F29" s="34">
        <f t="shared" si="2"/>
        <v>10149750</v>
      </c>
      <c r="G29" s="51">
        <f>IF(ISBLANK(F29),"  ",IF(F76&gt;0,F29/F76,IF(F29&gt;0,1,0)))</f>
        <v>1.9185706310409897E-3</v>
      </c>
      <c r="H29" s="4">
        <f>BOR!H29+LUMCON!H29+LOSFA!H29+'ULS Summary'!H29+'LSU Summary'!H29+SUSummary!H29+LCTCSummary!H29</f>
        <v>10000000</v>
      </c>
      <c r="I29" s="48">
        <f t="shared" si="3"/>
        <v>0.98039215686274506</v>
      </c>
      <c r="J29" s="43">
        <f>BOR!J29+LUMCON!J29+LOSFA!J29+'ULS Summary'!J29+'LSU Summary'!J29+SUSummary!J29+LCTCSummary!J29</f>
        <v>200000</v>
      </c>
      <c r="K29" s="49">
        <f t="shared" si="4"/>
        <v>1.9607843137254902E-2</v>
      </c>
      <c r="L29" s="34">
        <f t="shared" si="1"/>
        <v>10200000</v>
      </c>
      <c r="M29" s="51">
        <f>IF(ISBLANK(L29),"  ",IF(L76&gt;0,L29/L76,IF(L29&gt;0,1,0)))</f>
        <v>1.8971600239981697E-3</v>
      </c>
      <c r="N29" s="25"/>
    </row>
    <row r="30" spans="1:14" ht="15" customHeight="1" x14ac:dyDescent="0.2">
      <c r="A30" s="60" t="s">
        <v>29</v>
      </c>
      <c r="B30" s="4">
        <f>BOR!B30+LUMCON!B30+LOSFA!B30+'ULS Summary'!B30+'LSU Summary'!B30+SUSummary!B30+LCTCSummary!B30</f>
        <v>60000</v>
      </c>
      <c r="C30" s="48">
        <f t="shared" si="0"/>
        <v>1</v>
      </c>
      <c r="D30" s="43">
        <f>BOR!D30+LUMCON!D30+LOSFA!D30+'ULS Summary'!D30+'LSU Summary'!D30+SUSummary!D30+LCTCSummary!D30</f>
        <v>0</v>
      </c>
      <c r="E30" s="44">
        <f>IF(ISBLANK(D30),"  ",IF(F30&gt;0,D30/F30,IF(D30&gt;0,1,0)))</f>
        <v>0</v>
      </c>
      <c r="F30" s="34">
        <f t="shared" si="2"/>
        <v>60000</v>
      </c>
      <c r="G30" s="51">
        <f>IF(ISBLANK(F30),"  ",IF(F76&gt;0,F30/F76,IF(F30&gt;0,1,0)))</f>
        <v>1.1341583572251471E-5</v>
      </c>
      <c r="H30" s="4">
        <f>BOR!H30+LUMCON!H30+LOSFA!H30+'ULS Summary'!H30+'LSU Summary'!H30+SUSummary!H30+LCTCSummary!H30</f>
        <v>60000</v>
      </c>
      <c r="I30" s="48">
        <f t="shared" si="3"/>
        <v>1</v>
      </c>
      <c r="J30" s="43">
        <f>BOR!J30+LUMCON!J30+LOSFA!J30+'ULS Summary'!J30+'LSU Summary'!J30+SUSummary!J30+LCTCSummary!J30</f>
        <v>0</v>
      </c>
      <c r="K30" s="49">
        <f>IF(ISBLANK(J30),"  ",IF(L30&gt;0,J30/L30,IF(J30&gt;0,1,0)))</f>
        <v>0</v>
      </c>
      <c r="L30" s="34">
        <f t="shared" si="1"/>
        <v>60000</v>
      </c>
      <c r="M30" s="51">
        <f>IF(ISBLANK(L30),"  ",IF(L76&gt;0,L30/L76,IF(L30&gt;0,1,0)))</f>
        <v>1.1159764847048058E-5</v>
      </c>
      <c r="N30" s="25"/>
    </row>
    <row r="31" spans="1:14" ht="15" customHeight="1" x14ac:dyDescent="0.2">
      <c r="A31" s="60" t="s">
        <v>30</v>
      </c>
      <c r="B31" s="4">
        <f>BOR!B31+LUMCON!B31+LOSFA!B31+'ULS Summary'!B31+'LSU Summary'!B31+SUSummary!B31+LCTCSummary!B31</f>
        <v>312311</v>
      </c>
      <c r="C31" s="48">
        <f t="shared" si="0"/>
        <v>1</v>
      </c>
      <c r="D31" s="43">
        <f>BOR!D31+LUMCON!D31+LOSFA!D31+'ULS Summary'!D31+'LSU Summary'!D31+SUSummary!D31+LCTCSummary!D31</f>
        <v>0</v>
      </c>
      <c r="E31" s="44">
        <f>IF(ISBLANK(D31),"  ",IF(F31&gt;0,D31/F31,IF(D31&gt;0,1,0)))</f>
        <v>0</v>
      </c>
      <c r="F31" s="34">
        <f t="shared" si="2"/>
        <v>312311</v>
      </c>
      <c r="G31" s="51">
        <f>IF(ISBLANK(F31),"  ",IF(F76&gt;0,F31/F76,IF(F31&gt;0,1,0)))</f>
        <v>5.9035021783890494E-5</v>
      </c>
      <c r="H31" s="4">
        <f>BOR!H31+LUMCON!H31+LOSFA!H31+'ULS Summary'!H31+'LSU Summary'!H31+SUSummary!H31+LCTCSummary!H31</f>
        <v>349241</v>
      </c>
      <c r="I31" s="48">
        <f t="shared" si="3"/>
        <v>1</v>
      </c>
      <c r="J31" s="43">
        <f>BOR!J31+LUMCON!J31+LOSFA!J31+'ULS Summary'!J31+'LSU Summary'!J31+SUSummary!J31+LCTCSummary!J31</f>
        <v>0</v>
      </c>
      <c r="K31" s="49">
        <f>IF(ISBLANK(J31),"  ",IF(L31&gt;0,J31/L31,IF(J31&gt;0,1,0)))</f>
        <v>0</v>
      </c>
      <c r="L31" s="34">
        <f t="shared" si="1"/>
        <v>349241</v>
      </c>
      <c r="M31" s="51">
        <f>IF(ISBLANK(L31),"  ",IF(L76&gt;0,L31/L76,IF(L31&gt;0,1,0)))</f>
        <v>6.495745724913185E-5</v>
      </c>
      <c r="N31" s="25"/>
    </row>
    <row r="32" spans="1:14" ht="15" customHeight="1" x14ac:dyDescent="0.2">
      <c r="A32" s="60" t="s">
        <v>31</v>
      </c>
      <c r="B32" s="4">
        <f>BOR!B32+LUMCON!B32+LOSFA!B32+'ULS Summary'!B32+'LSU Summary'!B32+SUSummary!B32+LCTCSummary!B32</f>
        <v>59261701</v>
      </c>
      <c r="C32" s="48">
        <f t="shared" si="0"/>
        <v>1</v>
      </c>
      <c r="D32" s="43">
        <f>BOR!D32+LUMCON!D32+LOSFA!D32+'ULS Summary'!D32+'LSU Summary'!D32+SUSummary!D32+LCTCSummary!D32</f>
        <v>0</v>
      </c>
      <c r="E32" s="44">
        <f>IF(ISBLANK(D32),"  ",IF(F32&gt;0,D32/F32,IF(D32&gt;0,1,0)))</f>
        <v>0</v>
      </c>
      <c r="F32" s="34">
        <f t="shared" si="2"/>
        <v>59261701</v>
      </c>
      <c r="G32" s="51">
        <f>IF(ISBLANK(F32),"  ",IF(F76&gt;0,F32/F76,IF(F32&gt;0,1,0)))</f>
        <v>1.120202557542131E-2</v>
      </c>
      <c r="H32" s="4">
        <f>BOR!H32+LUMCON!H32+LOSFA!H32+'ULS Summary'!H32+'LSU Summary'!H32+SUSummary!H32+LCTCSummary!H32</f>
        <v>59202426</v>
      </c>
      <c r="I32" s="48">
        <f t="shared" si="3"/>
        <v>1</v>
      </c>
      <c r="J32" s="43">
        <f>BOR!J32+LUMCON!J32+LOSFA!J32+'ULS Summary'!J32+'LSU Summary'!J32+SUSummary!J32+LCTCSummary!J32</f>
        <v>0</v>
      </c>
      <c r="K32" s="49">
        <f>IF(ISBLANK(J32),"  ",IF(L32&gt;0,J32/L32,IF(J32&gt;0,1,0)))</f>
        <v>0</v>
      </c>
      <c r="L32" s="34">
        <f t="shared" si="1"/>
        <v>59202426</v>
      </c>
      <c r="M32" s="51">
        <f>IF(ISBLANK(L32),"  ",IF(L76&gt;0,L32/L76,IF(L32&gt;0,1,0)))</f>
        <v>1.1011419208912732E-2</v>
      </c>
      <c r="N32" s="25"/>
    </row>
    <row r="33" spans="1:14" ht="15" customHeight="1" x14ac:dyDescent="0.2">
      <c r="A33" s="61" t="s">
        <v>75</v>
      </c>
      <c r="B33" s="4">
        <f>BOR!B33+LUMCON!B33+LOSFA!B33+'ULS Summary'!B33+'LSU Summary'!B33+SUSummary!B33+LCTCSummary!B33</f>
        <v>200000</v>
      </c>
      <c r="C33" s="48">
        <f>IF(ISBLANK(B33),"  ",IF(F33&gt;0,B33/F33,IF(B33&gt;0,1,0)))</f>
        <v>1</v>
      </c>
      <c r="D33" s="43">
        <f>BOR!D33+LUMCON!D33+LOSFA!D33+'ULS Summary'!D33+'LSU Summary'!D33+SUSummary!D33+LCTCSummary!D33</f>
        <v>0</v>
      </c>
      <c r="E33" s="44">
        <f>IF(ISBLANK(D33),"  ",IF(F33&gt;0,D33/F33,IF(D33&gt;0,1,0)))</f>
        <v>0</v>
      </c>
      <c r="F33" s="34">
        <f t="shared" si="2"/>
        <v>200000</v>
      </c>
      <c r="G33" s="51">
        <f>IF(ISBLANK(F33),"  ",IF(F76&gt;0,F33/F76,IF(F33&gt;0,1,0)))</f>
        <v>3.7805278574171572E-5</v>
      </c>
      <c r="H33" s="4">
        <f>BOR!H33+LUMCON!H33+LOSFA!H33+'ULS Summary'!H33+'LSU Summary'!H33+SUSummary!H33+LCTCSummary!H33</f>
        <v>200000</v>
      </c>
      <c r="I33" s="48">
        <f>IF(ISBLANK(H33),"  ",IF(L33&gt;0,H33/L33,IF(H33&gt;0,1,0)))</f>
        <v>1</v>
      </c>
      <c r="J33" s="43">
        <f>BOR!J33+LUMCON!J33+LOSFA!J33+'ULS Summary'!J33+'LSU Summary'!J33+SUSummary!J33+LCTCSummary!J33</f>
        <v>0</v>
      </c>
      <c r="K33" s="49">
        <f>IF(ISBLANK(J33),"  ",IF(L33&gt;0,J33/L33,IF(J33&gt;0,1,0)))</f>
        <v>0</v>
      </c>
      <c r="L33" s="34">
        <f t="shared" si="1"/>
        <v>200000</v>
      </c>
      <c r="M33" s="51">
        <f>IF(ISBLANK(L33),"  ",IF(L76&gt;0,L33/L76,IF(L33&gt;0,1,0)))</f>
        <v>3.7199216156826861E-5</v>
      </c>
      <c r="N33" s="25"/>
    </row>
    <row r="34" spans="1:14" ht="15" customHeight="1" x14ac:dyDescent="0.2">
      <c r="A34" s="60" t="s">
        <v>32</v>
      </c>
      <c r="B34" s="4">
        <f>BOR!B34+LUMCON!B34+LOSFA!B34+'ULS Summary'!B34+'LSU Summary'!B34+SUSummary!B34+LCTCSummary!B34</f>
        <v>0</v>
      </c>
      <c r="C34" s="48">
        <f t="shared" si="0"/>
        <v>0</v>
      </c>
      <c r="D34" s="43">
        <f>BOR!D34+LUMCON!D34+LOSFA!D34+'ULS Summary'!D34+'LSU Summary'!D34+SUSummary!D34+LCTCSummary!D34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BOR!H34+LUMCON!H34+LOSFA!H34+'ULS Summary'!H34+'LSU Summary'!H34+SUSummary!H34+LCTCSummary!H34</f>
        <v>0</v>
      </c>
      <c r="I34" s="48">
        <f t="shared" si="3"/>
        <v>0</v>
      </c>
      <c r="J34" s="43">
        <f>BOR!J34+LUMCON!J34+LOSFA!J34+'ULS Summary'!J34+'LSU Summary'!J34+SUSummary!J34+LCTCSummary!J34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BOR!B36+LUMCON!B36+LOSFA!B36+'ULS Summary'!B36+'LSU Summary'!B36+SUSummary!B36+LCTCSummary!B36</f>
        <v>0</v>
      </c>
      <c r="C36" s="48">
        <f t="shared" si="0"/>
        <v>0</v>
      </c>
      <c r="D36" s="43">
        <f>BOR!D36+LUMCON!D36+LOSFA!D36+'ULS Summary'!D36+'LSU Summary'!D36+SUSummary!D36+LCTCSummary!D36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BOR!H36+LUMCON!H36+LOSFA!H36+'ULS Summary'!H36+'LSU Summary'!H36+SUSummary!H36+LCTCSummary!H36</f>
        <v>0</v>
      </c>
      <c r="I36" s="48">
        <f>IF(ISBLANK(H36),"  ",IF(L36&gt;0,H36/L36,IF(H36&gt;0,1,0)))</f>
        <v>0</v>
      </c>
      <c r="J36" s="43">
        <f>BOR!J36+LUMCON!J36+LOSFA!J36+'ULS Summary'!J36+'LSU Summary'!J36+SUSummary!J36+LCTCSummary!J36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BOR!B38+LUMCON!B38+LOSFA!B38+'ULS Summary'!B38+'LSU Summary'!B38+SUSummary!B38+LCTCSummary!B38</f>
        <v>0</v>
      </c>
      <c r="C38" s="48">
        <f t="shared" si="0"/>
        <v>0</v>
      </c>
      <c r="D38" s="43">
        <f>BOR!D38+LUMCON!D38+LOSFA!D38+'ULS Summary'!D38+'LSU Summary'!D38+SUSummary!D38+LCTCSummary!D38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BOR!H38+LUMCON!H38+LOSFA!H38+'ULS Summary'!H38+'LSU Summary'!H38+SUSummary!H38+LCTCSummary!H38</f>
        <v>0</v>
      </c>
      <c r="I38" s="48">
        <f>IF(ISBLANK(H38),"  ",IF(L38&gt;0,H38/L38,IF(H38&gt;0,1,0)))</f>
        <v>0</v>
      </c>
      <c r="J38" s="43">
        <f>BOR!J38+LUMCON!J38+LOSFA!J38+'ULS Summary'!J38+'LSU Summary'!J38+SUSummary!J38+LCTCSummary!J38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B39+B38+B36+B34+B29+B28+B26+B27+B25+B24+B23+B22+B21+B20+B19+B18+B17+B16+B14+B13+B30+B31+B32+B33</f>
        <v>1171969384.5899999</v>
      </c>
      <c r="C40" s="72">
        <f t="shared" si="0"/>
        <v>0.99987223994935259</v>
      </c>
      <c r="D40" s="71">
        <f>D39+D38+D36+D34+D29+D28+D26+D27+D25+D24+D23+D22+D21+D20+D19+D18+D17+D16+D14+D13+D30+D31+D32+D33</f>
        <v>149750</v>
      </c>
      <c r="E40" s="73">
        <f>IF(ISBLANK(D40),"  ",IF(F40&gt;0,D40/F40,IF(D40&gt;0,1,0)))</f>
        <v>1.2776005064739568E-4</v>
      </c>
      <c r="F40" s="71">
        <f>F39+F38+F36+F34+F29+F28+F26+F27+F25+F24+F23+F22+F21+F20+F19+F18+F17+F16+F14+F13+F30+F31+F32+F33</f>
        <v>1172119134.5899999</v>
      </c>
      <c r="G40" s="74">
        <f>IF(ISBLANK(F40),"  ",IF(F76&gt;0,F40/F76,IF(F40&gt;0,1,0)))</f>
        <v>0.22156145202645924</v>
      </c>
      <c r="H40" s="71">
        <f>H39+H38+H36+H34+H29+H28+H26+H27+H25+H24+H23+H22+H21+H20+H19+H18+H17+H16+H14+H13+H30+H31+H32+H33</f>
        <v>1216016655</v>
      </c>
      <c r="I40" s="72">
        <f>IF(ISBLANK(H40),"  ",IF(L40&gt;0,H40/L40,IF(H40&gt;0,1,0)))</f>
        <v>0.99983555561488346</v>
      </c>
      <c r="J40" s="71">
        <f>J39+J38+J36+J34+J29+J28+J26+J27+J25+J24+J23+J22+J21+J20+J19+J18+J17+J16+J14+J13+J30+J31+J32+J33</f>
        <v>200000</v>
      </c>
      <c r="K40" s="75">
        <f>IF(ISBLANK(J40),"  ",IF(L40&gt;0,J40/L40,IF(J40&gt;0,1,0)))</f>
        <v>1.6444438511656461E-4</v>
      </c>
      <c r="L40" s="71">
        <f>L39+L38+L36+L34+L29+L28+L26+L27+L25+L24+L23+L22+L21+L20+L19+L18+L17+L16+L14+L13+L30+L31+L32+L33</f>
        <v>1216216655</v>
      </c>
      <c r="M40" s="74">
        <f>IF(ISBLANK(L40),"  ",IF(L76&gt;0,L40/L76,IF(L40&gt;0,1,0)))</f>
        <v>0.22621153121438958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BOR!B42+LUMCON!B42+LOSFA!B42+'ULS Summary'!B42+'LSU Summary'!B42+SUSummary!B42+LCTCSummary!B42</f>
        <v>0</v>
      </c>
      <c r="C42" s="42">
        <f t="shared" si="0"/>
        <v>0</v>
      </c>
      <c r="D42" s="43">
        <f>BOR!D42+LUMCON!D42+LOSFA!D42+'ULS Summary'!D42+'LSU Summary'!D42+SUSummary!D42+LCTCSummary!D42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BOR!H42+LUMCON!H42+LOSFA!H42+'ULS Summary'!H42+'LSU Summary'!H42+SUSummary!H42+LCTCSummary!H42</f>
        <v>0</v>
      </c>
      <c r="I42" s="42">
        <f t="shared" ref="I42:I48" si="7">IF(ISBLANK(H42),"  ",IF(L42&gt;0,H42/L42,IF(H42&gt;0,1,0)))</f>
        <v>0</v>
      </c>
      <c r="J42" s="43">
        <f>BOR!J42+LUMCON!J42+LOSFA!J42+'ULS Summary'!J42+'LSU Summary'!J42+SUSummary!J42+LCTCSummary!J42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BOR!B43+LUMCON!B43+LOSFA!B43+'ULS Summary'!B43+'LSU Summary'!B43+SUSummary!B43+LCTCSummary!B43</f>
        <v>0</v>
      </c>
      <c r="C43" s="48">
        <f t="shared" si="0"/>
        <v>0</v>
      </c>
      <c r="D43" s="43">
        <f>BOR!D43+LUMCON!D43+LOSFA!D43+'ULS Summary'!D43+'LSU Summary'!D43+SUSummary!D43+LCTCSummary!D43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BOR!H43+LUMCON!H43+LOSFA!H43+'ULS Summary'!H43+'LSU Summary'!H43+SUSummary!H43+LCTCSummary!H43</f>
        <v>0</v>
      </c>
      <c r="I43" s="48">
        <f t="shared" si="7"/>
        <v>0</v>
      </c>
      <c r="J43" s="43">
        <f>BOR!J43+LUMCON!J43+LOSFA!J43+'ULS Summary'!J43+'LSU Summary'!J43+SUSummary!J43+LCTCSummary!J43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BOR!B44+LUMCON!B44+LOSFA!B44+'ULS Summary'!B44+'LSU Summary'!B44+SUSummary!B44+LCTCSummary!B44</f>
        <v>0</v>
      </c>
      <c r="C44" s="48">
        <f t="shared" si="0"/>
        <v>0</v>
      </c>
      <c r="D44" s="43">
        <f>BOR!D44+LUMCON!D44+LOSFA!D44+'ULS Summary'!D44+'LSU Summary'!D44+SUSummary!D44+LCTCSummary!D44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BOR!H44+LUMCON!H44+LOSFA!H44+'ULS Summary'!H44+'LSU Summary'!H44+SUSummary!H44+LCTCSummary!H44</f>
        <v>0</v>
      </c>
      <c r="I44" s="48">
        <f t="shared" si="7"/>
        <v>0</v>
      </c>
      <c r="J44" s="43">
        <f>BOR!J44+LUMCON!J44+LOSFA!J44+'ULS Summary'!J44+'LSU Summary'!J44+SUSummary!J44+LCTCSummary!J44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BOR!B45+LUMCON!B45+LOSFA!B45+'ULS Summary'!B45+'LSU Summary'!B45+SUSummary!B45+LCTCSummary!B45</f>
        <v>10697562.890000001</v>
      </c>
      <c r="C45" s="48">
        <f t="shared" si="0"/>
        <v>0.88391524075161776</v>
      </c>
      <c r="D45" s="43">
        <f>BOR!D45+LUMCON!D45+LOSFA!D45+'ULS Summary'!D45+'LSU Summary'!D45+SUSummary!D45+LCTCSummary!D45</f>
        <v>1404913</v>
      </c>
      <c r="E45" s="49">
        <f t="shared" si="6"/>
        <v>0.11608475924838219</v>
      </c>
      <c r="F45" s="68">
        <f>D45+B45</f>
        <v>12102475.890000001</v>
      </c>
      <c r="G45" s="51">
        <f>IF(ISBLANK(F45),"  ",IF(D76&gt;0,F45/D76,IF(F45&gt;0,1,0)))</f>
        <v>4.7436482861444064E-3</v>
      </c>
      <c r="H45" s="4">
        <f>BOR!H45+LUMCON!H45+LOSFA!H45+'ULS Summary'!H45+'LSU Summary'!H45+SUSummary!H45+LCTCSummary!H45</f>
        <v>10642631</v>
      </c>
      <c r="I45" s="48">
        <f t="shared" si="7"/>
        <v>0.88066147475157874</v>
      </c>
      <c r="J45" s="43">
        <f>BOR!J45+LUMCON!J45+LOSFA!J45+'ULS Summary'!J45+'LSU Summary'!J45+SUSummary!J45+LCTCSummary!J45</f>
        <v>1442184</v>
      </c>
      <c r="K45" s="49">
        <f t="shared" si="8"/>
        <v>0.11933852524842126</v>
      </c>
      <c r="L45" s="68">
        <f>J45+H45</f>
        <v>12084815</v>
      </c>
      <c r="M45" s="51">
        <f>IF(ISBLANK(L45),"  ",IF(J76&gt;0,L45/J76,IF(L45&gt;0,1,0)))</f>
        <v>4.7812308808800139E-3</v>
      </c>
      <c r="N45" s="25"/>
    </row>
    <row r="46" spans="1:14" ht="15" customHeight="1" x14ac:dyDescent="0.2">
      <c r="A46" s="81" t="s">
        <v>43</v>
      </c>
      <c r="B46" s="4">
        <f>BOR!B46+LUMCON!B46+LOSFA!B46+'ULS Summary'!B46+'LSU Summary'!B46+SUSummary!B46+LCTCSummary!B46</f>
        <v>6140786.1500000004</v>
      </c>
      <c r="C46" s="48">
        <f t="shared" si="0"/>
        <v>0.99097920926319771</v>
      </c>
      <c r="D46" s="43">
        <f>BOR!D46+LUMCON!D46+LOSFA!D46+'ULS Summary'!D46+'LSU Summary'!D46+SUSummary!D46+LCTCSummary!D46</f>
        <v>55899</v>
      </c>
      <c r="E46" s="49">
        <f t="shared" si="6"/>
        <v>9.0207907368022398E-3</v>
      </c>
      <c r="F46" s="68">
        <f>D46+B46</f>
        <v>6196685.1500000004</v>
      </c>
      <c r="G46" s="51">
        <f>IF(ISBLANK(F46),"  ",IF(F76&gt;0,F46/F76,IF(F46&gt;0,1,0)))</f>
        <v>1.1713370416609108E-3</v>
      </c>
      <c r="H46" s="4">
        <f>BOR!H46+LUMCON!H46+LOSFA!H46+'ULS Summary'!H46+'LSU Summary'!H46+SUSummary!H46+LCTCSummary!H46</f>
        <v>7337137</v>
      </c>
      <c r="I46" s="48">
        <f t="shared" si="7"/>
        <v>0.992022862745782</v>
      </c>
      <c r="J46" s="43">
        <f>BOR!J46+LUMCON!J46+LOSFA!J46+'ULS Summary'!J46+'LSU Summary'!J46+SUSummary!J46+LCTCSummary!J46</f>
        <v>59000</v>
      </c>
      <c r="K46" s="49">
        <f t="shared" si="8"/>
        <v>7.9771372542179787E-3</v>
      </c>
      <c r="L46" s="68">
        <f>J46+H46</f>
        <v>7396137</v>
      </c>
      <c r="M46" s="51">
        <f>IF(ISBLANK(L46),"  ",IF(L76&gt;0,L46/L76,IF(L46&gt;0,1,0)))</f>
        <v>1.3756524949425247E-3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16838349.039999999</v>
      </c>
      <c r="C47" s="84">
        <f t="shared" si="0"/>
        <v>0.92017054788430885</v>
      </c>
      <c r="D47" s="85">
        <f>D46+D45+D44+D43+D42</f>
        <v>1460812</v>
      </c>
      <c r="E47" s="75">
        <f t="shared" si="6"/>
        <v>7.9829452115691091E-2</v>
      </c>
      <c r="F47" s="86">
        <f>F46+F45+F44+F43+F42</f>
        <v>18299161.039999999</v>
      </c>
      <c r="G47" s="74">
        <f>IF(ISBLANK(F47),"  ",IF(F76&gt;0,F47/F76,IF(F47&gt;0,1,0)))</f>
        <v>3.459024403954136E-3</v>
      </c>
      <c r="H47" s="83">
        <f>H46+H45+H44+H43+H42</f>
        <v>17979768</v>
      </c>
      <c r="I47" s="84">
        <f t="shared" si="7"/>
        <v>0.92294093225012819</v>
      </c>
      <c r="J47" s="85">
        <f>J46+J45+J44+J43+J42</f>
        <v>1501184</v>
      </c>
      <c r="K47" s="75">
        <f t="shared" si="8"/>
        <v>7.7059067749871771E-2</v>
      </c>
      <c r="L47" s="86">
        <f>L46+L45+L44+L43+L42</f>
        <v>19480952</v>
      </c>
      <c r="M47" s="74">
        <f>IF(ISBLANK(L47),"  ",IF(L76&gt;0,L47/L76,IF(L47&gt;0,1,0)))</f>
        <v>3.6233807219438426E-3</v>
      </c>
      <c r="N47" s="76"/>
    </row>
    <row r="48" spans="1:14" s="77" customFormat="1" ht="15" customHeight="1" x14ac:dyDescent="0.25">
      <c r="A48" s="87" t="s">
        <v>45</v>
      </c>
      <c r="B48" s="88">
        <f>BOR!B48+LUMCON!B48+LOSFA!B48+'ULS Summary'!B48+'LSU Summary'!B48+SUSummary!B48+LCTCSummary!B48</f>
        <v>83492</v>
      </c>
      <c r="C48" s="84">
        <f t="shared" si="0"/>
        <v>1</v>
      </c>
      <c r="D48" s="89">
        <f>BOR!D48+LUMCON!D48+LOSFA!D48+'ULS Summary'!D48+'LSU Summary'!D48+SUSummary!D48+LCTCSummary!D48</f>
        <v>0</v>
      </c>
      <c r="E48" s="75">
        <f t="shared" si="6"/>
        <v>0</v>
      </c>
      <c r="F48" s="90">
        <f>D48+B48</f>
        <v>83492</v>
      </c>
      <c r="G48" s="74">
        <f>IF(ISBLANK(F48),"  ",IF(F76&gt;0,F48/F76,IF(F48&gt;0,1,0)))</f>
        <v>1.5782191593573664E-5</v>
      </c>
      <c r="H48" s="88">
        <f>BOR!H48+LUMCON!H48+LOSFA!H48+'ULS Summary'!H48+'LSU Summary'!H48+SUSummary!H48+LCTCSummary!H48</f>
        <v>0</v>
      </c>
      <c r="I48" s="84">
        <f t="shared" si="7"/>
        <v>0</v>
      </c>
      <c r="J48" s="89">
        <f>BOR!J48+LUMCON!J48+LOSFA!J48+'ULS Summary'!J48+'LSU Summary'!J48+SUSummary!J48+LCTCSummary!J48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BOR!B50+LUMCON!B50+LOSFA!B50+'ULS Summary'!B50+'LSU Summary'!B50+SUSummary!B50+LCTCSummary!B50</f>
        <v>1074704772.27</v>
      </c>
      <c r="C50" s="42">
        <f t="shared" si="0"/>
        <v>0.98132912499345282</v>
      </c>
      <c r="D50" s="43">
        <f>BOR!D50+LUMCON!D50+LOSFA!D50+'ULS Summary'!D50+'LSU Summary'!D50+SUSummary!D50+LCTCSummary!D50</f>
        <v>20447450.259999998</v>
      </c>
      <c r="E50" s="44">
        <f t="shared" ref="E50:E67" si="9">IF(ISBLANK(D50),"  ",IF(F50&gt;0,D50/F50,IF(D50&gt;0,1,0)))</f>
        <v>1.8670875006547204E-2</v>
      </c>
      <c r="F50" s="96">
        <f t="shared" ref="F50:F55" si="10">D50+B50</f>
        <v>1095152222.53</v>
      </c>
      <c r="G50" s="46">
        <f>IF(ISBLANK(F50),"  ",IF(F76&gt;0,F50/F76,IF(F50&gt;0,1,0)))</f>
        <v>0.20701267426934894</v>
      </c>
      <c r="H50" s="4">
        <f>BOR!H50+LUMCON!H50+LOSFA!H50+'ULS Summary'!H50+'LSU Summary'!H50+SUSummary!H50+LCTCSummary!H50</f>
        <v>1076117221.96</v>
      </c>
      <c r="I50" s="42">
        <f t="shared" ref="I50:I67" si="11">IF(ISBLANK(H50),"  ",IF(L50&gt;0,H50/L50,IF(H50&gt;0,1,0)))</f>
        <v>0.9766116116368031</v>
      </c>
      <c r="J50" s="43">
        <f>BOR!J50+LUMCON!J50+LOSFA!J50+'ULS Summary'!J50+'LSU Summary'!J50+SUSummary!J50+LCTCSummary!J50</f>
        <v>25771399</v>
      </c>
      <c r="K50" s="44">
        <f t="shared" ref="K50:K67" si="12">IF(ISBLANK(J50),"  ",IF(L50&gt;0,J50/L50,IF(J50&gt;0,1,0)))</f>
        <v>2.3388388363196951E-2</v>
      </c>
      <c r="L50" s="96">
        <f t="shared" ref="L50:L66" si="13">J50+H50</f>
        <v>1101888620.96</v>
      </c>
      <c r="M50" s="46">
        <f>IF(ISBLANK(L50),"  ",IF(L76&gt;0,L50/L76,IF(L50&gt;0,1,0)))</f>
        <v>0.20494696495919451</v>
      </c>
      <c r="N50" s="25"/>
    </row>
    <row r="51" spans="1:14" ht="15" customHeight="1" x14ac:dyDescent="0.2">
      <c r="A51" s="31" t="s">
        <v>48</v>
      </c>
      <c r="B51" s="4">
        <f>BOR!B51+LUMCON!B51+LOSFA!B51+'ULS Summary'!B51+'LSU Summary'!B51+SUSummary!B51+LCTCSummary!B51</f>
        <v>127286369.11</v>
      </c>
      <c r="C51" s="48">
        <f t="shared" si="0"/>
        <v>0.99963669956142953</v>
      </c>
      <c r="D51" s="43">
        <f>BOR!D51+LUMCON!D51+LOSFA!D51+'ULS Summary'!D51+'LSU Summary'!D51+SUSummary!D51+LCTCSummary!D51</f>
        <v>46260</v>
      </c>
      <c r="E51" s="49">
        <f t="shared" si="9"/>
        <v>3.6330043857051714E-4</v>
      </c>
      <c r="F51" s="97">
        <f t="shared" si="10"/>
        <v>127332629.11</v>
      </c>
      <c r="G51" s="51">
        <f>IF(ISBLANK(F51),"  ",IF(F76&gt;0,F51/F76,IF(F51&gt;0,1,0)))</f>
        <v>2.4069227575426094E-2</v>
      </c>
      <c r="H51" s="4">
        <f>BOR!H51+LUMCON!H51+LOSFA!H51+'ULS Summary'!H51+'LSU Summary'!H51+SUSummary!H51+LCTCSummary!H51</f>
        <v>135565567.52000001</v>
      </c>
      <c r="I51" s="48">
        <f t="shared" si="11"/>
        <v>0.99965887931129627</v>
      </c>
      <c r="J51" s="43">
        <f>BOR!J51+LUMCON!J51+LOSFA!J51+'ULS Summary'!J51+'LSU Summary'!J51+SUSummary!J51+LCTCSummary!J51</f>
        <v>46260</v>
      </c>
      <c r="K51" s="49">
        <f t="shared" si="12"/>
        <v>3.4112068870377536E-4</v>
      </c>
      <c r="L51" s="97">
        <f t="shared" si="13"/>
        <v>135611827.52000001</v>
      </c>
      <c r="M51" s="51">
        <f>IF(ISBLANK(L51),"  ",IF(L76&gt;0,L51/L76,IF(L51&gt;0,1,0)))</f>
        <v>2.5223268426694007E-2</v>
      </c>
      <c r="N51" s="25"/>
    </row>
    <row r="52" spans="1:14" ht="15" customHeight="1" x14ac:dyDescent="0.2">
      <c r="A52" s="98" t="s">
        <v>49</v>
      </c>
      <c r="B52" s="4">
        <f>BOR!B52+LUMCON!B52+LOSFA!B52+'ULS Summary'!B52+'LSU Summary'!B52+SUSummary!B52+LCTCSummary!B52</f>
        <v>35690523.039999999</v>
      </c>
      <c r="C52" s="48">
        <f t="shared" si="0"/>
        <v>0.77369265312243019</v>
      </c>
      <c r="D52" s="43">
        <f>BOR!D52+LUMCON!D52+LOSFA!D52+'ULS Summary'!D52+'LSU Summary'!D52+SUSummary!D52+LCTCSummary!D52</f>
        <v>10439581.59</v>
      </c>
      <c r="E52" s="49">
        <f t="shared" si="9"/>
        <v>0.22630734687756984</v>
      </c>
      <c r="F52" s="99">
        <f t="shared" si="10"/>
        <v>46130104.629999995</v>
      </c>
      <c r="G52" s="51">
        <f>IF(ISBLANK(F52),"  ",IF(F76&gt;0,F52/F76,IF(F52&gt;0,1,0)))</f>
        <v>8.7198072809641577E-3</v>
      </c>
      <c r="H52" s="4">
        <f>BOR!H52+LUMCON!H52+LOSFA!H52+'ULS Summary'!H52+'LSU Summary'!H52+SUSummary!H52+LCTCSummary!H52</f>
        <v>37156353</v>
      </c>
      <c r="I52" s="48">
        <f t="shared" si="11"/>
        <v>0.7939631552115699</v>
      </c>
      <c r="J52" s="43">
        <f>BOR!J52+LUMCON!J52+LOSFA!J52+'ULS Summary'!J52+'LSU Summary'!J52+SUSummary!J52+LCTCSummary!J52</f>
        <v>9642233</v>
      </c>
      <c r="K52" s="49">
        <f t="shared" si="12"/>
        <v>0.20603684478843015</v>
      </c>
      <c r="L52" s="99">
        <f t="shared" si="13"/>
        <v>46798586</v>
      </c>
      <c r="M52" s="51">
        <f>IF(ISBLANK(L52),"  ",IF(L76&gt;0,L52/L76,IF(L52&gt;0,1,0)))</f>
        <v>8.7043535822392566E-3</v>
      </c>
      <c r="N52" s="25"/>
    </row>
    <row r="53" spans="1:14" ht="15" customHeight="1" x14ac:dyDescent="0.2">
      <c r="A53" s="98" t="s">
        <v>50</v>
      </c>
      <c r="B53" s="4">
        <f>BOR!B53+LUMCON!B53+LOSFA!B53+'ULS Summary'!B53+'LSU Summary'!B53+SUSummary!B53+LCTCSummary!B53</f>
        <v>19954464.640000001</v>
      </c>
      <c r="C53" s="48">
        <f t="shared" si="0"/>
        <v>0.95860747678598612</v>
      </c>
      <c r="D53" s="43">
        <f>BOR!D53+LUMCON!D53+LOSFA!D53+'ULS Summary'!D53+'LSU Summary'!D53+SUSummary!D53+LCTCSummary!D53</f>
        <v>861630.71</v>
      </c>
      <c r="E53" s="49">
        <f t="shared" si="9"/>
        <v>4.1392523214013807E-2</v>
      </c>
      <c r="F53" s="99">
        <f t="shared" si="10"/>
        <v>20816095.350000001</v>
      </c>
      <c r="G53" s="51">
        <f>IF(ISBLANK(F53),"  ",IF(F76&gt;0,F53/F76,IF(F53&gt;0,1,0)))</f>
        <v>3.9347914176663381E-3</v>
      </c>
      <c r="H53" s="4">
        <f>BOR!H53+LUMCON!H53+LOSFA!H53+'ULS Summary'!H53+'LSU Summary'!H53+SUSummary!H53+LCTCSummary!H53</f>
        <v>20215885.240000002</v>
      </c>
      <c r="I53" s="48">
        <f t="shared" si="11"/>
        <v>0.95910405668381937</v>
      </c>
      <c r="J53" s="43">
        <f>BOR!J53+LUMCON!J53+LOSFA!J53+'ULS Summary'!J53+'LSU Summary'!J53+SUSummary!J53+LCTCSummary!J53</f>
        <v>862000</v>
      </c>
      <c r="K53" s="49">
        <f t="shared" si="12"/>
        <v>4.0895943316180607E-2</v>
      </c>
      <c r="L53" s="99">
        <f t="shared" si="13"/>
        <v>21077885.240000002</v>
      </c>
      <c r="M53" s="51">
        <f>IF(ISBLANK(L53),"  ",IF(L76&gt;0,L53/L76,IF(L53&gt;0,1,0)))</f>
        <v>3.9204040458577522E-3</v>
      </c>
      <c r="N53" s="25"/>
    </row>
    <row r="54" spans="1:14" ht="15" customHeight="1" x14ac:dyDescent="0.2">
      <c r="A54" s="98" t="s">
        <v>51</v>
      </c>
      <c r="B54" s="4">
        <f>BOR!B54+LUMCON!B54+LOSFA!B54+'ULS Summary'!B54+'LSU Summary'!B54+SUSummary!B54+LCTCSummary!B54</f>
        <v>0</v>
      </c>
      <c r="C54" s="48">
        <f>IF(ISBLANK(B54),"  ",IF(F54&gt;0,B54/F54,IF(B54&gt;0,1,0)))</f>
        <v>0</v>
      </c>
      <c r="D54" s="43">
        <f>BOR!D54+LUMCON!D54+LOSFA!D54+'ULS Summary'!D54+'LSU Summary'!D54+SUSummary!D54+LCTCSummary!D54</f>
        <v>17951675.159999996</v>
      </c>
      <c r="E54" s="49">
        <f>IF(ISBLANK(D54),"  ",IF(F54&gt;0,D54/F54,IF(D54&gt;0,1,0)))</f>
        <v>1</v>
      </c>
      <c r="F54" s="99">
        <f t="shared" si="10"/>
        <v>17951675.159999996</v>
      </c>
      <c r="G54" s="51">
        <f>IF(ISBLANK(F54),"  ",IF(F76&gt;0,F54/F76,IF(F54&gt;0,1,0)))</f>
        <v>3.3933404014841796E-3</v>
      </c>
      <c r="H54" s="4">
        <f>BOR!H54+LUMCON!H54+LOSFA!H54+'ULS Summary'!H54+'LSU Summary'!H54+SUSummary!H54+LCTCSummary!H54</f>
        <v>0</v>
      </c>
      <c r="I54" s="48">
        <f>IF(ISBLANK(H54),"  ",IF(L54&gt;0,H54/L54,IF(H54&gt;0,1,0)))</f>
        <v>0</v>
      </c>
      <c r="J54" s="43">
        <f>BOR!J54+LUMCON!J54+LOSFA!J54+'ULS Summary'!J54+'LSU Summary'!J54+SUSummary!J54+LCTCSummary!J54</f>
        <v>19693331</v>
      </c>
      <c r="K54" s="49">
        <f>IF(ISBLANK(J54),"  ",IF(L54&gt;0,J54/L54,IF(J54&gt;0,1,0)))</f>
        <v>1</v>
      </c>
      <c r="L54" s="99">
        <f t="shared" si="13"/>
        <v>19693331</v>
      </c>
      <c r="M54" s="51">
        <f>IF(ISBLANK(L54),"  ",IF(L76&gt;0,L54/L76,IF(L54&gt;0,1,0)))</f>
        <v>3.6628823835846962E-3</v>
      </c>
      <c r="N54" s="25"/>
    </row>
    <row r="55" spans="1:14" ht="15" customHeight="1" x14ac:dyDescent="0.2">
      <c r="A55" s="31" t="s">
        <v>52</v>
      </c>
      <c r="B55" s="4">
        <f>BOR!B55+LUMCON!B55+LOSFA!B55+'ULS Summary'!B55+'LSU Summary'!B55+SUSummary!B55+LCTCSummary!B55</f>
        <v>169436755.36000001</v>
      </c>
      <c r="C55" s="48">
        <f t="shared" si="0"/>
        <v>0.48745189257046095</v>
      </c>
      <c r="D55" s="43">
        <f>BOR!D55+LUMCON!D55+LOSFA!D55+'ULS Summary'!D55+'LSU Summary'!D55+SUSummary!D55+LCTCSummary!D55</f>
        <v>178160121.26000002</v>
      </c>
      <c r="E55" s="49">
        <f t="shared" si="9"/>
        <v>0.51254810742953916</v>
      </c>
      <c r="F55" s="97">
        <f t="shared" si="10"/>
        <v>347596876.62</v>
      </c>
      <c r="G55" s="51">
        <f>IF(ISBLANK(F55),"  ",IF(F76&gt;0,F55/F76,IF(F55&gt;0,1,0)))</f>
        <v>6.5704983760655228E-2</v>
      </c>
      <c r="H55" s="4">
        <f>BOR!H55+LUMCON!H55+LOSFA!H55+'ULS Summary'!H55+'LSU Summary'!H55+SUSummary!H55+LCTCSummary!H55</f>
        <v>182210308.99000001</v>
      </c>
      <c r="I55" s="48">
        <f t="shared" si="11"/>
        <v>0.52826800404581931</v>
      </c>
      <c r="J55" s="43">
        <f>BOR!J55+LUMCON!J55+LOSFA!J55+'ULS Summary'!J55+'LSU Summary'!J55+SUSummary!J55+LCTCSummary!J55</f>
        <v>162709897.41</v>
      </c>
      <c r="K55" s="49">
        <f t="shared" si="12"/>
        <v>0.4717319959541808</v>
      </c>
      <c r="L55" s="97">
        <f t="shared" si="13"/>
        <v>344920206.39999998</v>
      </c>
      <c r="M55" s="51">
        <f>IF(ISBLANK(L55),"  ",IF(L76&gt;0,L55/L76,IF(L55&gt;0,1,0)))</f>
        <v>6.4153806573654673E-2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1427072884.4200001</v>
      </c>
      <c r="C56" s="84">
        <f t="shared" si="0"/>
        <v>0.8622903155351358</v>
      </c>
      <c r="D56" s="85">
        <f>D55+D53+D52+D51+D50+D54</f>
        <v>227906718.98000002</v>
      </c>
      <c r="E56" s="75">
        <f t="shared" si="9"/>
        <v>0.13770968446486415</v>
      </c>
      <c r="F56" s="100">
        <f>F55+F53+F52+F51+F50+F54</f>
        <v>1654979603.4000001</v>
      </c>
      <c r="G56" s="74">
        <f>IF(ISBLANK(F56),"  ",IF(F76&gt;0,F56/F76,IF(F56&gt;0,1,0)))</f>
        <v>0.31283482470554497</v>
      </c>
      <c r="H56" s="83">
        <f>H55+H53+H52+H51+H50</f>
        <v>1451265336.71</v>
      </c>
      <c r="I56" s="84">
        <f t="shared" si="11"/>
        <v>0.86902612558205583</v>
      </c>
      <c r="J56" s="85">
        <f>J55+J53+J52+J51+J50+J54</f>
        <v>218725120.41</v>
      </c>
      <c r="K56" s="75">
        <f t="shared" si="12"/>
        <v>0.13097387441794411</v>
      </c>
      <c r="L56" s="97">
        <f t="shared" si="13"/>
        <v>1669990457.1200001</v>
      </c>
      <c r="M56" s="74">
        <f>IF(ISBLANK(L56),"  ",IF(L76&gt;0,L56/L76,IF(L56&gt;0,1,0)))</f>
        <v>0.31061167997122491</v>
      </c>
      <c r="N56" s="76"/>
    </row>
    <row r="57" spans="1:14" ht="15" customHeight="1" x14ac:dyDescent="0.2">
      <c r="A57" s="41" t="s">
        <v>54</v>
      </c>
      <c r="B57" s="4">
        <f>BOR!B57+LUMCON!B57+LOSFA!B57+'ULS Summary'!B57+'LSU Summary'!B57+SUSummary!B57+LCTCSummary!B57</f>
        <v>0</v>
      </c>
      <c r="C57" s="48">
        <f t="shared" si="0"/>
        <v>0</v>
      </c>
      <c r="D57" s="43">
        <f>BOR!D57+LUMCON!D57+LOSFA!D57+'ULS Summary'!D57+'LSU Summary'!D57+SUSummary!D57+LCTCSummary!D57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BOR!H57+LUMCON!H57+LOSFA!H57+'ULS Summary'!H57+'LSU Summary'!H57+SUSummary!H57+LCTCSummary!H57</f>
        <v>0</v>
      </c>
      <c r="I57" s="48">
        <f t="shared" si="11"/>
        <v>0</v>
      </c>
      <c r="J57" s="43">
        <f>BOR!J57+LUMCON!J57+LOSFA!J57+'ULS Summary'!J57+'LSU Summary'!J57+SUSummary!J57+LCTCSummary!J57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BOR!B58+LUMCON!B58+LOSFA!B58+'ULS Summary'!B58+'LSU Summary'!B58+SUSummary!B58+LCTCSummary!B58</f>
        <v>0</v>
      </c>
      <c r="C58" s="48">
        <f t="shared" si="0"/>
        <v>0</v>
      </c>
      <c r="D58" s="43">
        <f>BOR!D58+LUMCON!D58+LOSFA!D58+'ULS Summary'!D58+'LSU Summary'!D58+SUSummary!D58+LCTCSummary!D58</f>
        <v>12357260.84</v>
      </c>
      <c r="E58" s="49">
        <f t="shared" si="9"/>
        <v>1</v>
      </c>
      <c r="F58" s="34">
        <f t="shared" si="14"/>
        <v>12357260.84</v>
      </c>
      <c r="G58" s="51">
        <f>IF(ISBLANK(F58),"  ",IF(F76&gt;0,F58/F76,IF(F58&gt;0,1,0)))</f>
        <v>2.335848442349507E-3</v>
      </c>
      <c r="H58" s="4">
        <f>BOR!H58+LUMCON!H58+LOSFA!H58+'ULS Summary'!H58+'LSU Summary'!H58+SUSummary!H58+LCTCSummary!H58</f>
        <v>0</v>
      </c>
      <c r="I58" s="48">
        <f t="shared" si="11"/>
        <v>0</v>
      </c>
      <c r="J58" s="43">
        <f>BOR!J58+LUMCON!J58+LOSFA!J58+'ULS Summary'!J58+'LSU Summary'!J58+SUSummary!J58+LCTCSummary!J58</f>
        <v>12357000</v>
      </c>
      <c r="K58" s="49">
        <f t="shared" si="12"/>
        <v>1</v>
      </c>
      <c r="L58" s="34">
        <f t="shared" si="13"/>
        <v>12357000</v>
      </c>
      <c r="M58" s="51">
        <f>IF(ISBLANK(L58),"  ",IF(L76&gt;0,L58/L76,IF(L58&gt;0,1,0)))</f>
        <v>2.2983535702495476E-3</v>
      </c>
      <c r="N58" s="25"/>
    </row>
    <row r="59" spans="1:14" ht="15" customHeight="1" x14ac:dyDescent="0.2">
      <c r="A59" s="82" t="s">
        <v>56</v>
      </c>
      <c r="B59" s="4">
        <f>BOR!B59+LUMCON!B59+LOSFA!B59+'ULS Summary'!B59+'LSU Summary'!B59+SUSummary!B59+LCTCSummary!B59</f>
        <v>8967412.4199999999</v>
      </c>
      <c r="C59" s="48">
        <f t="shared" si="0"/>
        <v>0.12663923223669882</v>
      </c>
      <c r="D59" s="43">
        <f>BOR!D59+LUMCON!D59+LOSFA!D59+'ULS Summary'!D59+'LSU Summary'!D59+SUSummary!D59+LCTCSummary!D59</f>
        <v>61843285.510000005</v>
      </c>
      <c r="E59" s="49">
        <f t="shared" si="9"/>
        <v>0.87336076776330118</v>
      </c>
      <c r="F59" s="34">
        <f t="shared" si="14"/>
        <v>70810697.930000007</v>
      </c>
      <c r="G59" s="51">
        <f>IF(ISBLANK(F59),"  ",IF(F76&gt;0,F59/F76,IF(F59&gt;0,1,0)))</f>
        <v>1.3385090806375823E-2</v>
      </c>
      <c r="H59" s="4">
        <f>BOR!H59+LUMCON!H59+LOSFA!H59+'ULS Summary'!H59+'LSU Summary'!H59+SUSummary!H59+LCTCSummary!H59</f>
        <v>8935328</v>
      </c>
      <c r="I59" s="48">
        <f t="shared" si="11"/>
        <v>0.16797282645706163</v>
      </c>
      <c r="J59" s="43">
        <f>BOR!J59+LUMCON!J59+LOSFA!J59+'ULS Summary'!J59+'LSU Summary'!J59+SUSummary!J59+LCTCSummary!J59</f>
        <v>44259752.350000001</v>
      </c>
      <c r="K59" s="49">
        <f t="shared" si="12"/>
        <v>0.83202717354293831</v>
      </c>
      <c r="L59" s="34">
        <f t="shared" si="13"/>
        <v>53195080.350000001</v>
      </c>
      <c r="M59" s="51">
        <f>IF(ISBLANK(L59),"  ",IF(L76&gt;0,L59/L76,IF(L59&gt;0,1,0)))</f>
        <v>9.8940764620971157E-3</v>
      </c>
      <c r="N59" s="25"/>
    </row>
    <row r="60" spans="1:14" ht="15" customHeight="1" x14ac:dyDescent="0.2">
      <c r="A60" s="81" t="s">
        <v>57</v>
      </c>
      <c r="B60" s="4">
        <f>BOR!B60+LUMCON!B60+LOSFA!B60+'ULS Summary'!B60+'LSU Summary'!B60+SUSummary!B60+LCTCSummary!B60</f>
        <v>960982</v>
      </c>
      <c r="C60" s="48">
        <f t="shared" si="0"/>
        <v>5.9978300162295125E-3</v>
      </c>
      <c r="D60" s="43">
        <f>BOR!D60+LUMCON!D60+LOSFA!D60+'ULS Summary'!D60+'LSU Summary'!D60+SUSummary!D60+LCTCSummary!D60</f>
        <v>159260631.04999998</v>
      </c>
      <c r="E60" s="49">
        <f t="shared" si="9"/>
        <v>0.99400216998377044</v>
      </c>
      <c r="F60" s="68">
        <f t="shared" si="14"/>
        <v>160221613.04999998</v>
      </c>
      <c r="G60" s="51">
        <f>IF(ISBLANK(F60),"  ",IF(F76&gt;0,F60/F76,IF(F60&gt;0,1,0)))</f>
        <v>3.0286113574791863E-2</v>
      </c>
      <c r="H60" s="4">
        <f>BOR!H60+LUMCON!H60+LOSFA!H60+'ULS Summary'!H60+'LSU Summary'!H60+SUSummary!H60+LCTCSummary!H60</f>
        <v>990000</v>
      </c>
      <c r="I60" s="48">
        <f t="shared" si="11"/>
        <v>5.9939267844622279E-3</v>
      </c>
      <c r="J60" s="43">
        <f>BOR!J60+LUMCON!J60+LOSFA!J60+'ULS Summary'!J60+'LSU Summary'!J60+SUSummary!J60+LCTCSummary!J60</f>
        <v>164177182.65000001</v>
      </c>
      <c r="K60" s="49">
        <f t="shared" si="12"/>
        <v>0.9940060732155378</v>
      </c>
      <c r="L60" s="68">
        <f t="shared" si="13"/>
        <v>165167182.65000001</v>
      </c>
      <c r="M60" s="51">
        <f>IF(ISBLANK(L60),"  ",IF(L76&gt;0,L60/L76,IF(L60&gt;0,1,0)))</f>
        <v>3.0720448647057266E-2</v>
      </c>
      <c r="N60" s="25"/>
    </row>
    <row r="61" spans="1:14" ht="15" customHeight="1" x14ac:dyDescent="0.2">
      <c r="A61" s="103" t="s">
        <v>58</v>
      </c>
      <c r="B61" s="4">
        <f>BOR!B61+LUMCON!B61+LOSFA!B61+'ULS Summary'!B61+'LSU Summary'!B61+SUSummary!B61+LCTCSummary!B61</f>
        <v>163412</v>
      </c>
      <c r="C61" s="48">
        <f t="shared" si="0"/>
        <v>1</v>
      </c>
      <c r="D61" s="43">
        <f>BOR!D61+LUMCON!D61+LOSFA!D61+'ULS Summary'!D61+'LSU Summary'!D61+SUSummary!D61+LCTCSummary!D61</f>
        <v>0</v>
      </c>
      <c r="E61" s="49">
        <f t="shared" si="9"/>
        <v>0</v>
      </c>
      <c r="F61" s="34">
        <f t="shared" si="14"/>
        <v>163412</v>
      </c>
      <c r="G61" s="51">
        <f>IF(ISBLANK(F61),"  ",IF(F76&gt;0,F61/F76,IF(F61&gt;0,1,0)))</f>
        <v>3.0889180911812625E-5</v>
      </c>
      <c r="H61" s="4">
        <f>BOR!H61+LUMCON!H61+LOSFA!H61+'ULS Summary'!H61+'LSU Summary'!H61+SUSummary!H61+LCTCSummary!H61</f>
        <v>156000</v>
      </c>
      <c r="I61" s="48">
        <f t="shared" si="11"/>
        <v>1</v>
      </c>
      <c r="J61" s="43">
        <f>BOR!J61+LUMCON!J61+LOSFA!J61+'ULS Summary'!J61+'LSU Summary'!J61+SUSummary!J61+LCTCSummary!J61</f>
        <v>0</v>
      </c>
      <c r="K61" s="49">
        <f t="shared" si="12"/>
        <v>0</v>
      </c>
      <c r="L61" s="34">
        <f t="shared" si="13"/>
        <v>156000</v>
      </c>
      <c r="M61" s="51">
        <f>IF(ISBLANK(L61),"  ",IF(L76&gt;0,L61/L76,IF(L61&gt;0,1,0)))</f>
        <v>2.901538860232495E-5</v>
      </c>
      <c r="N61" s="25"/>
    </row>
    <row r="62" spans="1:14" ht="15" customHeight="1" x14ac:dyDescent="0.2">
      <c r="A62" s="103" t="s">
        <v>59</v>
      </c>
      <c r="B62" s="4">
        <f>BOR!B62+LUMCON!B62+LOSFA!B62+'ULS Summary'!B62+'LSU Summary'!B62+SUSummary!B62+LCTCSummary!B62</f>
        <v>0</v>
      </c>
      <c r="C62" s="48">
        <f t="shared" si="0"/>
        <v>0</v>
      </c>
      <c r="D62" s="43">
        <f>BOR!D62+LUMCON!D62+LOSFA!D62+'ULS Summary'!D62+'LSU Summary'!D62+SUSummary!D62+LCTCSummary!D62</f>
        <v>219303235.29000002</v>
      </c>
      <c r="E62" s="49">
        <f t="shared" si="9"/>
        <v>1</v>
      </c>
      <c r="F62" s="34">
        <f t="shared" si="14"/>
        <v>219303235.29000002</v>
      </c>
      <c r="G62" s="51">
        <f>IF(ISBLANK(F62),"  ",IF(F76&gt;0,F62/F76,IF(F62&gt;0,1,0)))</f>
        <v>4.1454099511777726E-2</v>
      </c>
      <c r="H62" s="4">
        <f>BOR!H62+LUMCON!H62+LOSFA!H62+'ULS Summary'!H62+'LSU Summary'!H62+SUSummary!H62+LCTCSummary!H62</f>
        <v>0</v>
      </c>
      <c r="I62" s="48">
        <f t="shared" si="11"/>
        <v>0</v>
      </c>
      <c r="J62" s="43">
        <f>BOR!J62+LUMCON!J62+LOSFA!J62+'ULS Summary'!J62+'LSU Summary'!J62+SUSummary!J62+LCTCSummary!J62</f>
        <v>223412032</v>
      </c>
      <c r="K62" s="49">
        <f t="shared" si="12"/>
        <v>1</v>
      </c>
      <c r="L62" s="34">
        <f t="shared" si="13"/>
        <v>223412032</v>
      </c>
      <c r="M62" s="51">
        <f>IF(ISBLANK(L62),"  ",IF(L76&gt;0,L62/L76,IF(L62&gt;0,1,0)))</f>
        <v>4.1553762352019595E-2</v>
      </c>
      <c r="N62" s="25"/>
    </row>
    <row r="63" spans="1:14" ht="15" customHeight="1" x14ac:dyDescent="0.2">
      <c r="A63" s="104" t="s">
        <v>60</v>
      </c>
      <c r="B63" s="4">
        <f>BOR!B63+LUMCON!B63+LOSFA!B63+'ULS Summary'!B63+'LSU Summary'!B63+SUSummary!B63+LCTCSummary!B63</f>
        <v>0</v>
      </c>
      <c r="C63" s="48">
        <f t="shared" si="0"/>
        <v>0</v>
      </c>
      <c r="D63" s="43">
        <f>BOR!D63+LUMCON!D63+LOSFA!D63+'ULS Summary'!D63+'LSU Summary'!D63+SUSummary!D63+LCTCSummary!D63</f>
        <v>326534807.41999996</v>
      </c>
      <c r="E63" s="49">
        <f t="shared" si="9"/>
        <v>1</v>
      </c>
      <c r="F63" s="34">
        <f t="shared" si="14"/>
        <v>326534807.41999996</v>
      </c>
      <c r="G63" s="51">
        <f>IF(ISBLANK(F63),"  ",IF(F76&gt;0,F63/F76,IF(F63&gt;0,1,0)))</f>
        <v>6.1723696793382826E-2</v>
      </c>
      <c r="H63" s="4">
        <f>BOR!H63+LUMCON!H63+LOSFA!H63+'ULS Summary'!H63+'LSU Summary'!H63+SUSummary!H63+LCTCSummary!H63</f>
        <v>0</v>
      </c>
      <c r="I63" s="48">
        <f t="shared" si="11"/>
        <v>0</v>
      </c>
      <c r="J63" s="43">
        <f>BOR!J63+LUMCON!J63+LOSFA!J63+'ULS Summary'!J63+'LSU Summary'!J63+SUSummary!J63+LCTCSummary!J63</f>
        <v>341705203</v>
      </c>
      <c r="K63" s="49">
        <f t="shared" si="12"/>
        <v>1</v>
      </c>
      <c r="L63" s="34">
        <f t="shared" si="13"/>
        <v>341705203</v>
      </c>
      <c r="M63" s="51">
        <f>IF(ISBLANK(L63),"  ",IF(L76&gt;0,L63/L76,IF(L63&gt;0,1,0)))</f>
        <v>6.355582854154701E-2</v>
      </c>
      <c r="N63" s="25"/>
    </row>
    <row r="64" spans="1:14" ht="15" customHeight="1" x14ac:dyDescent="0.2">
      <c r="A64" s="104" t="s">
        <v>61</v>
      </c>
      <c r="B64" s="4">
        <f>BOR!B64+LUMCON!B64+LOSFA!B64+'ULS Summary'!B64+'LSU Summary'!B64+SUSummary!B64+LCTCSummary!B64</f>
        <v>0</v>
      </c>
      <c r="C64" s="48">
        <f t="shared" si="0"/>
        <v>0</v>
      </c>
      <c r="D64" s="43">
        <f>BOR!D64+LUMCON!D64+LOSFA!D64+'ULS Summary'!D64+'LSU Summary'!D64+SUSummary!D64+LCTCSummary!D64</f>
        <v>7042991.8399999999</v>
      </c>
      <c r="E64" s="49">
        <f t="shared" si="9"/>
        <v>1</v>
      </c>
      <c r="F64" s="34">
        <f t="shared" si="14"/>
        <v>7042991.8399999999</v>
      </c>
      <c r="G64" s="51">
        <f>IF(ISBLANK(F64),"  ",IF(F76&gt;0,F64/F76,IF(F64&gt;0,1,0)))</f>
        <v>1.3313113425340861E-3</v>
      </c>
      <c r="H64" s="4">
        <f>BOR!H64+LUMCON!H64+LOSFA!H64+'ULS Summary'!H64+'LSU Summary'!H64+SUSummary!H64+LCTCSummary!H64</f>
        <v>0</v>
      </c>
      <c r="I64" s="48">
        <f t="shared" si="11"/>
        <v>0</v>
      </c>
      <c r="J64" s="43">
        <f>BOR!J64+LUMCON!J64+LOSFA!J64+'ULS Summary'!J64+'LSU Summary'!J64+SUSummary!J64+LCTCSummary!J64</f>
        <v>12239458</v>
      </c>
      <c r="K64" s="49">
        <f t="shared" si="12"/>
        <v>1</v>
      </c>
      <c r="L64" s="34">
        <f t="shared" si="13"/>
        <v>12239458</v>
      </c>
      <c r="M64" s="51">
        <f>IF(ISBLANK(L64),"  ",IF(L76&gt;0,L64/L76,IF(L64&gt;0,1,0)))</f>
        <v>2.2764912189220188E-3</v>
      </c>
      <c r="N64" s="25"/>
    </row>
    <row r="65" spans="1:14" ht="15" customHeight="1" x14ac:dyDescent="0.2">
      <c r="A65" s="82" t="s">
        <v>62</v>
      </c>
      <c r="B65" s="4">
        <f>BOR!B65+LUMCON!B65+LOSFA!B65+'ULS Summary'!B65+'LSU Summary'!B65+SUSummary!B65+LCTCSummary!B65</f>
        <v>0</v>
      </c>
      <c r="C65" s="48">
        <f t="shared" si="0"/>
        <v>0</v>
      </c>
      <c r="D65" s="43">
        <f>BOR!D65+LUMCON!D65+LOSFA!D65+'ULS Summary'!D65+'LSU Summary'!D65+SUSummary!D65+LCTCSummary!D65</f>
        <v>699800717.71000004</v>
      </c>
      <c r="E65" s="49">
        <f t="shared" si="9"/>
        <v>1</v>
      </c>
      <c r="F65" s="34">
        <f t="shared" si="14"/>
        <v>699800717.71000004</v>
      </c>
      <c r="G65" s="51">
        <f>IF(ISBLANK(F65),"  ",IF(F76&gt;0,F65/F76,IF(F65&gt;0,1,0)))</f>
        <v>0.13228080539715878</v>
      </c>
      <c r="H65" s="4">
        <f>BOR!H65+LUMCON!H65+LOSFA!H65+'ULS Summary'!H65+'LSU Summary'!H65+SUSummary!H65+LCTCSummary!H65</f>
        <v>0</v>
      </c>
      <c r="I65" s="48">
        <f t="shared" si="11"/>
        <v>0</v>
      </c>
      <c r="J65" s="43">
        <f>BOR!J65+LUMCON!J65+LOSFA!J65+'ULS Summary'!J65+'LSU Summary'!J65+SUSummary!J65+LCTCSummary!J65</f>
        <v>685942837.82000005</v>
      </c>
      <c r="K65" s="49">
        <f t="shared" si="12"/>
        <v>1</v>
      </c>
      <c r="L65" s="34">
        <f t="shared" si="13"/>
        <v>685942837.82000005</v>
      </c>
      <c r="M65" s="51">
        <f>IF(ISBLANK(L65),"  ",IF(L76&gt;0,L65/L76,IF(L65&gt;0,1,0)))</f>
        <v>0.12758267947646706</v>
      </c>
      <c r="N65" s="25"/>
    </row>
    <row r="66" spans="1:14" ht="15" customHeight="1" x14ac:dyDescent="0.2">
      <c r="A66" s="81" t="s">
        <v>63</v>
      </c>
      <c r="B66" s="4">
        <f>BOR!B66+LUMCON!B66+LOSFA!B66+'ULS Summary'!B66+'LSU Summary'!B66+SUSummary!B66+LCTCSummary!B66</f>
        <v>52880992.730000012</v>
      </c>
      <c r="C66" s="48">
        <f t="shared" si="0"/>
        <v>0.26849183578113078</v>
      </c>
      <c r="D66" s="43">
        <f>BOR!D66+LUMCON!D66+LOSFA!D66+'ULS Summary'!D66+'LSU Summary'!D66+SUSummary!D66+LCTCSummary!D66</f>
        <v>144074689.65099999</v>
      </c>
      <c r="E66" s="49">
        <f t="shared" si="9"/>
        <v>0.73150816421886922</v>
      </c>
      <c r="F66" s="34">
        <f t="shared" si="14"/>
        <v>196955682.38100001</v>
      </c>
      <c r="G66" s="51">
        <f>IF(ISBLANK(F66),"  ",IF(F76&gt;0,F66/F76,IF(F66&gt;0,1,0)))</f>
        <v>3.7229822195898807E-2</v>
      </c>
      <c r="H66" s="4">
        <f>BOR!H66+LUMCON!H66+LOSFA!H66+'ULS Summary'!H66+'LSU Summary'!H66+SUSummary!H66+LCTCSummary!H66</f>
        <v>83343376.290000007</v>
      </c>
      <c r="I66" s="48">
        <f t="shared" si="11"/>
        <v>0.38763095478895848</v>
      </c>
      <c r="J66" s="43">
        <f>BOR!J66+LUMCON!J66+LOSFA!J66+'ULS Summary'!J66+'LSU Summary'!J66+SUSummary!J66+LCTCSummary!J66</f>
        <v>131663643.3</v>
      </c>
      <c r="K66" s="49">
        <f t="shared" si="12"/>
        <v>0.61236904521104152</v>
      </c>
      <c r="L66" s="34">
        <f t="shared" si="13"/>
        <v>215007019.59</v>
      </c>
      <c r="M66" s="51">
        <f>IF(ISBLANK(L66),"  ",IF(L76&gt;0,L66/L76,IF(L66&gt;0,1,0)))</f>
        <v>3.9990462984817586E-2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B66+B65+B64+B63+B62+B61+B60+B59+B58+B57+B56-1</f>
        <v>1490045682.5700002</v>
      </c>
      <c r="C67" s="84">
        <f t="shared" si="0"/>
        <v>0.44503286058985558</v>
      </c>
      <c r="D67" s="107">
        <f>D66+D65+D64+D63+D62+D61+D60+D59+D58+D57+D56</f>
        <v>1858124338.2909999</v>
      </c>
      <c r="E67" s="75">
        <f t="shared" si="9"/>
        <v>0.55496713911147377</v>
      </c>
      <c r="F67" s="106">
        <f>F66+F65+F64+F63+F62+F61+F60+F59+F58+F57+F56</f>
        <v>3348170021.8610001</v>
      </c>
      <c r="G67" s="74">
        <f>IF(ISBLANK(F67),"  ",IF(F76&gt;0,F67/F76,IF(F67&gt;0,1,0)))</f>
        <v>0.63289250195072622</v>
      </c>
      <c r="H67" s="106">
        <f>H66+H65+H64+H63+H62+H61+H60+H59+H58+H57+H56</f>
        <v>1544690041</v>
      </c>
      <c r="I67" s="84">
        <f t="shared" si="11"/>
        <v>0.45712083236221807</v>
      </c>
      <c r="J67" s="107">
        <f>J66+J65+J64+J63+J62+J61+J60+J59+J58+J57+J56</f>
        <v>1834482229.53</v>
      </c>
      <c r="K67" s="75">
        <f t="shared" si="12"/>
        <v>0.54287916763778188</v>
      </c>
      <c r="L67" s="106">
        <f>L66+L65+L64+L63+L62+L61+L60+L59+L58+L57+L56</f>
        <v>3379172270.5300002</v>
      </c>
      <c r="M67" s="74">
        <f>IF(ISBLANK(L67),"  ",IF(L76&gt;0,L67/L76,IF(L67&gt;0,1,0)))</f>
        <v>0.62851279861300446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BOR!B69+LUMCON!B69+LOSFA!B69+'ULS Summary'!B69+'LSU Summary'!B69+SUSummary!B69+LCTCSummary!B69</f>
        <v>43266702.52000007</v>
      </c>
      <c r="C69" s="42">
        <f t="shared" si="0"/>
        <v>0.9527039035537741</v>
      </c>
      <c r="D69" s="43">
        <f>BOR!D69+LUMCON!D69+LOSFA!D69+'ULS Summary'!D69+'LSU Summary'!D69+SUSummary!D69+LCTCSummary!D69</f>
        <v>2147935.08</v>
      </c>
      <c r="E69" s="44">
        <f>IF(ISBLANK(D69),"  ",IF(F69&gt;0,D69/F69,IF(D69&gt;0,1,0)))</f>
        <v>4.7296096446225892E-2</v>
      </c>
      <c r="F69" s="58">
        <f>D69+B69</f>
        <v>45414637.600000069</v>
      </c>
      <c r="G69" s="46">
        <f>IF(ISBLANK(F69),"  ",IF(F76&gt;0,F69/F76,IF(F69&gt;0,1,0)))</f>
        <v>8.5845651290652469E-3</v>
      </c>
      <c r="H69" s="4">
        <f>BOR!H69+LUMCON!H69+LOSFA!H69+'ULS Summary'!H69+'LSU Summary'!H69+SUSummary!H69+LCTCSummary!H69</f>
        <v>53164854</v>
      </c>
      <c r="I69" s="42">
        <f>IF(ISBLANK(H69),"  ",IF(L69&gt;0,H69/L69,IF(H69&gt;0,1,0)))</f>
        <v>0.95908417425776926</v>
      </c>
      <c r="J69" s="43">
        <f>BOR!J69+LUMCON!J69+LOSFA!J69+'ULS Summary'!J69+'LSU Summary'!J69+SUSummary!J69+LCTCSummary!J69</f>
        <v>2268084.4500000002</v>
      </c>
      <c r="K69" s="44">
        <f>IF(ISBLANK(J69),"  ",IF(L69&gt;0,J69/L69,IF(J69&gt;0,1,0)))</f>
        <v>4.0915825742230703E-2</v>
      </c>
      <c r="L69" s="58">
        <f>J69+H69</f>
        <v>55432938.450000003</v>
      </c>
      <c r="M69" s="46">
        <f>IF(ISBLANK(L69),"  ",IF(L76&gt;0,L69/L76,IF(L69&gt;0,1,0)))</f>
        <v>1.0310309298048145E-2</v>
      </c>
    </row>
    <row r="70" spans="1:14" ht="15" customHeight="1" x14ac:dyDescent="0.2">
      <c r="A70" s="31" t="s">
        <v>67</v>
      </c>
      <c r="B70" s="4">
        <f>BOR!B70+LUMCON!B70+LOSFA!B70+'ULS Summary'!B70+'LSU Summary'!B70+SUSummary!B70+LCTCSummary!B70</f>
        <v>0</v>
      </c>
      <c r="C70" s="48">
        <f t="shared" si="0"/>
        <v>0</v>
      </c>
      <c r="D70" s="43">
        <f>BOR!D70+LUMCON!D70+LOSFA!D70+'ULS Summary'!D70+'LSU Summary'!D70+SUSummary!D70+LCTCSummary!D70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BOR!H70+LUMCON!H70+LOSFA!H70+'ULS Summary'!H70+'LSU Summary'!H70+SUSummary!H70+LCTCSummary!H70</f>
        <v>0</v>
      </c>
      <c r="I70" s="48">
        <f>IF(ISBLANK(H70),"  ",IF(L70&gt;0,H70/L70,IF(H70&gt;0,1,0)))</f>
        <v>0</v>
      </c>
      <c r="J70" s="43">
        <f>BOR!J70+LUMCON!J70+LOSFA!J70+'ULS Summary'!J70+'LSU Summary'!J70+SUSummary!J70+LCTCSummary!J70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BOR!B72+LUMCON!B72+LOSFA!B72+'ULS Summary'!B72+'LSU Summary'!B72+SUSummary!B72+LCTCSummary!B72</f>
        <v>0</v>
      </c>
      <c r="C72" s="42">
        <f t="shared" si="0"/>
        <v>0</v>
      </c>
      <c r="D72" s="43">
        <f>BOR!D72+LUMCON!D72+LOSFA!D72+'ULS Summary'!D72+'LSU Summary'!D72+SUSummary!D72+LCTCSummary!D72</f>
        <v>363402381.72000003</v>
      </c>
      <c r="E72" s="44">
        <f>IF(ISBLANK(D72),"  ",IF(F72&gt;0,D72/F72,IF(D72&gt;0,1,0)))</f>
        <v>1</v>
      </c>
      <c r="F72" s="58">
        <f>D72+B72</f>
        <v>363402381.72000003</v>
      </c>
      <c r="G72" s="46">
        <f>IF(ISBLANK(F72),"  ",IF(F76&gt;0,F72/F76,IF(F72&gt;0,1,0)))</f>
        <v>6.8692641377210178E-2</v>
      </c>
      <c r="H72" s="4">
        <f>BOR!H72+LUMCON!H72+LOSFA!H72+'ULS Summary'!H72+'LSU Summary'!H72+SUSummary!H72+LCTCSummary!H72</f>
        <v>0</v>
      </c>
      <c r="I72" s="42">
        <f>IF(ISBLANK(H72),"  ",IF(L72&gt;0,H72/L72,IF(H72&gt;0,1,0)))</f>
        <v>0</v>
      </c>
      <c r="J72" s="43">
        <f>BOR!J72+LUMCON!J72+LOSFA!J72+'ULS Summary'!J72+'LSU Summary'!J72+SUSummary!J72+LCTCSummary!J72</f>
        <v>351424784.49000001</v>
      </c>
      <c r="K72" s="44">
        <f>IF(ISBLANK(J72),"  ",IF(L72&gt;0,J72/L72,IF(J72&gt;0,1,0)))</f>
        <v>1</v>
      </c>
      <c r="L72" s="58">
        <f>J72+H72</f>
        <v>351424784.49000001</v>
      </c>
      <c r="M72" s="46">
        <f>IF(ISBLANK(L72),"  ",IF(L76&gt;0,L72/L76,IF(L72&gt;0,1,0)))</f>
        <v>6.5363632605549032E-2</v>
      </c>
    </row>
    <row r="73" spans="1:14" ht="15" customHeight="1" x14ac:dyDescent="0.2">
      <c r="A73" s="31" t="s">
        <v>70</v>
      </c>
      <c r="B73" s="4">
        <f>BOR!B73+LUMCON!B73+LOSFA!B73+'ULS Summary'!B73+'LSU Summary'!B73+SUSummary!B73+LCTCSummary!B73</f>
        <v>16761652.42</v>
      </c>
      <c r="C73" s="48">
        <f t="shared" si="0"/>
        <v>4.8899482755937751E-2</v>
      </c>
      <c r="D73" s="43">
        <f>BOR!D73+LUMCON!D73+LOSFA!D73+'ULS Summary'!D73+'LSU Summary'!D73+SUSummary!D73+LCTCSummary!D73</f>
        <v>326016051.46000004</v>
      </c>
      <c r="E73" s="49">
        <f>IF(ISBLANK(D73),"  ",IF(F73&gt;0,D73/F73,IF(D73&gt;0,1,0)))</f>
        <v>0.95110051724406219</v>
      </c>
      <c r="F73" s="34">
        <f>D73+B73</f>
        <v>342777703.88000005</v>
      </c>
      <c r="G73" s="51">
        <f>IF(ISBLANK(F73),"  ",IF(F76&gt;0,F73/F76,IF(F73&gt;0,1,0)))</f>
        <v>6.4794032920991465E-2</v>
      </c>
      <c r="H73" s="4">
        <f>BOR!H73+LUMCON!H73+LOSFA!H73+'ULS Summary'!H73+'LSU Summary'!H73+SUSummary!H73+LCTCSummary!H73</f>
        <v>17052942</v>
      </c>
      <c r="I73" s="48">
        <f>IF(ISBLANK(H73),"  ",IF(L73&gt;0,H73/L73,IF(H73&gt;0,1,0)))</f>
        <v>4.807304965582232E-2</v>
      </c>
      <c r="J73" s="43">
        <f>BOR!J73+LUMCON!J73+LOSFA!J73+'ULS Summary'!J73+'LSU Summary'!J73+SUSummary!J73+LCTCSummary!J73</f>
        <v>337676831.17000002</v>
      </c>
      <c r="K73" s="49">
        <f>IF(ISBLANK(J73),"  ",IF(L73&gt;0,J73/L73,IF(J73&gt;0,1,0)))</f>
        <v>0.95192695034417762</v>
      </c>
      <c r="L73" s="34">
        <f>J73+H73</f>
        <v>354729773.17000002</v>
      </c>
      <c r="M73" s="51">
        <f>IF(ISBLANK(L73),"  ",IF(L76&gt;0,L73/L76,IF(L73&gt;0,1,0)))</f>
        <v>6.5978347547064956E-2</v>
      </c>
    </row>
    <row r="74" spans="1:14" s="77" customFormat="1" ht="15" customHeight="1" x14ac:dyDescent="0.25">
      <c r="A74" s="78" t="s">
        <v>71</v>
      </c>
      <c r="B74" s="110">
        <f>B73+B72+B70+B69</f>
        <v>60028354.940000072</v>
      </c>
      <c r="C74" s="84">
        <f t="shared" si="0"/>
        <v>7.9867983485065616E-2</v>
      </c>
      <c r="D74" s="111">
        <f>D73+D72+D70+D69</f>
        <v>691566368.26000011</v>
      </c>
      <c r="E74" s="75">
        <f>IF(ISBLANK(D74),"  ",IF(F74&gt;0,D74/F74,IF(D74&gt;0,1,0)))</f>
        <v>0.92013201651493437</v>
      </c>
      <c r="F74" s="112">
        <f>F73+F72+F71+F70+F69</f>
        <v>751594723.20000017</v>
      </c>
      <c r="G74" s="74">
        <f>IF(ISBLANK(F74),"  ",IF(F76&gt;0,F74/F76,IF(F74&gt;0,1,0)))</f>
        <v>0.1420712394272669</v>
      </c>
      <c r="H74" s="110">
        <f>H73+H72+H70+H69</f>
        <v>70217796</v>
      </c>
      <c r="I74" s="84">
        <f>IF(ISBLANK(H74),"  ",IF(L74&gt;0,H74/L74,IF(H74&gt;0,1,0)))</f>
        <v>9.2199250064707042E-2</v>
      </c>
      <c r="J74" s="111">
        <f>J73+J72+J70+J69</f>
        <v>691369700.11000013</v>
      </c>
      <c r="K74" s="75">
        <f>IF(ISBLANK(J74),"  ",IF(L74&gt;0,J74/L74,IF(J74&gt;0,1,0)))</f>
        <v>0.90780074993529292</v>
      </c>
      <c r="L74" s="112">
        <f>L73+L72+L71+L70+L69</f>
        <v>761587496.11000013</v>
      </c>
      <c r="M74" s="74">
        <f>IF(ISBLANK(L74),"  ",IF(L76&gt;0,L74/L76,IF(L74&gt;0,1,0)))</f>
        <v>0.14165228945066213</v>
      </c>
    </row>
    <row r="75" spans="1:14" s="77" customFormat="1" ht="15" customHeight="1" x14ac:dyDescent="0.25">
      <c r="A75" s="78" t="s">
        <v>72</v>
      </c>
      <c r="B75" s="88">
        <f>BOR!B75+LUMCON!B75+LOSFA!B75+'ULS Summary'!B75+'LSU Summary'!B75+SUSummary!B75+LCTCSummary!B75</f>
        <v>0</v>
      </c>
      <c r="C75" s="84">
        <f>IF(ISBLANK(B75),"  ",IF(F75&gt;0,B75/F75,IF(B75&gt;0,1,0)))</f>
        <v>0</v>
      </c>
      <c r="D75" s="89">
        <f>BOR!D75+LUMCON!D75+LOSFA!D75+'ULS Summary'!D75+'LSU Summary'!D75+SUSummary!D75+LCTCSummary!D75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BOR!H75+LUMCON!H75+LOSFA!H75+'ULS Summary'!H75+'LSU Summary'!H75+SUSummary!H75+LCTCSummary!H75</f>
        <v>0</v>
      </c>
      <c r="I75" s="84">
        <f>IF(ISBLANK(H75),"  ",IF(L75&gt;0,H75/L75,IF(H75&gt;0,1,0)))</f>
        <v>0</v>
      </c>
      <c r="J75" s="89">
        <f>BOR!J75+LUMCON!J75+LOSFA!J75+'ULS Summary'!J75+'LSU Summary'!J75+SUSummary!J75+LCTCSummary!J75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2738965263.1400003</v>
      </c>
      <c r="C76" s="116">
        <f t="shared" si="0"/>
        <v>0.5177367238899343</v>
      </c>
      <c r="D76" s="115">
        <f>D74+D67+D47+D40+D48+D75</f>
        <v>2551301268.5510001</v>
      </c>
      <c r="E76" s="117">
        <f>IF(ISBLANK(D76),"  ",IF(F76&gt;0,D76/F76,IF(D76&gt;0,1,0)))</f>
        <v>0.4822632759210394</v>
      </c>
      <c r="F76" s="115">
        <f>F74+F67+F47+F40+F48+F75</f>
        <v>5290266532.691</v>
      </c>
      <c r="G76" s="118">
        <f>IF(ISBLANK(F76),"  ",IF(F76&gt;0,F76/F76,IF(F76&gt;0,1,0)))</f>
        <v>1</v>
      </c>
      <c r="H76" s="115">
        <f>H74+H67+H47+H40+H48+H75</f>
        <v>2848904260</v>
      </c>
      <c r="I76" s="116">
        <f>IF(ISBLANK(H76),"  ",IF(L76&gt;0,H76/L76,IF(H76&gt;0,1,0)))</f>
        <v>0.52988502688922434</v>
      </c>
      <c r="J76" s="115">
        <f>J74+J67+J47+J40+J48+J75</f>
        <v>2527553113.6400003</v>
      </c>
      <c r="K76" s="117">
        <f>IF(ISBLANK(J76),"  ",IF(L76&gt;0,J76/L76,IF(J76&gt;0,1,0)))</f>
        <v>0.47011497311077566</v>
      </c>
      <c r="L76" s="115">
        <f>L74+L67+L47+L40+L48+L75</f>
        <v>5376457373.6400003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100-000000000000}"/>
  </hyperlinks>
  <printOptions horizontalCentered="1"/>
  <pageMargins left="0.25" right="0.25" top="0.75" bottom="0.75" header="0.3" footer="0.3"/>
  <pageSetup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45619806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45619806</v>
      </c>
      <c r="G13" s="46">
        <f>IF(ISBLANK(F13),"  ",IF(F76&gt;0,F13/F76,IF(F13&gt;0,1,0)))</f>
        <v>0.11326215472631984</v>
      </c>
      <c r="H13" s="4">
        <v>47370919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47370919</v>
      </c>
      <c r="M13" s="47">
        <f>IF(ISBLANK(L13),"  ",IF(L76&gt;0,L13/L76,IF(L13&gt;0,1,0)))</f>
        <v>0.11696873596223381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2585782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2585782</v>
      </c>
      <c r="G15" s="56">
        <f>IF(ISBLANK(F15),"  ",IF(F76&gt;0,F15/F76,IF(F15&gt;0,1,0)))</f>
        <v>6.4198265326365651E-3</v>
      </c>
      <c r="H15" s="79">
        <v>2655243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2655243</v>
      </c>
      <c r="M15" s="56">
        <f>IF(ISBLANK(L15),"  ",IF(L76&gt;0,L15/L76,IF(L15&gt;0,1,0)))</f>
        <v>6.5563519547207766E-3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2585782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2585782</v>
      </c>
      <c r="G17" s="51">
        <f>IF(ISBLANK(F17),"  ",IF(F76&gt;0,F17/F76,IF(F17&gt;0,1,0)))</f>
        <v>6.4198265326365651E-3</v>
      </c>
      <c r="H17" s="32">
        <v>2655243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2655243</v>
      </c>
      <c r="M17" s="51">
        <f>IF(ISBLANK(L17),"  ",IF(L76&gt;0,L17/L76,IF(L17&gt;0,1,0)))</f>
        <v>6.5563519547207766E-3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48205588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48205588</v>
      </c>
      <c r="G40" s="74">
        <f>IF(ISBLANK(F40),"  ",IF(F76&gt;0,F40/F76,IF(F40&gt;0,1,0)))</f>
        <v>0.1196819812589564</v>
      </c>
      <c r="H40" s="71">
        <v>50026162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50026162</v>
      </c>
      <c r="M40" s="74">
        <f>IF(ISBLANK(L40),"  ",IF(L76&gt;0,L40/L76,IF(L40&gt;0,1,0)))</f>
        <v>0.12352508791695459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185000</v>
      </c>
      <c r="C46" s="48">
        <f t="shared" si="0"/>
        <v>1</v>
      </c>
      <c r="D46" s="80">
        <v>0</v>
      </c>
      <c r="E46" s="49">
        <f t="shared" si="6"/>
        <v>0</v>
      </c>
      <c r="F46" s="68">
        <f>D46+B46</f>
        <v>185000</v>
      </c>
      <c r="G46" s="51">
        <f>IF(ISBLANK(F46),"  ",IF(F76&gt;0,F46/F76,IF(F46&gt;0,1,0)))</f>
        <v>4.5930705238792928E-4</v>
      </c>
      <c r="H46" s="32">
        <v>185000</v>
      </c>
      <c r="I46" s="48">
        <f t="shared" si="7"/>
        <v>1</v>
      </c>
      <c r="J46" s="80">
        <v>0</v>
      </c>
      <c r="K46" s="49">
        <f t="shared" si="8"/>
        <v>0</v>
      </c>
      <c r="L46" s="68">
        <f>J46+H46</f>
        <v>185000</v>
      </c>
      <c r="M46" s="51">
        <f>IF(ISBLANK(L46),"  ",IF(L76&gt;0,L46/L76,IF(L46&gt;0,1,0)))</f>
        <v>4.5680380726861674E-4</v>
      </c>
      <c r="N46" s="25"/>
    </row>
    <row r="47" spans="1:14" s="77" customFormat="1" ht="15" customHeight="1" x14ac:dyDescent="0.25">
      <c r="A47" s="78" t="s">
        <v>44</v>
      </c>
      <c r="B47" s="106">
        <v>185000</v>
      </c>
      <c r="C47" s="84">
        <f t="shared" si="0"/>
        <v>1</v>
      </c>
      <c r="D47" s="107">
        <v>0</v>
      </c>
      <c r="E47" s="75">
        <f t="shared" si="6"/>
        <v>0</v>
      </c>
      <c r="F47" s="86">
        <f>F46+F45+F44+F43+F42</f>
        <v>185000</v>
      </c>
      <c r="G47" s="74">
        <f>IF(ISBLANK(F47),"  ",IF(F76&gt;0,F47/F76,IF(F47&gt;0,1,0)))</f>
        <v>4.5930705238792928E-4</v>
      </c>
      <c r="H47" s="106">
        <v>185000</v>
      </c>
      <c r="I47" s="84">
        <f t="shared" si="7"/>
        <v>1</v>
      </c>
      <c r="J47" s="107">
        <v>0</v>
      </c>
      <c r="K47" s="75">
        <f t="shared" si="8"/>
        <v>0</v>
      </c>
      <c r="L47" s="86">
        <f>L46+L45+L44+L43+L42</f>
        <v>185000</v>
      </c>
      <c r="M47" s="74">
        <f>IF(ISBLANK(L47),"  ",IF(L76&gt;0,L47/L76,IF(L47&gt;0,1,0)))</f>
        <v>4.5680380726861674E-4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7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7" ht="15" customHeight="1" x14ac:dyDescent="0.2">
      <c r="A50" s="11" t="s">
        <v>47</v>
      </c>
      <c r="B50" s="91">
        <v>89700703</v>
      </c>
      <c r="C50" s="42">
        <f t="shared" si="0"/>
        <v>0.97336334495373933</v>
      </c>
      <c r="D50" s="93">
        <v>2454712</v>
      </c>
      <c r="E50" s="44">
        <f t="shared" ref="E50:E67" si="9">IF(ISBLANK(D50),"  ",IF(F50&gt;0,D50/F50,IF(D50&gt;0,1,0)))</f>
        <v>2.6636655046260709E-2</v>
      </c>
      <c r="F50" s="96">
        <f t="shared" ref="F50:F55" si="10">D50+B50</f>
        <v>92155415</v>
      </c>
      <c r="G50" s="46">
        <f>IF(ISBLANK(F50),"  ",IF(F76&gt;0,F50/F76,IF(F50&gt;0,1,0)))</f>
        <v>0.2287980109472236</v>
      </c>
      <c r="H50" s="91">
        <v>83455286</v>
      </c>
      <c r="I50" s="42">
        <f t="shared" ref="I50:I67" si="11">IF(ISBLANK(H50),"  ",IF(L50&gt;0,H50/L50,IF(H50&gt;0,1,0)))</f>
        <v>0.97204598444876189</v>
      </c>
      <c r="J50" s="93">
        <v>2400000</v>
      </c>
      <c r="K50" s="44">
        <f t="shared" ref="K50:K67" si="12">IF(ISBLANK(J50),"  ",IF(L50&gt;0,J50/L50,IF(J50&gt;0,1,0)))</f>
        <v>2.7954015551238161E-2</v>
      </c>
      <c r="L50" s="96">
        <f t="shared" ref="L50:L66" si="13">J50+H50</f>
        <v>85855286</v>
      </c>
      <c r="M50" s="46">
        <f>IF(ISBLANK(L50),"  ",IF(L76&gt;0,L50/L76,IF(L50&gt;0,1,0)))</f>
        <v>0.21199471091316741</v>
      </c>
      <c r="N50" s="25"/>
    </row>
    <row r="51" spans="1:17" ht="15" customHeight="1" x14ac:dyDescent="0.2">
      <c r="A51" s="31" t="s">
        <v>48</v>
      </c>
      <c r="B51" s="79">
        <v>6920391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6920391</v>
      </c>
      <c r="G51" s="51">
        <f>IF(ISBLANK(F51),"  ",IF(F76&gt;0,F51/F76,IF(F51&gt;0,1,0)))</f>
        <v>1.7181537251794349E-2</v>
      </c>
      <c r="H51" s="79">
        <v>6772358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6772358</v>
      </c>
      <c r="M51" s="51">
        <f>IF(ISBLANK(L51),"  ",IF(L76&gt;0,L51/L76,IF(L51&gt;0,1,0)))</f>
        <v>1.6722372532897701E-2</v>
      </c>
      <c r="N51" s="25"/>
    </row>
    <row r="52" spans="1:17" ht="15" customHeight="1" x14ac:dyDescent="0.2">
      <c r="A52" s="98" t="s">
        <v>49</v>
      </c>
      <c r="B52" s="125">
        <v>1856184</v>
      </c>
      <c r="C52" s="48">
        <f t="shared" si="0"/>
        <v>0.53274752222335753</v>
      </c>
      <c r="D52" s="126">
        <v>1627988</v>
      </c>
      <c r="E52" s="49">
        <f t="shared" si="9"/>
        <v>0.46725247777664247</v>
      </c>
      <c r="F52" s="99">
        <f t="shared" si="10"/>
        <v>3484172</v>
      </c>
      <c r="G52" s="51">
        <f>IF(ISBLANK(F52),"  ",IF(F76&gt;0,F52/F76,IF(F52&gt;0,1,0)))</f>
        <v>8.6502960612570619E-3</v>
      </c>
      <c r="H52" s="125">
        <v>1809536</v>
      </c>
      <c r="I52" s="48">
        <f t="shared" si="11"/>
        <v>0.5510670144456169</v>
      </c>
      <c r="J52" s="126">
        <v>1474159</v>
      </c>
      <c r="K52" s="49">
        <f t="shared" si="12"/>
        <v>0.4489329855543831</v>
      </c>
      <c r="L52" s="99">
        <f t="shared" si="13"/>
        <v>3283695</v>
      </c>
      <c r="M52" s="51">
        <f>IF(ISBLANK(L52),"  ",IF(L76&gt;0,L52/L76,IF(L52&gt;0,1,0)))</f>
        <v>8.1081317724806517E-3</v>
      </c>
      <c r="N52" s="25"/>
    </row>
    <row r="53" spans="1:17" ht="15" customHeight="1" x14ac:dyDescent="0.2">
      <c r="A53" s="98" t="s">
        <v>50</v>
      </c>
      <c r="B53" s="125">
        <v>1768419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1768419</v>
      </c>
      <c r="G53" s="51">
        <f>IF(ISBLANK(F53),"  ",IF(F76&gt;0,F53/F76,IF(F53&gt;0,1,0)))</f>
        <v>4.3905260447395112E-3</v>
      </c>
      <c r="H53" s="125">
        <v>1674309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1674309</v>
      </c>
      <c r="M53" s="51">
        <f>IF(ISBLANK(L53),"  ",IF(L76&gt;0,L53/L76,IF(L53&gt;0,1,0)))</f>
        <v>4.1342201391573541E-3</v>
      </c>
      <c r="N53" s="25"/>
    </row>
    <row r="54" spans="1:17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7" s="162" customFormat="1" ht="15" customHeight="1" x14ac:dyDescent="0.2">
      <c r="A55" s="130" t="s">
        <v>52</v>
      </c>
      <c r="B55" s="79">
        <v>27945854</v>
      </c>
      <c r="C55" s="48">
        <f t="shared" si="0"/>
        <v>0.40698033908865605</v>
      </c>
      <c r="D55" s="80">
        <v>40720495</v>
      </c>
      <c r="E55" s="49">
        <f t="shared" si="9"/>
        <v>0.59301966091134395</v>
      </c>
      <c r="F55" s="97">
        <f t="shared" si="10"/>
        <v>68666349</v>
      </c>
      <c r="G55" s="51">
        <f>IF(ISBLANK(F55),"  ",IF(F76&gt;0,F55/F76,IF(F55&gt;0,1,0)))</f>
        <v>0.17048074787800452</v>
      </c>
      <c r="H55" s="79">
        <v>36030047</v>
      </c>
      <c r="I55" s="48">
        <f t="shared" si="11"/>
        <v>0.55726496321367769</v>
      </c>
      <c r="J55" s="80">
        <v>28625098</v>
      </c>
      <c r="K55" s="49">
        <f t="shared" si="12"/>
        <v>0.44273503678632226</v>
      </c>
      <c r="L55" s="97">
        <f t="shared" si="13"/>
        <v>64655145</v>
      </c>
      <c r="M55" s="51">
        <f>IF(ISBLANK(L55),"  ",IF(L76&gt;0,L55/L76,IF(L55&gt;0,1,0)))</f>
        <v>0.15964711565137552</v>
      </c>
      <c r="N55" s="161"/>
    </row>
    <row r="56" spans="1:17" s="77" customFormat="1" ht="15" customHeight="1" x14ac:dyDescent="0.25">
      <c r="A56" s="87" t="s">
        <v>53</v>
      </c>
      <c r="B56" s="127">
        <v>128191551</v>
      </c>
      <c r="C56" s="84">
        <f t="shared" si="0"/>
        <v>0.74101412883371609</v>
      </c>
      <c r="D56" s="107">
        <v>44803195</v>
      </c>
      <c r="E56" s="75">
        <f t="shared" si="9"/>
        <v>0.25898587116628385</v>
      </c>
      <c r="F56" s="100">
        <f>F55+F53+F52+F51+F50+F54</f>
        <v>172994746</v>
      </c>
      <c r="G56" s="74">
        <f>IF(ISBLANK(F56),"  ",IF(F76&gt;0,F56/F76,IF(F56&gt;0,1,0)))</f>
        <v>0.42950111818301906</v>
      </c>
      <c r="H56" s="127">
        <v>129741536</v>
      </c>
      <c r="I56" s="84">
        <f t="shared" si="11"/>
        <v>0.79968504591813727</v>
      </c>
      <c r="J56" s="107">
        <v>32499257</v>
      </c>
      <c r="K56" s="75">
        <f t="shared" si="12"/>
        <v>0.20031495408186276</v>
      </c>
      <c r="L56" s="97">
        <f t="shared" si="13"/>
        <v>162240793</v>
      </c>
      <c r="M56" s="74">
        <f>IF(ISBLANK(L56),"  ",IF(L76&gt;0,L56/L76,IF(L56&gt;0,1,0)))</f>
        <v>0.4006065510090786</v>
      </c>
      <c r="N56" s="76"/>
    </row>
    <row r="57" spans="1:17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7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7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161"/>
      <c r="O59" s="162"/>
      <c r="P59" s="162"/>
      <c r="Q59" s="162"/>
    </row>
    <row r="60" spans="1:17" ht="15" customHeight="1" x14ac:dyDescent="0.2">
      <c r="A60" s="131" t="s">
        <v>57</v>
      </c>
      <c r="B60" s="69">
        <v>0</v>
      </c>
      <c r="C60" s="48">
        <f t="shared" si="0"/>
        <v>0</v>
      </c>
      <c r="D60" s="70">
        <v>4756605</v>
      </c>
      <c r="E60" s="49">
        <f t="shared" si="9"/>
        <v>1</v>
      </c>
      <c r="F60" s="68">
        <f t="shared" si="14"/>
        <v>4756605</v>
      </c>
      <c r="G60" s="51">
        <f>IF(ISBLANK(F60),"  ",IF(F76&gt;0,F60/F76,IF(F60&gt;0,1,0)))</f>
        <v>1.180941741580371E-2</v>
      </c>
      <c r="H60" s="69">
        <v>0</v>
      </c>
      <c r="I60" s="48">
        <f t="shared" si="11"/>
        <v>0</v>
      </c>
      <c r="J60" s="70">
        <v>5012194</v>
      </c>
      <c r="K60" s="49">
        <f t="shared" si="12"/>
        <v>1</v>
      </c>
      <c r="L60" s="68">
        <f t="shared" si="13"/>
        <v>5012194</v>
      </c>
      <c r="M60" s="51">
        <f>IF(ISBLANK(L60),"  ",IF(L76&gt;0,L60/L76,IF(L60&gt;0,1,0)))</f>
        <v>1.2376158389021175E-2</v>
      </c>
      <c r="N60" s="161"/>
      <c r="O60" s="162"/>
      <c r="P60" s="162"/>
      <c r="Q60" s="162"/>
    </row>
    <row r="61" spans="1:17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161"/>
      <c r="O61" s="162"/>
      <c r="P61" s="162"/>
      <c r="Q61" s="162"/>
    </row>
    <row r="62" spans="1:17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26926354</v>
      </c>
      <c r="E62" s="49">
        <f t="shared" si="9"/>
        <v>1</v>
      </c>
      <c r="F62" s="34">
        <f t="shared" si="14"/>
        <v>26926354</v>
      </c>
      <c r="G62" s="51">
        <f>IF(ISBLANK(F62),"  ",IF(F76&gt;0,F62/F76,IF(F62&gt;0,1,0)))</f>
        <v>6.6851158309696915E-2</v>
      </c>
      <c r="H62" s="32">
        <v>0</v>
      </c>
      <c r="I62" s="48">
        <f t="shared" si="11"/>
        <v>0</v>
      </c>
      <c r="J62" s="80">
        <v>33484040</v>
      </c>
      <c r="K62" s="49">
        <f t="shared" si="12"/>
        <v>1</v>
      </c>
      <c r="L62" s="34">
        <f t="shared" si="13"/>
        <v>33484040</v>
      </c>
      <c r="M62" s="51">
        <f>IF(ISBLANK(L62),"  ",IF(L76&gt;0,L62/L76,IF(L62&gt;0,1,0)))</f>
        <v>8.2679118674241367E-2</v>
      </c>
      <c r="N62" s="161"/>
      <c r="O62" s="162"/>
      <c r="P62" s="162"/>
      <c r="Q62" s="162"/>
    </row>
    <row r="63" spans="1:17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46069716</v>
      </c>
      <c r="E63" s="49">
        <f t="shared" si="9"/>
        <v>1</v>
      </c>
      <c r="F63" s="34">
        <f t="shared" si="14"/>
        <v>46069716</v>
      </c>
      <c r="G63" s="51">
        <f>IF(ISBLANK(F63),"  ",IF(F76&gt;0,F63/F76,IF(F63&gt;0,1,0)))</f>
        <v>0.11437916465031905</v>
      </c>
      <c r="H63" s="32">
        <v>0</v>
      </c>
      <c r="I63" s="48">
        <f t="shared" si="11"/>
        <v>0</v>
      </c>
      <c r="J63" s="80">
        <v>47325109</v>
      </c>
      <c r="K63" s="49">
        <f t="shared" si="12"/>
        <v>1</v>
      </c>
      <c r="L63" s="34">
        <f t="shared" si="13"/>
        <v>47325109</v>
      </c>
      <c r="M63" s="51">
        <f>IF(ISBLANK(L63),"  ",IF(L76&gt;0,L63/L76,IF(L63&gt;0,1,0)))</f>
        <v>0.11685562146271503</v>
      </c>
      <c r="N63" s="161"/>
      <c r="O63" s="162"/>
      <c r="P63" s="162"/>
      <c r="Q63" s="162"/>
    </row>
    <row r="64" spans="1:17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161"/>
      <c r="O64" s="162"/>
      <c r="P64" s="162"/>
      <c r="Q64" s="162"/>
    </row>
    <row r="65" spans="1:17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27010962</v>
      </c>
      <c r="E65" s="49">
        <f t="shared" si="9"/>
        <v>1</v>
      </c>
      <c r="F65" s="34">
        <f t="shared" si="14"/>
        <v>27010962</v>
      </c>
      <c r="G65" s="51">
        <f>IF(ISBLANK(F65),"  ",IF(F76&gt;0,F65/F76,IF(F65&gt;0,1,0)))</f>
        <v>6.7061218045310095E-2</v>
      </c>
      <c r="H65" s="32">
        <v>0</v>
      </c>
      <c r="I65" s="48">
        <f t="shared" si="11"/>
        <v>0</v>
      </c>
      <c r="J65" s="80">
        <v>29410000</v>
      </c>
      <c r="K65" s="49">
        <f t="shared" si="12"/>
        <v>1</v>
      </c>
      <c r="L65" s="34">
        <f t="shared" si="13"/>
        <v>29410000</v>
      </c>
      <c r="M65" s="51">
        <f>IF(ISBLANK(L65),"  ",IF(L76&gt;0,L65/L76,IF(L65&gt;0,1,0)))</f>
        <v>7.2619459306864961E-2</v>
      </c>
      <c r="N65" s="161"/>
      <c r="O65" s="162"/>
      <c r="P65" s="162"/>
      <c r="Q65" s="162"/>
    </row>
    <row r="66" spans="1:17" ht="15" customHeight="1" x14ac:dyDescent="0.2">
      <c r="A66" s="131" t="s">
        <v>63</v>
      </c>
      <c r="B66" s="32">
        <v>7253004</v>
      </c>
      <c r="C66" s="48">
        <f t="shared" si="0"/>
        <v>0.26524127141667581</v>
      </c>
      <c r="D66" s="80">
        <v>20091926</v>
      </c>
      <c r="E66" s="49">
        <f t="shared" si="9"/>
        <v>0.73475872858332425</v>
      </c>
      <c r="F66" s="34">
        <f t="shared" si="14"/>
        <v>27344930</v>
      </c>
      <c r="G66" s="51">
        <f>IF(ISBLANK(F66),"  ",IF(F76&gt;0,F66/F76,IF(F66&gt;0,1,0)))</f>
        <v>6.7890374032725728E-2</v>
      </c>
      <c r="H66" s="32">
        <v>7197989</v>
      </c>
      <c r="I66" s="48">
        <f t="shared" si="11"/>
        <v>0.26965841105317956</v>
      </c>
      <c r="J66" s="80">
        <v>19495000</v>
      </c>
      <c r="K66" s="49">
        <f t="shared" si="12"/>
        <v>0.73034158894682044</v>
      </c>
      <c r="L66" s="34">
        <f t="shared" si="13"/>
        <v>26692989</v>
      </c>
      <c r="M66" s="51">
        <f>IF(ISBLANK(L66),"  ",IF(L76&gt;0,L66/L76,IF(L66&gt;0,1,0)))</f>
        <v>6.5910589203131392E-2</v>
      </c>
      <c r="N66" s="161"/>
      <c r="O66" s="162"/>
      <c r="P66" s="162"/>
      <c r="Q66" s="162"/>
    </row>
    <row r="67" spans="1:17" s="77" customFormat="1" ht="15" customHeight="1" x14ac:dyDescent="0.25">
      <c r="A67" s="105" t="s">
        <v>64</v>
      </c>
      <c r="B67" s="106">
        <v>135444555</v>
      </c>
      <c r="C67" s="84">
        <f t="shared" si="0"/>
        <v>0.44393013523258595</v>
      </c>
      <c r="D67" s="107">
        <v>169658758</v>
      </c>
      <c r="E67" s="75">
        <f t="shared" si="9"/>
        <v>0.55606986476741405</v>
      </c>
      <c r="F67" s="106">
        <f>F66+F65+F64+F63+F62+F61+F60+F59+F58+F57+F56</f>
        <v>305103313</v>
      </c>
      <c r="G67" s="74">
        <f>IF(ISBLANK(F67),"  ",IF(F76&gt;0,F67/F76,IF(F67&gt;0,1,0)))</f>
        <v>0.75749245063687454</v>
      </c>
      <c r="H67" s="106">
        <v>136939525</v>
      </c>
      <c r="I67" s="84">
        <f t="shared" si="11"/>
        <v>0.45021441889499986</v>
      </c>
      <c r="J67" s="107">
        <v>167225600</v>
      </c>
      <c r="K67" s="75">
        <f t="shared" si="12"/>
        <v>0.54978558110500009</v>
      </c>
      <c r="L67" s="106">
        <f>L66+L65+L64+L63+L62+L61+L60+L59+L58+L57+L56</f>
        <v>304165125</v>
      </c>
      <c r="M67" s="74">
        <f>IF(ISBLANK(L67),"  ",IF(L76&gt;0,L67/L76,IF(L67&gt;0,1,0)))</f>
        <v>0.75104749804505255</v>
      </c>
      <c r="N67" s="163"/>
      <c r="O67" s="164"/>
      <c r="P67" s="164"/>
      <c r="Q67" s="164"/>
    </row>
    <row r="68" spans="1:17" ht="15" customHeight="1" x14ac:dyDescent="0.25">
      <c r="A68" s="141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  <c r="N68" s="162"/>
      <c r="O68" s="162"/>
      <c r="P68" s="162"/>
      <c r="Q68" s="162"/>
    </row>
    <row r="69" spans="1:17" ht="15" customHeight="1" x14ac:dyDescent="0.2">
      <c r="A69" s="165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  <c r="N69" s="162"/>
      <c r="O69" s="162"/>
      <c r="P69" s="162"/>
      <c r="Q69" s="162"/>
    </row>
    <row r="70" spans="1:17" ht="15" customHeight="1" x14ac:dyDescent="0.2">
      <c r="A70" s="130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  <c r="N70" s="162"/>
      <c r="O70" s="162"/>
      <c r="P70" s="162"/>
      <c r="Q70" s="162"/>
    </row>
    <row r="71" spans="1:17" ht="15" customHeight="1" x14ac:dyDescent="0.25">
      <c r="A71" s="166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  <c r="N71" s="162"/>
      <c r="O71" s="162"/>
      <c r="P71" s="162"/>
      <c r="Q71" s="162"/>
    </row>
    <row r="72" spans="1:17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24610500</v>
      </c>
      <c r="E72" s="44">
        <f>IF(ISBLANK(D72),"  ",IF(F72&gt;0,D72/F72,IF(D72&gt;0,1,0)))</f>
        <v>1</v>
      </c>
      <c r="F72" s="58">
        <f>D72+B72</f>
        <v>24610500</v>
      </c>
      <c r="G72" s="46">
        <f>IF(ISBLANK(F72),"  ",IF(F76&gt;0,F72/F76,IF(F72&gt;0,1,0)))</f>
        <v>6.1101493042125046E-2</v>
      </c>
      <c r="H72" s="3">
        <v>0</v>
      </c>
      <c r="I72" s="42">
        <f>IF(ISBLANK(H72),"  ",IF(L72&gt;0,H72/L72,IF(H72&gt;0,1,0)))</f>
        <v>0</v>
      </c>
      <c r="J72" s="93">
        <v>24000000</v>
      </c>
      <c r="K72" s="44">
        <f>IF(ISBLANK(J72),"  ",IF(L72&gt;0,J72/L72,IF(J72&gt;0,1,0)))</f>
        <v>1</v>
      </c>
      <c r="L72" s="58">
        <f>J72+H72</f>
        <v>24000000</v>
      </c>
      <c r="M72" s="46">
        <f>IF(ISBLANK(L72),"  ",IF(L76&gt;0,L72/L76,IF(L72&gt;0,1,0)))</f>
        <v>5.92610344564692E-2</v>
      </c>
      <c r="N72" s="162"/>
      <c r="O72" s="162"/>
      <c r="P72" s="162"/>
      <c r="Q72" s="162"/>
    </row>
    <row r="73" spans="1:17" ht="15" customHeight="1" x14ac:dyDescent="0.2">
      <c r="A73" s="130" t="s">
        <v>70</v>
      </c>
      <c r="B73" s="32">
        <v>0</v>
      </c>
      <c r="C73" s="48">
        <f t="shared" si="0"/>
        <v>0</v>
      </c>
      <c r="D73" s="80">
        <v>24676264</v>
      </c>
      <c r="E73" s="49">
        <f>IF(ISBLANK(D73),"  ",IF(F73&gt;0,D73/F73,IF(D73&gt;0,1,0)))</f>
        <v>1</v>
      </c>
      <c r="F73" s="34">
        <f>D73+B73</f>
        <v>24676264</v>
      </c>
      <c r="G73" s="51">
        <f>IF(ISBLANK(F73),"  ",IF(F76&gt;0,F73/F76,IF(F73&gt;0,1,0)))</f>
        <v>6.1264768009656072E-2</v>
      </c>
      <c r="H73" s="32">
        <v>0</v>
      </c>
      <c r="I73" s="48">
        <f>IF(ISBLANK(H73),"  ",IF(L73&gt;0,H73/L73,IF(H73&gt;0,1,0)))</f>
        <v>0</v>
      </c>
      <c r="J73" s="80">
        <v>26611581</v>
      </c>
      <c r="K73" s="49">
        <f>IF(ISBLANK(J73),"  ",IF(L73&gt;0,J73/L73,IF(J73&gt;0,1,0)))</f>
        <v>1</v>
      </c>
      <c r="L73" s="34">
        <f>J73+H73</f>
        <v>26611581</v>
      </c>
      <c r="M73" s="51">
        <f>IF(ISBLANK(L73),"  ",IF(L76&gt;0,L73/L76,IF(L73&gt;0,1,0)))</f>
        <v>6.5709575774255041E-2</v>
      </c>
      <c r="N73" s="162"/>
      <c r="O73" s="162"/>
      <c r="P73" s="162"/>
      <c r="Q73" s="162"/>
    </row>
    <row r="74" spans="1:17" s="77" customFormat="1" ht="15" customHeight="1" x14ac:dyDescent="0.25">
      <c r="A74" s="167" t="s">
        <v>71</v>
      </c>
      <c r="B74" s="110">
        <v>0</v>
      </c>
      <c r="C74" s="84">
        <f t="shared" si="0"/>
        <v>0</v>
      </c>
      <c r="D74" s="111">
        <v>49286764</v>
      </c>
      <c r="E74" s="75">
        <f>IF(ISBLANK(D74),"  ",IF(F74&gt;0,D74/F74,IF(D74&gt;0,1,0)))</f>
        <v>1</v>
      </c>
      <c r="F74" s="112">
        <f>F73+F72+F71+F70+F69</f>
        <v>49286764</v>
      </c>
      <c r="G74" s="74">
        <f>IF(ISBLANK(F74),"  ",IF(F76&gt;0,F74/F76,IF(F74&gt;0,1,0)))</f>
        <v>0.12236626105178113</v>
      </c>
      <c r="H74" s="110">
        <v>0</v>
      </c>
      <c r="I74" s="84">
        <f>IF(ISBLANK(H74),"  ",IF(L74&gt;0,H74/L74,IF(H74&gt;0,1,0)))</f>
        <v>0</v>
      </c>
      <c r="J74" s="111">
        <v>50611581</v>
      </c>
      <c r="K74" s="75">
        <f>IF(ISBLANK(J74),"  ",IF(L74&gt;0,J74/L74,IF(J74&gt;0,1,0)))</f>
        <v>1</v>
      </c>
      <c r="L74" s="112">
        <f>L73+L72+L71+L70+L69</f>
        <v>50611581</v>
      </c>
      <c r="M74" s="74">
        <f>IF(ISBLANK(L74),"  ",IF(L76&gt;0,L74/L76,IF(L74&gt;0,1,0)))</f>
        <v>0.12497061023072424</v>
      </c>
      <c r="N74" s="164"/>
      <c r="O74" s="164"/>
      <c r="P74" s="164"/>
      <c r="Q74" s="164"/>
    </row>
    <row r="75" spans="1:17" s="77" customFormat="1" ht="15" customHeight="1" x14ac:dyDescent="0.25">
      <c r="A75" s="167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  <c r="N75" s="164"/>
      <c r="O75" s="164"/>
      <c r="P75" s="164"/>
      <c r="Q75" s="164"/>
    </row>
    <row r="76" spans="1:17" s="77" customFormat="1" ht="15" customHeight="1" thickBot="1" x14ac:dyDescent="0.3">
      <c r="A76" s="168" t="s">
        <v>73</v>
      </c>
      <c r="B76" s="115">
        <v>183835143</v>
      </c>
      <c r="C76" s="116">
        <f t="shared" si="0"/>
        <v>0.45641501436023502</v>
      </c>
      <c r="D76" s="115">
        <v>218945522</v>
      </c>
      <c r="E76" s="117">
        <f>IF(ISBLANK(D76),"  ",IF(F76&gt;0,D76/F76,IF(D76&gt;0,1,0)))</f>
        <v>0.54358498563976498</v>
      </c>
      <c r="F76" s="115">
        <f>F74+F67+F47+F40+F48+F75</f>
        <v>402780665</v>
      </c>
      <c r="G76" s="118">
        <f>IF(ISBLANK(F76),"  ",IF(F76&gt;0,F76/F76,IF(F76&gt;0,1,0)))</f>
        <v>1</v>
      </c>
      <c r="H76" s="115">
        <v>187150687</v>
      </c>
      <c r="I76" s="116">
        <f>IF(ISBLANK(H76),"  ",IF(L76&gt;0,H76/L76,IF(H76&gt;0,1,0)))</f>
        <v>0.46211430461912012</v>
      </c>
      <c r="J76" s="115">
        <v>217837181</v>
      </c>
      <c r="K76" s="117">
        <f>IF(ISBLANK(J76),"  ",IF(L76&gt;0,J76/L76,IF(J76&gt;0,1,0)))</f>
        <v>0.53788569538087994</v>
      </c>
      <c r="L76" s="115">
        <f>L74+L67+L47+L40+L48+L75</f>
        <v>404987868</v>
      </c>
      <c r="M76" s="118">
        <f>IF(ISBLANK(L76),"  ",IF(L76&gt;0,L76/L76,IF(L76&gt;0,1,0)))</f>
        <v>1</v>
      </c>
      <c r="N76" s="164"/>
      <c r="O76" s="164"/>
      <c r="P76" s="164"/>
      <c r="Q76" s="164"/>
    </row>
    <row r="77" spans="1:17" ht="15" thickTop="1" x14ac:dyDescent="0.2">
      <c r="A77" s="169"/>
      <c r="B77" s="170"/>
      <c r="C77" s="171"/>
      <c r="D77" s="170"/>
      <c r="E77" s="171"/>
      <c r="F77" s="170"/>
      <c r="G77" s="171"/>
      <c r="H77" s="170"/>
      <c r="I77" s="171"/>
      <c r="J77" s="170"/>
      <c r="K77" s="171"/>
      <c r="L77" s="170"/>
      <c r="M77" s="171"/>
      <c r="N77" s="162"/>
      <c r="O77" s="162"/>
      <c r="P77" s="162"/>
      <c r="Q77" s="162"/>
    </row>
    <row r="78" spans="1:17" ht="16.5" customHeight="1" x14ac:dyDescent="0.2">
      <c r="A78" s="171" t="s">
        <v>4</v>
      </c>
      <c r="B78" s="170"/>
      <c r="C78" s="171"/>
      <c r="D78" s="170"/>
      <c r="E78" s="171"/>
      <c r="F78" s="170"/>
      <c r="G78" s="171"/>
      <c r="H78" s="170"/>
      <c r="I78" s="171"/>
      <c r="J78" s="170"/>
      <c r="K78" s="171"/>
      <c r="L78" s="170"/>
      <c r="M78" s="171"/>
      <c r="N78" s="162"/>
      <c r="O78" s="162"/>
      <c r="P78" s="162"/>
      <c r="Q78" s="162"/>
    </row>
    <row r="79" spans="1:17" x14ac:dyDescent="0.2">
      <c r="A79" s="171" t="s">
        <v>74</v>
      </c>
      <c r="B79" s="170"/>
      <c r="C79" s="171"/>
      <c r="D79" s="170"/>
      <c r="E79" s="171"/>
      <c r="F79" s="170"/>
      <c r="G79" s="171"/>
      <c r="H79" s="170"/>
      <c r="I79" s="171"/>
      <c r="J79" s="170"/>
      <c r="K79" s="171"/>
      <c r="L79" s="170"/>
      <c r="M79" s="171"/>
      <c r="N79" s="162"/>
      <c r="O79" s="162"/>
      <c r="P79" s="162"/>
      <c r="Q79" s="162"/>
    </row>
  </sheetData>
  <hyperlinks>
    <hyperlink ref="O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[3]Revenue!B2</f>
        <v>University of Louisiana at Monroe (ULM)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24316359</v>
      </c>
      <c r="C13" s="42">
        <v>1</v>
      </c>
      <c r="D13" s="43">
        <v>0</v>
      </c>
      <c r="E13" s="44">
        <v>0</v>
      </c>
      <c r="F13" s="45">
        <f>D13+B13</f>
        <v>24316359</v>
      </c>
      <c r="G13" s="46">
        <f>IF(ISBLANK(F13),"  ",IF(F76&gt;0,F13/F76,IF(F13&gt;0,1,0)))</f>
        <v>0.16119261550381461</v>
      </c>
      <c r="H13" s="4">
        <v>29713532</v>
      </c>
      <c r="I13" s="42">
        <v>1</v>
      </c>
      <c r="J13" s="43">
        <v>0</v>
      </c>
      <c r="K13" s="44">
        <v>0</v>
      </c>
      <c r="L13" s="45">
        <f t="shared" ref="L13:L34" si="0">J13+H13</f>
        <v>29713532</v>
      </c>
      <c r="M13" s="47">
        <f>IF(ISBLANK(L13),"  ",IF(L76&gt;0,L13/L76,IF(L13&gt;0,1,0)))</f>
        <v>0.18882833818461528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1830088</v>
      </c>
      <c r="C15" s="53">
        <v>1</v>
      </c>
      <c r="D15" s="80">
        <v>0</v>
      </c>
      <c r="E15" s="55">
        <v>0</v>
      </c>
      <c r="F15" s="38">
        <f>D15+B15</f>
        <v>1830088</v>
      </c>
      <c r="G15" s="56">
        <f>IF(ISBLANK(F15),"  ",IF(F76&gt;0,F15/F76,IF(F15&gt;0,1,0)))</f>
        <v>1.2131613590757772E-2</v>
      </c>
      <c r="H15" s="79">
        <v>1879249</v>
      </c>
      <c r="I15" s="53">
        <v>1</v>
      </c>
      <c r="J15" s="80">
        <v>0</v>
      </c>
      <c r="K15" s="55">
        <v>0</v>
      </c>
      <c r="L15" s="38">
        <f t="shared" si="0"/>
        <v>1879249</v>
      </c>
      <c r="M15" s="56">
        <f>IF(ISBLANK(L15),"  ",IF(L76&gt;0,L15/L76,IF(L15&gt;0,1,0)))</f>
        <v>1.1942554177170861E-2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1830088</v>
      </c>
      <c r="C17" s="48">
        <v>1</v>
      </c>
      <c r="D17" s="80">
        <v>0</v>
      </c>
      <c r="E17" s="44">
        <v>0</v>
      </c>
      <c r="F17" s="34">
        <f t="shared" si="1"/>
        <v>1830088</v>
      </c>
      <c r="G17" s="51">
        <f>IF(ISBLANK(F17),"  ",IF(F76&gt;0,F17/F76,IF(F17&gt;0,1,0)))</f>
        <v>1.2131613590757772E-2</v>
      </c>
      <c r="H17" s="32">
        <v>1879249</v>
      </c>
      <c r="I17" s="48">
        <v>1</v>
      </c>
      <c r="J17" s="80">
        <v>0</v>
      </c>
      <c r="K17" s="49">
        <v>0</v>
      </c>
      <c r="L17" s="34">
        <f t="shared" si="0"/>
        <v>1879249</v>
      </c>
      <c r="M17" s="51">
        <f>IF(ISBLANK(L17),"  ",IF(L76&gt;0,L17/L76,IF(L17&gt;0,1,0)))</f>
        <v>1.1942554177170861E-2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26146447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26146447</v>
      </c>
      <c r="G40" s="74">
        <f>IF(ISBLANK(F40),"  ",IF(F76&gt;0,F40/F76,IF(F40&gt;0,1,0)))</f>
        <v>0.17332422909457237</v>
      </c>
      <c r="H40" s="71">
        <v>31592781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31592781</v>
      </c>
      <c r="M40" s="74">
        <f>IF(ISBLANK(L40),"  ",IF(L76&gt;0,L40/L76,IF(L40&gt;0,1,0)))</f>
        <v>0.20077089236178614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56142113</v>
      </c>
      <c r="C50" s="42">
        <v>1</v>
      </c>
      <c r="D50" s="93">
        <v>0</v>
      </c>
      <c r="E50" s="44">
        <v>0</v>
      </c>
      <c r="F50" s="96">
        <f t="shared" ref="F50:F55" si="2">D50+B50</f>
        <v>56142113</v>
      </c>
      <c r="G50" s="46">
        <f>IF(ISBLANK(F50),"  ",IF(F76&gt;0,F50/F76,IF(F50&gt;0,1,0)))</f>
        <v>0.37216484731043459</v>
      </c>
      <c r="H50" s="91">
        <v>59218021</v>
      </c>
      <c r="I50" s="42">
        <v>1</v>
      </c>
      <c r="J50" s="93">
        <v>0</v>
      </c>
      <c r="K50" s="44">
        <v>0</v>
      </c>
      <c r="L50" s="96">
        <f t="shared" ref="L50:L66" si="3">J50+H50</f>
        <v>59218021</v>
      </c>
      <c r="M50" s="46">
        <f>IF(ISBLANK(L50),"  ",IF(L76&gt;0,L50/L76,IF(L50&gt;0,1,0)))</f>
        <v>0.37632821624880031</v>
      </c>
      <c r="N50" s="25"/>
    </row>
    <row r="51" spans="1:14" ht="15" customHeight="1" x14ac:dyDescent="0.2">
      <c r="A51" s="31" t="s">
        <v>48</v>
      </c>
      <c r="B51" s="79">
        <v>1256000</v>
      </c>
      <c r="C51" s="48">
        <v>1</v>
      </c>
      <c r="D51" s="80">
        <v>0</v>
      </c>
      <c r="E51" s="49">
        <v>0</v>
      </c>
      <c r="F51" s="97">
        <f t="shared" si="2"/>
        <v>1256000</v>
      </c>
      <c r="G51" s="51">
        <f>IF(ISBLANK(F51),"  ",IF(F76&gt;0,F51/F76,IF(F51&gt;0,1,0)))</f>
        <v>8.3259967116290374E-3</v>
      </c>
      <c r="H51" s="79">
        <v>1295000</v>
      </c>
      <c r="I51" s="48">
        <v>1</v>
      </c>
      <c r="J51" s="80">
        <v>0</v>
      </c>
      <c r="K51" s="49">
        <v>0</v>
      </c>
      <c r="L51" s="97">
        <f t="shared" si="3"/>
        <v>1295000</v>
      </c>
      <c r="M51" s="51">
        <f>IF(ISBLANK(L51),"  ",IF(L76&gt;0,L51/L76,IF(L51&gt;0,1,0)))</f>
        <v>8.22967454522326E-3</v>
      </c>
      <c r="N51" s="25"/>
    </row>
    <row r="52" spans="1:14" ht="15" customHeight="1" x14ac:dyDescent="0.2">
      <c r="A52" s="98" t="s">
        <v>49</v>
      </c>
      <c r="B52" s="125">
        <v>1796020</v>
      </c>
      <c r="C52" s="48">
        <v>1</v>
      </c>
      <c r="D52" s="126">
        <v>0</v>
      </c>
      <c r="E52" s="49">
        <v>0</v>
      </c>
      <c r="F52" s="99">
        <f t="shared" si="2"/>
        <v>1796020</v>
      </c>
      <c r="G52" s="51">
        <f>IF(ISBLANK(F52),"  ",IF(F76&gt;0,F52/F76,IF(F52&gt;0,1,0)))</f>
        <v>1.1905777558933109E-2</v>
      </c>
      <c r="H52" s="125">
        <v>1774180</v>
      </c>
      <c r="I52" s="48">
        <v>1</v>
      </c>
      <c r="J52" s="126">
        <v>0</v>
      </c>
      <c r="K52" s="49">
        <v>0</v>
      </c>
      <c r="L52" s="99">
        <f t="shared" si="3"/>
        <v>1774180</v>
      </c>
      <c r="M52" s="51">
        <f>IF(ISBLANK(L52),"  ",IF(L76&gt;0,L52/L76,IF(L52&gt;0,1,0)))</f>
        <v>1.1274844775787029E-2</v>
      </c>
      <c r="N52" s="25"/>
    </row>
    <row r="53" spans="1:14" ht="15" customHeight="1" x14ac:dyDescent="0.2">
      <c r="A53" s="98" t="s">
        <v>50</v>
      </c>
      <c r="B53" s="125">
        <v>918070</v>
      </c>
      <c r="C53" s="48">
        <v>1</v>
      </c>
      <c r="D53" s="126">
        <v>0</v>
      </c>
      <c r="E53" s="49">
        <v>0</v>
      </c>
      <c r="F53" s="99">
        <f t="shared" si="2"/>
        <v>918070</v>
      </c>
      <c r="G53" s="51">
        <f>IF(ISBLANK(F53),"  ",IF(F76&gt;0,F53/F76,IF(F53&gt;0,1,0)))</f>
        <v>6.0858660836347698E-3</v>
      </c>
      <c r="H53" s="125">
        <v>927893</v>
      </c>
      <c r="I53" s="48">
        <v>1</v>
      </c>
      <c r="J53" s="126">
        <v>0</v>
      </c>
      <c r="K53" s="49">
        <v>0</v>
      </c>
      <c r="L53" s="99">
        <f t="shared" si="3"/>
        <v>927893</v>
      </c>
      <c r="M53" s="51">
        <f>IF(ISBLANK(L53),"  ",IF(L76&gt;0,L53/L76,IF(L53&gt;0,1,0)))</f>
        <v>5.8967238631589544E-3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303542</v>
      </c>
      <c r="E54" s="49">
        <v>1</v>
      </c>
      <c r="F54" s="99">
        <f t="shared" si="2"/>
        <v>303542</v>
      </c>
      <c r="G54" s="51">
        <f>IF(ISBLANK(F54),"  ",IF(F76&gt;0,F54/F76,IF(F54&gt;0,1,0)))</f>
        <v>2.0121733231220551E-3</v>
      </c>
      <c r="H54" s="125">
        <v>0</v>
      </c>
      <c r="I54" s="48">
        <v>0</v>
      </c>
      <c r="J54" s="126">
        <v>299430</v>
      </c>
      <c r="K54" s="49">
        <v>1</v>
      </c>
      <c r="L54" s="99">
        <f t="shared" si="3"/>
        <v>299430</v>
      </c>
      <c r="M54" s="51">
        <f>IF(ISBLANK(L54),"  ",IF(L76&gt;0,L54/L76,IF(L54&gt;0,1,0)))</f>
        <v>1.902865983842626E-3</v>
      </c>
      <c r="N54" s="25"/>
    </row>
    <row r="55" spans="1:14" ht="15" customHeight="1" x14ac:dyDescent="0.2">
      <c r="A55" s="31" t="s">
        <v>52</v>
      </c>
      <c r="B55" s="79">
        <v>3271638</v>
      </c>
      <c r="C55" s="48">
        <v>0.22416426535873266</v>
      </c>
      <c r="D55" s="80">
        <v>11323186</v>
      </c>
      <c r="E55" s="49">
        <v>3.4566001265028317</v>
      </c>
      <c r="F55" s="97">
        <f t="shared" si="2"/>
        <v>14594824</v>
      </c>
      <c r="G55" s="51">
        <f>IF(ISBLANK(F55),"  ",IF(F76&gt;0,F55/F76,IF(F55&gt;0,1,0)))</f>
        <v>9.6748771202869871E-2</v>
      </c>
      <c r="H55" s="79">
        <v>3275816</v>
      </c>
      <c r="I55" s="48">
        <v>0.22581372299371918</v>
      </c>
      <c r="J55" s="80">
        <v>11230902</v>
      </c>
      <c r="K55" s="49">
        <v>0.77418627700628084</v>
      </c>
      <c r="L55" s="97">
        <f t="shared" si="3"/>
        <v>14506718</v>
      </c>
      <c r="M55" s="51">
        <f>IF(ISBLANK(L55),"  ",IF(L76&gt;0,L55/L76,IF(L55&gt;0,1,0)))</f>
        <v>9.2189627690603917E-2</v>
      </c>
      <c r="N55" s="25"/>
    </row>
    <row r="56" spans="1:14" s="77" customFormat="1" ht="15" customHeight="1" x14ac:dyDescent="0.25">
      <c r="A56" s="87" t="s">
        <v>53</v>
      </c>
      <c r="B56" s="127">
        <v>63383841</v>
      </c>
      <c r="C56" s="84">
        <v>0.84499880276871386</v>
      </c>
      <c r="D56" s="107">
        <v>11626728</v>
      </c>
      <c r="E56" s="75">
        <v>0.17486191721545094</v>
      </c>
      <c r="F56" s="100">
        <f>F55+F53+F52+F51+F50+F54</f>
        <v>75010569</v>
      </c>
      <c r="G56" s="74">
        <f>IF(ISBLANK(F56),"  ",IF(F76&gt;0,F56/F76,IF(F56&gt;0,1,0)))</f>
        <v>0.49724343219062345</v>
      </c>
      <c r="H56" s="127">
        <v>66490910</v>
      </c>
      <c r="I56" s="84">
        <v>0.85221547742087977</v>
      </c>
      <c r="J56" s="107">
        <v>11530332</v>
      </c>
      <c r="K56" s="75">
        <v>0.14778452257912017</v>
      </c>
      <c r="L56" s="97">
        <f t="shared" si="3"/>
        <v>78021242</v>
      </c>
      <c r="M56" s="74">
        <f>IF(ISBLANK(L56),"  ",IF(L76&gt;0,L56/L76,IF(L56&gt;0,1,0)))</f>
        <v>0.49582195310741611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40318</v>
      </c>
      <c r="C59" s="48">
        <v>1</v>
      </c>
      <c r="D59" s="80">
        <v>0</v>
      </c>
      <c r="E59" s="49">
        <v>0</v>
      </c>
      <c r="F59" s="34">
        <f t="shared" si="4"/>
        <v>40318</v>
      </c>
      <c r="G59" s="51">
        <f>IF(ISBLANK(F59),"  ",IF(F76&gt;0,F59/F76,IF(F59&gt;0,1,0)))</f>
        <v>2.6726714603460153E-4</v>
      </c>
      <c r="H59" s="32">
        <v>34650</v>
      </c>
      <c r="I59" s="48">
        <v>1</v>
      </c>
      <c r="J59" s="80">
        <v>0</v>
      </c>
      <c r="K59" s="49">
        <v>0</v>
      </c>
      <c r="L59" s="34">
        <f t="shared" si="3"/>
        <v>34650</v>
      </c>
      <c r="M59" s="51">
        <f>IF(ISBLANK(L59),"  ",IF(L76&gt;0,L59/L76,IF(L59&gt;0,1,0)))</f>
        <v>2.2019939999381153E-4</v>
      </c>
      <c r="N59" s="25"/>
    </row>
    <row r="60" spans="1:14" ht="15" customHeight="1" x14ac:dyDescent="0.2">
      <c r="A60" s="81" t="s">
        <v>57</v>
      </c>
      <c r="B60" s="69">
        <v>818291</v>
      </c>
      <c r="C60" s="48">
        <v>8.9953888094285644E-2</v>
      </c>
      <c r="D60" s="70">
        <v>8278492</v>
      </c>
      <c r="E60" s="49">
        <v>9.6261534883720934</v>
      </c>
      <c r="F60" s="68">
        <f t="shared" si="4"/>
        <v>9096783</v>
      </c>
      <c r="G60" s="51">
        <f>IF(ISBLANK(F60),"  ",IF(F76&gt;0,F60/F76,IF(F60&gt;0,1,0)))</f>
        <v>6.0302376866562847E-2</v>
      </c>
      <c r="H60" s="69">
        <v>860000</v>
      </c>
      <c r="I60" s="48">
        <v>9.414340448823208E-2</v>
      </c>
      <c r="J60" s="70">
        <v>8275000</v>
      </c>
      <c r="K60" s="49">
        <v>0.90585659551176789</v>
      </c>
      <c r="L60" s="68">
        <f t="shared" si="3"/>
        <v>9135000</v>
      </c>
      <c r="M60" s="51">
        <f>IF(ISBLANK(L60),"  ",IF(L76&gt;0,L60/L76,IF(L60&gt;0,1,0)))</f>
        <v>5.8052569089277591E-2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8765272</v>
      </c>
      <c r="E62" s="49">
        <v>1</v>
      </c>
      <c r="F62" s="34">
        <f t="shared" si="4"/>
        <v>8765272</v>
      </c>
      <c r="G62" s="51">
        <f>IF(ISBLANK(F62),"  ",IF(F76&gt;0,F62/F76,IF(F62&gt;0,1,0)))</f>
        <v>5.8104797650106753E-2</v>
      </c>
      <c r="H62" s="32">
        <v>0</v>
      </c>
      <c r="I62" s="48">
        <v>0</v>
      </c>
      <c r="J62" s="80">
        <v>8237545</v>
      </c>
      <c r="K62" s="49">
        <v>1</v>
      </c>
      <c r="L62" s="34">
        <f t="shared" si="3"/>
        <v>8237545</v>
      </c>
      <c r="M62" s="51">
        <f>IF(ISBLANK(L62),"  ",IF(L76&gt;0,L62/L76,IF(L62&gt;0,1,0)))</f>
        <v>5.2349277530217092E-2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6087111</v>
      </c>
      <c r="E63" s="49">
        <v>1</v>
      </c>
      <c r="F63" s="34">
        <f t="shared" si="4"/>
        <v>6087111</v>
      </c>
      <c r="G63" s="51">
        <f>IF(ISBLANK(F63),"  ",IF(F76&gt;0,F63/F76,IF(F63&gt;0,1,0)))</f>
        <v>4.0351326567930688E-2</v>
      </c>
      <c r="H63" s="32">
        <v>0</v>
      </c>
      <c r="I63" s="48">
        <v>0</v>
      </c>
      <c r="J63" s="80">
        <v>6003409</v>
      </c>
      <c r="K63" s="49">
        <v>1</v>
      </c>
      <c r="L63" s="34">
        <f t="shared" si="3"/>
        <v>6003409</v>
      </c>
      <c r="M63" s="51">
        <f>IF(ISBLANK(L63),"  ",IF(L76&gt;0,L63/L76,IF(L63&gt;0,1,0)))</f>
        <v>3.8151430294875846E-2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676475</v>
      </c>
      <c r="E65" s="49">
        <v>1</v>
      </c>
      <c r="F65" s="34">
        <f t="shared" si="4"/>
        <v>676475</v>
      </c>
      <c r="G65" s="51">
        <f>IF(ISBLANK(F65),"  ",IF(F76&gt;0,F65/F76,IF(F65&gt;0,1,0)))</f>
        <v>4.4843380776267939E-3</v>
      </c>
      <c r="H65" s="32">
        <v>0</v>
      </c>
      <c r="I65" s="48">
        <v>0</v>
      </c>
      <c r="J65" s="80">
        <v>675000</v>
      </c>
      <c r="K65" s="49">
        <v>1</v>
      </c>
      <c r="L65" s="34">
        <f t="shared" si="3"/>
        <v>675000</v>
      </c>
      <c r="M65" s="51">
        <f>IF(ISBLANK(L65),"  ",IF(L76&gt;0,L65/L76,IF(L65&gt;0,1,0)))</f>
        <v>4.2895987011781472E-3</v>
      </c>
      <c r="N65" s="25"/>
    </row>
    <row r="66" spans="1:14" ht="15" customHeight="1" x14ac:dyDescent="0.2">
      <c r="A66" s="81" t="s">
        <v>63</v>
      </c>
      <c r="B66" s="32">
        <v>762760</v>
      </c>
      <c r="C66" s="48">
        <v>9.7484878379703058E-2</v>
      </c>
      <c r="D66" s="80">
        <v>7061633</v>
      </c>
      <c r="E66" s="49">
        <v>8.3852437214272992</v>
      </c>
      <c r="F66" s="34">
        <f t="shared" si="4"/>
        <v>7824393</v>
      </c>
      <c r="G66" s="51">
        <f>IF(ISBLANK(F66),"  ",IF(F76&gt;0,F66/F76,IF(F66&gt;0,1,0)))</f>
        <v>5.1867731201029665E-2</v>
      </c>
      <c r="H66" s="32">
        <v>842150</v>
      </c>
      <c r="I66" s="48">
        <v>0.12306826734083984</v>
      </c>
      <c r="J66" s="80">
        <v>6000800</v>
      </c>
      <c r="K66" s="49">
        <v>0.87693173265916013</v>
      </c>
      <c r="L66" s="34">
        <f t="shared" si="3"/>
        <v>6842950</v>
      </c>
      <c r="M66" s="51">
        <f>IF(ISBLANK(L66),"  ",IF(L76&gt;0,L66/L76,IF(L66&gt;0,1,0)))</f>
        <v>4.3486680640336298E-2</v>
      </c>
      <c r="N66" s="25"/>
    </row>
    <row r="67" spans="1:14" s="77" customFormat="1" ht="15" customHeight="1" x14ac:dyDescent="0.25">
      <c r="A67" s="105" t="s">
        <v>64</v>
      </c>
      <c r="B67" s="106">
        <v>65005210</v>
      </c>
      <c r="C67" s="84">
        <v>0.6046944472224568</v>
      </c>
      <c r="D67" s="107">
        <v>42495711</v>
      </c>
      <c r="E67" s="75">
        <v>0.62285119931476518</v>
      </c>
      <c r="F67" s="106">
        <f>F66+F65+F64+F63+F62+F61+F60+F59+F58+F57+F56</f>
        <v>107500921</v>
      </c>
      <c r="G67" s="74">
        <f>IF(ISBLANK(F67),"  ",IF(F76&gt;0,F67/F76,IF(F67&gt;0,1,0)))</f>
        <v>0.71262126969991479</v>
      </c>
      <c r="H67" s="106">
        <v>68227710</v>
      </c>
      <c r="I67" s="84">
        <v>0.62623072740769514</v>
      </c>
      <c r="J67" s="107">
        <v>40722086</v>
      </c>
      <c r="K67" s="75">
        <v>0.3737692725923048</v>
      </c>
      <c r="L67" s="106">
        <f>L66+L65+L64+L63+L62+L61+L60+L59+L58+L57+L56</f>
        <v>108949796</v>
      </c>
      <c r="M67" s="74">
        <f>IF(ISBLANK(L67),"  ",IF(L76&gt;0,L67/L76,IF(L67&gt;0,1,0)))</f>
        <v>0.6923717087632949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14815</v>
      </c>
      <c r="E69" s="44">
        <v>1</v>
      </c>
      <c r="F69" s="58">
        <f>D69+B69</f>
        <v>14815</v>
      </c>
      <c r="G69" s="46">
        <f>IF(ISBLANK(F69),"  ",IF(F76&gt;0,F69/F76,IF(F69&gt;0,1,0)))</f>
        <v>9.8208313123235828E-5</v>
      </c>
      <c r="H69" s="3">
        <v>0</v>
      </c>
      <c r="I69" s="42">
        <v>0</v>
      </c>
      <c r="J69" s="93">
        <v>14800</v>
      </c>
      <c r="K69" s="44">
        <v>1</v>
      </c>
      <c r="L69" s="58">
        <f>J69+H69</f>
        <v>14800</v>
      </c>
      <c r="M69" s="46">
        <f>IF(ISBLANK(L69),"  ",IF(L76&gt;0,L69/L76,IF(L69&gt;0,1,0)))</f>
        <v>9.4053423373980109E-5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13260356</v>
      </c>
      <c r="E72" s="44">
        <v>1</v>
      </c>
      <c r="F72" s="58">
        <f>D72+B72</f>
        <v>13260356</v>
      </c>
      <c r="G72" s="46">
        <f>IF(ISBLANK(F72),"  ",IF(F76&gt;0,F72/F76,IF(F72&gt;0,1,0)))</f>
        <v>8.7902611824068777E-2</v>
      </c>
      <c r="H72" s="3">
        <v>0</v>
      </c>
      <c r="I72" s="42">
        <v>0</v>
      </c>
      <c r="J72" s="93">
        <v>13300000</v>
      </c>
      <c r="K72" s="44">
        <v>1</v>
      </c>
      <c r="L72" s="58">
        <f>J72+H72</f>
        <v>13300000</v>
      </c>
      <c r="M72" s="46">
        <f>IF(ISBLANK(L72),"  ",IF(L76&gt;0,L72/L76,IF(L72&gt;0,1,0)))</f>
        <v>8.4520981815806445E-2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3930271</v>
      </c>
      <c r="E73" s="49">
        <v>1</v>
      </c>
      <c r="F73" s="34">
        <f>D73+B73</f>
        <v>3930271</v>
      </c>
      <c r="G73" s="51">
        <f>IF(ISBLANK(F73),"  ",IF(F76&gt;0,F73/F76,IF(F73&gt;0,1,0)))</f>
        <v>2.6053681068320834E-2</v>
      </c>
      <c r="H73" s="32">
        <v>0</v>
      </c>
      <c r="I73" s="48">
        <v>0</v>
      </c>
      <c r="J73" s="80">
        <v>3500000</v>
      </c>
      <c r="K73" s="49">
        <v>1</v>
      </c>
      <c r="L73" s="34">
        <f>J73+H73</f>
        <v>3500000</v>
      </c>
      <c r="M73" s="51">
        <f>IF(ISBLANK(L73),"  ",IF(L76&gt;0,L73/L76,IF(L73&gt;0,1,0)))</f>
        <v>2.2242363635738539E-2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17205442</v>
      </c>
      <c r="E74" s="75">
        <v>1</v>
      </c>
      <c r="F74" s="112">
        <f>F73+F72+F71+F70+F69</f>
        <v>17205442</v>
      </c>
      <c r="G74" s="74">
        <f>IF(ISBLANK(F74),"  ",IF(F76&gt;0,F74/F76,IF(F74&gt;0,1,0)))</f>
        <v>0.11405450120551285</v>
      </c>
      <c r="H74" s="110">
        <v>0</v>
      </c>
      <c r="I74" s="84">
        <v>0</v>
      </c>
      <c r="J74" s="111">
        <v>16814800</v>
      </c>
      <c r="K74" s="75">
        <v>1</v>
      </c>
      <c r="L74" s="112">
        <f>L73+L72+L71+L70+L69</f>
        <v>16814800</v>
      </c>
      <c r="M74" s="74">
        <f>IF(ISBLANK(L74),"  ",IF(L76&gt;0,L74/L76,IF(L74&gt;0,1,0)))</f>
        <v>0.10685739887491896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91151657</v>
      </c>
      <c r="C76" s="116">
        <v>0.60424235385472769</v>
      </c>
      <c r="D76" s="115">
        <v>59701153</v>
      </c>
      <c r="E76" s="117">
        <v>0.39575764614527231</v>
      </c>
      <c r="F76" s="115">
        <f>F74+F67+F47+F40+F48+F75</f>
        <v>150852810</v>
      </c>
      <c r="G76" s="118">
        <f>IF(ISBLANK(F76),"  ",IF(F76&gt;0,F76/F76,IF(F76&gt;0,1,0)))</f>
        <v>1</v>
      </c>
      <c r="H76" s="115">
        <v>99820491</v>
      </c>
      <c r="I76" s="116">
        <v>0.63435533117713316</v>
      </c>
      <c r="J76" s="115">
        <v>57536886</v>
      </c>
      <c r="K76" s="117">
        <v>0.36564466882286684</v>
      </c>
      <c r="L76" s="115">
        <f>L74+L67+L47+L40+L48+L75</f>
        <v>157357377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25648910</v>
      </c>
      <c r="C13" s="42">
        <v>1</v>
      </c>
      <c r="D13" s="43">
        <v>0</v>
      </c>
      <c r="E13" s="44">
        <v>0</v>
      </c>
      <c r="F13" s="45">
        <f>D13+B13</f>
        <v>25648910</v>
      </c>
      <c r="G13" s="46">
        <f>IF(ISBLANK(F13),"  ",IF(F76&gt;0,F13/F76,IF(F13&gt;0,1,0)))</f>
        <v>0.15392674579063037</v>
      </c>
      <c r="H13" s="4">
        <v>24999530</v>
      </c>
      <c r="I13" s="42">
        <v>1</v>
      </c>
      <c r="J13" s="43">
        <v>0</v>
      </c>
      <c r="K13" s="44">
        <v>0</v>
      </c>
      <c r="L13" s="45">
        <v>24999530</v>
      </c>
      <c r="M13" s="47">
        <f>IF(ISBLANK(L13),"  ",IF(L76&gt;0,L13/L76,IF(L13&gt;0,1,0)))</f>
        <v>0.14187269082603118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2481567</v>
      </c>
      <c r="C15" s="53">
        <v>1</v>
      </c>
      <c r="D15" s="80">
        <v>0</v>
      </c>
      <c r="E15" s="55">
        <v>0</v>
      </c>
      <c r="F15" s="38">
        <f>D15+B15</f>
        <v>2481567</v>
      </c>
      <c r="G15" s="56">
        <f>IF(ISBLANK(F15),"  ",IF(F76&gt;0,F15/F76,IF(F15&gt;0,1,0)))</f>
        <v>1.4892622445609472E-2</v>
      </c>
      <c r="H15" s="79">
        <v>2548228</v>
      </c>
      <c r="I15" s="53">
        <v>1</v>
      </c>
      <c r="J15" s="80">
        <v>0</v>
      </c>
      <c r="K15" s="55">
        <v>0</v>
      </c>
      <c r="L15" s="38">
        <v>2548228</v>
      </c>
      <c r="M15" s="56">
        <f>IF(ISBLANK(L15),"  ",IF(L76&gt;0,L15/L76,IF(L15&gt;0,1,0)))</f>
        <v>1.4461230399060936E-2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0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2481567</v>
      </c>
      <c r="C17" s="48">
        <v>1</v>
      </c>
      <c r="D17" s="80">
        <v>0</v>
      </c>
      <c r="E17" s="44">
        <v>0</v>
      </c>
      <c r="F17" s="34">
        <f t="shared" si="0"/>
        <v>2481567</v>
      </c>
      <c r="G17" s="51">
        <f>IF(ISBLANK(F17),"  ",IF(F76&gt;0,F17/F76,IF(F17&gt;0,1,0)))</f>
        <v>1.4892622445609472E-2</v>
      </c>
      <c r="H17" s="32">
        <v>2548228</v>
      </c>
      <c r="I17" s="48">
        <v>1</v>
      </c>
      <c r="J17" s="80">
        <v>0</v>
      </c>
      <c r="K17" s="49">
        <v>0</v>
      </c>
      <c r="L17" s="34">
        <v>2548228</v>
      </c>
      <c r="M17" s="51">
        <f>IF(ISBLANK(L17),"  ",IF(L76&gt;0,L17/L76,IF(L17&gt;0,1,0)))</f>
        <v>1.4461230399060936E-2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0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0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0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0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0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0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0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0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0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0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0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0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0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0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0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0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0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0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0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28130477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28130477</v>
      </c>
      <c r="G40" s="74">
        <f>IF(ISBLANK(F40),"  ",IF(F76&gt;0,F40/F76,IF(F40&gt;0,1,0)))</f>
        <v>0.16881936823623986</v>
      </c>
      <c r="H40" s="71">
        <v>27547758</v>
      </c>
      <c r="I40" s="84">
        <v>1</v>
      </c>
      <c r="J40" s="122">
        <v>0</v>
      </c>
      <c r="K40" s="75">
        <v>0</v>
      </c>
      <c r="L40" s="71">
        <v>27547758</v>
      </c>
      <c r="M40" s="74">
        <f>IF(ISBLANK(L40),"  ",IF(L76&gt;0,L40/L76,IF(L40&gt;0,1,0)))</f>
        <v>0.15633392122509213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41765276</v>
      </c>
      <c r="C50" s="42">
        <v>0.94452889577827437</v>
      </c>
      <c r="D50" s="93">
        <v>2452827</v>
      </c>
      <c r="E50" s="44">
        <v>5.7308499767700798E-2</v>
      </c>
      <c r="F50" s="96">
        <f t="shared" ref="F50:F55" si="1">D50+B50</f>
        <v>44218103</v>
      </c>
      <c r="G50" s="46">
        <f>IF(ISBLANK(F50),"  ",IF(F76&gt;0,F50/F76,IF(F50&gt;0,1,0)))</f>
        <v>0.26536600190124687</v>
      </c>
      <c r="H50" s="91">
        <v>42800405</v>
      </c>
      <c r="I50" s="42">
        <v>0.94376551423918109</v>
      </c>
      <c r="J50" s="93">
        <v>2550272</v>
      </c>
      <c r="K50" s="44">
        <v>5.6234485760818964E-2</v>
      </c>
      <c r="L50" s="96">
        <v>45350677</v>
      </c>
      <c r="M50" s="46">
        <f>IF(ISBLANK(L50),"  ",IF(L76&gt;0,L50/L76,IF(L50&gt;0,1,0)))</f>
        <v>0.25736574154682923</v>
      </c>
      <c r="N50" s="25"/>
    </row>
    <row r="51" spans="1:14" ht="15" customHeight="1" x14ac:dyDescent="0.2">
      <c r="A51" s="31" t="s">
        <v>48</v>
      </c>
      <c r="B51" s="79">
        <v>2172851</v>
      </c>
      <c r="C51" s="48">
        <v>1</v>
      </c>
      <c r="D51" s="80">
        <v>0</v>
      </c>
      <c r="E51" s="49">
        <v>0</v>
      </c>
      <c r="F51" s="97">
        <f t="shared" si="1"/>
        <v>2172851</v>
      </c>
      <c r="G51" s="51">
        <f>IF(ISBLANK(F51),"  ",IF(F76&gt;0,F51/F76,IF(F51&gt;0,1,0)))</f>
        <v>1.303992581041132E-2</v>
      </c>
      <c r="H51" s="79">
        <v>2280207</v>
      </c>
      <c r="I51" s="48">
        <v>1</v>
      </c>
      <c r="J51" s="80">
        <v>0</v>
      </c>
      <c r="K51" s="49">
        <v>0</v>
      </c>
      <c r="L51" s="97">
        <v>2280207</v>
      </c>
      <c r="M51" s="51">
        <f>IF(ISBLANK(L51),"  ",IF(L76&gt;0,L51/L76,IF(L51&gt;0,1,0)))</f>
        <v>1.2940207385112925E-2</v>
      </c>
      <c r="N51" s="25"/>
    </row>
    <row r="52" spans="1:14" ht="15" customHeight="1" x14ac:dyDescent="0.2">
      <c r="A52" s="98" t="s">
        <v>49</v>
      </c>
      <c r="B52" s="125">
        <v>1596740</v>
      </c>
      <c r="C52" s="48">
        <v>1</v>
      </c>
      <c r="D52" s="126">
        <v>0</v>
      </c>
      <c r="E52" s="49">
        <v>0</v>
      </c>
      <c r="F52" s="99">
        <f t="shared" si="1"/>
        <v>1596740</v>
      </c>
      <c r="G52" s="51">
        <f>IF(ISBLANK(F52),"  ",IF(F76&gt;0,F52/F76,IF(F52&gt;0,1,0)))</f>
        <v>9.5825121642101416E-3</v>
      </c>
      <c r="H52" s="125">
        <v>1625866</v>
      </c>
      <c r="I52" s="48">
        <v>1</v>
      </c>
      <c r="J52" s="126">
        <v>0</v>
      </c>
      <c r="K52" s="49">
        <v>0</v>
      </c>
      <c r="L52" s="99">
        <v>1625866</v>
      </c>
      <c r="M52" s="51">
        <f>IF(ISBLANK(L52),"  ",IF(L76&gt;0,L52/L76,IF(L52&gt;0,1,0)))</f>
        <v>9.2268128377835917E-3</v>
      </c>
      <c r="N52" s="25"/>
    </row>
    <row r="53" spans="1:14" ht="15" customHeight="1" x14ac:dyDescent="0.2">
      <c r="A53" s="98" t="s">
        <v>50</v>
      </c>
      <c r="B53" s="125">
        <v>984509</v>
      </c>
      <c r="C53" s="48">
        <v>1</v>
      </c>
      <c r="D53" s="126">
        <v>0</v>
      </c>
      <c r="E53" s="49">
        <v>0</v>
      </c>
      <c r="F53" s="99">
        <f t="shared" si="1"/>
        <v>984509</v>
      </c>
      <c r="G53" s="51">
        <f>IF(ISBLANK(F53),"  ",IF(F76&gt;0,F53/F76,IF(F53&gt;0,1,0)))</f>
        <v>5.908331643394894E-3</v>
      </c>
      <c r="H53" s="125">
        <v>1004445</v>
      </c>
      <c r="I53" s="48">
        <v>1</v>
      </c>
      <c r="J53" s="126">
        <v>0</v>
      </c>
      <c r="K53" s="49">
        <v>0</v>
      </c>
      <c r="L53" s="99">
        <v>1004445</v>
      </c>
      <c r="M53" s="51">
        <f>IF(ISBLANK(L53),"  ",IF(L76&gt;0,L53/L76,IF(L53&gt;0,1,0)))</f>
        <v>5.7002397619776409E-3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1421279.31</v>
      </c>
      <c r="E54" s="49">
        <v>1</v>
      </c>
      <c r="F54" s="99">
        <f t="shared" si="1"/>
        <v>1421279.31</v>
      </c>
      <c r="G54" s="51">
        <f>IF(ISBLANK(F54),"  ",IF(F76&gt;0,F54/F76,IF(F54&gt;0,1,0)))</f>
        <v>8.5295203206628492E-3</v>
      </c>
      <c r="H54" s="125">
        <v>0</v>
      </c>
      <c r="I54" s="48">
        <v>0</v>
      </c>
      <c r="J54" s="126">
        <v>1456321</v>
      </c>
      <c r="K54" s="49">
        <v>1</v>
      </c>
      <c r="L54" s="99">
        <v>1456321</v>
      </c>
      <c r="M54" s="51">
        <f>IF(ISBLANK(L54),"  ",IF(L76&gt;0,L54/L76,IF(L54&gt;0,1,0)))</f>
        <v>8.2646425343379081E-3</v>
      </c>
      <c r="N54" s="25"/>
    </row>
    <row r="55" spans="1:14" ht="15" customHeight="1" x14ac:dyDescent="0.2">
      <c r="A55" s="31" t="s">
        <v>52</v>
      </c>
      <c r="B55" s="79">
        <v>14555219.98</v>
      </c>
      <c r="C55" s="48">
        <v>0.74963543675777089</v>
      </c>
      <c r="D55" s="80">
        <v>4861178</v>
      </c>
      <c r="E55" s="49">
        <v>0.32820246292042099</v>
      </c>
      <c r="F55" s="97">
        <f t="shared" si="1"/>
        <v>19416397.98</v>
      </c>
      <c r="G55" s="51">
        <f>IF(ISBLANK(F55),"  ",IF(F76&gt;0,F55/F76,IF(F55&gt;0,1,0)))</f>
        <v>0.11652358544816015</v>
      </c>
      <c r="H55" s="79">
        <v>14811522</v>
      </c>
      <c r="I55" s="48">
        <v>0.74173483816418007</v>
      </c>
      <c r="J55" s="80">
        <v>5157234</v>
      </c>
      <c r="K55" s="49">
        <v>0.25826516183581993</v>
      </c>
      <c r="L55" s="97">
        <v>19968756</v>
      </c>
      <c r="M55" s="51">
        <f>IF(ISBLANK(L55),"  ",IF(L76&gt;0,L55/L76,IF(L55&gt;0,1,0)))</f>
        <v>0.11332297631869301</v>
      </c>
      <c r="N55" s="25"/>
    </row>
    <row r="56" spans="1:14" s="77" customFormat="1" ht="15" customHeight="1" x14ac:dyDescent="0.25">
      <c r="A56" s="87" t="s">
        <v>53</v>
      </c>
      <c r="B56" s="127">
        <v>61074595.980000004</v>
      </c>
      <c r="C56" s="84">
        <v>0.87487037259321443</v>
      </c>
      <c r="D56" s="107">
        <v>8735284.3100000005</v>
      </c>
      <c r="E56" s="75">
        <v>0.13971437473374562</v>
      </c>
      <c r="F56" s="100">
        <f>F55+F53+F52+F51+F50+F54</f>
        <v>69809880.290000007</v>
      </c>
      <c r="G56" s="74">
        <f>IF(ISBLANK(F56),"  ",IF(F76&gt;0,F56/F76,IF(F56&gt;0,1,0)))</f>
        <v>0.4189498772880863</v>
      </c>
      <c r="H56" s="127">
        <v>62522445</v>
      </c>
      <c r="I56" s="84">
        <v>0.87216761669514631</v>
      </c>
      <c r="J56" s="107">
        <v>9163827</v>
      </c>
      <c r="K56" s="75">
        <v>0.12783238330485369</v>
      </c>
      <c r="L56" s="97">
        <v>71686272</v>
      </c>
      <c r="M56" s="74">
        <f>IF(ISBLANK(L56),"  ",IF(L76&gt;0,L56/L76,IF(L56&gt;0,1,0)))</f>
        <v>0.40682062038473432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2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2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352149</v>
      </c>
      <c r="C59" s="48">
        <v>1</v>
      </c>
      <c r="D59" s="80">
        <v>0</v>
      </c>
      <c r="E59" s="49">
        <v>0</v>
      </c>
      <c r="F59" s="34">
        <f t="shared" si="2"/>
        <v>352149</v>
      </c>
      <c r="G59" s="51">
        <f>IF(ISBLANK(F59),"  ",IF(F76&gt;0,F59/F76,IF(F59&gt;0,1,0)))</f>
        <v>2.1133510002345011E-3</v>
      </c>
      <c r="H59" s="32">
        <v>412300</v>
      </c>
      <c r="I59" s="48">
        <v>1</v>
      </c>
      <c r="J59" s="80">
        <v>0</v>
      </c>
      <c r="K59" s="49">
        <v>0</v>
      </c>
      <c r="L59" s="34">
        <v>412300</v>
      </c>
      <c r="M59" s="51">
        <f>IF(ISBLANK(L59),"  ",IF(L76&gt;0,L59/L76,IF(L59&gt;0,1,0)))</f>
        <v>2.3398084055009298E-3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25651322</v>
      </c>
      <c r="E60" s="49">
        <v>1</v>
      </c>
      <c r="F60" s="68">
        <f t="shared" si="2"/>
        <v>25651322</v>
      </c>
      <c r="G60" s="51">
        <f>IF(ISBLANK(F60),"  ",IF(F76&gt;0,F60/F76,IF(F60&gt;0,1,0)))</f>
        <v>0.15394122092079565</v>
      </c>
      <c r="H60" s="69">
        <v>0</v>
      </c>
      <c r="I60" s="48">
        <v>0</v>
      </c>
      <c r="J60" s="70">
        <v>25750000</v>
      </c>
      <c r="K60" s="49">
        <v>1</v>
      </c>
      <c r="L60" s="68">
        <v>25750000</v>
      </c>
      <c r="M60" s="51">
        <f>IF(ISBLANK(L60),"  ",IF(L76&gt;0,L60/L76,IF(L60&gt;0,1,0)))</f>
        <v>0.14613161882524606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2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2354110.649999999</v>
      </c>
      <c r="E62" s="49">
        <v>1</v>
      </c>
      <c r="F62" s="34">
        <f t="shared" si="2"/>
        <v>2354110.649999999</v>
      </c>
      <c r="G62" s="51">
        <f>IF(ISBLANK(F62),"  ",IF(F76&gt;0,F62/F76,IF(F62&gt;0,1,0)))</f>
        <v>1.4127718939540335E-2</v>
      </c>
      <c r="H62" s="32">
        <v>0</v>
      </c>
      <c r="I62" s="48">
        <v>0</v>
      </c>
      <c r="J62" s="80">
        <v>3940079</v>
      </c>
      <c r="K62" s="49">
        <v>1</v>
      </c>
      <c r="L62" s="34">
        <v>3940079</v>
      </c>
      <c r="M62" s="51">
        <f>IF(ISBLANK(L62),"  ",IF(L76&gt;0,L62/L76,IF(L62&gt;0,1,0)))</f>
        <v>2.2360004759975013E-2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12847288</v>
      </c>
      <c r="E63" s="49">
        <v>1</v>
      </c>
      <c r="F63" s="34">
        <f t="shared" si="2"/>
        <v>12847288</v>
      </c>
      <c r="G63" s="51">
        <f>IF(ISBLANK(F63),"  ",IF(F76&gt;0,F63/F76,IF(F63&gt;0,1,0)))</f>
        <v>7.7100400526767657E-2</v>
      </c>
      <c r="H63" s="32">
        <v>0</v>
      </c>
      <c r="I63" s="48">
        <v>0</v>
      </c>
      <c r="J63" s="80">
        <v>13977185</v>
      </c>
      <c r="K63" s="49">
        <v>1</v>
      </c>
      <c r="L63" s="34">
        <v>13977185</v>
      </c>
      <c r="M63" s="51">
        <f>IF(ISBLANK(L63),"  ",IF(L76&gt;0,L63/L76,IF(L63&gt;0,1,0)))</f>
        <v>7.9320725074561033E-2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1205067</v>
      </c>
      <c r="E64" s="49">
        <v>1</v>
      </c>
      <c r="F64" s="34">
        <f t="shared" si="2"/>
        <v>1205067</v>
      </c>
      <c r="G64" s="51">
        <f>IF(ISBLANK(F64),"  ",IF(F76&gt;0,F64/F76,IF(F64&gt;0,1,0)))</f>
        <v>7.2319658718314958E-3</v>
      </c>
      <c r="H64" s="32">
        <v>0</v>
      </c>
      <c r="I64" s="48">
        <v>0</v>
      </c>
      <c r="J64" s="80">
        <v>1915369</v>
      </c>
      <c r="K64" s="49">
        <v>1</v>
      </c>
      <c r="L64" s="34">
        <v>1915369</v>
      </c>
      <c r="M64" s="51">
        <f>IF(ISBLANK(L64),"  ",IF(L76&gt;0,L64/L76,IF(L64&gt;0,1,0)))</f>
        <v>1.0869746509424958E-2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2975040</v>
      </c>
      <c r="E65" s="49">
        <v>1</v>
      </c>
      <c r="F65" s="34">
        <f t="shared" si="2"/>
        <v>2975040</v>
      </c>
      <c r="G65" s="51">
        <f>IF(ISBLANK(F65),"  ",IF(F76&gt;0,F65/F76,IF(F65&gt;0,1,0)))</f>
        <v>1.7854100848611384E-2</v>
      </c>
      <c r="H65" s="32">
        <v>0</v>
      </c>
      <c r="I65" s="48">
        <v>0</v>
      </c>
      <c r="J65" s="80">
        <v>2750000</v>
      </c>
      <c r="K65" s="49">
        <v>1</v>
      </c>
      <c r="L65" s="34">
        <v>2750000</v>
      </c>
      <c r="M65" s="51">
        <f>IF(ISBLANK(L65),"  ",IF(L76&gt;0,L65/L76,IF(L65&gt;0,1,0)))</f>
        <v>1.5606289389103946E-2</v>
      </c>
      <c r="N65" s="25"/>
    </row>
    <row r="66" spans="1:14" ht="15" customHeight="1" x14ac:dyDescent="0.2">
      <c r="A66" s="81" t="s">
        <v>63</v>
      </c>
      <c r="B66" s="32">
        <v>1552216</v>
      </c>
      <c r="C66" s="48">
        <v>0.3295267533393908</v>
      </c>
      <c r="D66" s="80">
        <v>3158224</v>
      </c>
      <c r="E66" s="49">
        <v>0.46366758537198755</v>
      </c>
      <c r="F66" s="34">
        <f t="shared" si="2"/>
        <v>4710440</v>
      </c>
      <c r="G66" s="51">
        <f>IF(ISBLANK(F66),"  ",IF(F76&gt;0,F66/F76,IF(F66&gt;0,1,0)))</f>
        <v>2.8268752958391485E-2</v>
      </c>
      <c r="H66" s="32">
        <v>6811397</v>
      </c>
      <c r="I66" s="48">
        <v>0.72192507361118607</v>
      </c>
      <c r="J66" s="80">
        <v>2623650</v>
      </c>
      <c r="K66" s="49">
        <v>0.27807492638881398</v>
      </c>
      <c r="L66" s="34">
        <v>9435047</v>
      </c>
      <c r="M66" s="51">
        <f>IF(ISBLANK(L66),"  ",IF(L76&gt;0,L66/L76,IF(L66&gt;0,1,0)))</f>
        <v>5.3544026866108006E-2</v>
      </c>
      <c r="N66" s="25"/>
    </row>
    <row r="67" spans="1:14" s="77" customFormat="1" ht="15" customHeight="1" x14ac:dyDescent="0.25">
      <c r="A67" s="105" t="s">
        <v>64</v>
      </c>
      <c r="B67" s="106">
        <v>62978960.980000004</v>
      </c>
      <c r="C67" s="84">
        <v>0.52523918948730308</v>
      </c>
      <c r="D67" s="107">
        <v>56926335.960000001</v>
      </c>
      <c r="E67" s="75">
        <v>0.81619333095155289</v>
      </c>
      <c r="F67" s="106">
        <f>F66+F65+F64+F63+F62+F61+F60+F59+F58+F57+F56</f>
        <v>119905296.94</v>
      </c>
      <c r="G67" s="74">
        <f>IF(ISBLANK(F67),"  ",IF(F76&gt;0,F67/F76,IF(F67&gt;0,1,0)))</f>
        <v>0.71958738835425873</v>
      </c>
      <c r="H67" s="106">
        <v>69746142</v>
      </c>
      <c r="I67" s="84">
        <v>0.53706132983648436</v>
      </c>
      <c r="J67" s="107">
        <v>60120110</v>
      </c>
      <c r="K67" s="75">
        <v>0.46293867016351564</v>
      </c>
      <c r="L67" s="106">
        <v>129866252</v>
      </c>
      <c r="M67" s="74">
        <f>IF(ISBLANK(L67),"  ",IF(L76&gt;0,L67/L76,IF(L67&gt;0,1,0)))</f>
        <v>0.73699284021465428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12718749</v>
      </c>
      <c r="E72" s="44">
        <v>1</v>
      </c>
      <c r="F72" s="58">
        <f>D72+B72</f>
        <v>12718749</v>
      </c>
      <c r="G72" s="46">
        <f>IF(ISBLANK(F72),"  ",IF(F76&gt;0,F72/F76,IF(F72&gt;0,1,0)))</f>
        <v>7.6328999715692958E-2</v>
      </c>
      <c r="H72" s="3">
        <v>0</v>
      </c>
      <c r="I72" s="42">
        <v>0</v>
      </c>
      <c r="J72" s="93">
        <v>12800000</v>
      </c>
      <c r="K72" s="44">
        <v>1</v>
      </c>
      <c r="L72" s="58">
        <v>12800000</v>
      </c>
      <c r="M72" s="46">
        <f>IF(ISBLANK(L72),"  ",IF(L76&gt;0,L72/L76,IF(L72&gt;0,1,0)))</f>
        <v>7.2640183338374728E-2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5876103</v>
      </c>
      <c r="E73" s="49">
        <v>1</v>
      </c>
      <c r="F73" s="34">
        <f>D73+B73</f>
        <v>5876103</v>
      </c>
      <c r="G73" s="51">
        <f>IF(ISBLANK(F73),"  ",IF(F76&gt;0,F73/F76,IF(F73&gt;0,1,0)))</f>
        <v>3.5264243693808449E-2</v>
      </c>
      <c r="H73" s="32">
        <v>0</v>
      </c>
      <c r="I73" s="48">
        <v>0</v>
      </c>
      <c r="J73" s="80">
        <v>5996999</v>
      </c>
      <c r="K73" s="49">
        <v>1</v>
      </c>
      <c r="L73" s="34">
        <v>5996999</v>
      </c>
      <c r="M73" s="51">
        <f>IF(ISBLANK(L73),"  ",IF(L76&gt;0,L73/L76,IF(L73&gt;0,1,0)))</f>
        <v>3.4033055221878904E-2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18594852</v>
      </c>
      <c r="E74" s="75">
        <v>1</v>
      </c>
      <c r="F74" s="112">
        <f>F73+F72+F71+F70+F69</f>
        <v>18594852</v>
      </c>
      <c r="G74" s="74">
        <f>IF(ISBLANK(F74),"  ",IF(F76&gt;0,F74/F76,IF(F74&gt;0,1,0)))</f>
        <v>0.11159324340950141</v>
      </c>
      <c r="H74" s="110">
        <v>0</v>
      </c>
      <c r="I74" s="84">
        <v>0</v>
      </c>
      <c r="J74" s="111">
        <v>18796999</v>
      </c>
      <c r="K74" s="75">
        <v>1</v>
      </c>
      <c r="L74" s="112">
        <v>18796999</v>
      </c>
      <c r="M74" s="74">
        <f>IF(ISBLANK(L74),"  ",IF(L76&gt;0,L74/L76,IF(L74&gt;0,1,0)))</f>
        <v>0.10667323856025364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91109437.980000004</v>
      </c>
      <c r="C76" s="116">
        <v>0.54677486486071591</v>
      </c>
      <c r="D76" s="115">
        <v>75521187.960000008</v>
      </c>
      <c r="E76" s="117">
        <v>0.45322513513928414</v>
      </c>
      <c r="F76" s="115">
        <f>F74+F67+F47+F40+F48+F75</f>
        <v>166630625.94</v>
      </c>
      <c r="G76" s="118">
        <f>IF(ISBLANK(F76),"  ",IF(F76&gt;0,F76/F76,IF(F76&gt;0,1,0)))</f>
        <v>1</v>
      </c>
      <c r="H76" s="115">
        <v>97293900</v>
      </c>
      <c r="I76" s="116">
        <v>0.55214427607074201</v>
      </c>
      <c r="J76" s="115">
        <v>78917109</v>
      </c>
      <c r="K76" s="117">
        <v>0.44785572392925804</v>
      </c>
      <c r="L76" s="115">
        <v>176211009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H41" sqref="H41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80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123"/>
      <c r="E12" s="39"/>
      <c r="F12" s="38"/>
      <c r="G12" s="40"/>
      <c r="H12" s="36"/>
      <c r="I12" s="39"/>
      <c r="J12" s="123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+LSU!B13+LSUA!B13+LSUS!B13+LSUE!B13+HSCS!B13+HSCNO!B13+LSUAg!B13+PBRC!B13</f>
        <v>355949203.99999988</v>
      </c>
      <c r="C13" s="42">
        <f>IF(ISBLANK(B13),"  ",IF(F13&gt;0,B13/F13,IF(B13&gt;0,1,0)))</f>
        <v>1</v>
      </c>
      <c r="D13" s="43">
        <f>+LSU!D13+LSUA!D13+LSUS!D13+LSUE!D13+HSCS!D13+HSCNO!D13+LSUAg!D13+PBRC!D13</f>
        <v>0</v>
      </c>
      <c r="E13" s="44">
        <f>IF(ISBLANK(D13),"  ",IF(F13&gt;0,D13/F13,IF(D13&gt;0,1,0)))</f>
        <v>0</v>
      </c>
      <c r="F13" s="45">
        <f>D13+B13</f>
        <v>355949203.99999988</v>
      </c>
      <c r="G13" s="46">
        <f>IF(ISBLANK(F13),"  ",IF(F76&gt;0,F13/F76,IF(F13&gt;0,1,0)))</f>
        <v>0.147600584921979</v>
      </c>
      <c r="H13" s="4">
        <f>+LSU!H13+LSUA!H13+LSUS!H13+LSUE!H13+HSCS!H13+HSCNO!H13+LSUAg!H13+PBRC!H13</f>
        <v>361575925</v>
      </c>
      <c r="I13" s="42">
        <f>IF(ISBLANK(H13),"  ",IF(L13&gt;0,H13/L13,IF(H13&gt;0,1,0)))</f>
        <v>1</v>
      </c>
      <c r="J13" s="43">
        <f>+LSU!J13+LSUA!J13+LSUS!J13+LSUE!J13+HSCS!J13+HSCNO!J13+LSUAg!J13+PBRC!J13</f>
        <v>0</v>
      </c>
      <c r="K13" s="44">
        <f>IF(ISBLANK(J13),"  ",IF(L13&gt;0,J13/L13,IF(J13&gt;0,1,0)))</f>
        <v>0</v>
      </c>
      <c r="L13" s="45">
        <f t="shared" ref="L13:L34" si="0">J13+H13</f>
        <v>361575925</v>
      </c>
      <c r="M13" s="47">
        <f>IF(ISBLANK(L13),"  ",IF(L76&gt;0,L13/L76,IF(L13&gt;0,1,0)))</f>
        <v>0.15117585493748364</v>
      </c>
      <c r="N13" s="25"/>
    </row>
    <row r="14" spans="1:17" ht="15" customHeight="1" x14ac:dyDescent="0.2">
      <c r="A14" s="11" t="s">
        <v>13</v>
      </c>
      <c r="B14" s="4">
        <f>+LSU!B14+LSUA!B14+LSUS!B14+LSUE!B14+HSCS!B14+HSCNO!B14+LSUAg!B14+PBRC!B14</f>
        <v>0</v>
      </c>
      <c r="C14" s="48">
        <f>IF(ISBLANK(B14),"  ",IF(F14&gt;0,B14/F14,IF(B14&gt;0,1,0)))</f>
        <v>0</v>
      </c>
      <c r="D14" s="43">
        <f>+LSU!D14+LSUA!D14+LSUS!D14+LSUE!D14+HSCS!D14+HSCNO!D14+LSUAg!D14+PBRC!D14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+LSU!H14+LSUA!H14+LSUS!H14+LSUE!H14+HSCS!H14+HSCNO!H14+LSUAg!H14+PBRC!H14</f>
        <v>0</v>
      </c>
      <c r="I14" s="48">
        <f>IF(ISBLANK(H14),"  ",IF(L14&gt;0,H14/L14,IF(H14&gt;0,1,0)))</f>
        <v>0</v>
      </c>
      <c r="J14" s="43">
        <f>+LSU!J14+LSUA!J14+LSUS!J14+LSUE!J14+HSCS!J14+HSCNO!J14+LSUAg!J14+PBRC!J14</f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52">
        <f>+LSU!B15+LSUA!B15+LSUS!B15+LSUE!B15+HSCS!B15+HSCNO!B15+LSUAg!B15+PBRC!B15</f>
        <v>29119227.829999998</v>
      </c>
      <c r="C15" s="53">
        <f t="shared" ref="C15:C76" si="1">IF(ISBLANK(B15),"  ",IF(F15&gt;0,B15/F15,IF(B15&gt;0,1,0)))</f>
        <v>1</v>
      </c>
      <c r="D15" s="54">
        <f>+LSU!D15+LSUA!D15+LSUS!D15+LSUE!D15+HSCS!D15+HSCNO!D15+LSUAg!D15+PBRC!D15</f>
        <v>0</v>
      </c>
      <c r="E15" s="55">
        <f>IF(ISBLANK(D15),"  ",IF(F15&gt;0,D15/F15,IF(D15&gt;0,1,0)))</f>
        <v>0</v>
      </c>
      <c r="F15" s="38">
        <f>D15+B15</f>
        <v>29119227.829999998</v>
      </c>
      <c r="G15" s="56">
        <f>IF(ISBLANK(F15),"  ",IF(F76&gt;0,F15/F76,IF(F15&gt;0,1,0)))</f>
        <v>1.2074798909184723E-2</v>
      </c>
      <c r="H15" s="52">
        <f>+LSU!H15+LSUA!H15+LSUS!H15+LSUE!H15+HSCS!H15+HSCNO!H15+LSUAg!H15+PBRC!H15</f>
        <v>29874793</v>
      </c>
      <c r="I15" s="53">
        <f>IF(ISBLANK(H15),"  ",IF(L15&gt;0,H15/L15,IF(H15&gt;0,1,0)))</f>
        <v>1</v>
      </c>
      <c r="J15" s="54">
        <f>+LSU!J15+LSUA!J15+LSUS!J15+LSUE!J15+HSCS!J15+HSCNO!J15+LSUAg!J15+PBRC!J15</f>
        <v>0</v>
      </c>
      <c r="K15" s="55">
        <f>IF(ISBLANK(J15),"  ",IF(L15&gt;0,J15/L15,IF(J15&gt;0,1,0)))</f>
        <v>0</v>
      </c>
      <c r="L15" s="38">
        <f t="shared" si="0"/>
        <v>29874793</v>
      </c>
      <c r="M15" s="56">
        <f>IF(ISBLANK(L15),"  ",IF(L76&gt;0,L15/L76,IF(L15&gt;0,1,0)))</f>
        <v>1.2490730329612936E-2</v>
      </c>
      <c r="N15" s="25"/>
    </row>
    <row r="16" spans="1:17" ht="15" customHeight="1" x14ac:dyDescent="0.2">
      <c r="A16" s="57" t="s">
        <v>15</v>
      </c>
      <c r="B16" s="4">
        <f>+LSU!B16+LSUA!B16+LSUS!B16+LSUE!B16+HSCS!B16+HSCNO!B16+LSUAg!B16+PBRC!B16</f>
        <v>0</v>
      </c>
      <c r="C16" s="42">
        <f t="shared" si="1"/>
        <v>0</v>
      </c>
      <c r="D16" s="43">
        <f>+LSU!D16+LSUA!D16+LSUS!D16+LSUE!D16+HSCS!D16+HSCNO!D16+LSUAg!D16+PBRC!D16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+LSU!H16+LSUA!H16+LSUS!H16+LSUE!H16+HSCS!H16+HSCNO!H16+LSUAg!H16+PBRC!H16</f>
        <v>0</v>
      </c>
      <c r="I16" s="42">
        <f t="shared" ref="I16:I34" si="3">IF(ISBLANK(H16),"  ",IF(L16&gt;0,H16/L16,IF(H16&gt;0,1,0)))</f>
        <v>0</v>
      </c>
      <c r="J16" s="43">
        <f>+LSU!J16+LSUA!J16+LSUS!J16+LSUE!J16+HSCS!J16+HSCNO!J16+LSUAg!J16+PBRC!J16</f>
        <v>0</v>
      </c>
      <c r="K16" s="44">
        <f t="shared" ref="K16:K34" si="4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+LSU!B17+LSUA!B17+LSUS!B17+LSUE!B17+HSCS!B17+HSCNO!B17+LSUAg!B17+PBRC!B17</f>
        <v>19055641.169999998</v>
      </c>
      <c r="C17" s="48">
        <f t="shared" si="1"/>
        <v>1</v>
      </c>
      <c r="D17" s="43">
        <f>+LSU!D17+LSUA!D17+LSUS!D17+LSUE!D17+HSCS!D17+HSCNO!D17+LSUAg!D17+PBRC!D17</f>
        <v>0</v>
      </c>
      <c r="E17" s="44">
        <f t="shared" ref="E17:E34" si="5">IF(ISBLANK(D17),"  ",IF(F17&gt;0,D17/F17,IF(D17&gt;0,1,0)))</f>
        <v>0</v>
      </c>
      <c r="F17" s="34">
        <f t="shared" si="2"/>
        <v>19055641.169999998</v>
      </c>
      <c r="G17" s="51">
        <f>IF(ISBLANK(F17),"  ",IF(F76&gt;0,F17/F76,IF(F17&gt;0,1,0)))</f>
        <v>7.9017560684174048E-3</v>
      </c>
      <c r="H17" s="4">
        <f>+LSU!H17+LSUA!H17+LSUS!H17+LSUE!H17+HSCS!H17+HSCNO!H17+LSUAg!H17+PBRC!H17</f>
        <v>19567239</v>
      </c>
      <c r="I17" s="48">
        <f t="shared" si="3"/>
        <v>1</v>
      </c>
      <c r="J17" s="43">
        <f>+LSU!J17+LSUA!J17+LSUS!J17+LSUE!J17+HSCS!J17+HSCNO!J17+LSUAg!J17+PBRC!J17</f>
        <v>0</v>
      </c>
      <c r="K17" s="49">
        <f t="shared" si="4"/>
        <v>0</v>
      </c>
      <c r="L17" s="34">
        <f t="shared" si="0"/>
        <v>19567239</v>
      </c>
      <c r="M17" s="51">
        <f>IF(ISBLANK(L17),"  ",IF(L76&gt;0,L17/L76,IF(L17&gt;0,1,0)))</f>
        <v>8.1811146153911458E-3</v>
      </c>
      <c r="N17" s="25"/>
    </row>
    <row r="18" spans="1:14" ht="15" customHeight="1" x14ac:dyDescent="0.2">
      <c r="A18" s="59" t="s">
        <v>17</v>
      </c>
      <c r="B18" s="4">
        <f>+LSU!B18+LSUA!B18+LSUS!B18+LSUE!B18+HSCS!B18+HSCNO!B18+LSUAg!B18+PBRC!B18</f>
        <v>5845116</v>
      </c>
      <c r="C18" s="48">
        <f t="shared" si="1"/>
        <v>1</v>
      </c>
      <c r="D18" s="43">
        <f>+LSU!D18+LSUA!D18+LSUS!D18+LSUE!D18+HSCS!D18+HSCNO!D18+LSUAg!D18+PBRC!D18</f>
        <v>0</v>
      </c>
      <c r="E18" s="44">
        <f t="shared" si="5"/>
        <v>0</v>
      </c>
      <c r="F18" s="34">
        <f t="shared" si="2"/>
        <v>5845116</v>
      </c>
      <c r="G18" s="51">
        <f>IF(ISBLANK(F18),"  ",IF(F76&gt;0,F18/F76,IF(F18&gt;0,1,0)))</f>
        <v>2.4237799406255128E-3</v>
      </c>
      <c r="H18" s="4">
        <f>+LSU!H18+LSUA!H18+LSUS!H18+LSUE!H18+HSCS!H18+HSCNO!H18+LSUAg!H18+PBRC!H18</f>
        <v>5990293</v>
      </c>
      <c r="I18" s="48">
        <f t="shared" si="3"/>
        <v>1</v>
      </c>
      <c r="J18" s="43">
        <f>+LSU!J18+LSUA!J18+LSUS!J18+LSUE!J18+HSCS!J18+HSCNO!J18+LSUAg!J18+PBRC!J18</f>
        <v>0</v>
      </c>
      <c r="K18" s="49">
        <f t="shared" si="4"/>
        <v>0</v>
      </c>
      <c r="L18" s="34">
        <f t="shared" si="0"/>
        <v>5990293</v>
      </c>
      <c r="M18" s="51">
        <f>IF(ISBLANK(L18),"  ",IF(L76&gt;0,L18/L76,IF(L18&gt;0,1,0)))</f>
        <v>2.5045574193055683E-3</v>
      </c>
      <c r="N18" s="25"/>
    </row>
    <row r="19" spans="1:14" ht="15" customHeight="1" x14ac:dyDescent="0.2">
      <c r="A19" s="59" t="s">
        <v>18</v>
      </c>
      <c r="B19" s="4">
        <f>+LSU!B19+LSUA!B19+LSUS!B19+LSUE!B19+HSCS!B19+HSCNO!B19+LSUAg!B19+PBRC!B19</f>
        <v>0</v>
      </c>
      <c r="C19" s="48">
        <f t="shared" si="1"/>
        <v>0</v>
      </c>
      <c r="D19" s="43">
        <f>+LSU!D19+LSUA!D19+LSUS!D19+LSUE!D19+HSCS!D19+HSCNO!D19+LSUAg!D19+PBRC!D19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+LSU!H19+LSUA!H19+LSUS!H19+LSUE!H19+HSCS!H19+HSCNO!H19+LSUAg!H19+PBRC!H19</f>
        <v>0</v>
      </c>
      <c r="I19" s="48">
        <f t="shared" si="3"/>
        <v>0</v>
      </c>
      <c r="J19" s="43">
        <f>+LSU!J19+LSUA!J19+LSUS!J19+LSUE!J19+HSCS!J19+HSCNO!J19+LSUAg!J19+PBRC!J19</f>
        <v>0</v>
      </c>
      <c r="K19" s="49">
        <f t="shared" si="4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+LSU!B20+LSUA!B20+LSUS!B20+LSUE!B20+HSCS!B20+HSCNO!B20+LSUAg!B20+PBRC!B20</f>
        <v>0</v>
      </c>
      <c r="C20" s="48">
        <f t="shared" si="1"/>
        <v>0</v>
      </c>
      <c r="D20" s="43">
        <f>+LSU!D20+LSUA!D20+LSUS!D20+LSUE!D20+HSCS!D20+HSCNO!D20+LSUAg!D20+PBRC!D20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+LSU!H20+LSUA!H20+LSUS!H20+LSUE!H20+HSCS!H20+HSCNO!H20+LSUAg!H20+PBRC!H20</f>
        <v>0</v>
      </c>
      <c r="I20" s="48">
        <f t="shared" si="3"/>
        <v>0</v>
      </c>
      <c r="J20" s="43">
        <f>+LSU!J20+LSUA!J20+LSUS!J20+LSUE!J20+HSCS!J20+HSCNO!J20+LSUAg!J20+PBRC!J20</f>
        <v>0</v>
      </c>
      <c r="K20" s="49">
        <f t="shared" si="4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+LSU!B21+LSUA!B21+LSUS!B21+LSUE!B21+HSCS!B21+HSCNO!B21+LSUAg!B21+PBRC!B21</f>
        <v>0</v>
      </c>
      <c r="C21" s="48">
        <f t="shared" si="1"/>
        <v>0</v>
      </c>
      <c r="D21" s="43">
        <f>+LSU!D21+LSUA!D21+LSUS!D21+LSUE!D21+HSCS!D21+HSCNO!D21+LSUAg!D21+PBRC!D21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+LSU!H21+LSUA!H21+LSUS!H21+LSUE!H21+HSCS!H21+HSCNO!H21+LSUAg!H21+PBRC!H21</f>
        <v>0</v>
      </c>
      <c r="I21" s="48">
        <f t="shared" si="3"/>
        <v>0</v>
      </c>
      <c r="J21" s="43">
        <f>+LSU!J21+LSUA!J21+LSUS!J21+LSUE!J21+HSCS!J21+HSCNO!J21+LSUAg!J21+PBRC!J21</f>
        <v>0</v>
      </c>
      <c r="K21" s="49">
        <f t="shared" si="4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+LSU!B22+LSUA!B22+LSUS!B22+LSUE!B22+HSCS!B22+HSCNO!B22+LSUAg!B22+PBRC!B22</f>
        <v>0</v>
      </c>
      <c r="C22" s="48">
        <f t="shared" si="1"/>
        <v>0</v>
      </c>
      <c r="D22" s="43">
        <f>+LSU!D22+LSUA!D22+LSUS!D22+LSUE!D22+HSCS!D22+HSCNO!D22+LSUAg!D22+PBRC!D22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+LSU!H22+LSUA!H22+LSUS!H22+LSUE!H22+HSCS!H22+HSCNO!H22+LSUAg!H22+PBRC!H22</f>
        <v>0</v>
      </c>
      <c r="I22" s="48">
        <f t="shared" si="3"/>
        <v>0</v>
      </c>
      <c r="J22" s="43">
        <f>+LSU!J22+LSUA!J22+LSUS!J22+LSUE!J22+HSCS!J22+HSCNO!J22+LSUAg!J22+PBRC!J22</f>
        <v>0</v>
      </c>
      <c r="K22" s="49">
        <f t="shared" si="4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+LSU!B23+LSUA!B23+LSUS!B23+LSUE!B23+HSCS!B23+HSCNO!B23+LSUAg!B23+PBRC!B23</f>
        <v>750000</v>
      </c>
      <c r="C23" s="48">
        <f t="shared" si="1"/>
        <v>1</v>
      </c>
      <c r="D23" s="43">
        <f>+LSU!D23+LSUA!D23+LSUS!D23+LSUE!D23+HSCS!D23+HSCNO!D23+LSUAg!D23+PBRC!D23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3.110006637112308E-4</v>
      </c>
      <c r="H23" s="4">
        <f>+LSU!H23+LSUA!H23+LSUS!H23+LSUE!H23+HSCS!H23+HSCNO!H23+LSUAg!H23+PBRC!H23</f>
        <v>750000</v>
      </c>
      <c r="I23" s="48">
        <f t="shared" si="3"/>
        <v>1</v>
      </c>
      <c r="J23" s="43">
        <f>+LSU!J23+LSUA!J23+LSUS!J23+LSUE!J23+HSCS!J23+HSCNO!J23+LSUAg!J23+PBRC!J23</f>
        <v>0</v>
      </c>
      <c r="K23" s="49">
        <f t="shared" si="4"/>
        <v>0</v>
      </c>
      <c r="L23" s="34">
        <f t="shared" si="0"/>
        <v>750000</v>
      </c>
      <c r="M23" s="51">
        <f>IF(ISBLANK(L23),"  ",IF(L76&gt;0,L23/L76,IF(L23&gt;0,1,0)))</f>
        <v>3.1357699272459234E-4</v>
      </c>
      <c r="N23" s="25"/>
    </row>
    <row r="24" spans="1:14" ht="15" customHeight="1" x14ac:dyDescent="0.2">
      <c r="A24" s="59" t="s">
        <v>23</v>
      </c>
      <c r="B24" s="4">
        <f>+LSU!B24+LSUA!B24+LSUS!B24+LSUE!B24+HSCS!B24+HSCNO!B24+LSUAg!B24+PBRC!B24</f>
        <v>3258470.66</v>
      </c>
      <c r="C24" s="48">
        <f t="shared" si="1"/>
        <v>1</v>
      </c>
      <c r="D24" s="43">
        <f>+LSU!D24+LSUA!D24+LSUS!D24+LSUE!D24+HSCS!D24+HSCNO!D24+LSUAg!D24+PBRC!D24</f>
        <v>0</v>
      </c>
      <c r="E24" s="44">
        <f t="shared" si="5"/>
        <v>0</v>
      </c>
      <c r="F24" s="34">
        <f t="shared" si="2"/>
        <v>3258470.66</v>
      </c>
      <c r="G24" s="51">
        <f>IF(ISBLANK(F24),"  ",IF(F76&gt;0,F24/F76,IF(F24&gt;0,1,0)))</f>
        <v>1.3511820505914297E-3</v>
      </c>
      <c r="H24" s="4">
        <f>+LSU!H24+LSUA!H24+LSUS!H24+LSUE!H24+HSCS!H24+HSCNO!H24+LSUAg!H24+PBRC!H24</f>
        <v>3357261</v>
      </c>
      <c r="I24" s="48">
        <f t="shared" si="3"/>
        <v>1</v>
      </c>
      <c r="J24" s="43">
        <f>+LSU!J24+LSUA!J24+LSUS!J24+LSUE!J24+HSCS!J24+HSCNO!J24+LSUAg!J24+PBRC!J24</f>
        <v>0</v>
      </c>
      <c r="K24" s="49">
        <f t="shared" si="4"/>
        <v>0</v>
      </c>
      <c r="L24" s="34">
        <f t="shared" si="0"/>
        <v>3357261</v>
      </c>
      <c r="M24" s="51">
        <f>IF(ISBLANK(L24),"  ",IF(L76&gt;0,L24/L76,IF(L24&gt;0,1,0)))</f>
        <v>1.4036797442287434E-3</v>
      </c>
      <c r="N24" s="25"/>
    </row>
    <row r="25" spans="1:14" ht="15" customHeight="1" x14ac:dyDescent="0.2">
      <c r="A25" s="59" t="s">
        <v>24</v>
      </c>
      <c r="B25" s="4">
        <f>+LSU!B25+LSUA!B25+LSUS!B25+LSUE!B25+HSCS!B25+HSCNO!B25+LSUAg!B25+PBRC!B25</f>
        <v>210000</v>
      </c>
      <c r="C25" s="48">
        <f t="shared" si="1"/>
        <v>1</v>
      </c>
      <c r="D25" s="43">
        <f>+LSU!D25+LSUA!D25+LSUS!D25+LSUE!D25+HSCS!D25+HSCNO!D25+LSUAg!D25+PBRC!D25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8.7080185839144623E-5</v>
      </c>
      <c r="H25" s="4">
        <f>+LSU!H25+LSUA!H25+LSUS!H25+LSUE!H25+HSCS!H25+HSCNO!H25+LSUAg!H25+PBRC!H25</f>
        <v>210000</v>
      </c>
      <c r="I25" s="48">
        <f t="shared" si="3"/>
        <v>1</v>
      </c>
      <c r="J25" s="43">
        <f>+LSU!J25+LSUA!J25+LSUS!J25+LSUE!J25+HSCS!J25+HSCNO!J25+LSUAg!J25+PBRC!J25</f>
        <v>0</v>
      </c>
      <c r="K25" s="49">
        <f t="shared" si="4"/>
        <v>0</v>
      </c>
      <c r="L25" s="34">
        <f t="shared" si="0"/>
        <v>210000</v>
      </c>
      <c r="M25" s="51">
        <f>IF(ISBLANK(L25),"  ",IF(L76&gt;0,L25/L76,IF(L25&gt;0,1,0)))</f>
        <v>8.780155796288585E-5</v>
      </c>
      <c r="N25" s="25"/>
    </row>
    <row r="26" spans="1:14" ht="15" customHeight="1" x14ac:dyDescent="0.2">
      <c r="A26" s="59" t="s">
        <v>25</v>
      </c>
      <c r="B26" s="4">
        <f>+LSU!B26+LSUA!B26+LSUS!B26+LSUE!B26+HSCS!B26+HSCNO!B26+LSUAg!B26+PBRC!B26</f>
        <v>0</v>
      </c>
      <c r="C26" s="48">
        <f t="shared" si="1"/>
        <v>0</v>
      </c>
      <c r="D26" s="43">
        <f>+LSU!D26+LSUA!D26+LSUS!D26+LSUE!D26+HSCS!D26+HSCNO!D26+LSUAg!D26+PBRC!D26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+LSU!H26+LSUA!H26+LSUS!H26+LSUE!H26+HSCS!H26+HSCNO!H26+LSUAg!H26+PBRC!H26</f>
        <v>0</v>
      </c>
      <c r="I26" s="48">
        <f t="shared" si="3"/>
        <v>0</v>
      </c>
      <c r="J26" s="43">
        <f>+LSU!J26+LSUA!J26+LSUS!J26+LSUE!J26+HSCS!J26+HSCNO!J26+LSUAg!J26+PBRC!J26</f>
        <v>0</v>
      </c>
      <c r="K26" s="49">
        <f t="shared" si="4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+LSU!B27+LSUA!B27+LSUS!B27+LSUE!B27+HSCS!B27+HSCNO!B27+LSUAg!B27+PBRC!B27</f>
        <v>0</v>
      </c>
      <c r="C27" s="48">
        <f t="shared" si="1"/>
        <v>0</v>
      </c>
      <c r="D27" s="43">
        <f>+LSU!D27+LSUA!D27+LSUS!D27+LSUE!D27+HSCS!D27+HSCNO!D27+LSUAg!D27+PBRC!D27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+LSU!H27+LSUA!H27+LSUS!H27+LSUE!H27+HSCS!H27+HSCNO!H27+LSUAg!H27+PBRC!H27</f>
        <v>0</v>
      </c>
      <c r="I27" s="48">
        <f t="shared" si="3"/>
        <v>0</v>
      </c>
      <c r="J27" s="43">
        <f>+LSU!J27+LSUA!J27+LSUS!J27+LSUE!J27+HSCS!J27+HSCNO!J27+LSUAg!J27+PBRC!J27</f>
        <v>0</v>
      </c>
      <c r="K27" s="49">
        <f t="shared" si="4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+LSU!B28+LSUA!B28+LSUS!B28+LSUE!B28+HSCS!B28+HSCNO!B28+LSUAg!B28+PBRC!B28</f>
        <v>0</v>
      </c>
      <c r="C28" s="48">
        <f t="shared" si="1"/>
        <v>0</v>
      </c>
      <c r="D28" s="43">
        <f>+LSU!D28+LSUA!D28+LSUS!D28+LSUE!D28+HSCS!D28+HSCNO!D28+LSUAg!D28+PBRC!D28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+LSU!H28+LSUA!H28+LSUS!H28+LSUE!H28+HSCS!H28+HSCNO!H28+LSUAg!H28+PBRC!H28</f>
        <v>0</v>
      </c>
      <c r="I28" s="48">
        <f t="shared" si="3"/>
        <v>0</v>
      </c>
      <c r="J28" s="43">
        <f>+LSU!J28+LSUA!J28+LSUS!J28+LSUE!J28+HSCS!J28+HSCNO!J28+LSUAg!J28+PBRC!J28</f>
        <v>0</v>
      </c>
      <c r="K28" s="49">
        <f t="shared" si="4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+LSU!B29+LSUA!B29+LSUS!B29+LSUE!B29+HSCS!B29+HSCNO!B29+LSUAg!B29+PBRC!B29</f>
        <v>0</v>
      </c>
      <c r="C29" s="48">
        <f t="shared" si="1"/>
        <v>0</v>
      </c>
      <c r="D29" s="43">
        <f>+LSU!D29+LSUA!D29+LSUS!D29+LSUE!D29+HSCS!D29+HSCNO!D29+LSUAg!D29+PBRC!D29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+LSU!H29+LSUA!H29+LSUS!H29+LSUE!H29+HSCS!H29+HSCNO!H29+LSUAg!H29+PBRC!H29</f>
        <v>0</v>
      </c>
      <c r="I29" s="48">
        <f t="shared" si="3"/>
        <v>0</v>
      </c>
      <c r="J29" s="43">
        <f>+LSU!J29+LSUA!J29+LSUS!J29+LSUE!J29+HSCS!J29+HSCNO!J29+LSUAg!J29+PBRC!J29</f>
        <v>0</v>
      </c>
      <c r="K29" s="49">
        <f t="shared" si="4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+LSU!B30+LSUA!B30+LSUS!B30+LSUE!B30+HSCS!B30+HSCNO!B30+LSUAg!B30+PBRC!B30</f>
        <v>0</v>
      </c>
      <c r="C30" s="48">
        <f t="shared" si="1"/>
        <v>0</v>
      </c>
      <c r="D30" s="43">
        <f>+LSU!D30+LSUA!D30+LSUS!D30+LSUE!D30+HSCS!D30+HSCNO!D30+LSUAg!D30+PBRC!D30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+LSU!H30+LSUA!H30+LSUS!H30+LSUE!H30+HSCS!H30+HSCNO!H30+LSUAg!H30+PBRC!H30</f>
        <v>0</v>
      </c>
      <c r="I30" s="48">
        <f t="shared" si="3"/>
        <v>0</v>
      </c>
      <c r="J30" s="43">
        <f>+LSU!J30+LSUA!J30+LSUS!J30+LSUE!J30+HSCS!J30+HSCNO!J30+LSUAg!J30+PBRC!J30</f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+LSU!B31+LSUA!B31+LSUS!B31+LSUE!B31+HSCS!B31+HSCNO!B31+LSUAg!B31+PBRC!B31</f>
        <v>0</v>
      </c>
      <c r="C31" s="48">
        <f t="shared" si="1"/>
        <v>0</v>
      </c>
      <c r="D31" s="43">
        <f>+LSU!D31+LSUA!D31+LSUS!D31+LSUE!D31+HSCS!D31+HSCNO!D31+LSUAg!D31+PBRC!D31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+LSU!H31+LSUA!H31+LSUS!H31+LSUE!H31+HSCS!H31+HSCNO!H31+LSUAg!H31+PBRC!H31</f>
        <v>0</v>
      </c>
      <c r="I31" s="48">
        <f t="shared" si="3"/>
        <v>0</v>
      </c>
      <c r="J31" s="43">
        <f>+LSU!J31+LSUA!J31+LSUS!J31+LSUE!J31+HSCS!J31+HSCNO!J31+LSUAg!J31+PBRC!J31</f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+LSU!B32+LSUA!B32+LSUS!B32+LSUE!B32+HSCS!B32+HSCNO!B32+LSUAg!B32+PBRC!B32</f>
        <v>0</v>
      </c>
      <c r="C32" s="48">
        <f t="shared" si="1"/>
        <v>0</v>
      </c>
      <c r="D32" s="43">
        <f>+LSU!D32+LSUA!D32+LSUS!D32+LSUE!D32+HSCS!D32+HSCNO!D32+LSUAg!D32+PBRC!D32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+LSU!H32+LSUA!H32+LSUS!H32+LSUE!H32+HSCS!H32+HSCNO!H32+LSUAg!H32+PBRC!H32</f>
        <v>0</v>
      </c>
      <c r="I32" s="48">
        <f t="shared" si="3"/>
        <v>0</v>
      </c>
      <c r="J32" s="43">
        <f>+LSU!J32+LSUA!J32+LSUS!J32+LSUE!J32+HSCS!J32+HSCNO!J32+LSUAg!J32+PBRC!J32</f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+LSU!B33+LSUA!B33+LSUS!B33+LSUE!B33+HSCS!B33+HSCNO!B33+LSUAg!B33+PBRC!B33</f>
        <v>0</v>
      </c>
      <c r="C33" s="48">
        <f>IF(ISBLANK(B33),"  ",IF(F33&gt;0,B33/F33,IF(B33&gt;0,1,0)))</f>
        <v>0</v>
      </c>
      <c r="D33" s="43">
        <f>+LSU!D33+LSUA!D33+LSUS!D33+LSUE!D33+HSCS!D33+HSCNO!D33+LSUAg!D33+PBRC!D33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+LSU!H33+LSUA!H33+LSUS!H33+LSUE!H33+HSCS!H33+HSCNO!H33+LSUAg!H33+PBRC!H33</f>
        <v>0</v>
      </c>
      <c r="I33" s="48">
        <f>IF(ISBLANK(H33),"  ",IF(L33&gt;0,H33/L33,IF(H33&gt;0,1,0)))</f>
        <v>0</v>
      </c>
      <c r="J33" s="43">
        <f>+LSU!J33+LSUA!J33+LSUS!J33+LSUE!J33+HSCS!J33+HSCNO!J33+LSUAg!J33+PBRC!J33</f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+LSU!B34+LSUA!B34+LSUS!B34+LSUE!B34+HSCS!B34+HSCNO!B34+LSUAg!B34+PBRC!B34</f>
        <v>0</v>
      </c>
      <c r="C34" s="48">
        <f t="shared" si="1"/>
        <v>0</v>
      </c>
      <c r="D34" s="43">
        <f>+LSU!D34+LSUA!D34+LSUS!D34+LSUE!D34+HSCS!D34+HSCNO!D34+LSUAg!D34+PBRC!D34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+LSU!H34+LSUA!H34+LSUS!H34+LSUE!H34+HSCS!H34+HSCNO!H34+LSUAg!H34+PBRC!H34</f>
        <v>0</v>
      </c>
      <c r="I34" s="48">
        <f t="shared" si="3"/>
        <v>0</v>
      </c>
      <c r="J34" s="43">
        <f>+LSU!J34+LSUA!J34+LSUS!J34+LSUE!J34+HSCS!J34+HSCNO!J34+LSUAg!J34+PBRC!J34</f>
        <v>0</v>
      </c>
      <c r="K34" s="49">
        <f t="shared" si="4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+LSU!B36+LSUA!B36+LSUS!B36+LSUE!B36+HSCS!B36+HSCNO!B36+LSUAg!B36+PBRC!B36</f>
        <v>0</v>
      </c>
      <c r="C36" s="48">
        <f t="shared" si="1"/>
        <v>0</v>
      </c>
      <c r="D36" s="43">
        <f>+LSU!D36+LSUA!D36+LSUS!D36+LSUE!D36+HSCS!D36+HSCNO!D36+LSUAg!D36+PBRC!D36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+LSU!H36+LSUA!H36+LSUS!H36+LSUE!H36+HSCS!H36+HSCNO!H36+LSUAg!H36+PBRC!H36</f>
        <v>0</v>
      </c>
      <c r="I36" s="48">
        <f>IF(ISBLANK(H36),"  ",IF(L36&gt;0,H36/L36,IF(H36&gt;0,1,0)))</f>
        <v>0</v>
      </c>
      <c r="J36" s="43">
        <f>+LSU!J36+LSUA!J36+LSUS!J36+LSUE!J36+HSCS!J36+HSCNO!J36+LSUAg!J36+PBRC!J36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+LSU!B38+LSUA!B38+LSUS!B38+LSUE!B38+HSCS!B38+HSCNO!B38+LSUAg!B38+PBRC!B38</f>
        <v>0</v>
      </c>
      <c r="C38" s="48">
        <f t="shared" si="1"/>
        <v>0</v>
      </c>
      <c r="D38" s="43">
        <f>+LSU!D38+LSUA!D38+LSUS!D38+LSUE!D38+HSCS!D38+HSCNO!D38+LSUAg!D38+PBRC!D38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+LSU!H38+LSUA!H38+LSUS!H38+LSUE!H38+HSCS!H38+HSCNO!H38+LSUAg!H38+PBRC!H38</f>
        <v>0</v>
      </c>
      <c r="I38" s="48">
        <f>IF(ISBLANK(H38),"  ",IF(L38&gt;0,H38/L38,IF(H38&gt;0,1,0)))</f>
        <v>0</v>
      </c>
      <c r="J38" s="43">
        <f>+LSU!J38+LSUA!J38+LSUS!J38+LSUE!J38+HSCS!J38+HSCNO!J38+LSUAg!J38+PBRC!J38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1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385068431.82999986</v>
      </c>
      <c r="C40" s="84">
        <f t="shared" si="1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385068431.82999986</v>
      </c>
      <c r="G40" s="74">
        <f>IF(ISBLANK(F40),"  ",IF(F76&gt;0,F40/F76,IF(F40&gt;0,1,0)))</f>
        <v>0.15967538383116373</v>
      </c>
      <c r="H40" s="71">
        <f>H39+H38+H36+H34+H29+H28+H26+H27+H25+H24+H23+H22+H21+H20+H19+H18+H17+H16+H14+H13+H30+H31+H32+H33</f>
        <v>391450718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391450718</v>
      </c>
      <c r="M40" s="74">
        <f>IF(ISBLANK(L40),"  ",IF(L76&gt;0,L40/L76,IF(L40&gt;0,1,0)))</f>
        <v>0.1636665852670966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+LSU!B42+LSUA!B42+LSUS!B42+LSUE!B42+HSCS!B42+HSCNO!B42+LSUAg!B42+PBRC!B42</f>
        <v>0</v>
      </c>
      <c r="C42" s="42">
        <f t="shared" si="1"/>
        <v>0</v>
      </c>
      <c r="D42" s="43">
        <f>+LSU!D42+LSUA!D42+LSUS!D42+LSUE!D42+HSCS!D42+HSCNO!D42+LSUAg!D42+PBRC!D42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+LSU!H42+LSUA!H42+LSUS!H42+LSUE!H42+HSCS!H42+HSCNO!H42+LSUAg!H42+PBRC!H42</f>
        <v>0</v>
      </c>
      <c r="I42" s="42">
        <f t="shared" ref="I42:I48" si="7">IF(ISBLANK(H42),"  ",IF(L42&gt;0,H42/L42,IF(H42&gt;0,1,0)))</f>
        <v>0</v>
      </c>
      <c r="J42" s="43">
        <f>+LSU!J42+LSUA!J42+LSUS!J42+LSUE!J42+HSCS!J42+HSCNO!J42+LSUAg!J42+PBRC!J42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+LSU!B43+LSUA!B43+LSUS!B43+LSUE!B43+HSCS!B43+HSCNO!B43+LSUAg!B43+PBRC!B43</f>
        <v>0</v>
      </c>
      <c r="C43" s="48">
        <f t="shared" si="1"/>
        <v>0</v>
      </c>
      <c r="D43" s="43">
        <f>+LSU!D43+LSUA!D43+LSUS!D43+LSUE!D43+HSCS!D43+HSCNO!D43+LSUAg!D43+PBRC!D43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+LSU!H43+LSUA!H43+LSUS!H43+LSUE!H43+HSCS!H43+HSCNO!H43+LSUAg!H43+PBRC!H43</f>
        <v>0</v>
      </c>
      <c r="I43" s="48">
        <f t="shared" si="7"/>
        <v>0</v>
      </c>
      <c r="J43" s="43">
        <f>+LSU!J43+LSUA!J43+LSUS!J43+LSUE!J43+HSCS!J43+HSCNO!J43+LSUAg!J43+PBRC!J43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+LSU!B44+LSUA!B44+LSUS!B44+LSUE!B44+HSCS!B44+HSCNO!B44+LSUAg!B44+PBRC!B44</f>
        <v>0</v>
      </c>
      <c r="C44" s="48">
        <f t="shared" si="1"/>
        <v>0</v>
      </c>
      <c r="D44" s="43">
        <f>+LSU!D44+LSUA!D44+LSUS!D44+LSUE!D44+HSCS!D44+HSCNO!D44+LSUAg!D44+PBRC!D44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+LSU!H44+LSUA!H44+LSUS!H44+LSUE!H44+HSCS!H44+HSCNO!H44+LSUAg!H44+PBRC!H44</f>
        <v>0</v>
      </c>
      <c r="I44" s="48">
        <f t="shared" si="7"/>
        <v>0</v>
      </c>
      <c r="J44" s="43">
        <f>+LSU!J44+LSUA!J44+LSUS!J44+LSUE!J44+HSCS!J44+HSCNO!J44+LSUAg!J44+PBRC!J44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+LSU!B45+LSUA!B45+LSUS!B45+LSUE!B45+HSCS!B45+HSCNO!B45+LSUAg!B45+PBRC!B45</f>
        <v>7415345.8899999997</v>
      </c>
      <c r="C45" s="48">
        <f t="shared" si="1"/>
        <v>1</v>
      </c>
      <c r="D45" s="43">
        <f>+LSU!D45+LSUA!D45+LSUS!D45+LSUE!D45+HSCS!D45+HSCNO!D45+LSUAg!D45+PBRC!D45</f>
        <v>0</v>
      </c>
      <c r="E45" s="49">
        <f t="shared" si="6"/>
        <v>0</v>
      </c>
      <c r="F45" s="68">
        <f>D45+B45</f>
        <v>7415345.8899999997</v>
      </c>
      <c r="G45" s="51">
        <f>IF(ISBLANK(F45),"  ",IF(D76&gt;0,F45/D76,IF(F45&gt;0,1,0)))</f>
        <v>5.1982259580226923E-3</v>
      </c>
      <c r="H45" s="4">
        <f>+LSU!H45+LSUA!H45+LSUS!H45+LSUE!H45+HSCS!H45+HSCNO!H45+LSUAg!H45+PBRC!H45</f>
        <v>7614116</v>
      </c>
      <c r="I45" s="48">
        <f t="shared" si="7"/>
        <v>1</v>
      </c>
      <c r="J45" s="43">
        <f>+LSU!J45+LSUA!J45+LSUS!J45+LSUE!J45+HSCS!J45+HSCNO!J45+LSUAg!J45+PBRC!J45</f>
        <v>0</v>
      </c>
      <c r="K45" s="49">
        <f t="shared" si="8"/>
        <v>0</v>
      </c>
      <c r="L45" s="68">
        <f>J45+H45</f>
        <v>7614116</v>
      </c>
      <c r="M45" s="51">
        <f>IF(ISBLANK(L45),"  ",IF(J76&gt;0,L45/J76,IF(L45&gt;0,1,0)))</f>
        <v>5.4618015606812129E-3</v>
      </c>
      <c r="N45" s="25"/>
    </row>
    <row r="46" spans="1:14" ht="15" customHeight="1" x14ac:dyDescent="0.2">
      <c r="A46" s="81" t="s">
        <v>43</v>
      </c>
      <c r="B46" s="4">
        <f>+LSU!B46+LSUA!B46+LSUS!B46+LSUE!B46+HSCS!B46+HSCNO!B46+LSUAg!B46+PBRC!B46</f>
        <v>0</v>
      </c>
      <c r="C46" s="48">
        <f t="shared" si="1"/>
        <v>0</v>
      </c>
      <c r="D46" s="43">
        <f>+LSU!D46+LSUA!D46+LSUS!D46+LSUE!D46+HSCS!D46+HSCNO!D46+LSUAg!D46+PBRC!D46</f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4">
        <f>+LSU!H46+LSUA!H46+LSUS!H46+LSUE!H46+HSCS!H46+HSCNO!H46+LSUAg!H46+PBRC!H46</f>
        <v>0</v>
      </c>
      <c r="I46" s="48">
        <f t="shared" si="7"/>
        <v>0</v>
      </c>
      <c r="J46" s="43">
        <f>+LSU!J46+LSUA!J46+LSUS!J46+LSUE!J46+HSCS!J46+HSCNO!J46+LSUAg!J46+PBRC!J46</f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7415345.8899999997</v>
      </c>
      <c r="C47" s="84">
        <f t="shared" si="1"/>
        <v>1</v>
      </c>
      <c r="D47" s="85">
        <f>D46+D45+D44+D43+D42</f>
        <v>0</v>
      </c>
      <c r="E47" s="75">
        <f t="shared" si="6"/>
        <v>0</v>
      </c>
      <c r="F47" s="86">
        <f>F46+F45+F44+F43+F42</f>
        <v>7415345.8899999997</v>
      </c>
      <c r="G47" s="74">
        <f>IF(ISBLANK(F47),"  ",IF(F76&gt;0,F47/F76,IF(F47&gt;0,1,0)))</f>
        <v>3.0749033245844634E-3</v>
      </c>
      <c r="H47" s="83">
        <f>H46+H45+H44+H43+H42</f>
        <v>7614116</v>
      </c>
      <c r="I47" s="84">
        <f t="shared" si="7"/>
        <v>1</v>
      </c>
      <c r="J47" s="85">
        <f>J46+J45+J44+J43+J42</f>
        <v>0</v>
      </c>
      <c r="K47" s="75">
        <f t="shared" si="8"/>
        <v>0</v>
      </c>
      <c r="L47" s="86">
        <f>L46+L45+L44+L43+L42</f>
        <v>7614116</v>
      </c>
      <c r="M47" s="74">
        <f>IF(ISBLANK(L47),"  ",IF(L76&gt;0,L47/L76,IF(L47&gt;0,1,0)))</f>
        <v>3.1834821300482695E-3</v>
      </c>
      <c r="N47" s="76"/>
    </row>
    <row r="48" spans="1:14" s="77" customFormat="1" ht="15" customHeight="1" x14ac:dyDescent="0.25">
      <c r="A48" s="87" t="s">
        <v>45</v>
      </c>
      <c r="B48" s="88">
        <f>+LSU!B48+LSUA!B48+LSUS!B48+LSUE!B48+HSCS!B48+HSCNO!B48+LSUAg!B48+PBRC!B48</f>
        <v>0</v>
      </c>
      <c r="C48" s="84">
        <f t="shared" si="1"/>
        <v>0</v>
      </c>
      <c r="D48" s="89">
        <f>+LSU!D48+LSUA!D48+LSUS!D48+LSUE!D48+HSCS!D48+HSCNO!D48+LSUAg!D48+PBRC!D48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+LSU!H48+LSUA!H48+LSUS!H48+LSUE!H48+HSCS!H48+HSCNO!H48+LSUAg!H48+PBRC!H48</f>
        <v>0</v>
      </c>
      <c r="I48" s="84">
        <f t="shared" si="7"/>
        <v>0</v>
      </c>
      <c r="J48" s="89">
        <f>+LSU!J48+LSUA!J48+LSUS!J48+LSUE!J48+HSCS!J48+HSCNO!J48+LSUAg!J48+PBRC!J48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+LSU!B50+LSUA!B50+LSUS!B50+LSUE!B50+HSCS!B50+HSCNO!B50+LSUAg!B50+PBRC!B50</f>
        <v>372930858.75</v>
      </c>
      <c r="C50" s="42">
        <f t="shared" si="1"/>
        <v>0.96808046461322728</v>
      </c>
      <c r="D50" s="43">
        <f>+LSU!D50+LSUA!D50+LSUS!D50+LSUE!D50+HSCS!D50+HSCNO!D50+LSUAg!D50+PBRC!D50</f>
        <v>12296271</v>
      </c>
      <c r="E50" s="44">
        <f t="shared" ref="E50:E56" si="9">IF(ISBLANK(D50),"  ",IF(F50&gt;0,D50/F50,IF(D50&gt;0,1,0)))</f>
        <v>3.1919535386772689E-2</v>
      </c>
      <c r="F50" s="96">
        <f t="shared" ref="F50:F55" si="10">D50+B50</f>
        <v>385227129.75</v>
      </c>
      <c r="G50" s="46">
        <f>IF(ISBLANK(F50),"  ",IF(F76&gt;0,F50/F76,IF(F50&gt;0,1,0)))</f>
        <v>0.15974119070909656</v>
      </c>
      <c r="H50" s="4">
        <f>+LSU!H50+LSUA!H50+LSUS!H50+LSUE!H50+HSCS!H50+HSCNO!H50+LSUAg!H50+PBRC!H50</f>
        <v>364039683</v>
      </c>
      <c r="I50" s="42">
        <f t="shared" ref="I50:I56" si="11">IF(ISBLANK(H50),"  ",IF(L50&gt;0,H50/L50,IF(H50&gt;0,1,0)))</f>
        <v>0.95422042778438365</v>
      </c>
      <c r="J50" s="43">
        <f>+LSU!J50+LSUA!J50+LSUS!J50+LSUE!J50+HSCS!J50+HSCNO!J50+LSUAg!J50+PBRC!J50</f>
        <v>17465127</v>
      </c>
      <c r="K50" s="44">
        <f t="shared" ref="K50:K67" si="12">IF(ISBLANK(J50),"  ",IF(L50&gt;0,J50/L50,IF(J50&gt;0,1,0)))</f>
        <v>4.5779572215616363E-2</v>
      </c>
      <c r="L50" s="96">
        <f t="shared" ref="L50:L66" si="13">J50+H50</f>
        <v>381504810</v>
      </c>
      <c r="M50" s="46">
        <f>IF(ISBLANK(L50),"  ",IF(L76&gt;0,L50/L76,IF(L50&gt;0,1,0)))</f>
        <v>0.15950817470635598</v>
      </c>
      <c r="N50" s="25"/>
    </row>
    <row r="51" spans="1:14" ht="15" customHeight="1" x14ac:dyDescent="0.2">
      <c r="A51" s="31" t="s">
        <v>48</v>
      </c>
      <c r="B51" s="4">
        <f>+LSU!B51+LSUA!B51+LSUS!B51+LSUE!B51+HSCS!B51+HSCNO!B51+LSUAg!B51+PBRC!B51</f>
        <v>83992101.640000001</v>
      </c>
      <c r="C51" s="48">
        <f t="shared" si="1"/>
        <v>1</v>
      </c>
      <c r="D51" s="43">
        <f>+LSU!D51+LSUA!D51+LSUS!D51+LSUE!D51+HSCS!D51+HSCNO!D51+LSUAg!D51+PBRC!D51</f>
        <v>0</v>
      </c>
      <c r="E51" s="49">
        <f t="shared" si="9"/>
        <v>0</v>
      </c>
      <c r="F51" s="97">
        <f t="shared" si="10"/>
        <v>83992101.640000001</v>
      </c>
      <c r="G51" s="51">
        <f>IF(ISBLANK(F51),"  ",IF(F76&gt;0,F51/F76,IF(F51&gt;0,1,0)))</f>
        <v>3.4828799142054875E-2</v>
      </c>
      <c r="H51" s="4">
        <f>+LSU!H51+LSUA!H51+LSUS!H51+LSUE!H51+HSCS!H51+HSCNO!H51+LSUAg!H51+PBRC!H51</f>
        <v>92779323</v>
      </c>
      <c r="I51" s="48">
        <f t="shared" si="11"/>
        <v>1</v>
      </c>
      <c r="J51" s="43">
        <f>+LSU!J51+LSUA!J51+LSUS!J51+LSUE!J51+HSCS!J51+HSCNO!J51+LSUAg!J51+PBRC!J51</f>
        <v>0</v>
      </c>
      <c r="K51" s="49">
        <f t="shared" si="12"/>
        <v>0</v>
      </c>
      <c r="L51" s="97">
        <f t="shared" si="13"/>
        <v>92779323</v>
      </c>
      <c r="M51" s="51">
        <f>IF(ISBLANK(L51),"  ",IF(L76&gt;0,L51/L76,IF(L51&gt;0,1,0)))</f>
        <v>3.8791281457818134E-2</v>
      </c>
      <c r="N51" s="25"/>
    </row>
    <row r="52" spans="1:14" ht="15" customHeight="1" x14ac:dyDescent="0.2">
      <c r="A52" s="98" t="s">
        <v>49</v>
      </c>
      <c r="B52" s="4">
        <f>+LSU!B52+LSUA!B52+LSUS!B52+LSUE!B52+HSCS!B52+HSCNO!B52+LSUAg!B52+PBRC!B52</f>
        <v>17795271.77</v>
      </c>
      <c r="C52" s="48">
        <f t="shared" si="1"/>
        <v>1</v>
      </c>
      <c r="D52" s="43">
        <f>+LSU!D52+LSUA!D52+LSUS!D52+LSUE!D52+HSCS!D52+HSCNO!D52+LSUAg!D52+PBRC!D52</f>
        <v>0</v>
      </c>
      <c r="E52" s="49">
        <f t="shared" si="9"/>
        <v>0</v>
      </c>
      <c r="F52" s="99">
        <f t="shared" si="10"/>
        <v>17795271.77</v>
      </c>
      <c r="G52" s="51">
        <f>IF(ISBLANK(F52),"  ",IF(F76&gt;0,F52/F76,IF(F52&gt;0,1,0)))</f>
        <v>7.3791217751889718E-3</v>
      </c>
      <c r="H52" s="4">
        <f>+LSU!H52+LSUA!H52+LSUS!H52+LSUE!H52+HSCS!H52+HSCNO!H52+LSUAg!H52+PBRC!H52</f>
        <v>18192073</v>
      </c>
      <c r="I52" s="48">
        <f t="shared" si="11"/>
        <v>1</v>
      </c>
      <c r="J52" s="43">
        <f>+LSU!J52+LSUA!J52+LSUS!J52+LSUE!J52+HSCS!J52+HSCNO!J52+LSUAg!J52+PBRC!J52</f>
        <v>0</v>
      </c>
      <c r="K52" s="49">
        <f t="shared" si="12"/>
        <v>0</v>
      </c>
      <c r="L52" s="99">
        <f t="shared" si="13"/>
        <v>18192073</v>
      </c>
      <c r="M52" s="51">
        <f>IF(ISBLANK(L52),"  ",IF(L76&gt;0,L52/L76,IF(L52&gt;0,1,0)))</f>
        <v>7.6061540570216699E-3</v>
      </c>
      <c r="N52" s="25"/>
    </row>
    <row r="53" spans="1:14" ht="15" customHeight="1" x14ac:dyDescent="0.2">
      <c r="A53" s="98" t="s">
        <v>50</v>
      </c>
      <c r="B53" s="4">
        <f>+LSU!B53+LSUA!B53+LSUS!B53+LSUE!B53+HSCS!B53+HSCNO!B53+LSUAg!B53+PBRC!B53</f>
        <v>6861730.0499999998</v>
      </c>
      <c r="C53" s="48">
        <f t="shared" si="1"/>
        <v>1</v>
      </c>
      <c r="D53" s="43">
        <f>+LSU!D53+LSUA!D53+LSUS!D53+LSUE!D53+HSCS!D53+HSCNO!D53+LSUAg!D53+PBRC!D53</f>
        <v>0</v>
      </c>
      <c r="E53" s="49">
        <f t="shared" si="9"/>
        <v>0</v>
      </c>
      <c r="F53" s="99">
        <f t="shared" si="10"/>
        <v>6861730.0499999998</v>
      </c>
      <c r="G53" s="51">
        <f>IF(ISBLANK(F53),"  ",IF(F76&gt;0,F53/F76,IF(F53&gt;0,1,0)))</f>
        <v>2.8453367996763958E-3</v>
      </c>
      <c r="H53" s="4">
        <f>+LSU!H53+LSUA!H53+LSUS!H53+LSUE!H53+HSCS!H53+HSCNO!H53+LSUAg!H53+PBRC!H53</f>
        <v>7086217</v>
      </c>
      <c r="I53" s="48">
        <f t="shared" si="11"/>
        <v>1</v>
      </c>
      <c r="J53" s="43">
        <f>+LSU!J53+LSUA!J53+LSUS!J53+LSUE!J53+HSCS!J53+HSCNO!J53+LSUAg!J53+PBRC!J53</f>
        <v>0</v>
      </c>
      <c r="K53" s="49">
        <f t="shared" si="12"/>
        <v>0</v>
      </c>
      <c r="L53" s="99">
        <f t="shared" si="13"/>
        <v>7086217</v>
      </c>
      <c r="M53" s="51">
        <f>IF(ISBLANK(L53),"  ",IF(L76&gt;0,L53/L76,IF(L53&gt;0,1,0)))</f>
        <v>2.9627661555385099E-3</v>
      </c>
      <c r="N53" s="25"/>
    </row>
    <row r="54" spans="1:14" ht="15" customHeight="1" x14ac:dyDescent="0.2">
      <c r="A54" s="98" t="s">
        <v>51</v>
      </c>
      <c r="B54" s="4">
        <f>+LSU!B54+LSUA!B54+LSUS!B54+LSUE!B54+HSCS!B54+HSCNO!B54+LSUAg!B54+PBRC!B54</f>
        <v>0</v>
      </c>
      <c r="C54" s="48">
        <f>IF(ISBLANK(B54),"  ",IF(F54&gt;0,B54/F54,IF(B54&gt;0,1,0)))</f>
        <v>0</v>
      </c>
      <c r="D54" s="43">
        <f>+LSU!D54+LSUA!D54+LSUS!D54+LSUE!D54+HSCS!D54+HSCNO!D54+LSUAg!D54+PBRC!D54</f>
        <v>2767270.24</v>
      </c>
      <c r="E54" s="49">
        <f t="shared" si="9"/>
        <v>1</v>
      </c>
      <c r="F54" s="99">
        <f t="shared" si="10"/>
        <v>2767270.24</v>
      </c>
      <c r="G54" s="51">
        <f>IF(ISBLANK(F54),"  ",IF(F76&gt;0,F54/F76,IF(F54&gt;0,1,0)))</f>
        <v>1.1474971750777827E-3</v>
      </c>
      <c r="H54" s="4">
        <f>+LSU!H54+LSUA!H54+LSUS!H54+LSUE!H54+HSCS!H54+HSCNO!H54+LSUAg!H54+PBRC!H54</f>
        <v>0</v>
      </c>
      <c r="I54" s="48">
        <f t="shared" si="11"/>
        <v>0</v>
      </c>
      <c r="J54" s="43">
        <f>+LSU!J54+LSUA!J54+LSUS!J54+LSUE!J54+HSCS!J54+HSCNO!J54+LSUAg!J54+PBRC!J54</f>
        <v>3267338</v>
      </c>
      <c r="K54" s="49">
        <f>IF(ISBLANK(J54),"  ",IF(L54&gt;0,J54/L54,IF(J54&gt;0,1,0)))</f>
        <v>1</v>
      </c>
      <c r="L54" s="99">
        <f t="shared" si="13"/>
        <v>3267338</v>
      </c>
      <c r="M54" s="51">
        <f>IF(ISBLANK(L54),"  ",IF(L76&gt;0,L54/L76,IF(L54&gt;0,1,0)))</f>
        <v>1.3660826990063786E-3</v>
      </c>
      <c r="N54" s="25"/>
    </row>
    <row r="55" spans="1:14" ht="15" customHeight="1" x14ac:dyDescent="0.2">
      <c r="A55" s="31" t="s">
        <v>52</v>
      </c>
      <c r="B55" s="4">
        <f>+LSU!B55+LSUA!B55+LSUS!B55+LSUE!B55+HSCS!B55+HSCNO!B55+LSUAg!B55+PBRC!B55</f>
        <v>71290379.299999997</v>
      </c>
      <c r="C55" s="48">
        <f>IF(ISBLANK(B55),"  ",IF(F55&gt;0,B55/F55,IF(B55&gt;0,1,0)))</f>
        <v>0.63417940656758665</v>
      </c>
      <c r="D55" s="43">
        <f>+LSU!D55+LSUA!D55+LSUS!D55+LSUE!D55+HSCS!D55+HSCNO!D55+LSUAg!D55+PBRC!D55</f>
        <v>41123203.610000007</v>
      </c>
      <c r="E55" s="49">
        <f t="shared" si="9"/>
        <v>0.36582059343241341</v>
      </c>
      <c r="F55" s="99">
        <f t="shared" si="10"/>
        <v>112413582.91</v>
      </c>
      <c r="G55" s="51">
        <f>IF(ISBLANK(F55),"  ",IF(F76&gt;0,F55/F76,IF(F55&gt;0,1,0)))</f>
        <v>4.6614265193556631E-2</v>
      </c>
      <c r="H55" s="4">
        <f>+LSU!H55+LSUA!H55+LSUS!H55+LSUE!H55+HSCS!H55+HSCNO!H55+LSUAg!H55+PBRC!H55</f>
        <v>75150208</v>
      </c>
      <c r="I55" s="48">
        <f t="shared" si="11"/>
        <v>0.65590295225683837</v>
      </c>
      <c r="J55" s="43">
        <f>+LSU!J55+LSUA!J55+LSUS!J55+LSUE!J55+HSCS!J55+HSCNO!J55+LSUAg!J55+PBRC!J55</f>
        <v>39424986</v>
      </c>
      <c r="K55" s="49">
        <f t="shared" si="12"/>
        <v>0.34409704774316158</v>
      </c>
      <c r="L55" s="97">
        <f t="shared" si="13"/>
        <v>114575194</v>
      </c>
      <c r="M55" s="51">
        <f>IF(ISBLANK(L55),"  ",IF(L76&gt;0,L55/L76,IF(L55&gt;0,1,0)))</f>
        <v>4.7904193033809002E-2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552870341.50999999</v>
      </c>
      <c r="C56" s="84">
        <f t="shared" si="1"/>
        <v>0.90774798272884838</v>
      </c>
      <c r="D56" s="85">
        <f>D55+D53+D52+D51+D50</f>
        <v>53419474.610000007</v>
      </c>
      <c r="E56" s="75">
        <f t="shared" si="9"/>
        <v>8.7708485470974304E-2</v>
      </c>
      <c r="F56" s="100">
        <f>F55+F53+F52+F51+F50+F54</f>
        <v>609057086.36000001</v>
      </c>
      <c r="G56" s="74">
        <f>IF(ISBLANK(F56),"  ",IF(F76&gt;0,F56/F76,IF(F56&gt;0,1,0)))</f>
        <v>0.25255621079465124</v>
      </c>
      <c r="H56" s="83">
        <f>H55+H53+H52+H51+H50</f>
        <v>557247504</v>
      </c>
      <c r="I56" s="84">
        <f t="shared" si="11"/>
        <v>0.90736585510279855</v>
      </c>
      <c r="J56" s="85">
        <f>J55+J53+J52+J51+J50</f>
        <v>56890113</v>
      </c>
      <c r="K56" s="75">
        <f t="shared" si="12"/>
        <v>9.263414489720144E-2</v>
      </c>
      <c r="L56" s="97">
        <f t="shared" si="13"/>
        <v>614137617</v>
      </c>
      <c r="M56" s="74">
        <f>IF(ISBLANK(L56),"  ",IF(L76&gt;0,L56/L76,IF(L56&gt;0,1,0)))</f>
        <v>0.25677256941054327</v>
      </c>
      <c r="N56" s="76"/>
    </row>
    <row r="57" spans="1:14" ht="15" customHeight="1" x14ac:dyDescent="0.2">
      <c r="A57" s="41" t="s">
        <v>54</v>
      </c>
      <c r="B57" s="4">
        <f>+LSU!B57+LSUA!B57+LSUS!B57+LSUE!B57+HSCS!B57+HSCNO!B57+LSUAg!B57+PBRC!B57</f>
        <v>0</v>
      </c>
      <c r="C57" s="48">
        <f t="shared" ref="C57:C66" si="14">IF(ISBLANK(B57),"  ",IF(F57&gt;0,B57/F57,IF(B57&gt;0,1,0)))</f>
        <v>0</v>
      </c>
      <c r="D57" s="43">
        <f>+LSU!D57+LSUA!D57+LSUS!D57+LSUE!D57+HSCS!D57+HSCNO!D57+LSUAg!D57+PBRC!D57</f>
        <v>0</v>
      </c>
      <c r="E57" s="49">
        <f t="shared" ref="E57:E66" si="15">IF(ISBLANK(D57),"  ",IF(F57&gt;0,D57/F57,IF(D57&gt;0,1,0)))</f>
        <v>0</v>
      </c>
      <c r="F57" s="99">
        <f t="shared" ref="F57:F66" si="16">D57+B57</f>
        <v>0</v>
      </c>
      <c r="G57" s="51">
        <f>IF(ISBLANK(F57),"  ",IF(F76&gt;0,F57/F76,IF(F57&gt;0,1,0)))</f>
        <v>0</v>
      </c>
      <c r="H57" s="4">
        <f>+LSU!H57+LSUA!H57+LSUS!H57+LSUE!H57+HSCS!H57+HSCNO!H57+LSUAg!H57+PBRC!H57</f>
        <v>0</v>
      </c>
      <c r="I57" s="48">
        <f t="shared" ref="I57:I66" si="17">IF(ISBLANK(H57),"  ",IF(L57&gt;0,H57/L57,IF(H57&gt;0,1,0)))</f>
        <v>0</v>
      </c>
      <c r="J57" s="43">
        <f>+LSU!J57+LSUA!J57+LSUS!J57+LSUE!J57+HSCS!J57+HSCNO!J57+LSUAg!J57+PBRC!J57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+LSU!B58+LSUA!B58+LSUS!B58+LSUE!B58+HSCS!B58+HSCNO!B58+LSUAg!B58+PBRC!B58</f>
        <v>0</v>
      </c>
      <c r="C58" s="48">
        <f t="shared" si="14"/>
        <v>0</v>
      </c>
      <c r="D58" s="43">
        <f>+LSU!D58+LSUA!D58+LSUS!D58+LSUE!D58+HSCS!D58+HSCNO!D58+LSUAg!D58+PBRC!D58</f>
        <v>12357260.84</v>
      </c>
      <c r="E58" s="49">
        <f t="shared" si="15"/>
        <v>1</v>
      </c>
      <c r="F58" s="99">
        <f t="shared" si="16"/>
        <v>12357260.84</v>
      </c>
      <c r="G58" s="51">
        <f>IF(ISBLANK(F58),"  ",IF(F76&gt;0,F58/F76,IF(F58&gt;0,1,0)))</f>
        <v>5.1241550971904016E-3</v>
      </c>
      <c r="H58" s="4">
        <f>+LSU!H58+LSUA!H58+LSUS!H58+LSUE!H58+HSCS!H58+HSCNO!H58+LSUAg!H58+PBRC!H58</f>
        <v>0</v>
      </c>
      <c r="I58" s="48">
        <f t="shared" si="17"/>
        <v>0</v>
      </c>
      <c r="J58" s="43">
        <f>+LSU!J58+LSUA!J58+LSUS!J58+LSUE!J58+HSCS!J58+HSCNO!J58+LSUAg!J58+PBRC!J58</f>
        <v>12357000</v>
      </c>
      <c r="K58" s="49">
        <f t="shared" si="12"/>
        <v>1</v>
      </c>
      <c r="L58" s="34">
        <f t="shared" si="13"/>
        <v>12357000</v>
      </c>
      <c r="M58" s="51">
        <f>IF(ISBLANK(L58),"  ",IF(L76&gt;0,L58/L76,IF(L58&gt;0,1,0)))</f>
        <v>5.1664945321303829E-3</v>
      </c>
      <c r="N58" s="25"/>
    </row>
    <row r="59" spans="1:14" ht="15" customHeight="1" x14ac:dyDescent="0.2">
      <c r="A59" s="82" t="s">
        <v>56</v>
      </c>
      <c r="B59" s="4">
        <f>+LSU!B59+LSUA!B59+LSUS!B59+LSUE!B59+HSCS!B59+HSCNO!B59+LSUAg!B59+PBRC!B59</f>
        <v>7860444.54</v>
      </c>
      <c r="C59" s="48">
        <f t="shared" si="14"/>
        <v>0.11685754611690606</v>
      </c>
      <c r="D59" s="43">
        <f>+LSU!D59+LSUA!D59+LSUS!D59+LSUE!D59+HSCS!D59+HSCNO!D59+LSUAg!D59+PBRC!D59</f>
        <v>59404741.160000004</v>
      </c>
      <c r="E59" s="49">
        <f t="shared" si="15"/>
        <v>0.88314245388309398</v>
      </c>
      <c r="F59" s="99">
        <f t="shared" si="16"/>
        <v>67265185.700000003</v>
      </c>
      <c r="G59" s="51">
        <f>IF(ISBLANK(F59),"  ",IF(F76&gt;0,F59/F76,IF(F59&gt;0,1,0)))</f>
        <v>2.7892689863145588E-2</v>
      </c>
      <c r="H59" s="4">
        <f>+LSU!H59+LSUA!H59+LSUS!H59+LSUE!H59+HSCS!H59+HSCNO!H59+LSUAg!H59+PBRC!H59</f>
        <v>7745773</v>
      </c>
      <c r="I59" s="48">
        <f t="shared" si="17"/>
        <v>0.15615464706342239</v>
      </c>
      <c r="J59" s="43">
        <f>+LSU!J59+LSUA!J59+LSUS!J59+LSUE!J59+HSCS!J59+HSCNO!J59+LSUAg!J59+PBRC!J59</f>
        <v>41857445</v>
      </c>
      <c r="K59" s="49">
        <f t="shared" si="12"/>
        <v>0.84384535293657759</v>
      </c>
      <c r="L59" s="34">
        <f t="shared" si="13"/>
        <v>49603218</v>
      </c>
      <c r="M59" s="51">
        <f>IF(ISBLANK(L59),"  ",IF(L76&gt;0,L59/L76,IF(L59&gt;0,1,0)))</f>
        <v>2.0739237239869823E-2</v>
      </c>
      <c r="N59" s="25"/>
    </row>
    <row r="60" spans="1:14" ht="15" customHeight="1" x14ac:dyDescent="0.2">
      <c r="A60" s="81" t="s">
        <v>57</v>
      </c>
      <c r="B60" s="4">
        <f>+LSU!B60+LSUA!B60+LSUS!B60+LSUE!B60+HSCS!B60+HSCNO!B60+LSUAg!B60+PBRC!B60</f>
        <v>0</v>
      </c>
      <c r="C60" s="48">
        <f t="shared" si="14"/>
        <v>0</v>
      </c>
      <c r="D60" s="43">
        <f>+LSU!D60+LSUA!D60+LSUS!D60+LSUE!D60+HSCS!D60+HSCNO!D60+LSUAg!D60+PBRC!D60</f>
        <v>68007535.960000008</v>
      </c>
      <c r="E60" s="49">
        <f t="shared" si="15"/>
        <v>1</v>
      </c>
      <c r="F60" s="99">
        <f t="shared" si="16"/>
        <v>68007535.960000008</v>
      </c>
      <c r="G60" s="51">
        <f>IF(ISBLANK(F60),"  ",IF(F76&gt;0,F60/F76,IF(F60&gt;0,1,0)))</f>
        <v>2.8200518427900532E-2</v>
      </c>
      <c r="H60" s="4">
        <f>+LSU!H60+LSUA!H60+LSUS!H60+LSUE!H60+HSCS!H60+HSCNO!H60+LSUAg!H60+PBRC!H60</f>
        <v>0</v>
      </c>
      <c r="I60" s="48">
        <f t="shared" si="17"/>
        <v>0</v>
      </c>
      <c r="J60" s="43">
        <f>+LSU!J60+LSUA!J60+LSUS!J60+LSUE!J60+HSCS!J60+HSCNO!J60+LSUAg!J60+PBRC!J60</f>
        <v>70775528</v>
      </c>
      <c r="K60" s="49">
        <f t="shared" si="12"/>
        <v>1</v>
      </c>
      <c r="L60" s="68">
        <f t="shared" si="13"/>
        <v>70775528</v>
      </c>
      <c r="M60" s="51">
        <f>IF(ISBLANK(L60),"  ",IF(L76&gt;0,L60/L76,IF(L60&gt;0,1,0)))</f>
        <v>2.9591436304980241E-2</v>
      </c>
      <c r="N60" s="25"/>
    </row>
    <row r="61" spans="1:14" ht="15" customHeight="1" x14ac:dyDescent="0.2">
      <c r="A61" s="103" t="s">
        <v>58</v>
      </c>
      <c r="B61" s="4">
        <f>+LSU!B61+LSUA!B61+LSUS!B61+LSUE!B61+HSCS!B61+HSCNO!B61+LSUAg!B61+PBRC!B61</f>
        <v>0</v>
      </c>
      <c r="C61" s="48">
        <f t="shared" si="14"/>
        <v>0</v>
      </c>
      <c r="D61" s="43">
        <f>+LSU!D61+LSUA!D61+LSUS!D61+LSUE!D61+HSCS!D61+HSCNO!D61+LSUAg!D61+PBRC!D61</f>
        <v>0</v>
      </c>
      <c r="E61" s="49">
        <f t="shared" si="15"/>
        <v>0</v>
      </c>
      <c r="F61" s="99">
        <f t="shared" si="16"/>
        <v>0</v>
      </c>
      <c r="G61" s="51">
        <f>IF(ISBLANK(F61),"  ",IF(F76&gt;0,F61/F76,IF(F61&gt;0,1,0)))</f>
        <v>0</v>
      </c>
      <c r="H61" s="4">
        <f>+LSU!H61+LSUA!H61+LSUS!H61+LSUE!H61+HSCS!H61+HSCNO!H61+LSUAg!H61+PBRC!H61</f>
        <v>0</v>
      </c>
      <c r="I61" s="48">
        <f t="shared" si="17"/>
        <v>0</v>
      </c>
      <c r="J61" s="43">
        <f>+LSU!J61+LSUA!J61+LSUS!J61+LSUE!J61+HSCS!J61+HSCNO!J61+LSUAg!J61+PBRC!J61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+LSU!B62+LSUA!B62+LSUS!B62+LSUE!B62+HSCS!B62+HSCNO!B62+LSUAg!B62+PBRC!B62</f>
        <v>0</v>
      </c>
      <c r="C62" s="48">
        <f t="shared" si="14"/>
        <v>0</v>
      </c>
      <c r="D62" s="43">
        <f>+LSU!D62+LSUA!D62+LSUS!D62+LSUE!D62+HSCS!D62+HSCNO!D62+LSUAg!D62+PBRC!D62</f>
        <v>140002971.16</v>
      </c>
      <c r="E62" s="49">
        <f t="shared" si="15"/>
        <v>1</v>
      </c>
      <c r="F62" s="99">
        <f t="shared" si="16"/>
        <v>140002971.16</v>
      </c>
      <c r="G62" s="51">
        <f>IF(ISBLANK(F62),"  ",IF(F76&gt;0,F62/F76,IF(F62&gt;0,1,0)))</f>
        <v>5.8054689269739071E-2</v>
      </c>
      <c r="H62" s="4">
        <f>+LSU!H62+LSUA!H62+LSUS!H62+LSUE!H62+HSCS!H62+HSCNO!H62+LSUAg!H62+PBRC!H62</f>
        <v>0</v>
      </c>
      <c r="I62" s="48">
        <f t="shared" si="17"/>
        <v>0</v>
      </c>
      <c r="J62" s="43">
        <f>+LSU!J62+LSUA!J62+LSUS!J62+LSUE!J62+HSCS!J62+HSCNO!J62+LSUAg!J62+PBRC!J62</f>
        <v>134263320</v>
      </c>
      <c r="K62" s="49">
        <f t="shared" si="12"/>
        <v>1</v>
      </c>
      <c r="L62" s="34">
        <f t="shared" si="13"/>
        <v>134263320</v>
      </c>
      <c r="M62" s="51">
        <f>IF(ISBLANK(L62),"  ",IF(L76&gt;0,L62/L76,IF(L62&gt;0,1,0)))</f>
        <v>5.6135850825092815E-2</v>
      </c>
      <c r="N62" s="25"/>
    </row>
    <row r="63" spans="1:14" ht="15" customHeight="1" x14ac:dyDescent="0.2">
      <c r="A63" s="104" t="s">
        <v>60</v>
      </c>
      <c r="B63" s="4">
        <f>+LSU!B63+LSUA!B63+LSUS!B63+LSUE!B63+HSCS!B63+HSCNO!B63+LSUAg!B63+PBRC!B63</f>
        <v>0</v>
      </c>
      <c r="C63" s="48">
        <f t="shared" si="14"/>
        <v>0</v>
      </c>
      <c r="D63" s="43">
        <f>+LSU!D63+LSUA!D63+LSUS!D63+LSUE!D63+HSCS!D63+HSCNO!D63+LSUAg!D63+PBRC!D63</f>
        <v>125889371.41</v>
      </c>
      <c r="E63" s="49">
        <f t="shared" si="15"/>
        <v>1</v>
      </c>
      <c r="F63" s="99">
        <f t="shared" si="16"/>
        <v>125889371.41</v>
      </c>
      <c r="G63" s="51">
        <f>IF(ISBLANK(F63),"  ",IF(F76&gt;0,F63/F76,IF(F63&gt;0,1,0)))</f>
        <v>5.2202237416932855E-2</v>
      </c>
      <c r="H63" s="4">
        <f>+LSU!H63+LSUA!H63+LSUS!H63+LSUE!H63+HSCS!H63+HSCNO!H63+LSUAg!H63+PBRC!H63</f>
        <v>0</v>
      </c>
      <c r="I63" s="48">
        <f t="shared" si="17"/>
        <v>0</v>
      </c>
      <c r="J63" s="43">
        <f>+LSU!J63+LSUA!J63+LSUS!J63+LSUE!J63+HSCS!J63+HSCNO!J63+LSUAg!J63+PBRC!J63</f>
        <v>138852088</v>
      </c>
      <c r="K63" s="49">
        <f t="shared" si="12"/>
        <v>1</v>
      </c>
      <c r="L63" s="34">
        <f t="shared" si="13"/>
        <v>138852088</v>
      </c>
      <c r="M63" s="51">
        <f>IF(ISBLANK(L63),"  ",IF(L76&gt;0,L63/L76,IF(L63&gt;0,1,0)))</f>
        <v>5.805442691809394E-2</v>
      </c>
      <c r="N63" s="25"/>
    </row>
    <row r="64" spans="1:14" ht="15" customHeight="1" x14ac:dyDescent="0.2">
      <c r="A64" s="104" t="s">
        <v>61</v>
      </c>
      <c r="B64" s="4">
        <f>+LSU!B64+LSUA!B64+LSUS!B64+LSUE!B64+HSCS!B64+HSCNO!B64+LSUAg!B64+PBRC!B64</f>
        <v>0</v>
      </c>
      <c r="C64" s="48">
        <f t="shared" si="14"/>
        <v>0</v>
      </c>
      <c r="D64" s="43">
        <f>+LSU!D64+LSUA!D64+LSUS!D64+LSUE!D64+HSCS!D64+HSCNO!D64+LSUAg!D64+PBRC!D64</f>
        <v>2958566.0900000003</v>
      </c>
      <c r="E64" s="49">
        <f t="shared" si="15"/>
        <v>1</v>
      </c>
      <c r="F64" s="99">
        <f t="shared" si="16"/>
        <v>2958566.0900000003</v>
      </c>
      <c r="G64" s="51">
        <f>IF(ISBLANK(F64),"  ",IF(F76&gt;0,F64/F76,IF(F64&gt;0,1,0)))</f>
        <v>1.2268213568313881E-3</v>
      </c>
      <c r="H64" s="4">
        <f>+LSU!H64+LSUA!H64+LSUS!H64+LSUE!H64+HSCS!H64+HSCNO!H64+LSUAg!H64+PBRC!H64</f>
        <v>0</v>
      </c>
      <c r="I64" s="48">
        <f t="shared" si="17"/>
        <v>0</v>
      </c>
      <c r="J64" s="43">
        <f>+LSU!J64+LSUA!J64+LSUS!J64+LSUE!J64+HSCS!J64+HSCNO!J64+LSUAg!J64+PBRC!J64</f>
        <v>8797589</v>
      </c>
      <c r="K64" s="49">
        <f t="shared" si="12"/>
        <v>1</v>
      </c>
      <c r="L64" s="34">
        <f t="shared" si="13"/>
        <v>8797589</v>
      </c>
      <c r="M64" s="51">
        <f>IF(ISBLANK(L64),"  ",IF(L76&gt;0,L64/L76,IF(L64&gt;0,1,0)))</f>
        <v>3.6782953357959378E-3</v>
      </c>
      <c r="N64" s="25"/>
    </row>
    <row r="65" spans="1:14" ht="15" customHeight="1" x14ac:dyDescent="0.2">
      <c r="A65" s="82" t="s">
        <v>62</v>
      </c>
      <c r="B65" s="4">
        <f>+LSU!B65+LSUA!B65+LSUS!B65+LSUE!B65+HSCS!B65+HSCNO!B65+LSUAg!B65+PBRC!B65</f>
        <v>0</v>
      </c>
      <c r="C65" s="48">
        <f t="shared" si="14"/>
        <v>0</v>
      </c>
      <c r="D65" s="43">
        <f>+LSU!D65+LSUA!D65+LSUS!D65+LSUE!D65+HSCS!D65+HSCNO!D65+LSUAg!D65+PBRC!D65</f>
        <v>649735600.42000008</v>
      </c>
      <c r="E65" s="49">
        <f t="shared" si="15"/>
        <v>1</v>
      </c>
      <c r="F65" s="99">
        <f t="shared" si="16"/>
        <v>649735600.42000008</v>
      </c>
      <c r="G65" s="51">
        <f>IF(ISBLANK(F65),"  ",IF(F76&gt;0,F65/F76,IF(F65&gt;0,1,0)))</f>
        <v>0.26942427062324675</v>
      </c>
      <c r="H65" s="4">
        <f>+LSU!H65+LSUA!H65+LSUS!H65+LSUE!H65+HSCS!H65+HSCNO!H65+LSUAg!H65+PBRC!H65</f>
        <v>0</v>
      </c>
      <c r="I65" s="48">
        <f t="shared" si="17"/>
        <v>0</v>
      </c>
      <c r="J65" s="43">
        <f>+LSU!J65+LSUA!J65+LSUS!J65+LSUE!J65+HSCS!J65+HSCNO!J65+LSUAg!J65+PBRC!J65</f>
        <v>632437108</v>
      </c>
      <c r="K65" s="49">
        <f t="shared" si="12"/>
        <v>1</v>
      </c>
      <c r="L65" s="34">
        <f t="shared" si="13"/>
        <v>632437108</v>
      </c>
      <c r="M65" s="51">
        <f>IF(ISBLANK(L65),"  ",IF(L76&gt;0,L65/L76,IF(L65&gt;0,1,0)))</f>
        <v>0.26442363521877094</v>
      </c>
      <c r="N65" s="25"/>
    </row>
    <row r="66" spans="1:14" ht="15" customHeight="1" x14ac:dyDescent="0.2">
      <c r="A66" s="81" t="s">
        <v>63</v>
      </c>
      <c r="B66" s="4">
        <f>+LSU!B66+LSUA!B66+LSUS!B66+LSUE!B66+HSCS!B66+HSCNO!B66+LSUAg!B66+PBRC!B66</f>
        <v>16072559.23</v>
      </c>
      <c r="C66" s="48">
        <f t="shared" si="14"/>
        <v>0.13488304986138219</v>
      </c>
      <c r="D66" s="43">
        <f>+LSU!D66+LSUA!D66+LSUS!D66+LSUE!D66+HSCS!D66+HSCNO!D66+LSUAg!D66+PBRC!D66</f>
        <v>103086662.38099998</v>
      </c>
      <c r="E66" s="49">
        <f t="shared" si="15"/>
        <v>0.86511695013861778</v>
      </c>
      <c r="F66" s="99">
        <f t="shared" si="16"/>
        <v>119159221.61099999</v>
      </c>
      <c r="G66" s="51">
        <f>IF(ISBLANK(F66),"  ",IF(F76&gt;0,F66/F76,IF(F66&gt;0,1,0)))</f>
        <v>4.9411462677779509E-2</v>
      </c>
      <c r="H66" s="4">
        <f>+LSU!H66+LSUA!H66+LSUS!H66+LSUE!H66+HSCS!H66+HSCNO!H66+LSUAg!H66+PBRC!H66</f>
        <v>20613959</v>
      </c>
      <c r="I66" s="48">
        <f t="shared" si="17"/>
        <v>0.17970362668688028</v>
      </c>
      <c r="J66" s="43">
        <f>+LSU!J66+LSUA!J66+LSUS!J66+LSUE!J66+HSCS!J66+HSCNO!J66+LSUAg!J66+PBRC!J66</f>
        <v>94096909</v>
      </c>
      <c r="K66" s="49">
        <f t="shared" si="12"/>
        <v>0.82029637331311978</v>
      </c>
      <c r="L66" s="34">
        <f t="shared" si="13"/>
        <v>114710868</v>
      </c>
      <c r="M66" s="51">
        <f>IF(ISBLANK(L66),"  ",IF(L76&gt;0,L66/L76,IF(L66&gt;0,1,0)))</f>
        <v>4.7960918693690228E-2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576803345.27999997</v>
      </c>
      <c r="C67" s="84">
        <f t="shared" si="1"/>
        <v>0.32144048271093056</v>
      </c>
      <c r="D67" s="107">
        <f>D66+D65+D64+D63+D62+D61+D60+D59+D58+D57+D56</f>
        <v>1214862184.0309999</v>
      </c>
      <c r="E67" s="75">
        <f>IF(ISBLANK(D67),"  ",IF(F67&gt;0,D67/F67,IF(D67&gt;0,1,0)))</f>
        <v>0.67701737525917971</v>
      </c>
      <c r="F67" s="106">
        <f>F66+F65+F64+F63+F62+F61+F60+F59+F58+F57+F56</f>
        <v>1794432799.5510001</v>
      </c>
      <c r="G67" s="74">
        <f>IF(ISBLANK(F67),"  ",IF(F76&gt;0,F67/F76,IF(F67&gt;0,1,0)))</f>
        <v>0.74409305552741734</v>
      </c>
      <c r="H67" s="106">
        <f>H66+H65+H64+H63+H62+H61+H60+H59+H58+H57+H56</f>
        <v>585607236</v>
      </c>
      <c r="I67" s="84">
        <f>IF(ISBLANK(H67),"  ",IF(L67&gt;0,H67/L67,IF(H67&gt;0,1,0)))</f>
        <v>0.32974599574384261</v>
      </c>
      <c r="J67" s="107">
        <f>J66+J65+J64+J63+J62+J61+J60+J59+J58+J57+J56</f>
        <v>1190327100</v>
      </c>
      <c r="K67" s="75">
        <f t="shared" si="12"/>
        <v>0.67025400425615733</v>
      </c>
      <c r="L67" s="106">
        <f>L66+L65+L64+L63+L62+L61+L60+L59+L58+L57+L56</f>
        <v>1775934336</v>
      </c>
      <c r="M67" s="74">
        <f>IF(ISBLANK(L67),"  ",IF(L76&gt;0,L67/L76,IF(L67&gt;0,1,0)))</f>
        <v>0.74252286447896765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+LSU!B69+LSUA!B69+LSUS!B69+LSUE!B69+HSCS!B69+HSCNO!B69+LSUAg!B69+PBRC!B69</f>
        <v>0</v>
      </c>
      <c r="C69" s="42">
        <f>IF(ISBLANK(B69),"  ",IF(F69&gt;0,B69/F69,IF(B69&gt;0,1,0)))</f>
        <v>0</v>
      </c>
      <c r="D69" s="43">
        <f>+LSU!D69+LSUA!D69+LSUS!D69+LSUE!D69+HSCS!D69+HSCNO!D69+LSUAg!D69+PBRC!D69</f>
        <v>13975</v>
      </c>
      <c r="E69" s="44">
        <f>IF(ISBLANK(D69),"  ",IF(F69&gt;0,D69/F69,IF(D69&gt;0,1,0)))</f>
        <v>1</v>
      </c>
      <c r="F69" s="160">
        <f>D69+B69</f>
        <v>13975</v>
      </c>
      <c r="G69" s="46">
        <f>IF(ISBLANK(F69),"  ",IF(F76&gt;0,F69/F76,IF(F69&gt;0,1,0)))</f>
        <v>5.7949790338192673E-6</v>
      </c>
      <c r="H69" s="4">
        <f>+LSU!H69+LSUA!H69+LSUS!H69+LSUE!H69+HSCS!H69+HSCNO!H69+LSUAg!H69+PBRC!H69</f>
        <v>0</v>
      </c>
      <c r="I69" s="42">
        <f>IF(ISBLANK(H69),"  ",IF(L69&gt;0,H69/L69,IF(H69&gt;0,1,0)))</f>
        <v>0</v>
      </c>
      <c r="J69" s="43">
        <f>+LSU!J69+LSUA!J69+LSUS!J69+LSUE!J69+HSCS!J69+HSCNO!J69+LSUAg!J69+PBRC!J69</f>
        <v>7000</v>
      </c>
      <c r="K69" s="44">
        <f>IF(ISBLANK(J69),"  ",IF(L69&gt;0,J69/L69,IF(J69&gt;0,1,0)))</f>
        <v>1</v>
      </c>
      <c r="L69" s="58">
        <f>J69+H69</f>
        <v>7000</v>
      </c>
      <c r="M69" s="46">
        <f>IF(ISBLANK(L69),"  ",IF(L76&gt;0,L69/L76,IF(L69&gt;0,1,0)))</f>
        <v>2.9267185987628618E-6</v>
      </c>
    </row>
    <row r="70" spans="1:14" ht="15" customHeight="1" x14ac:dyDescent="0.2">
      <c r="A70" s="31" t="s">
        <v>67</v>
      </c>
      <c r="B70" s="4">
        <f>+LSU!B70+LSUA!B70+LSUS!B70+LSUE!B70+HSCS!B70+HSCNO!B70+LSUAg!B70+PBRC!B70</f>
        <v>0</v>
      </c>
      <c r="C70" s="48">
        <f>IF(ISBLANK(B70),"  ",IF(F70&gt;0,B70/F70,IF(B70&gt;0,1,0)))</f>
        <v>0</v>
      </c>
      <c r="D70" s="43">
        <f>+LSU!D70+LSUA!D70+LSUS!D70+LSUE!D70+HSCS!D70+HSCNO!D70+LSUAg!D70+PBRC!D70</f>
        <v>0</v>
      </c>
      <c r="E70" s="49">
        <f>IF(ISBLANK(D70),"  ",IF(F70&gt;0,D70/F70,IF(D70&gt;0,1,0)))</f>
        <v>0</v>
      </c>
      <c r="F70" s="99">
        <f>D70+B70</f>
        <v>0</v>
      </c>
      <c r="G70" s="51">
        <f>IF(ISBLANK(F70),"  ",IF(F76&gt;0,F70/F76,IF(F70&gt;0,1,0)))</f>
        <v>0</v>
      </c>
      <c r="H70" s="4">
        <f>+LSU!H70+LSUA!H70+LSUS!H70+LSUE!H70+HSCS!H70+HSCNO!H70+LSUAg!H70+PBRC!H70</f>
        <v>0</v>
      </c>
      <c r="I70" s="48">
        <f>IF(ISBLANK(H70),"  ",IF(L70&gt;0,H70/L70,IF(H70&gt;0,1,0)))</f>
        <v>0</v>
      </c>
      <c r="J70" s="43">
        <f>+LSU!J70+LSUA!J70+LSUS!J70+LSUE!J70+HSCS!J70+HSCNO!J70+LSUAg!J70+PBRC!J70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+LSU!B72+LSUA!B72+LSUS!B72+LSUE!B72+HSCS!B72+HSCNO!B72+LSUAg!B72+PBRC!B72</f>
        <v>0</v>
      </c>
      <c r="C72" s="42">
        <f>IF(ISBLANK(B72),"  ",IF(F72&gt;0,B72/F72,IF(B72&gt;0,1,0)))</f>
        <v>0</v>
      </c>
      <c r="D72" s="43">
        <f>+LSU!D72+LSUA!D72+LSUS!D72+LSUE!D72+HSCS!D72+HSCNO!D72+LSUAg!D72+PBRC!D72</f>
        <v>45025477.850000001</v>
      </c>
      <c r="E72" s="44">
        <f>IF(ISBLANK(D72),"  ",IF(F72&gt;0,D72/F72,IF(D72&gt;0,1,0)))</f>
        <v>1</v>
      </c>
      <c r="F72" s="160">
        <f>D72+B72</f>
        <v>45025477.850000001</v>
      </c>
      <c r="G72" s="46">
        <f>IF(ISBLANK(F72),"  ",IF(F76&gt;0,F72/F76,IF(F72&gt;0,1,0)))</f>
        <v>1.8670604660353762E-2</v>
      </c>
      <c r="H72" s="4">
        <f>+LSU!H72+LSUA!H72+LSUS!H72+LSUE!H72+HSCS!H72+HSCNO!H72+LSUAg!H72+PBRC!H72</f>
        <v>0</v>
      </c>
      <c r="I72" s="42">
        <f>IF(ISBLANK(H72),"  ",IF(L72&gt;0,H72/L72,IF(H72&gt;0,1,0)))</f>
        <v>0</v>
      </c>
      <c r="J72" s="43">
        <f>+LSU!J72+LSUA!J72+LSUS!J72+LSUE!J72+HSCS!J72+HSCNO!J72+LSUAg!J72+PBRC!J72</f>
        <v>38100000</v>
      </c>
      <c r="K72" s="44">
        <f>IF(ISBLANK(J72),"  ",IF(L72&gt;0,J72/L72,IF(J72&gt;0,1,0)))</f>
        <v>1</v>
      </c>
      <c r="L72" s="58">
        <f>J72+H72</f>
        <v>38100000</v>
      </c>
      <c r="M72" s="46">
        <f>IF(ISBLANK(L72),"  ",IF(L76&gt;0,L72/L76,IF(L72&gt;0,1,0)))</f>
        <v>1.5929711230409292E-2</v>
      </c>
    </row>
    <row r="73" spans="1:14" ht="15" customHeight="1" x14ac:dyDescent="0.2">
      <c r="A73" s="31" t="s">
        <v>70</v>
      </c>
      <c r="B73" s="4">
        <f>+LSU!B73+LSUA!B73+LSUS!B73+LSUE!B73+HSCS!B73+HSCNO!B73+LSUAg!B73+PBRC!B73</f>
        <v>13001294.609999999</v>
      </c>
      <c r="C73" s="48">
        <f>IF(ISBLANK(B73),"  ",IF(F73&gt;0,B73/F73,IF(B73&gt;0,1,0)))</f>
        <v>7.2384483779601036E-2</v>
      </c>
      <c r="D73" s="43">
        <f>+LSU!D73+LSUA!D73+LSUS!D73+LSUE!D73+HSCS!D73+HSCNO!D73+LSUAg!D73+PBRC!D73</f>
        <v>166613091.39000002</v>
      </c>
      <c r="E73" s="49">
        <f>IF(ISBLANK(D73),"  ",IF(F73&gt;0,D73/F73,IF(D73&gt;0,1,0)))</f>
        <v>0.92761551622039906</v>
      </c>
      <c r="F73" s="99">
        <f>D73+B73</f>
        <v>179614386</v>
      </c>
      <c r="G73" s="51">
        <f>IF(ISBLANK(F73),"  ",IF(F76&gt;0,F73/F76,IF(F73&gt;0,1,0)))</f>
        <v>7.448025767744694E-2</v>
      </c>
      <c r="H73" s="4">
        <f>+LSU!H73+LSUA!H73+LSUS!H73+LSUE!H73+HSCS!H73+HSCNO!H73+LSUAg!H73+PBRC!H73</f>
        <v>13018275</v>
      </c>
      <c r="I73" s="48">
        <f>IF(ISBLANK(H73),"  ",IF(L73&gt;0,H73/L73,IF(H73&gt;0,1,0)))</f>
        <v>7.2869896107008322E-2</v>
      </c>
      <c r="J73" s="43">
        <f>+LSU!J73+LSUA!J73+LSUS!J73+LSUE!J73+HSCS!J73+HSCNO!J73+LSUAg!J73+PBRC!J73</f>
        <v>165632659</v>
      </c>
      <c r="K73" s="49">
        <f>IF(ISBLANK(J73),"  ",IF(L73&gt;0,J73/L73,IF(J73&gt;0,1,0)))</f>
        <v>0.92713010389299166</v>
      </c>
      <c r="L73" s="34">
        <f>J73+H73</f>
        <v>178650934</v>
      </c>
      <c r="M73" s="51">
        <f>IF(ISBLANK(L73),"  ",IF(L76&gt;0,L73/L76,IF(L73&gt;0,1,0)))</f>
        <v>7.4694430174879492E-2</v>
      </c>
    </row>
    <row r="74" spans="1:14" s="77" customFormat="1" ht="15" customHeight="1" x14ac:dyDescent="0.25">
      <c r="A74" s="78" t="s">
        <v>71</v>
      </c>
      <c r="B74" s="110">
        <f>B73+B72+B70+B69</f>
        <v>13001294.609999999</v>
      </c>
      <c r="C74" s="84">
        <f t="shared" si="1"/>
        <v>5.7872568198938656E-2</v>
      </c>
      <c r="D74" s="111">
        <f>D73+D72+D70+D69</f>
        <v>211652544.24000001</v>
      </c>
      <c r="E74" s="75">
        <f>IF(ISBLANK(D74),"  ",IF(F74&gt;0,D74/F74,IF(D74&gt;0,1,0)))</f>
        <v>0.9421274318010614</v>
      </c>
      <c r="F74" s="112">
        <f>F73+F72+F71+F70+F69</f>
        <v>224653838.84999999</v>
      </c>
      <c r="G74" s="74">
        <f>IF(ISBLANK(F74),"  ",IF(F76&gt;0,F74/F76,IF(F74&gt;0,1,0)))</f>
        <v>9.3156657316834521E-2</v>
      </c>
      <c r="H74" s="110">
        <f>H73+H72+H70+H69</f>
        <v>13018275</v>
      </c>
      <c r="I74" s="84">
        <f>IF(ISBLANK(H74),"  ",IF(L74&gt;0,H74/L74,IF(H74&gt;0,1,0)))</f>
        <v>6.0059047250376543E-2</v>
      </c>
      <c r="J74" s="111">
        <f>J73+J72+J70+J69</f>
        <v>203739659</v>
      </c>
      <c r="K74" s="75">
        <f>IF(ISBLANK(J74),"  ",IF(L74&gt;0,J74/L74,IF(J74&gt;0,1,0)))</f>
        <v>0.93994095274962342</v>
      </c>
      <c r="L74" s="112">
        <f>L73+L72+L71+L70+L69</f>
        <v>216757934</v>
      </c>
      <c r="M74" s="74">
        <f>IF(ISBLANK(L74),"  ",IF(L76&gt;0,L74/L76,IF(L74&gt;0,1,0)))</f>
        <v>9.0627068123887544E-2</v>
      </c>
    </row>
    <row r="75" spans="1:14" s="77" customFormat="1" ht="15" customHeight="1" x14ac:dyDescent="0.25">
      <c r="A75" s="78" t="s">
        <v>72</v>
      </c>
      <c r="B75" s="88">
        <f>+LSU!B75+LSUA!B75+LSUS!B75+LSUE!B75+HSCS!B75+HSCNO!B75+LSUAg!B75+PBRC!B75</f>
        <v>0</v>
      </c>
      <c r="C75" s="84">
        <f>IF(ISBLANK(B75),"  ",IF(F75&gt;0,B75/F75,IF(B75&gt;0,1,0)))</f>
        <v>0</v>
      </c>
      <c r="D75" s="89">
        <f>+LSU!D75+LSUA!D75+LSUS!D75+LSUE!D75+HSCS!D75+HSCNO!D75+LSUAg!D75+PBRC!D75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+LSU!H75+LSUA!H75+LSUS!H75+LSUE!H75+HSCS!H75+HSCNO!H75+LSUAg!H75+PBRC!H75</f>
        <v>0</v>
      </c>
      <c r="I75" s="84">
        <f>IF(ISBLANK(H75),"  ",IF(L75&gt;0,H75/L75,IF(H75&gt;0,1,0)))</f>
        <v>0</v>
      </c>
      <c r="J75" s="89">
        <f>+LSU!J75+LSUA!J75+LSUS!J75+LSUE!J75+HSCS!J75+HSCNO!J75+LSUAg!J75+PBRC!J75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982288417.6099999</v>
      </c>
      <c r="C76" s="116">
        <f t="shared" si="1"/>
        <v>0.40732313311008617</v>
      </c>
      <c r="D76" s="115">
        <f>D74+D67+D47+D40+D48+D75</f>
        <v>1426514728.2709999</v>
      </c>
      <c r="E76" s="117">
        <f>IF(ISBLANK(D76),"  ",IF(F76&gt;0,D76/F76,IF(D76&gt;0,1,0)))</f>
        <v>0.59152936971483605</v>
      </c>
      <c r="F76" s="115">
        <f>F74+F67+F47+F40+F48+F75</f>
        <v>2411570416.1209998</v>
      </c>
      <c r="G76" s="118">
        <f>IF(ISBLANK(F76),"  ",IF(F76&gt;0,F76/F76,IF(F76&gt;0,1,0)))</f>
        <v>1</v>
      </c>
      <c r="H76" s="115">
        <f>H74+H67+H47+H40+H48+H75</f>
        <v>997690345</v>
      </c>
      <c r="I76" s="116">
        <f>IF(ISBLANK(H76),"  ",IF(L76&gt;0,H76/L76,IF(H76&gt;0,1,0)))</f>
        <v>0.417136984073948</v>
      </c>
      <c r="J76" s="115">
        <f>J74+J67+J47+J40+J48+J75</f>
        <v>1394066759</v>
      </c>
      <c r="K76" s="117">
        <f>IF(ISBLANK(J76),"  ",IF(L76&gt;0,J76/L76,IF(J76&gt;0,1,0)))</f>
        <v>0.58286301592605194</v>
      </c>
      <c r="L76" s="115">
        <f>L74+L67+L47+L40+L48+L75</f>
        <v>2391757104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116169563</v>
      </c>
      <c r="C13" s="44">
        <f>IF(ISBLANK(B13)," ",IF(B13&gt;0,B13/F13,IF(B13&gt;0,1,0)))</f>
        <v>1</v>
      </c>
      <c r="D13" s="43">
        <v>0</v>
      </c>
      <c r="E13" s="44">
        <f>IF(ISBLANK(D13)," ",IF(F13&gt;0,D13/F13,IF(D13&gt;0,1,0)))</f>
        <v>0</v>
      </c>
      <c r="F13" s="45">
        <f>D13+B13</f>
        <v>116169563</v>
      </c>
      <c r="G13" s="46">
        <f>IF(ISBLANK(F13),"  ",IF($F$76&gt;0,F13/$F$76,IF(F13&gt;0,1,0)))</f>
        <v>0.10758789964709735</v>
      </c>
      <c r="H13" s="4">
        <v>115968824</v>
      </c>
      <c r="I13" s="42">
        <v>1</v>
      </c>
      <c r="J13" s="43">
        <v>0</v>
      </c>
      <c r="K13" s="44">
        <v>0</v>
      </c>
      <c r="L13" s="45">
        <f t="shared" ref="L13:L34" si="0">J13+H13</f>
        <v>115968824</v>
      </c>
      <c r="M13" s="47">
        <f>IF(ISBLANK(L13),"  ",IF(L76&gt;0,L13/L76,IF(L13&gt;0,1,0)))</f>
        <v>0.10563576184402709</v>
      </c>
      <c r="N13" s="25"/>
    </row>
    <row r="14" spans="1:17" ht="15" customHeight="1" x14ac:dyDescent="0.2">
      <c r="A14" s="11" t="s">
        <v>13</v>
      </c>
      <c r="B14" s="3">
        <v>0</v>
      </c>
      <c r="C14" s="44">
        <f t="shared" ref="C14:C76" si="1">IF(ISBLANK(B14)," ",IF(B14&gt;0,B14/F14,IF(B14&gt;0,1,0)))</f>
        <v>0</v>
      </c>
      <c r="D14" s="93">
        <v>0</v>
      </c>
      <c r="E14" s="44">
        <f t="shared" ref="E14:E76" si="2">IF(ISBLANK(D14),"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12628956.85</v>
      </c>
      <c r="C15" s="44">
        <f t="shared" si="1"/>
        <v>1</v>
      </c>
      <c r="D15" s="80">
        <v>0</v>
      </c>
      <c r="E15" s="44">
        <f t="shared" si="2"/>
        <v>0</v>
      </c>
      <c r="F15" s="38">
        <f t="shared" si="3"/>
        <v>12628956.85</v>
      </c>
      <c r="G15" s="46">
        <f t="shared" si="4"/>
        <v>1.169603213731055E-2</v>
      </c>
      <c r="H15" s="79">
        <v>12953548</v>
      </c>
      <c r="I15" s="53">
        <v>1</v>
      </c>
      <c r="J15" s="80">
        <v>0</v>
      </c>
      <c r="K15" s="55">
        <v>0</v>
      </c>
      <c r="L15" s="38">
        <f t="shared" si="0"/>
        <v>12953548</v>
      </c>
      <c r="M15" s="56">
        <f>IF(ISBLANK(L15),"  ",IF(L76&gt;0,L15/L76,IF(L15&gt;0,1,0)))</f>
        <v>1.1799360072524089E-2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8410486.1899999995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8410486.1899999995</v>
      </c>
      <c r="G17" s="46">
        <f>IF(ISBLANK(F17),"  ",IF($F$76&gt;0,F17/$F$76,IF(F17&gt;0,1,0)))</f>
        <v>7.7891878115528253E-3</v>
      </c>
      <c r="H17" s="32">
        <v>8636287</v>
      </c>
      <c r="I17" s="48">
        <v>1</v>
      </c>
      <c r="J17" s="80">
        <v>0</v>
      </c>
      <c r="K17" s="49">
        <v>0</v>
      </c>
      <c r="L17" s="34">
        <f t="shared" si="0"/>
        <v>8636287</v>
      </c>
      <c r="M17" s="51">
        <f>IF(ISBLANK(L17),"  ",IF(L76&gt;0,L17/L76,IF(L17&gt;0,1,0)))</f>
        <v>7.8667759599654746E-3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f t="shared" si="1"/>
        <v>0</v>
      </c>
      <c r="D18" s="80">
        <v>0</v>
      </c>
      <c r="E18" s="44">
        <f t="shared" si="2"/>
        <v>0</v>
      </c>
      <c r="F18" s="34">
        <f t="shared" si="3"/>
        <v>0</v>
      </c>
      <c r="G18" s="46">
        <f t="shared" ref="G18:G76" si="5">IF(ISBLANK(F18),"  ",IF($F$76&gt;0,F18/$F$76,IF(F18&gt;0,1,0)))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5"/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5"/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5"/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82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5"/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750000</v>
      </c>
      <c r="C23" s="44">
        <f t="shared" si="1"/>
        <v>1</v>
      </c>
      <c r="D23" s="80">
        <v>0</v>
      </c>
      <c r="E23" s="44">
        <f t="shared" si="2"/>
        <v>0</v>
      </c>
      <c r="F23" s="34">
        <f t="shared" si="3"/>
        <v>750000</v>
      </c>
      <c r="G23" s="46">
        <f t="shared" si="5"/>
        <v>6.945960942912647E-4</v>
      </c>
      <c r="H23" s="32">
        <v>750000</v>
      </c>
      <c r="I23" s="48">
        <v>1</v>
      </c>
      <c r="J23" s="80">
        <v>0</v>
      </c>
      <c r="K23" s="49">
        <v>0</v>
      </c>
      <c r="L23" s="34">
        <f t="shared" si="0"/>
        <v>750000</v>
      </c>
      <c r="M23" s="51">
        <f>IF(ISBLANK(L23),"  ",IF(L76&gt;0,L23/L76,IF(L23&gt;0,1,0)))</f>
        <v>6.8317344826244271E-4</v>
      </c>
      <c r="N23" s="25"/>
    </row>
    <row r="24" spans="1:14" ht="15" customHeight="1" x14ac:dyDescent="0.2">
      <c r="A24" s="59" t="s">
        <v>23</v>
      </c>
      <c r="B24" s="32">
        <v>3258470.66</v>
      </c>
      <c r="C24" s="44">
        <f t="shared" si="1"/>
        <v>1</v>
      </c>
      <c r="D24" s="80">
        <v>0</v>
      </c>
      <c r="E24" s="44">
        <f t="shared" si="2"/>
        <v>0</v>
      </c>
      <c r="F24" s="34">
        <f t="shared" si="3"/>
        <v>3258470.66</v>
      </c>
      <c r="G24" s="46">
        <f t="shared" si="5"/>
        <v>3.0177613250649063E-3</v>
      </c>
      <c r="H24" s="32">
        <v>3357261</v>
      </c>
      <c r="I24" s="48">
        <v>1</v>
      </c>
      <c r="J24" s="80">
        <v>0</v>
      </c>
      <c r="K24" s="49">
        <v>0</v>
      </c>
      <c r="L24" s="34">
        <f t="shared" si="0"/>
        <v>3357261</v>
      </c>
      <c r="M24" s="51">
        <f>IF(ISBLANK(L24),"  ",IF(L76&gt;0,L24/L76,IF(L24&gt;0,1,0)))</f>
        <v>3.0581220987826885E-3</v>
      </c>
      <c r="N24" s="25"/>
    </row>
    <row r="25" spans="1:14" ht="15" customHeight="1" x14ac:dyDescent="0.2">
      <c r="A25" s="59" t="s">
        <v>24</v>
      </c>
      <c r="B25" s="32">
        <v>210000</v>
      </c>
      <c r="C25" s="44">
        <f t="shared" si="1"/>
        <v>1</v>
      </c>
      <c r="D25" s="80">
        <v>0</v>
      </c>
      <c r="E25" s="44">
        <f t="shared" si="2"/>
        <v>0</v>
      </c>
      <c r="F25" s="34">
        <f t="shared" si="3"/>
        <v>210000</v>
      </c>
      <c r="G25" s="46">
        <f t="shared" si="5"/>
        <v>1.9448690640155411E-4</v>
      </c>
      <c r="H25" s="32">
        <v>210000</v>
      </c>
      <c r="I25" s="48">
        <v>1</v>
      </c>
      <c r="J25" s="80">
        <v>0</v>
      </c>
      <c r="K25" s="49">
        <v>0</v>
      </c>
      <c r="L25" s="34">
        <f t="shared" si="0"/>
        <v>210000</v>
      </c>
      <c r="M25" s="51">
        <f>IF(ISBLANK(L25),"  ",IF(L76&gt;0,L25/L76,IF(L25&gt;0,1,0)))</f>
        <v>1.9128856551348396E-4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5"/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5"/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5"/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5"/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5"/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5"/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5"/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5"/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5"/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44" t="str">
        <f t="shared" si="1"/>
        <v xml:space="preserve"> </v>
      </c>
      <c r="D35" s="80"/>
      <c r="E35" s="44" t="str">
        <f t="shared" si="2"/>
        <v xml:space="preserve"> </v>
      </c>
      <c r="F35" s="34">
        <f t="shared" si="3"/>
        <v>0</v>
      </c>
      <c r="G35" s="46">
        <f t="shared" si="5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4">
        <f t="shared" si="1"/>
        <v>0</v>
      </c>
      <c r="D36" s="80">
        <v>0</v>
      </c>
      <c r="E36" s="44">
        <f t="shared" si="2"/>
        <v>0</v>
      </c>
      <c r="F36" s="34">
        <f t="shared" si="3"/>
        <v>0</v>
      </c>
      <c r="G36" s="46">
        <f t="shared" si="5"/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44" t="str">
        <f t="shared" si="1"/>
        <v xml:space="preserve"> </v>
      </c>
      <c r="D37" s="80"/>
      <c r="E37" s="44" t="str">
        <f t="shared" si="2"/>
        <v xml:space="preserve"> </v>
      </c>
      <c r="F37" s="34">
        <f t="shared" si="3"/>
        <v>0</v>
      </c>
      <c r="G37" s="46">
        <f t="shared" si="5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4">
        <f t="shared" si="1"/>
        <v>0</v>
      </c>
      <c r="D38" s="70">
        <v>0</v>
      </c>
      <c r="E38" s="44">
        <f t="shared" si="2"/>
        <v>0</v>
      </c>
      <c r="F38" s="68">
        <f t="shared" si="3"/>
        <v>0</v>
      </c>
      <c r="G38" s="46">
        <f t="shared" si="5"/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4" t="str">
        <f t="shared" si="1"/>
        <v xml:space="preserve"> </v>
      </c>
      <c r="D39" s="70"/>
      <c r="E39" s="44" t="str">
        <f t="shared" si="2"/>
        <v xml:space="preserve"> </v>
      </c>
      <c r="F39" s="34">
        <f t="shared" si="3"/>
        <v>0</v>
      </c>
      <c r="G39" s="46">
        <f t="shared" si="5"/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128798519.84999999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128798519.84999999</v>
      </c>
      <c r="G40" s="228">
        <f t="shared" si="5"/>
        <v>0.1192839317844079</v>
      </c>
      <c r="H40" s="71">
        <v>128922372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128922372</v>
      </c>
      <c r="M40" s="74">
        <f>IF(ISBLANK(L40),"  ",IF(L76&gt;0,L40/L76,IF(L40&gt;0,1,0)))</f>
        <v>0.11743512191655119</v>
      </c>
      <c r="N40" s="76"/>
    </row>
    <row r="41" spans="1:14" ht="15" customHeight="1" x14ac:dyDescent="0.25">
      <c r="A41" s="78" t="s">
        <v>38</v>
      </c>
      <c r="B41" s="79"/>
      <c r="C41" s="44" t="str">
        <f t="shared" si="1"/>
        <v xml:space="preserve"> </v>
      </c>
      <c r="D41" s="80"/>
      <c r="E41" s="44" t="str">
        <f t="shared" si="2"/>
        <v xml:space="preserve">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5"/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4">
        <f t="shared" si="1"/>
        <v>0</v>
      </c>
      <c r="D43" s="80">
        <v>0</v>
      </c>
      <c r="E43" s="44">
        <f t="shared" si="2"/>
        <v>0</v>
      </c>
      <c r="F43" s="34">
        <f t="shared" si="3"/>
        <v>0</v>
      </c>
      <c r="G43" s="46">
        <f t="shared" si="5"/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4">
        <f t="shared" si="1"/>
        <v>0</v>
      </c>
      <c r="D44" s="80">
        <v>0</v>
      </c>
      <c r="E44" s="44">
        <f t="shared" si="2"/>
        <v>0</v>
      </c>
      <c r="F44" s="68">
        <f t="shared" si="3"/>
        <v>0</v>
      </c>
      <c r="G44" s="46">
        <f t="shared" si="5"/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7415345.8899999997</v>
      </c>
      <c r="C45" s="44">
        <f t="shared" si="1"/>
        <v>1</v>
      </c>
      <c r="D45" s="80">
        <v>0</v>
      </c>
      <c r="E45" s="44">
        <f t="shared" si="2"/>
        <v>0</v>
      </c>
      <c r="F45" s="68">
        <f t="shared" si="3"/>
        <v>7415345.8899999997</v>
      </c>
      <c r="G45" s="46">
        <f t="shared" si="5"/>
        <v>6.8675603906837093E-3</v>
      </c>
      <c r="H45" s="32">
        <v>7614116</v>
      </c>
      <c r="I45" s="48">
        <v>1</v>
      </c>
      <c r="J45" s="80">
        <v>0</v>
      </c>
      <c r="K45" s="49">
        <v>0</v>
      </c>
      <c r="L45" s="68">
        <f>J45+H45</f>
        <v>7614116</v>
      </c>
      <c r="M45" s="51">
        <f>IF(ISBLANK(L45),"  ",IF(J76&gt;0,L45/J76,IF(L45&gt;0,1,0)))</f>
        <v>1.4214333883683272E-2</v>
      </c>
      <c r="N45" s="25"/>
    </row>
    <row r="46" spans="1:14" ht="15" customHeight="1" x14ac:dyDescent="0.2">
      <c r="A46" s="81" t="s">
        <v>43</v>
      </c>
      <c r="B46" s="32">
        <v>0</v>
      </c>
      <c r="C46" s="44">
        <f t="shared" si="1"/>
        <v>0</v>
      </c>
      <c r="D46" s="80">
        <v>0</v>
      </c>
      <c r="E46" s="44">
        <f t="shared" si="2"/>
        <v>0</v>
      </c>
      <c r="F46" s="68">
        <f t="shared" si="3"/>
        <v>0</v>
      </c>
      <c r="G46" s="46">
        <f t="shared" si="5"/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7415345.8899999997</v>
      </c>
      <c r="C47" s="73">
        <f t="shared" si="1"/>
        <v>1</v>
      </c>
      <c r="D47" s="107">
        <v>0</v>
      </c>
      <c r="E47" s="73">
        <f t="shared" si="2"/>
        <v>0</v>
      </c>
      <c r="F47" s="86">
        <f t="shared" si="3"/>
        <v>7415345.8899999997</v>
      </c>
      <c r="G47" s="228">
        <f t="shared" si="5"/>
        <v>6.8675603906837093E-3</v>
      </c>
      <c r="H47" s="106">
        <v>7614116</v>
      </c>
      <c r="I47" s="84">
        <v>1</v>
      </c>
      <c r="J47" s="107">
        <v>0</v>
      </c>
      <c r="K47" s="75">
        <v>0</v>
      </c>
      <c r="L47" s="86">
        <f>L46+L45+L44+L43+L42</f>
        <v>7614116</v>
      </c>
      <c r="M47" s="74">
        <f>IF(ISBLANK(L47),"  ",IF(L76&gt;0,L47/L76,IF(L47&gt;0,1,0)))</f>
        <v>6.9356825109203159E-3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3">
        <f t="shared" si="1"/>
        <v>0</v>
      </c>
      <c r="D48" s="111">
        <v>0</v>
      </c>
      <c r="E48" s="73">
        <f t="shared" si="2"/>
        <v>0</v>
      </c>
      <c r="F48" s="90">
        <f t="shared" si="3"/>
        <v>0</v>
      </c>
      <c r="G48" s="228">
        <f t="shared" si="5"/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44" t="str">
        <f t="shared" si="1"/>
        <v xml:space="preserve"> </v>
      </c>
      <c r="D49" s="93"/>
      <c r="E49" s="44" t="str">
        <f t="shared" si="2"/>
        <v xml:space="preserve">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245119543.61000001</v>
      </c>
      <c r="C50" s="44">
        <f t="shared" si="1"/>
        <v>0.95223187425904832</v>
      </c>
      <c r="D50" s="93">
        <v>12296271</v>
      </c>
      <c r="E50" s="44">
        <f t="shared" si="2"/>
        <v>4.7768125740951732E-2</v>
      </c>
      <c r="F50" s="96">
        <f t="shared" si="3"/>
        <v>257415814.61000001</v>
      </c>
      <c r="G50" s="46">
        <f t="shared" si="5"/>
        <v>0.23840002591588039</v>
      </c>
      <c r="H50" s="91">
        <v>236018144</v>
      </c>
      <c r="I50" s="42">
        <v>0.93109948861280079</v>
      </c>
      <c r="J50" s="93">
        <v>17465127</v>
      </c>
      <c r="K50" s="44">
        <v>6.8900511387199201E-2</v>
      </c>
      <c r="L50" s="96">
        <f t="shared" ref="L50:L66" si="6">J50+H50</f>
        <v>253483271</v>
      </c>
      <c r="M50" s="46">
        <f>IF(ISBLANK(L50),"  ",IF(L76&gt;0,L50/L76,IF(L50&gt;0,1,0)))</f>
        <v>0.23089738710121765</v>
      </c>
      <c r="N50" s="25"/>
    </row>
    <row r="51" spans="1:14" ht="15" customHeight="1" x14ac:dyDescent="0.2">
      <c r="A51" s="31" t="s">
        <v>48</v>
      </c>
      <c r="B51" s="79">
        <v>77366099.079999998</v>
      </c>
      <c r="C51" s="44">
        <f t="shared" si="1"/>
        <v>1</v>
      </c>
      <c r="D51" s="80">
        <v>0</v>
      </c>
      <c r="E51" s="44">
        <f t="shared" si="2"/>
        <v>0</v>
      </c>
      <c r="F51" s="97">
        <f t="shared" si="3"/>
        <v>77366099.079999998</v>
      </c>
      <c r="G51" s="46">
        <f t="shared" si="5"/>
        <v>7.1650920335358678E-2</v>
      </c>
      <c r="H51" s="79">
        <v>86511386</v>
      </c>
      <c r="I51" s="48">
        <v>1</v>
      </c>
      <c r="J51" s="80">
        <v>0</v>
      </c>
      <c r="K51" s="49">
        <v>0</v>
      </c>
      <c r="L51" s="97">
        <f t="shared" si="6"/>
        <v>86511386</v>
      </c>
      <c r="M51" s="51">
        <f>IF(ISBLANK(L51),"  ",IF(L76&gt;0,L51/L76,IF(L51&gt;0,1,0)))</f>
        <v>7.8803042516777611E-2</v>
      </c>
      <c r="N51" s="25"/>
    </row>
    <row r="52" spans="1:14" ht="15" customHeight="1" x14ac:dyDescent="0.2">
      <c r="A52" s="98" t="s">
        <v>49</v>
      </c>
      <c r="B52" s="125">
        <v>14494407.210000001</v>
      </c>
      <c r="C52" s="44">
        <f t="shared" si="1"/>
        <v>1</v>
      </c>
      <c r="D52" s="126">
        <v>0</v>
      </c>
      <c r="E52" s="44">
        <f t="shared" si="2"/>
        <v>0</v>
      </c>
      <c r="F52" s="99">
        <f t="shared" si="3"/>
        <v>14494407.210000001</v>
      </c>
      <c r="G52" s="46">
        <f t="shared" si="5"/>
        <v>1.3423678182844196E-2</v>
      </c>
      <c r="H52" s="125">
        <v>14935143</v>
      </c>
      <c r="I52" s="48">
        <v>1</v>
      </c>
      <c r="J52" s="126">
        <v>0</v>
      </c>
      <c r="K52" s="49">
        <v>0</v>
      </c>
      <c r="L52" s="99">
        <f t="shared" si="6"/>
        <v>14935143</v>
      </c>
      <c r="M52" s="51">
        <f>IF(ISBLANK(L52),"  ",IF(L76&gt;0,L52/L76,IF(L52&gt;0,1,0)))</f>
        <v>1.360439085813691E-2</v>
      </c>
      <c r="N52" s="25"/>
    </row>
    <row r="53" spans="1:14" ht="15" customHeight="1" x14ac:dyDescent="0.2">
      <c r="A53" s="98" t="s">
        <v>50</v>
      </c>
      <c r="B53" s="125">
        <v>4938892.58</v>
      </c>
      <c r="C53" s="44">
        <f t="shared" si="1"/>
        <v>1</v>
      </c>
      <c r="D53" s="126">
        <v>0</v>
      </c>
      <c r="E53" s="44">
        <f t="shared" si="2"/>
        <v>0</v>
      </c>
      <c r="F53" s="99">
        <f t="shared" si="3"/>
        <v>4938892.58</v>
      </c>
      <c r="G53" s="46">
        <f t="shared" si="5"/>
        <v>4.574047328256144E-3</v>
      </c>
      <c r="H53" s="125">
        <v>5126608</v>
      </c>
      <c r="I53" s="48">
        <v>1</v>
      </c>
      <c r="J53" s="126">
        <v>0</v>
      </c>
      <c r="K53" s="49">
        <v>0</v>
      </c>
      <c r="L53" s="99">
        <f t="shared" si="6"/>
        <v>5126608</v>
      </c>
      <c r="M53" s="51">
        <f>IF(ISBLANK(L53),"  ",IF(L76&gt;0,L53/L76,IF(L53&gt;0,1,0)))</f>
        <v>4.6698166203330994E-3</v>
      </c>
      <c r="N53" s="25"/>
    </row>
    <row r="54" spans="1:14" ht="15" customHeight="1" x14ac:dyDescent="0.2">
      <c r="A54" s="98" t="s">
        <v>51</v>
      </c>
      <c r="B54" s="125">
        <v>0</v>
      </c>
      <c r="C54" s="44">
        <f t="shared" si="1"/>
        <v>0</v>
      </c>
      <c r="D54" s="126">
        <v>0</v>
      </c>
      <c r="E54" s="44">
        <f t="shared" si="2"/>
        <v>0</v>
      </c>
      <c r="F54" s="99">
        <f t="shared" si="3"/>
        <v>0</v>
      </c>
      <c r="G54" s="46">
        <f t="shared" si="5"/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6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63353533.420000002</v>
      </c>
      <c r="C55" s="44">
        <f t="shared" si="1"/>
        <v>0.68088090235504395</v>
      </c>
      <c r="D55" s="80">
        <v>29692891</v>
      </c>
      <c r="E55" s="44">
        <f t="shared" si="2"/>
        <v>0.319119097644956</v>
      </c>
      <c r="F55" s="97">
        <f t="shared" si="3"/>
        <v>93046424.420000002</v>
      </c>
      <c r="G55" s="46">
        <f t="shared" si="5"/>
        <v>8.6172910653199139E-2</v>
      </c>
      <c r="H55" s="79">
        <v>65374105</v>
      </c>
      <c r="I55" s="48">
        <v>0.68645686332643119</v>
      </c>
      <c r="J55" s="80">
        <v>29860000</v>
      </c>
      <c r="K55" s="49">
        <v>0.31354313667356876</v>
      </c>
      <c r="L55" s="97">
        <f t="shared" si="6"/>
        <v>95234105</v>
      </c>
      <c r="M55" s="51">
        <f>IF(ISBLANK(L55),"  ",IF(L76&gt;0,L55/L76,IF(L55&gt;0,1,0)))</f>
        <v>8.6748549206716707E-2</v>
      </c>
      <c r="N55" s="25"/>
    </row>
    <row r="56" spans="1:14" s="77" customFormat="1" ht="15" customHeight="1" x14ac:dyDescent="0.25">
      <c r="A56" s="87" t="s">
        <v>53</v>
      </c>
      <c r="B56" s="127">
        <v>405272475.90000004</v>
      </c>
      <c r="C56" s="73">
        <f t="shared" si="1"/>
        <v>0.90611946466692483</v>
      </c>
      <c r="D56" s="107">
        <v>41989162</v>
      </c>
      <c r="E56" s="73">
        <f t="shared" si="2"/>
        <v>9.388053533307511E-2</v>
      </c>
      <c r="F56" s="132">
        <f t="shared" si="3"/>
        <v>447261637.90000004</v>
      </c>
      <c r="G56" s="228">
        <f t="shared" si="5"/>
        <v>0.41422158241553858</v>
      </c>
      <c r="H56" s="127">
        <v>407965386</v>
      </c>
      <c r="I56" s="84">
        <v>0.89605509965897312</v>
      </c>
      <c r="J56" s="107">
        <v>47325127</v>
      </c>
      <c r="K56" s="75">
        <v>0.10394490034102687</v>
      </c>
      <c r="L56" s="132">
        <f t="shared" si="6"/>
        <v>455290513</v>
      </c>
      <c r="M56" s="74">
        <f>IF(ISBLANK(L56),"  ",IF(L76&gt;0,L56/L76,IF(L56&gt;0,1,0)))</f>
        <v>0.41472318630318195</v>
      </c>
      <c r="N56" s="76"/>
    </row>
    <row r="57" spans="1:14" ht="15" customHeight="1" x14ac:dyDescent="0.2">
      <c r="A57" s="41" t="s">
        <v>54</v>
      </c>
      <c r="B57" s="128">
        <v>0</v>
      </c>
      <c r="C57" s="44">
        <f t="shared" si="1"/>
        <v>0</v>
      </c>
      <c r="D57" s="129">
        <v>0</v>
      </c>
      <c r="E57" s="44">
        <f t="shared" si="2"/>
        <v>0</v>
      </c>
      <c r="F57" s="101">
        <f t="shared" si="3"/>
        <v>0</v>
      </c>
      <c r="G57" s="46">
        <f t="shared" si="5"/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6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4">
        <f t="shared" si="1"/>
        <v>0</v>
      </c>
      <c r="D58" s="80">
        <v>0</v>
      </c>
      <c r="E58" s="44">
        <f t="shared" si="2"/>
        <v>0</v>
      </c>
      <c r="F58" s="34">
        <f t="shared" si="3"/>
        <v>0</v>
      </c>
      <c r="G58" s="46">
        <f t="shared" si="5"/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6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2599708.81</v>
      </c>
      <c r="C59" s="44">
        <f t="shared" si="1"/>
        <v>0.11404993427002599</v>
      </c>
      <c r="D59" s="80">
        <v>20194770</v>
      </c>
      <c r="E59" s="44">
        <f t="shared" si="2"/>
        <v>0.88595006572997403</v>
      </c>
      <c r="F59" s="34">
        <f t="shared" si="3"/>
        <v>22794478.809999999</v>
      </c>
      <c r="G59" s="46">
        <f t="shared" si="5"/>
        <v>2.1110607937107992E-2</v>
      </c>
      <c r="H59" s="32">
        <v>1013075</v>
      </c>
      <c r="I59" s="48">
        <v>4.7757102635992192E-2</v>
      </c>
      <c r="J59" s="80">
        <v>20200000</v>
      </c>
      <c r="K59" s="49">
        <v>0.9522428973640078</v>
      </c>
      <c r="L59" s="34">
        <f t="shared" si="6"/>
        <v>21213075</v>
      </c>
      <c r="M59" s="51">
        <f>IF(ISBLANK(L59),"  ",IF(L76&gt;0,L59/L76,IF(L59&gt;0,1,0)))</f>
        <v>1.9322946127999754E-2</v>
      </c>
      <c r="N59" s="25"/>
    </row>
    <row r="60" spans="1:14" ht="15" customHeight="1" x14ac:dyDescent="0.2">
      <c r="A60" s="81" t="s">
        <v>57</v>
      </c>
      <c r="B60" s="69">
        <v>0</v>
      </c>
      <c r="C60" s="44">
        <f t="shared" si="1"/>
        <v>0</v>
      </c>
      <c r="D60" s="70">
        <v>34705957</v>
      </c>
      <c r="E60" s="44">
        <f t="shared" si="2"/>
        <v>1</v>
      </c>
      <c r="F60" s="68">
        <f t="shared" si="3"/>
        <v>34705957</v>
      </c>
      <c r="G60" s="46">
        <f t="shared" si="5"/>
        <v>3.2142162907787437E-2</v>
      </c>
      <c r="H60" s="69">
        <v>0</v>
      </c>
      <c r="I60" s="48">
        <v>0</v>
      </c>
      <c r="J60" s="70">
        <v>34700000</v>
      </c>
      <c r="K60" s="49">
        <v>1</v>
      </c>
      <c r="L60" s="68">
        <f t="shared" si="6"/>
        <v>34700000</v>
      </c>
      <c r="M60" s="51">
        <f>IF(ISBLANK(L60),"  ",IF(L76&gt;0,L60/L76,IF(L60&gt;0,1,0)))</f>
        <v>3.1608158206275681E-2</v>
      </c>
      <c r="N60" s="25"/>
    </row>
    <row r="61" spans="1:14" ht="15" customHeight="1" x14ac:dyDescent="0.2">
      <c r="A61" s="103" t="s">
        <v>58</v>
      </c>
      <c r="B61" s="32">
        <v>0</v>
      </c>
      <c r="C61" s="44">
        <f t="shared" si="1"/>
        <v>0</v>
      </c>
      <c r="D61" s="80">
        <v>0</v>
      </c>
      <c r="E61" s="44">
        <f t="shared" si="2"/>
        <v>0</v>
      </c>
      <c r="F61" s="34">
        <f t="shared" si="3"/>
        <v>0</v>
      </c>
      <c r="G61" s="46">
        <f t="shared" si="5"/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6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4">
        <f t="shared" si="1"/>
        <v>0</v>
      </c>
      <c r="D62" s="80">
        <v>139890023</v>
      </c>
      <c r="E62" s="44">
        <f t="shared" si="2"/>
        <v>1</v>
      </c>
      <c r="F62" s="34">
        <f t="shared" si="3"/>
        <v>139890023</v>
      </c>
      <c r="G62" s="46">
        <f t="shared" si="5"/>
        <v>0.12955608480815359</v>
      </c>
      <c r="H62" s="32">
        <v>0</v>
      </c>
      <c r="I62" s="48">
        <v>0</v>
      </c>
      <c r="J62" s="80">
        <v>134000000</v>
      </c>
      <c r="K62" s="49">
        <v>1</v>
      </c>
      <c r="L62" s="34">
        <f t="shared" si="6"/>
        <v>134000000</v>
      </c>
      <c r="M62" s="51">
        <f>IF(ISBLANK(L62),"  ",IF(L76&gt;0,L62/L76,IF(L62&gt;0,1,0)))</f>
        <v>0.12206032275622308</v>
      </c>
      <c r="N62" s="25"/>
    </row>
    <row r="63" spans="1:14" ht="15" customHeight="1" x14ac:dyDescent="0.2">
      <c r="A63" s="104" t="s">
        <v>60</v>
      </c>
      <c r="B63" s="32">
        <v>0</v>
      </c>
      <c r="C63" s="44">
        <f t="shared" si="1"/>
        <v>0</v>
      </c>
      <c r="D63" s="80">
        <v>100413256</v>
      </c>
      <c r="E63" s="44">
        <f t="shared" si="2"/>
        <v>1</v>
      </c>
      <c r="F63" s="34">
        <f t="shared" si="3"/>
        <v>100413256</v>
      </c>
      <c r="G63" s="46">
        <f t="shared" si="5"/>
        <v>9.2995540576891869E-2</v>
      </c>
      <c r="H63" s="32">
        <v>0</v>
      </c>
      <c r="I63" s="48">
        <v>0</v>
      </c>
      <c r="J63" s="80">
        <v>112869510</v>
      </c>
      <c r="K63" s="49">
        <v>1</v>
      </c>
      <c r="L63" s="34">
        <f t="shared" si="6"/>
        <v>112869510</v>
      </c>
      <c r="M63" s="51">
        <f>IF(ISBLANK(L63),"  ",IF(L76&gt;0,L63/L76,IF(L63&gt;0,1,0)))</f>
        <v>0.10281260313385635</v>
      </c>
      <c r="N63" s="25"/>
    </row>
    <row r="64" spans="1:14" ht="15" customHeight="1" x14ac:dyDescent="0.2">
      <c r="A64" s="104" t="s">
        <v>61</v>
      </c>
      <c r="B64" s="32">
        <v>0</v>
      </c>
      <c r="C64" s="44">
        <f t="shared" si="1"/>
        <v>0</v>
      </c>
      <c r="D64" s="80">
        <v>-1640606</v>
      </c>
      <c r="E64" s="44">
        <f t="shared" si="2"/>
        <v>0</v>
      </c>
      <c r="F64" s="34">
        <f t="shared" si="3"/>
        <v>-1640606</v>
      </c>
      <c r="G64" s="46">
        <f t="shared" si="5"/>
        <v>-1.5194113598277529E-3</v>
      </c>
      <c r="H64" s="32">
        <v>0</v>
      </c>
      <c r="I64" s="48">
        <v>0</v>
      </c>
      <c r="J64" s="80">
        <v>4500000</v>
      </c>
      <c r="K64" s="49">
        <v>1</v>
      </c>
      <c r="L64" s="34">
        <f t="shared" si="6"/>
        <v>4500000</v>
      </c>
      <c r="M64" s="51">
        <f>IF(ISBLANK(L64),"  ",IF(L76&gt;0,L64/L76,IF(L64&gt;0,1,0)))</f>
        <v>4.099040689574656E-3</v>
      </c>
      <c r="N64" s="25"/>
    </row>
    <row r="65" spans="1:14" ht="15" customHeight="1" x14ac:dyDescent="0.2">
      <c r="A65" s="82" t="s">
        <v>62</v>
      </c>
      <c r="B65" s="32">
        <v>0</v>
      </c>
      <c r="C65" s="44">
        <f t="shared" si="1"/>
        <v>0</v>
      </c>
      <c r="D65" s="80">
        <v>43958552</v>
      </c>
      <c r="E65" s="44">
        <f t="shared" si="2"/>
        <v>1</v>
      </c>
      <c r="F65" s="34">
        <f t="shared" si="3"/>
        <v>43958552</v>
      </c>
      <c r="G65" s="46">
        <f t="shared" si="5"/>
        <v>4.0711251373199281E-2</v>
      </c>
      <c r="H65" s="32">
        <v>0</v>
      </c>
      <c r="I65" s="48">
        <v>0</v>
      </c>
      <c r="J65" s="80">
        <v>43960000</v>
      </c>
      <c r="K65" s="49">
        <v>1</v>
      </c>
      <c r="L65" s="34">
        <f t="shared" si="6"/>
        <v>43960000</v>
      </c>
      <c r="M65" s="51">
        <f>IF(ISBLANK(L65),"  ",IF(L76&gt;0,L65/L76,IF(L65&gt;0,1,0)))</f>
        <v>4.0043073047489303E-2</v>
      </c>
      <c r="N65" s="25"/>
    </row>
    <row r="66" spans="1:14" ht="15" customHeight="1" x14ac:dyDescent="0.2">
      <c r="A66" s="81" t="s">
        <v>63</v>
      </c>
      <c r="B66" s="32">
        <v>13974320.199999999</v>
      </c>
      <c r="C66" s="44">
        <f t="shared" si="1"/>
        <v>0.29744138034907508</v>
      </c>
      <c r="D66" s="80">
        <v>33007442</v>
      </c>
      <c r="E66" s="44">
        <f t="shared" si="2"/>
        <v>0.70255861965092481</v>
      </c>
      <c r="F66" s="34">
        <f t="shared" si="3"/>
        <v>46981762.200000003</v>
      </c>
      <c r="G66" s="46">
        <f t="shared" si="5"/>
        <v>4.3511131369387973E-2</v>
      </c>
      <c r="H66" s="32">
        <v>16638255</v>
      </c>
      <c r="I66" s="48">
        <v>0.36528852751878199</v>
      </c>
      <c r="J66" s="80">
        <v>28910000</v>
      </c>
      <c r="K66" s="49">
        <v>0.63471147248121795</v>
      </c>
      <c r="L66" s="34">
        <f t="shared" si="6"/>
        <v>45548255</v>
      </c>
      <c r="M66" s="51">
        <f>IF(ISBLANK(L66),"  ",IF(L76&gt;0,L66/L76,IF(L66&gt;0,1,0)))</f>
        <v>4.1489811240916059E-2</v>
      </c>
      <c r="N66" s="25"/>
    </row>
    <row r="67" spans="1:14" s="77" customFormat="1" ht="15" customHeight="1" x14ac:dyDescent="0.25">
      <c r="A67" s="105" t="s">
        <v>64</v>
      </c>
      <c r="B67" s="106">
        <v>421846504.91000003</v>
      </c>
      <c r="C67" s="73">
        <f t="shared" si="1"/>
        <v>0.50558984870473034</v>
      </c>
      <c r="D67" s="107">
        <v>412518556</v>
      </c>
      <c r="E67" s="73">
        <f t="shared" si="2"/>
        <v>0.49441015129526961</v>
      </c>
      <c r="F67" s="106">
        <f t="shared" si="3"/>
        <v>834365060.91000009</v>
      </c>
      <c r="G67" s="46">
        <f t="shared" si="5"/>
        <v>0.77272895002823894</v>
      </c>
      <c r="H67" s="106">
        <v>425616716</v>
      </c>
      <c r="I67" s="84">
        <v>0.49950244128860782</v>
      </c>
      <c r="J67" s="107">
        <v>426464637</v>
      </c>
      <c r="K67" s="75">
        <v>0.50049755871139223</v>
      </c>
      <c r="L67" s="106">
        <f>L66+L65+L64+L63+L62+L61+L60+L59+L58+L57+L56</f>
        <v>852081353</v>
      </c>
      <c r="M67" s="74">
        <f>IF(ISBLANK(L67),"  ",IF(L76&gt;0,L67/L76,IF(L67&gt;0,1,0)))</f>
        <v>0.7761591415055169</v>
      </c>
      <c r="N67" s="76"/>
    </row>
    <row r="68" spans="1:14" ht="15" customHeight="1" x14ac:dyDescent="0.25">
      <c r="A68" s="14" t="s">
        <v>65</v>
      </c>
      <c r="B68" s="79"/>
      <c r="C68" s="44" t="str">
        <f t="shared" si="1"/>
        <v xml:space="preserve"> </v>
      </c>
      <c r="D68" s="80"/>
      <c r="E68" s="44" t="str">
        <f t="shared" si="2"/>
        <v xml:space="preserve">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 t="shared" si="5"/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4">
        <f t="shared" si="1"/>
        <v>0</v>
      </c>
      <c r="D70" s="80">
        <v>0</v>
      </c>
      <c r="E70" s="44">
        <f t="shared" si="2"/>
        <v>0</v>
      </c>
      <c r="F70" s="34">
        <f t="shared" si="3"/>
        <v>0</v>
      </c>
      <c r="G70" s="46">
        <f t="shared" si="5"/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44" t="str">
        <f t="shared" si="1"/>
        <v xml:space="preserve"> </v>
      </c>
      <c r="D71" s="80"/>
      <c r="E71" s="44" t="str">
        <f t="shared" si="2"/>
        <v xml:space="preserve">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27948955</v>
      </c>
      <c r="E72" s="44">
        <f t="shared" si="2"/>
        <v>1</v>
      </c>
      <c r="F72" s="58">
        <f t="shared" si="3"/>
        <v>27948955</v>
      </c>
      <c r="G72" s="46">
        <f t="shared" si="5"/>
        <v>2.5884313310029751E-2</v>
      </c>
      <c r="H72" s="3">
        <v>0</v>
      </c>
      <c r="I72" s="42">
        <v>0</v>
      </c>
      <c r="J72" s="93">
        <v>28000000</v>
      </c>
      <c r="K72" s="44">
        <v>1</v>
      </c>
      <c r="L72" s="58">
        <f>J72+H72</f>
        <v>28000000</v>
      </c>
      <c r="M72" s="46">
        <f>IF(ISBLANK(L72),"  ",IF(L76&gt;0,L72/L76,IF(L72&gt;0,1,0)))</f>
        <v>2.5505142068464527E-2</v>
      </c>
    </row>
    <row r="73" spans="1:14" ht="15" customHeight="1" x14ac:dyDescent="0.2">
      <c r="A73" s="31" t="s">
        <v>70</v>
      </c>
      <c r="B73" s="32">
        <v>0</v>
      </c>
      <c r="C73" s="44">
        <f t="shared" si="1"/>
        <v>0</v>
      </c>
      <c r="D73" s="80">
        <v>81236324</v>
      </c>
      <c r="E73" s="44">
        <f t="shared" si="2"/>
        <v>1</v>
      </c>
      <c r="F73" s="34">
        <f t="shared" si="3"/>
        <v>81236324</v>
      </c>
      <c r="G73" s="46">
        <f t="shared" si="5"/>
        <v>7.5235244486639638E-2</v>
      </c>
      <c r="H73" s="32">
        <v>0</v>
      </c>
      <c r="I73" s="48">
        <v>0</v>
      </c>
      <c r="J73" s="80">
        <v>81200000</v>
      </c>
      <c r="K73" s="49">
        <v>1</v>
      </c>
      <c r="L73" s="34">
        <f>J73+H73</f>
        <v>81200000</v>
      </c>
      <c r="M73" s="51">
        <f>IF(ISBLANK(L73),"  ",IF(L76&gt;0,L73/L76,IF(L73&gt;0,1,0)))</f>
        <v>7.3964911998547128E-2</v>
      </c>
    </row>
    <row r="74" spans="1:14" s="77" customFormat="1" ht="15" customHeight="1" x14ac:dyDescent="0.25">
      <c r="A74" s="78" t="s">
        <v>71</v>
      </c>
      <c r="B74" s="110">
        <v>0</v>
      </c>
      <c r="C74" s="73">
        <f t="shared" si="1"/>
        <v>0</v>
      </c>
      <c r="D74" s="111">
        <v>109185279</v>
      </c>
      <c r="E74" s="73">
        <f t="shared" si="2"/>
        <v>1</v>
      </c>
      <c r="F74" s="112">
        <f t="shared" si="3"/>
        <v>109185279</v>
      </c>
      <c r="G74" s="228">
        <f t="shared" si="5"/>
        <v>0.1011195577966694</v>
      </c>
      <c r="H74" s="110">
        <v>0</v>
      </c>
      <c r="I74" s="84">
        <v>0</v>
      </c>
      <c r="J74" s="111">
        <v>109200000</v>
      </c>
      <c r="K74" s="75">
        <v>1</v>
      </c>
      <c r="L74" s="112">
        <f>L73+L72+L71+L70+L69</f>
        <v>109200000</v>
      </c>
      <c r="M74" s="74">
        <f>IF(ISBLANK(L74),"  ",IF(L76&gt;0,L74/L76,IF(L74&gt;0,1,0)))</f>
        <v>9.9470054067011648E-2</v>
      </c>
    </row>
    <row r="75" spans="1:14" s="77" customFormat="1" ht="15" customHeight="1" x14ac:dyDescent="0.25">
      <c r="A75" s="78" t="s">
        <v>72</v>
      </c>
      <c r="B75" s="110">
        <v>0</v>
      </c>
      <c r="C75" s="73">
        <f t="shared" si="1"/>
        <v>0</v>
      </c>
      <c r="D75" s="111">
        <v>0</v>
      </c>
      <c r="E75" s="73">
        <f t="shared" si="2"/>
        <v>0</v>
      </c>
      <c r="F75" s="113">
        <f t="shared" si="3"/>
        <v>0</v>
      </c>
      <c r="G75" s="228">
        <f t="shared" si="5"/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558060370.64999998</v>
      </c>
      <c r="C76" s="117">
        <f t="shared" si="1"/>
        <v>0.51683540510963399</v>
      </c>
      <c r="D76" s="115">
        <v>521703835</v>
      </c>
      <c r="E76" s="117">
        <f t="shared" si="2"/>
        <v>0.48316459489036589</v>
      </c>
      <c r="F76" s="115">
        <f t="shared" si="3"/>
        <v>1079764205.6500001</v>
      </c>
      <c r="G76" s="117">
        <f t="shared" si="5"/>
        <v>1</v>
      </c>
      <c r="H76" s="115">
        <v>562153204</v>
      </c>
      <c r="I76" s="116">
        <v>0.51206419043794715</v>
      </c>
      <c r="J76" s="115">
        <v>535664637</v>
      </c>
      <c r="K76" s="117">
        <v>0.48793580956205285</v>
      </c>
      <c r="L76" s="115">
        <f>L74+L67+L47+L40+L48+L75</f>
        <v>1097817841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81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4962613</v>
      </c>
      <c r="C13" s="44">
        <v>1</v>
      </c>
      <c r="D13" s="43">
        <v>0</v>
      </c>
      <c r="E13" s="44">
        <v>0</v>
      </c>
      <c r="F13" s="45">
        <f>D13+B13</f>
        <v>4962613</v>
      </c>
      <c r="G13" s="46">
        <f>IF(ISBLANK(F13),"  ",IF($F$76&gt;0,F13/$F$76,IF(F13&gt;0,1,0)))</f>
        <v>0.14577033494649477</v>
      </c>
      <c r="H13" s="4">
        <v>5100153</v>
      </c>
      <c r="I13" s="42">
        <v>1</v>
      </c>
      <c r="J13" s="43">
        <v>0</v>
      </c>
      <c r="K13" s="44">
        <v>0</v>
      </c>
      <c r="L13" s="45">
        <f t="shared" ref="L13:L34" si="0">J13+H13</f>
        <v>5100153</v>
      </c>
      <c r="M13" s="47">
        <f>IF(ISBLANK(L13),"  ",IF(L76&gt;0,L13/L76,IF(L13&gt;0,1,0)))</f>
        <v>0.19727134722347556</v>
      </c>
      <c r="N13" s="25"/>
    </row>
    <row r="14" spans="1:17" ht="15" customHeight="1" x14ac:dyDescent="0.2">
      <c r="A14" s="11" t="s">
        <v>13</v>
      </c>
      <c r="B14" s="3">
        <v>0</v>
      </c>
      <c r="C14" s="49">
        <v>0</v>
      </c>
      <c r="D14" s="93">
        <v>0</v>
      </c>
      <c r="E14" s="49">
        <v>0</v>
      </c>
      <c r="F14" s="50">
        <f t="shared" ref="F14:F76" si="1">D14+B14</f>
        <v>0</v>
      </c>
      <c r="G14" s="46">
        <f t="shared" ref="G14:G16" si="2">IF(ISBLANK(F14),"  ",IF($F$76&gt;0,F14/$F$76,IF(F14&gt;0,1,0)))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260415.49</v>
      </c>
      <c r="C15" s="55">
        <v>1</v>
      </c>
      <c r="D15" s="80">
        <v>0</v>
      </c>
      <c r="E15" s="55">
        <v>0</v>
      </c>
      <c r="F15" s="38">
        <f t="shared" si="1"/>
        <v>260415.49</v>
      </c>
      <c r="G15" s="46">
        <f t="shared" si="2"/>
        <v>7.6493680249811059E-3</v>
      </c>
      <c r="H15" s="79">
        <v>267407</v>
      </c>
      <c r="I15" s="53">
        <v>1</v>
      </c>
      <c r="J15" s="80">
        <v>0</v>
      </c>
      <c r="K15" s="55">
        <v>0</v>
      </c>
      <c r="L15" s="38">
        <f t="shared" si="0"/>
        <v>267407</v>
      </c>
      <c r="M15" s="56">
        <f>IF(ISBLANK(L15),"  ",IF(L76&gt;0,L15/L76,IF(L15&gt;0,1,0)))</f>
        <v>1.0343167969076207E-2</v>
      </c>
      <c r="N15" s="25"/>
    </row>
    <row r="16" spans="1:17" ht="15" customHeight="1" x14ac:dyDescent="0.2">
      <c r="A16" s="57" t="s">
        <v>15</v>
      </c>
      <c r="B16" s="3">
        <v>0</v>
      </c>
      <c r="C16" s="44">
        <v>0</v>
      </c>
      <c r="D16" s="93">
        <v>0</v>
      </c>
      <c r="E16" s="44">
        <v>0</v>
      </c>
      <c r="F16" s="58">
        <f t="shared" si="1"/>
        <v>0</v>
      </c>
      <c r="G16" s="46">
        <f t="shared" si="2"/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260415.49</v>
      </c>
      <c r="C17" s="44">
        <v>1</v>
      </c>
      <c r="D17" s="80">
        <v>0</v>
      </c>
      <c r="E17" s="44">
        <v>0</v>
      </c>
      <c r="F17" s="34">
        <f t="shared" si="1"/>
        <v>260415.49</v>
      </c>
      <c r="G17" s="46">
        <f>IF(ISBLANK(F17),"  ",IF($F$76&gt;0,F17/$F$76,IF(F17&gt;0,1,0)))</f>
        <v>7.6493680249811059E-3</v>
      </c>
      <c r="H17" s="32">
        <v>267407</v>
      </c>
      <c r="I17" s="48">
        <v>1</v>
      </c>
      <c r="J17" s="80">
        <v>0</v>
      </c>
      <c r="K17" s="49">
        <v>0</v>
      </c>
      <c r="L17" s="34">
        <f t="shared" si="0"/>
        <v>267407</v>
      </c>
      <c r="M17" s="51">
        <f>IF(ISBLANK(L17),"  ",IF(L76&gt;0,L17/L76,IF(L17&gt;0,1,0)))</f>
        <v>1.0343167969076207E-2</v>
      </c>
      <c r="N17" s="25"/>
    </row>
    <row r="18" spans="1:14" ht="15" customHeight="1" x14ac:dyDescent="0.2">
      <c r="A18" s="59" t="s">
        <v>17</v>
      </c>
      <c r="B18" s="32">
        <v>0</v>
      </c>
      <c r="C18" s="44">
        <v>0</v>
      </c>
      <c r="D18" s="80">
        <v>0</v>
      </c>
      <c r="E18" s="44">
        <v>0</v>
      </c>
      <c r="F18" s="34">
        <f t="shared" si="1"/>
        <v>0</v>
      </c>
      <c r="G18" s="46">
        <f t="shared" ref="G18:G76" si="3">IF(ISBLANK(F18),"  ",IF($F$76&gt;0,F18/$F$76,IF(F18&gt;0,1,0)))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v>0</v>
      </c>
      <c r="D19" s="80">
        <v>0</v>
      </c>
      <c r="E19" s="44">
        <v>0</v>
      </c>
      <c r="F19" s="34">
        <f t="shared" si="1"/>
        <v>0</v>
      </c>
      <c r="G19" s="46">
        <f t="shared" si="3"/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v>0</v>
      </c>
      <c r="D20" s="80">
        <v>0</v>
      </c>
      <c r="E20" s="44">
        <v>0</v>
      </c>
      <c r="F20" s="34">
        <f t="shared" si="1"/>
        <v>0</v>
      </c>
      <c r="G20" s="46">
        <f t="shared" si="3"/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v>0</v>
      </c>
      <c r="D21" s="80">
        <v>0</v>
      </c>
      <c r="E21" s="44">
        <v>0</v>
      </c>
      <c r="F21" s="34">
        <f t="shared" si="1"/>
        <v>0</v>
      </c>
      <c r="G21" s="46">
        <f t="shared" si="3"/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v>0</v>
      </c>
      <c r="D22" s="80">
        <v>0</v>
      </c>
      <c r="E22" s="44">
        <v>0</v>
      </c>
      <c r="F22" s="34">
        <f t="shared" si="1"/>
        <v>0</v>
      </c>
      <c r="G22" s="46">
        <f t="shared" si="3"/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v>0</v>
      </c>
      <c r="D23" s="80">
        <v>0</v>
      </c>
      <c r="E23" s="44">
        <v>0</v>
      </c>
      <c r="F23" s="34">
        <f t="shared" si="1"/>
        <v>0</v>
      </c>
      <c r="G23" s="46">
        <f t="shared" si="3"/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v>0</v>
      </c>
      <c r="D24" s="80">
        <v>0</v>
      </c>
      <c r="E24" s="44">
        <v>0</v>
      </c>
      <c r="F24" s="34">
        <f t="shared" si="1"/>
        <v>0</v>
      </c>
      <c r="G24" s="46">
        <f t="shared" si="3"/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v>0</v>
      </c>
      <c r="D25" s="80">
        <v>0</v>
      </c>
      <c r="E25" s="44">
        <v>0</v>
      </c>
      <c r="F25" s="34">
        <f t="shared" si="1"/>
        <v>0</v>
      </c>
      <c r="G25" s="46">
        <f t="shared" si="3"/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v>0</v>
      </c>
      <c r="D26" s="80">
        <v>0</v>
      </c>
      <c r="E26" s="44">
        <v>0</v>
      </c>
      <c r="F26" s="34">
        <f t="shared" si="1"/>
        <v>0</v>
      </c>
      <c r="G26" s="46">
        <f t="shared" si="3"/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v>0</v>
      </c>
      <c r="D27" s="80">
        <v>0</v>
      </c>
      <c r="E27" s="44">
        <v>0</v>
      </c>
      <c r="F27" s="34">
        <f t="shared" si="1"/>
        <v>0</v>
      </c>
      <c r="G27" s="46">
        <f t="shared" si="3"/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v>0</v>
      </c>
      <c r="D28" s="80">
        <v>0</v>
      </c>
      <c r="E28" s="44">
        <v>0</v>
      </c>
      <c r="F28" s="34">
        <f t="shared" si="1"/>
        <v>0</v>
      </c>
      <c r="G28" s="46">
        <f t="shared" si="3"/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v>0</v>
      </c>
      <c r="D29" s="80">
        <v>0</v>
      </c>
      <c r="E29" s="44">
        <v>0</v>
      </c>
      <c r="F29" s="34">
        <f t="shared" si="1"/>
        <v>0</v>
      </c>
      <c r="G29" s="46">
        <f t="shared" si="3"/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v>0</v>
      </c>
      <c r="D30" s="80">
        <v>0</v>
      </c>
      <c r="E30" s="44">
        <v>0</v>
      </c>
      <c r="F30" s="34">
        <f t="shared" si="1"/>
        <v>0</v>
      </c>
      <c r="G30" s="46">
        <f t="shared" si="3"/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v>0</v>
      </c>
      <c r="D31" s="80">
        <v>0</v>
      </c>
      <c r="E31" s="44">
        <v>0</v>
      </c>
      <c r="F31" s="34">
        <f t="shared" si="1"/>
        <v>0</v>
      </c>
      <c r="G31" s="46">
        <f t="shared" si="3"/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v>0</v>
      </c>
      <c r="D32" s="80">
        <v>0</v>
      </c>
      <c r="E32" s="44">
        <v>0</v>
      </c>
      <c r="F32" s="34">
        <f t="shared" si="1"/>
        <v>0</v>
      </c>
      <c r="G32" s="46">
        <f t="shared" si="3"/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v>0</v>
      </c>
      <c r="D33" s="80">
        <v>0</v>
      </c>
      <c r="E33" s="44">
        <v>0</v>
      </c>
      <c r="F33" s="34">
        <f t="shared" si="1"/>
        <v>0</v>
      </c>
      <c r="G33" s="46">
        <f t="shared" si="3"/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v>0</v>
      </c>
      <c r="D34" s="80">
        <v>0</v>
      </c>
      <c r="E34" s="44">
        <v>0</v>
      </c>
      <c r="F34" s="34">
        <f t="shared" si="1"/>
        <v>0</v>
      </c>
      <c r="G34" s="46">
        <f t="shared" si="3"/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">
        <v>4</v>
      </c>
      <c r="D35" s="80"/>
      <c r="E35" s="66" t="s">
        <v>4</v>
      </c>
      <c r="F35" s="34">
        <f t="shared" si="1"/>
        <v>0</v>
      </c>
      <c r="G35" s="46">
        <f t="shared" si="3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v>0</v>
      </c>
      <c r="D36" s="80">
        <v>0</v>
      </c>
      <c r="E36" s="49">
        <v>0</v>
      </c>
      <c r="F36" s="34">
        <f t="shared" si="1"/>
        <v>0</v>
      </c>
      <c r="G36" s="46">
        <f t="shared" si="3"/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">
        <v>4</v>
      </c>
      <c r="D37" s="80"/>
      <c r="E37" s="66" t="s">
        <v>4</v>
      </c>
      <c r="F37" s="34">
        <f t="shared" si="1"/>
        <v>0</v>
      </c>
      <c r="G37" s="46">
        <f t="shared" si="3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v>0</v>
      </c>
      <c r="D38" s="70">
        <v>0</v>
      </c>
      <c r="E38" s="49">
        <v>0</v>
      </c>
      <c r="F38" s="68">
        <f t="shared" si="1"/>
        <v>0</v>
      </c>
      <c r="G38" s="46">
        <f t="shared" si="3"/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4" t="s">
        <v>10</v>
      </c>
      <c r="D39" s="70"/>
      <c r="E39" s="44" t="s">
        <v>10</v>
      </c>
      <c r="F39" s="34">
        <f t="shared" si="1"/>
        <v>0</v>
      </c>
      <c r="G39" s="46">
        <f t="shared" si="3"/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5223028.49</v>
      </c>
      <c r="C40" s="73">
        <v>1</v>
      </c>
      <c r="D40" s="122">
        <v>0</v>
      </c>
      <c r="E40" s="73">
        <v>0</v>
      </c>
      <c r="F40" s="71">
        <f t="shared" si="1"/>
        <v>5223028.49</v>
      </c>
      <c r="G40" s="228">
        <f t="shared" si="3"/>
        <v>0.15341970297147589</v>
      </c>
      <c r="H40" s="71">
        <v>5367560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5367560</v>
      </c>
      <c r="M40" s="74">
        <f>IF(ISBLANK(L40),"  ",IF(L76&gt;0,L40/L76,IF(L40&gt;0,1,0)))</f>
        <v>0.20761451519255175</v>
      </c>
      <c r="N40" s="76"/>
    </row>
    <row r="41" spans="1:14" ht="15" customHeight="1" x14ac:dyDescent="0.25">
      <c r="A41" s="78" t="s">
        <v>38</v>
      </c>
      <c r="B41" s="79"/>
      <c r="C41" s="66" t="s">
        <v>4</v>
      </c>
      <c r="D41" s="80"/>
      <c r="E41" s="66" t="s">
        <v>4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v>0</v>
      </c>
      <c r="D42" s="123">
        <v>0</v>
      </c>
      <c r="E42" s="44">
        <v>0</v>
      </c>
      <c r="F42" s="38">
        <f t="shared" si="1"/>
        <v>0</v>
      </c>
      <c r="G42" s="46">
        <f t="shared" si="3"/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v>0</v>
      </c>
      <c r="D43" s="80">
        <v>0</v>
      </c>
      <c r="E43" s="49">
        <v>0</v>
      </c>
      <c r="F43" s="34">
        <f t="shared" si="1"/>
        <v>0</v>
      </c>
      <c r="G43" s="46">
        <f t="shared" si="3"/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v>0</v>
      </c>
      <c r="D44" s="80">
        <v>0</v>
      </c>
      <c r="E44" s="49">
        <v>0</v>
      </c>
      <c r="F44" s="68">
        <f t="shared" si="1"/>
        <v>0</v>
      </c>
      <c r="G44" s="46">
        <f t="shared" si="3"/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v>0</v>
      </c>
      <c r="D45" s="80">
        <v>0</v>
      </c>
      <c r="E45" s="49">
        <v>0</v>
      </c>
      <c r="F45" s="68">
        <f t="shared" si="1"/>
        <v>0</v>
      </c>
      <c r="G45" s="46">
        <f t="shared" si="3"/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v>0</v>
      </c>
      <c r="D46" s="80">
        <v>0</v>
      </c>
      <c r="E46" s="49">
        <v>0</v>
      </c>
      <c r="F46" s="68">
        <f t="shared" si="1"/>
        <v>0</v>
      </c>
      <c r="G46" s="46">
        <f t="shared" si="3"/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v>0</v>
      </c>
      <c r="D47" s="107">
        <v>0</v>
      </c>
      <c r="E47" s="75">
        <v>0</v>
      </c>
      <c r="F47" s="86">
        <f t="shared" si="1"/>
        <v>0</v>
      </c>
      <c r="G47" s="228">
        <f t="shared" si="3"/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v>0</v>
      </c>
      <c r="D48" s="111">
        <v>0</v>
      </c>
      <c r="E48" s="75">
        <v>0</v>
      </c>
      <c r="F48" s="90">
        <f t="shared" si="1"/>
        <v>0</v>
      </c>
      <c r="G48" s="228">
        <f t="shared" si="3"/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">
        <v>4</v>
      </c>
      <c r="D49" s="93"/>
      <c r="E49" s="94" t="s">
        <v>4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14359235.52</v>
      </c>
      <c r="C50" s="44">
        <v>1</v>
      </c>
      <c r="D50" s="93">
        <v>0</v>
      </c>
      <c r="E50" s="44">
        <v>0</v>
      </c>
      <c r="F50" s="96">
        <f t="shared" si="1"/>
        <v>14359235.52</v>
      </c>
      <c r="G50" s="46">
        <f t="shared" si="3"/>
        <v>0.42178396166011839</v>
      </c>
      <c r="H50" s="91">
        <v>13743502</v>
      </c>
      <c r="I50" s="42">
        <v>1</v>
      </c>
      <c r="J50" s="93">
        <v>0</v>
      </c>
      <c r="K50" s="44">
        <v>0</v>
      </c>
      <c r="L50" s="96">
        <f t="shared" ref="L50:L66" si="4">J50+H50</f>
        <v>13743502</v>
      </c>
      <c r="M50" s="46">
        <f>IF(ISBLANK(L50),"  ",IF(L76&gt;0,L50/L76,IF(L50&gt;0,1,0)))</f>
        <v>0.53159172972036928</v>
      </c>
      <c r="N50" s="25"/>
    </row>
    <row r="51" spans="1:14" ht="15" customHeight="1" x14ac:dyDescent="0.2">
      <c r="A51" s="31" t="s">
        <v>48</v>
      </c>
      <c r="B51" s="79">
        <v>138352.18</v>
      </c>
      <c r="C51" s="49">
        <v>1</v>
      </c>
      <c r="D51" s="80">
        <v>0</v>
      </c>
      <c r="E51" s="49">
        <v>0</v>
      </c>
      <c r="F51" s="97">
        <f t="shared" si="1"/>
        <v>138352.18</v>
      </c>
      <c r="G51" s="46">
        <f t="shared" si="3"/>
        <v>4.0639162512123624E-3</v>
      </c>
      <c r="H51" s="79">
        <v>110000</v>
      </c>
      <c r="I51" s="48">
        <v>1</v>
      </c>
      <c r="J51" s="80">
        <v>0</v>
      </c>
      <c r="K51" s="49">
        <v>0</v>
      </c>
      <c r="L51" s="97">
        <f t="shared" si="4"/>
        <v>110000</v>
      </c>
      <c r="M51" s="51">
        <f>IF(ISBLANK(L51),"  ",IF(L76&gt;0,L51/L76,IF(L51&gt;0,1,0)))</f>
        <v>4.2547445526795588E-3</v>
      </c>
      <c r="N51" s="25"/>
    </row>
    <row r="52" spans="1:14" ht="15" customHeight="1" x14ac:dyDescent="0.2">
      <c r="A52" s="98" t="s">
        <v>49</v>
      </c>
      <c r="B52" s="125">
        <v>485744</v>
      </c>
      <c r="C52" s="49">
        <v>1</v>
      </c>
      <c r="D52" s="126">
        <v>0</v>
      </c>
      <c r="E52" s="49">
        <v>0</v>
      </c>
      <c r="F52" s="99">
        <f t="shared" si="1"/>
        <v>485744</v>
      </c>
      <c r="G52" s="46">
        <f t="shared" si="3"/>
        <v>1.4268101417186905E-2</v>
      </c>
      <c r="H52" s="125">
        <v>485000</v>
      </c>
      <c r="I52" s="48">
        <v>1</v>
      </c>
      <c r="J52" s="126">
        <v>0</v>
      </c>
      <c r="K52" s="49">
        <v>0</v>
      </c>
      <c r="L52" s="99">
        <f t="shared" si="4"/>
        <v>485000</v>
      </c>
      <c r="M52" s="51">
        <f>IF(ISBLANK(L52),"  ",IF(L76&gt;0,L52/L76,IF(L52&gt;0,1,0)))</f>
        <v>1.8759555527723508E-2</v>
      </c>
      <c r="N52" s="25"/>
    </row>
    <row r="53" spans="1:14" ht="15" customHeight="1" x14ac:dyDescent="0.2">
      <c r="A53" s="98" t="s">
        <v>50</v>
      </c>
      <c r="B53" s="125">
        <v>218560.5</v>
      </c>
      <c r="C53" s="49">
        <v>1</v>
      </c>
      <c r="D53" s="126">
        <v>0</v>
      </c>
      <c r="E53" s="49">
        <v>0</v>
      </c>
      <c r="F53" s="99">
        <f t="shared" si="1"/>
        <v>218560.5</v>
      </c>
      <c r="G53" s="46">
        <f t="shared" si="3"/>
        <v>6.4199318566798124E-3</v>
      </c>
      <c r="H53" s="125">
        <v>215000</v>
      </c>
      <c r="I53" s="48">
        <v>1</v>
      </c>
      <c r="J53" s="126">
        <v>0</v>
      </c>
      <c r="K53" s="49">
        <v>0</v>
      </c>
      <c r="L53" s="99">
        <f t="shared" si="4"/>
        <v>215000</v>
      </c>
      <c r="M53" s="51">
        <f>IF(ISBLANK(L53),"  ",IF(L76&gt;0,L53/L76,IF(L53&gt;0,1,0)))</f>
        <v>8.3160916256918658E-3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v>0</v>
      </c>
      <c r="D54" s="126">
        <v>0</v>
      </c>
      <c r="E54" s="49">
        <v>0</v>
      </c>
      <c r="F54" s="99">
        <f t="shared" si="1"/>
        <v>0</v>
      </c>
      <c r="G54" s="46">
        <f t="shared" si="3"/>
        <v>0</v>
      </c>
      <c r="H54" s="125">
        <v>0</v>
      </c>
      <c r="I54" s="48">
        <v>0</v>
      </c>
      <c r="J54" s="126">
        <v>846808</v>
      </c>
      <c r="K54" s="49">
        <v>1</v>
      </c>
      <c r="L54" s="99">
        <f t="shared" si="4"/>
        <v>846808</v>
      </c>
      <c r="M54" s="51">
        <f>IF(ISBLANK(L54),"  ",IF(L76&gt;0,L54/L76,IF(L54&gt;0,1,0)))</f>
        <v>3.275410659241338E-2</v>
      </c>
      <c r="N54" s="25"/>
    </row>
    <row r="55" spans="1:14" ht="15" customHeight="1" x14ac:dyDescent="0.2">
      <c r="A55" s="31" t="s">
        <v>52</v>
      </c>
      <c r="B55" s="79">
        <v>1970310.71</v>
      </c>
      <c r="C55" s="49">
        <v>0.45557323995415938</v>
      </c>
      <c r="D55" s="80">
        <v>2354593.69</v>
      </c>
      <c r="E55" s="49">
        <v>0.54442676004584045</v>
      </c>
      <c r="F55" s="97">
        <f t="shared" si="1"/>
        <v>4324904.4000000004</v>
      </c>
      <c r="G55" s="46">
        <f t="shared" si="3"/>
        <v>0.12703847005590987</v>
      </c>
      <c r="H55" s="79">
        <v>2020625</v>
      </c>
      <c r="I55" s="48">
        <v>0.6512630433906772</v>
      </c>
      <c r="J55" s="80">
        <v>1082000</v>
      </c>
      <c r="K55" s="49">
        <v>0.34873695660932275</v>
      </c>
      <c r="L55" s="97">
        <f t="shared" si="4"/>
        <v>3102625</v>
      </c>
      <c r="M55" s="51">
        <f>IF(ISBLANK(L55),"  ",IF(L76&gt;0,L55/L76,IF(L55&gt;0,1,0)))</f>
        <v>0.12000797107052197</v>
      </c>
      <c r="N55" s="25"/>
    </row>
    <row r="56" spans="1:14" s="77" customFormat="1" ht="15" customHeight="1" x14ac:dyDescent="0.25">
      <c r="A56" s="87" t="s">
        <v>53</v>
      </c>
      <c r="B56" s="127">
        <v>17172202.91</v>
      </c>
      <c r="C56" s="75">
        <v>0.87941730852053834</v>
      </c>
      <c r="D56" s="107">
        <v>2354593.69</v>
      </c>
      <c r="E56" s="75">
        <v>0.1205826914794616</v>
      </c>
      <c r="F56" s="97">
        <f t="shared" si="1"/>
        <v>19526796.600000001</v>
      </c>
      <c r="G56" s="46">
        <f t="shared" si="3"/>
        <v>0.57357438124110738</v>
      </c>
      <c r="H56" s="127">
        <v>16574127</v>
      </c>
      <c r="I56" s="84">
        <v>0.89575664617532302</v>
      </c>
      <c r="J56" s="107">
        <v>1928808</v>
      </c>
      <c r="K56" s="75">
        <v>0.104243353824677</v>
      </c>
      <c r="L56" s="97">
        <f t="shared" si="4"/>
        <v>18502935</v>
      </c>
      <c r="M56" s="74">
        <f>IF(ISBLANK(L56),"  ",IF(L76&gt;0,L56/L76,IF(L56&gt;0,1,0)))</f>
        <v>0.71568419908939962</v>
      </c>
      <c r="N56" s="76"/>
    </row>
    <row r="57" spans="1:14" ht="15" customHeight="1" x14ac:dyDescent="0.2">
      <c r="A57" s="41" t="s">
        <v>54</v>
      </c>
      <c r="B57" s="128">
        <v>0</v>
      </c>
      <c r="C57" s="49">
        <v>0</v>
      </c>
      <c r="D57" s="129">
        <v>0</v>
      </c>
      <c r="E57" s="49">
        <v>0</v>
      </c>
      <c r="F57" s="101">
        <f t="shared" si="1"/>
        <v>0</v>
      </c>
      <c r="G57" s="46">
        <f t="shared" si="3"/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4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v>0</v>
      </c>
      <c r="D58" s="80">
        <v>0</v>
      </c>
      <c r="E58" s="49">
        <v>0</v>
      </c>
      <c r="F58" s="34">
        <f t="shared" si="1"/>
        <v>0</v>
      </c>
      <c r="G58" s="46">
        <f t="shared" si="3"/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4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9">
        <v>0</v>
      </c>
      <c r="D59" s="80">
        <v>74182.09</v>
      </c>
      <c r="E59" s="49">
        <v>1</v>
      </c>
      <c r="F59" s="34">
        <f t="shared" si="1"/>
        <v>74182.09</v>
      </c>
      <c r="G59" s="46">
        <f t="shared" si="3"/>
        <v>2.1790028975322115E-3</v>
      </c>
      <c r="H59" s="32">
        <v>0</v>
      </c>
      <c r="I59" s="48">
        <v>0</v>
      </c>
      <c r="J59" s="80">
        <v>0</v>
      </c>
      <c r="K59" s="49">
        <v>0</v>
      </c>
      <c r="L59" s="34">
        <f t="shared" si="4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9">
        <v>0</v>
      </c>
      <c r="D60" s="70">
        <v>131851.76999999999</v>
      </c>
      <c r="E60" s="49">
        <v>1</v>
      </c>
      <c r="F60" s="68">
        <f t="shared" si="1"/>
        <v>131851.76999999999</v>
      </c>
      <c r="G60" s="46">
        <f t="shared" si="3"/>
        <v>3.8729751193954053E-3</v>
      </c>
      <c r="H60" s="69">
        <v>0</v>
      </c>
      <c r="I60" s="48">
        <v>0</v>
      </c>
      <c r="J60" s="70">
        <v>0</v>
      </c>
      <c r="K60" s="49">
        <v>0</v>
      </c>
      <c r="L60" s="68">
        <f t="shared" si="4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9">
        <v>0</v>
      </c>
      <c r="D61" s="80">
        <v>0</v>
      </c>
      <c r="E61" s="49">
        <v>0</v>
      </c>
      <c r="F61" s="34">
        <f t="shared" si="1"/>
        <v>0</v>
      </c>
      <c r="G61" s="46">
        <f t="shared" si="3"/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4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v>0</v>
      </c>
      <c r="D62" s="80">
        <v>55758.880000000005</v>
      </c>
      <c r="E62" s="49">
        <v>1</v>
      </c>
      <c r="F62" s="34">
        <f t="shared" si="1"/>
        <v>55758.880000000005</v>
      </c>
      <c r="G62" s="46">
        <f t="shared" si="3"/>
        <v>1.6378449445567103E-3</v>
      </c>
      <c r="H62" s="32">
        <v>0</v>
      </c>
      <c r="I62" s="48">
        <v>0</v>
      </c>
      <c r="J62" s="80">
        <v>198320</v>
      </c>
      <c r="K62" s="49">
        <v>1</v>
      </c>
      <c r="L62" s="34">
        <f t="shared" si="4"/>
        <v>198320</v>
      </c>
      <c r="M62" s="51">
        <f>IF(ISBLANK(L62),"  ",IF(L76&gt;0,L62/L76,IF(L62&gt;0,1,0)))</f>
        <v>7.6709176335219105E-3</v>
      </c>
      <c r="N62" s="25"/>
    </row>
    <row r="63" spans="1:14" ht="15" customHeight="1" x14ac:dyDescent="0.2">
      <c r="A63" s="104" t="s">
        <v>60</v>
      </c>
      <c r="B63" s="32">
        <v>0</v>
      </c>
      <c r="C63" s="49">
        <v>0</v>
      </c>
      <c r="D63" s="80">
        <v>1623130.53</v>
      </c>
      <c r="E63" s="49">
        <v>1</v>
      </c>
      <c r="F63" s="34">
        <f t="shared" si="1"/>
        <v>1623130.53</v>
      </c>
      <c r="G63" s="46">
        <f t="shared" si="3"/>
        <v>4.7677358887340517E-2</v>
      </c>
      <c r="H63" s="32">
        <v>0</v>
      </c>
      <c r="I63" s="48">
        <v>0</v>
      </c>
      <c r="J63" s="80">
        <v>1500982</v>
      </c>
      <c r="K63" s="49">
        <v>1</v>
      </c>
      <c r="L63" s="34">
        <f t="shared" si="4"/>
        <v>1500982</v>
      </c>
      <c r="M63" s="51">
        <f>IF(ISBLANK(L63),"  ",IF(L76&gt;0,L63/L76,IF(L63&gt;0,1,0)))</f>
        <v>5.8057227165182454E-2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v>0</v>
      </c>
      <c r="D64" s="80">
        <v>-121777.92</v>
      </c>
      <c r="E64" s="49">
        <v>0</v>
      </c>
      <c r="F64" s="34">
        <f t="shared" si="1"/>
        <v>-121777.92</v>
      </c>
      <c r="G64" s="46">
        <f t="shared" si="3"/>
        <v>-3.5770688118310747E-3</v>
      </c>
      <c r="H64" s="32">
        <v>0</v>
      </c>
      <c r="I64" s="48">
        <v>0</v>
      </c>
      <c r="J64" s="80">
        <v>0</v>
      </c>
      <c r="K64" s="49">
        <v>0</v>
      </c>
      <c r="L64" s="34">
        <f t="shared" si="4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9">
        <v>0</v>
      </c>
      <c r="D65" s="80">
        <v>566429.18000000005</v>
      </c>
      <c r="E65" s="49">
        <v>1</v>
      </c>
      <c r="F65" s="34">
        <f t="shared" si="1"/>
        <v>566429.18000000005</v>
      </c>
      <c r="G65" s="46">
        <f t="shared" si="3"/>
        <v>1.6638124168067991E-2</v>
      </c>
      <c r="H65" s="32">
        <v>0</v>
      </c>
      <c r="I65" s="48">
        <v>0</v>
      </c>
      <c r="J65" s="80">
        <v>0</v>
      </c>
      <c r="K65" s="49">
        <v>0</v>
      </c>
      <c r="L65" s="34">
        <f t="shared" si="4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95009.15</v>
      </c>
      <c r="C66" s="49">
        <v>0.46869144233595811</v>
      </c>
      <c r="D66" s="80">
        <v>107702.36</v>
      </c>
      <c r="E66" s="49">
        <v>0.53130855766404184</v>
      </c>
      <c r="F66" s="34">
        <f t="shared" si="1"/>
        <v>202711.51</v>
      </c>
      <c r="G66" s="46">
        <f t="shared" si="3"/>
        <v>5.9543882850042361E-3</v>
      </c>
      <c r="H66" s="32">
        <v>67000</v>
      </c>
      <c r="I66" s="48">
        <v>0.23616995777140157</v>
      </c>
      <c r="J66" s="80">
        <v>216694</v>
      </c>
      <c r="K66" s="49">
        <v>0.7638300422285984</v>
      </c>
      <c r="L66" s="34">
        <f t="shared" si="4"/>
        <v>283694</v>
      </c>
      <c r="M66" s="51">
        <f>IF(ISBLANK(L66),"  ",IF(L76&gt;0,L66/L76,IF(L66&gt;0,1,0)))</f>
        <v>1.0973140919344315E-2</v>
      </c>
      <c r="N66" s="25"/>
    </row>
    <row r="67" spans="1:14" s="77" customFormat="1" ht="15" customHeight="1" x14ac:dyDescent="0.25">
      <c r="A67" s="105" t="s">
        <v>64</v>
      </c>
      <c r="B67" s="106">
        <v>17267212.059999999</v>
      </c>
      <c r="C67" s="75">
        <v>0.78277108535280404</v>
      </c>
      <c r="D67" s="107">
        <v>4791870.58</v>
      </c>
      <c r="E67" s="75">
        <v>0.21722891464719585</v>
      </c>
      <c r="F67" s="106">
        <f t="shared" si="1"/>
        <v>22059082.640000001</v>
      </c>
      <c r="G67" s="46">
        <f t="shared" si="3"/>
        <v>0.6479570067311734</v>
      </c>
      <c r="H67" s="106">
        <v>16641127</v>
      </c>
      <c r="I67" s="84">
        <v>0.81231978180537656</v>
      </c>
      <c r="J67" s="107">
        <v>3844804</v>
      </c>
      <c r="K67" s="75">
        <v>0.18768021819462341</v>
      </c>
      <c r="L67" s="106">
        <f>L66+L65+L64+L63+L62+L61+L60+L59+L58+L57+L56</f>
        <v>20485931</v>
      </c>
      <c r="M67" s="74">
        <f>IF(ISBLANK(L67),"  ",IF(L76&gt;0,L67/L76,IF(L67&gt;0,1,0)))</f>
        <v>0.79238548480744819</v>
      </c>
      <c r="N67" s="76"/>
    </row>
    <row r="68" spans="1:14" ht="15" customHeight="1" x14ac:dyDescent="0.25">
      <c r="A68" s="14" t="s">
        <v>65</v>
      </c>
      <c r="B68" s="79"/>
      <c r="C68" s="66" t="s">
        <v>4</v>
      </c>
      <c r="D68" s="80"/>
      <c r="E68" s="66" t="s">
        <v>4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v>0</v>
      </c>
      <c r="D69" s="93">
        <v>0</v>
      </c>
      <c r="E69" s="44">
        <v>0</v>
      </c>
      <c r="F69" s="58">
        <f t="shared" si="1"/>
        <v>0</v>
      </c>
      <c r="G69" s="46">
        <f t="shared" si="3"/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v>0</v>
      </c>
      <c r="D70" s="80">
        <v>0</v>
      </c>
      <c r="E70" s="49">
        <v>0</v>
      </c>
      <c r="F70" s="34">
        <f t="shared" si="1"/>
        <v>0</v>
      </c>
      <c r="G70" s="46">
        <f t="shared" si="3"/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">
        <v>4</v>
      </c>
      <c r="D71" s="80"/>
      <c r="E71" s="66" t="s">
        <v>4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v>0</v>
      </c>
      <c r="D72" s="93">
        <v>6496541</v>
      </c>
      <c r="E72" s="44">
        <v>1</v>
      </c>
      <c r="F72" s="58">
        <f t="shared" si="1"/>
        <v>6496541</v>
      </c>
      <c r="G72" s="46">
        <f t="shared" si="3"/>
        <v>0.19082748494868251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v>0</v>
      </c>
      <c r="D73" s="80">
        <v>265400.81</v>
      </c>
      <c r="E73" s="49">
        <v>1</v>
      </c>
      <c r="F73" s="34">
        <f t="shared" si="1"/>
        <v>265400.81</v>
      </c>
      <c r="G73" s="46">
        <f t="shared" si="3"/>
        <v>7.7958053486683367E-3</v>
      </c>
      <c r="H73" s="32">
        <v>0</v>
      </c>
      <c r="I73" s="48">
        <v>0</v>
      </c>
      <c r="J73" s="80">
        <v>0</v>
      </c>
      <c r="K73" s="49"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75">
        <v>0</v>
      </c>
      <c r="D74" s="111">
        <v>6761941.8099999996</v>
      </c>
      <c r="E74" s="75">
        <v>1</v>
      </c>
      <c r="F74" s="112">
        <f t="shared" si="1"/>
        <v>6761941.8099999996</v>
      </c>
      <c r="G74" s="228">
        <f t="shared" si="3"/>
        <v>0.19862329029735082</v>
      </c>
      <c r="H74" s="110">
        <v>0</v>
      </c>
      <c r="I74" s="84">
        <v>0</v>
      </c>
      <c r="J74" s="111">
        <v>0</v>
      </c>
      <c r="K74" s="75"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75">
        <v>0</v>
      </c>
      <c r="D75" s="111">
        <v>0</v>
      </c>
      <c r="E75" s="75">
        <v>0</v>
      </c>
      <c r="F75" s="113">
        <f t="shared" si="1"/>
        <v>0</v>
      </c>
      <c r="G75" s="228">
        <f t="shared" si="3"/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22490240.549999997</v>
      </c>
      <c r="C76" s="117">
        <v>0.66062171239239054</v>
      </c>
      <c r="D76" s="115">
        <v>11553812.390000001</v>
      </c>
      <c r="E76" s="117">
        <v>0.33937828760760941</v>
      </c>
      <c r="F76" s="115">
        <f t="shared" si="1"/>
        <v>34044052.939999998</v>
      </c>
      <c r="G76" s="117">
        <f t="shared" si="3"/>
        <v>1</v>
      </c>
      <c r="H76" s="115">
        <v>22008687</v>
      </c>
      <c r="I76" s="116">
        <v>0.85128491931708561</v>
      </c>
      <c r="J76" s="115">
        <v>3844804</v>
      </c>
      <c r="K76" s="117">
        <v>0.14871508068291436</v>
      </c>
      <c r="L76" s="115">
        <f>L74+L67+L47+L40+L48+L75</f>
        <v>25853491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  <row r="81" spans="7:7" x14ac:dyDescent="0.2">
      <c r="G81" s="6" t="s">
        <v>4</v>
      </c>
    </row>
  </sheetData>
  <hyperlinks>
    <hyperlink ref="O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8060119</v>
      </c>
      <c r="C13" s="44">
        <v>1</v>
      </c>
      <c r="D13" s="43">
        <v>0</v>
      </c>
      <c r="E13" s="44">
        <v>0</v>
      </c>
      <c r="F13" s="45">
        <f>D13+B13</f>
        <v>8060119</v>
      </c>
      <c r="G13" s="46">
        <f>IF(ISBLANK(F13),"  ",IF(F76&gt;0,F13/F76,IF(F13&gt;0,1,0)))</f>
        <v>0.12398424068629114</v>
      </c>
      <c r="H13" s="4">
        <v>9031005</v>
      </c>
      <c r="I13" s="42">
        <v>1</v>
      </c>
      <c r="J13" s="43">
        <v>0</v>
      </c>
      <c r="K13" s="44">
        <v>0</v>
      </c>
      <c r="L13" s="45">
        <f t="shared" ref="L13:L34" si="0">J13+H13</f>
        <v>9031005</v>
      </c>
      <c r="M13" s="47">
        <f>IF(ISBLANK(L13),"  ",IF(L76&gt;0,L13/L76,IF(L13&gt;0,1,0)))</f>
        <v>0.13347052024167033</v>
      </c>
      <c r="N13" s="25"/>
    </row>
    <row r="14" spans="1:17" ht="15" customHeight="1" x14ac:dyDescent="0.2">
      <c r="A14" s="11" t="s">
        <v>13</v>
      </c>
      <c r="B14" s="3">
        <v>0</v>
      </c>
      <c r="C14" s="49">
        <v>0</v>
      </c>
      <c r="D14" s="93">
        <v>0</v>
      </c>
      <c r="E14" s="49">
        <v>0</v>
      </c>
      <c r="F14" s="50">
        <f t="shared" ref="F14:F76" si="1"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612934.23</v>
      </c>
      <c r="C15" s="55">
        <v>1</v>
      </c>
      <c r="D15" s="80">
        <v>0</v>
      </c>
      <c r="E15" s="55">
        <v>0</v>
      </c>
      <c r="F15" s="38">
        <f t="shared" si="1"/>
        <v>612934.23</v>
      </c>
      <c r="G15" s="56">
        <f>IF(ISBLANK(F15),"  ",IF(F76&gt;0,F15/F76,IF(F15&gt;0,1,0)))</f>
        <v>9.4284197413445799E-3</v>
      </c>
      <c r="H15" s="79">
        <v>629390</v>
      </c>
      <c r="I15" s="53">
        <v>1</v>
      </c>
      <c r="J15" s="80">
        <v>0</v>
      </c>
      <c r="K15" s="55">
        <v>0</v>
      </c>
      <c r="L15" s="38">
        <f t="shared" si="0"/>
        <v>629390</v>
      </c>
      <c r="M15" s="56">
        <f>IF(ISBLANK(L15),"  ",IF(L76&gt;0,L15/L76,IF(L15&gt;0,1,0)))</f>
        <v>9.3018452248564681E-3</v>
      </c>
      <c r="N15" s="25"/>
    </row>
    <row r="16" spans="1:17" ht="15" customHeight="1" x14ac:dyDescent="0.2">
      <c r="A16" s="57" t="s">
        <v>15</v>
      </c>
      <c r="B16" s="3">
        <v>0</v>
      </c>
      <c r="C16" s="44">
        <v>0</v>
      </c>
      <c r="D16" s="93">
        <v>0</v>
      </c>
      <c r="E16" s="44">
        <v>0</v>
      </c>
      <c r="F16" s="58">
        <f t="shared" si="1"/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612934.23</v>
      </c>
      <c r="C17" s="44">
        <v>1</v>
      </c>
      <c r="D17" s="80">
        <v>0</v>
      </c>
      <c r="E17" s="44">
        <v>0</v>
      </c>
      <c r="F17" s="34">
        <f t="shared" si="1"/>
        <v>612934.23</v>
      </c>
      <c r="G17" s="51">
        <f>IF(ISBLANK(F17),"  ",IF(F76&gt;0,F17/F76,IF(F17&gt;0,1,0)))</f>
        <v>9.4284197413445799E-3</v>
      </c>
      <c r="H17" s="32">
        <v>629390</v>
      </c>
      <c r="I17" s="48">
        <v>1</v>
      </c>
      <c r="J17" s="80">
        <v>0</v>
      </c>
      <c r="K17" s="49">
        <v>0</v>
      </c>
      <c r="L17" s="34">
        <f t="shared" si="0"/>
        <v>629390</v>
      </c>
      <c r="M17" s="51">
        <f>IF(ISBLANK(L17),"  ",IF(L76&gt;0,L17/L76,IF(L17&gt;0,1,0)))</f>
        <v>9.3018452248564681E-3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v>0</v>
      </c>
      <c r="D20" s="80">
        <v>0</v>
      </c>
      <c r="E20" s="44">
        <v>0</v>
      </c>
      <c r="F20" s="34">
        <f t="shared" si="1"/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">
        <v>4</v>
      </c>
      <c r="D35" s="80"/>
      <c r="E35" s="66" t="s">
        <v>4</v>
      </c>
      <c r="F35" s="34">
        <f t="shared" si="1"/>
        <v>0</v>
      </c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">
        <v>4</v>
      </c>
      <c r="D37" s="80"/>
      <c r="E37" s="66" t="s">
        <v>4</v>
      </c>
      <c r="F37" s="34">
        <f t="shared" si="1"/>
        <v>0</v>
      </c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4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8673053.2300000004</v>
      </c>
      <c r="C40" s="73">
        <v>1</v>
      </c>
      <c r="D40" s="122">
        <v>0</v>
      </c>
      <c r="E40" s="73">
        <v>0</v>
      </c>
      <c r="F40" s="71">
        <f t="shared" si="1"/>
        <v>8673053.2300000004</v>
      </c>
      <c r="G40" s="74">
        <f>IF(ISBLANK(F40),"  ",IF(F76&gt;0,F40/F76,IF(F40&gt;0,1,0)))</f>
        <v>0.13341266042763575</v>
      </c>
      <c r="H40" s="71">
        <v>9660395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9660395</v>
      </c>
      <c r="M40" s="74">
        <f>IF(ISBLANK(L40),"  ",IF(L76&gt;0,L40/L76,IF(L40&gt;0,1,0)))</f>
        <v>0.1427723654665268</v>
      </c>
      <c r="N40" s="76"/>
    </row>
    <row r="41" spans="1:14" ht="15" customHeight="1" x14ac:dyDescent="0.25">
      <c r="A41" s="78" t="s">
        <v>38</v>
      </c>
      <c r="B41" s="79"/>
      <c r="C41" s="66" t="s">
        <v>4</v>
      </c>
      <c r="D41" s="80"/>
      <c r="E41" s="66" t="s">
        <v>4</v>
      </c>
      <c r="F41" s="34">
        <f t="shared" si="1"/>
        <v>0</v>
      </c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v>0</v>
      </c>
      <c r="D42" s="123">
        <v>0</v>
      </c>
      <c r="E42" s="44">
        <v>0</v>
      </c>
      <c r="F42" s="38">
        <f t="shared" si="1"/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v>0</v>
      </c>
      <c r="D43" s="80">
        <v>0</v>
      </c>
      <c r="E43" s="49">
        <v>0</v>
      </c>
      <c r="F43" s="34">
        <f t="shared" si="1"/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v>0</v>
      </c>
      <c r="D44" s="80">
        <v>0</v>
      </c>
      <c r="E44" s="49">
        <v>0</v>
      </c>
      <c r="F44" s="68">
        <f t="shared" si="1"/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v>0</v>
      </c>
      <c r="D45" s="80">
        <v>0</v>
      </c>
      <c r="E45" s="49">
        <v>0</v>
      </c>
      <c r="F45" s="68">
        <f t="shared" si="1"/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v>0</v>
      </c>
      <c r="D46" s="80">
        <v>0</v>
      </c>
      <c r="E46" s="49">
        <v>0</v>
      </c>
      <c r="F46" s="68">
        <f t="shared" si="1"/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v>0</v>
      </c>
      <c r="D47" s="107">
        <v>0</v>
      </c>
      <c r="E47" s="75">
        <v>0</v>
      </c>
      <c r="F47" s="86">
        <f t="shared" si="1"/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v>0</v>
      </c>
      <c r="D48" s="111">
        <v>0</v>
      </c>
      <c r="E48" s="75">
        <v>0</v>
      </c>
      <c r="F48" s="90">
        <f t="shared" si="1"/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">
        <v>4</v>
      </c>
      <c r="D49" s="93"/>
      <c r="E49" s="94" t="s">
        <v>4</v>
      </c>
      <c r="F49" s="38">
        <f t="shared" si="1"/>
        <v>0</v>
      </c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36783058</v>
      </c>
      <c r="C50" s="44">
        <v>1</v>
      </c>
      <c r="D50" s="93">
        <v>0</v>
      </c>
      <c r="E50" s="44">
        <v>0</v>
      </c>
      <c r="F50" s="96">
        <f t="shared" si="1"/>
        <v>36783058</v>
      </c>
      <c r="G50" s="46">
        <f>IF(ISBLANK(F50),"  ",IF(F76&gt;0,F50/F76,IF(F50&gt;0,1,0)))</f>
        <v>0.56581292611806444</v>
      </c>
      <c r="H50" s="91">
        <v>34960347</v>
      </c>
      <c r="I50" s="42">
        <v>1</v>
      </c>
      <c r="J50" s="93">
        <v>0</v>
      </c>
      <c r="K50" s="44">
        <v>0</v>
      </c>
      <c r="L50" s="96">
        <f t="shared" ref="L50:L66" si="2">J50+H50</f>
        <v>34960347</v>
      </c>
      <c r="M50" s="46">
        <f>IF(ISBLANK(L50),"  ",IF(L76&gt;0,L50/L76,IF(L50&gt;0,1,0)))</f>
        <v>0.51668399053253966</v>
      </c>
      <c r="N50" s="25"/>
    </row>
    <row r="51" spans="1:14" ht="15" customHeight="1" x14ac:dyDescent="0.2">
      <c r="A51" s="31" t="s">
        <v>48</v>
      </c>
      <c r="B51" s="79">
        <v>89340</v>
      </c>
      <c r="C51" s="49">
        <v>1</v>
      </c>
      <c r="D51" s="80">
        <v>0</v>
      </c>
      <c r="E51" s="49">
        <v>0</v>
      </c>
      <c r="F51" s="97">
        <f t="shared" si="1"/>
        <v>89340</v>
      </c>
      <c r="G51" s="51">
        <f>IF(ISBLANK(F51),"  ",IF(F76&gt;0,F51/F76,IF(F51&gt;0,1,0)))</f>
        <v>1.3742665664009739E-3</v>
      </c>
      <c r="H51" s="79">
        <v>71900</v>
      </c>
      <c r="I51" s="48">
        <v>1</v>
      </c>
      <c r="J51" s="80">
        <v>0</v>
      </c>
      <c r="K51" s="49">
        <v>0</v>
      </c>
      <c r="L51" s="97">
        <f t="shared" si="2"/>
        <v>71900</v>
      </c>
      <c r="M51" s="51">
        <f>IF(ISBLANK(L51),"  ",IF(L76&gt;0,L51/L76,IF(L51&gt;0,1,0)))</f>
        <v>1.0626204287757671E-3</v>
      </c>
      <c r="N51" s="25"/>
    </row>
    <row r="52" spans="1:14" ht="15" customHeight="1" x14ac:dyDescent="0.2">
      <c r="A52" s="98" t="s">
        <v>49</v>
      </c>
      <c r="B52" s="125">
        <v>1387450</v>
      </c>
      <c r="C52" s="49">
        <v>1</v>
      </c>
      <c r="D52" s="126">
        <v>0</v>
      </c>
      <c r="E52" s="49">
        <v>0</v>
      </c>
      <c r="F52" s="99">
        <f t="shared" si="1"/>
        <v>1387450</v>
      </c>
      <c r="G52" s="51">
        <f>IF(ISBLANK(F52),"  ",IF(F76&gt;0,F52/F76,IF(F52&gt;0,1,0)))</f>
        <v>2.1342356699720521E-2</v>
      </c>
      <c r="H52" s="125">
        <v>1344100</v>
      </c>
      <c r="I52" s="48">
        <v>1</v>
      </c>
      <c r="J52" s="126">
        <v>0</v>
      </c>
      <c r="K52" s="49">
        <v>0</v>
      </c>
      <c r="L52" s="99">
        <f t="shared" si="2"/>
        <v>1344100</v>
      </c>
      <c r="M52" s="51">
        <f>IF(ISBLANK(L52),"  ",IF(L76&gt;0,L52/L76,IF(L52&gt;0,1,0)))</f>
        <v>1.9864646986335308E-2</v>
      </c>
      <c r="N52" s="25"/>
    </row>
    <row r="53" spans="1:14" ht="15" customHeight="1" x14ac:dyDescent="0.2">
      <c r="A53" s="98" t="s">
        <v>50</v>
      </c>
      <c r="B53" s="125">
        <v>501462</v>
      </c>
      <c r="C53" s="49">
        <v>1</v>
      </c>
      <c r="D53" s="126">
        <v>0</v>
      </c>
      <c r="E53" s="49">
        <v>0</v>
      </c>
      <c r="F53" s="99">
        <f t="shared" si="1"/>
        <v>501462</v>
      </c>
      <c r="G53" s="51">
        <f>IF(ISBLANK(F53),"  ",IF(F76&gt;0,F53/F76,IF(F53&gt;0,1,0)))</f>
        <v>7.713705629287723E-3</v>
      </c>
      <c r="H53" s="125">
        <v>514600</v>
      </c>
      <c r="I53" s="48">
        <v>1</v>
      </c>
      <c r="J53" s="126">
        <v>0</v>
      </c>
      <c r="K53" s="49">
        <v>0</v>
      </c>
      <c r="L53" s="99">
        <f t="shared" si="2"/>
        <v>514600</v>
      </c>
      <c r="M53" s="51">
        <f>IF(ISBLANK(L53),"  ",IF(L76&gt;0,L53/L76,IF(L53&gt;0,1,0)))</f>
        <v>7.6053473247289253E-3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v>0</v>
      </c>
      <c r="D54" s="126">
        <v>1832058.2</v>
      </c>
      <c r="E54" s="49">
        <v>1</v>
      </c>
      <c r="F54" s="99">
        <f t="shared" si="1"/>
        <v>1832058.2</v>
      </c>
      <c r="G54" s="51">
        <f>IF(ISBLANK(F54),"  ",IF(F76&gt;0,F54/F76,IF(F54&gt;0,1,0)))</f>
        <v>2.8181512558324923E-2</v>
      </c>
      <c r="H54" s="125">
        <v>0</v>
      </c>
      <c r="I54" s="48">
        <v>0</v>
      </c>
      <c r="J54" s="126">
        <v>1470530</v>
      </c>
      <c r="K54" s="49">
        <v>1</v>
      </c>
      <c r="L54" s="99">
        <f t="shared" si="2"/>
        <v>1470530</v>
      </c>
      <c r="M54" s="51">
        <f>IF(ISBLANK(L54),"  ",IF(L76&gt;0,L54/L76,IF(L54&gt;0,1,0)))</f>
        <v>2.1733174118604016E-2</v>
      </c>
      <c r="N54" s="25"/>
    </row>
    <row r="55" spans="1:14" ht="15" customHeight="1" x14ac:dyDescent="0.2">
      <c r="A55" s="31" t="s">
        <v>52</v>
      </c>
      <c r="B55" s="79">
        <v>480171.61000000004</v>
      </c>
      <c r="C55" s="49">
        <v>7.3844825970818789E-2</v>
      </c>
      <c r="D55" s="80">
        <v>6022269.2000000002</v>
      </c>
      <c r="E55" s="49">
        <v>0.92615517402918113</v>
      </c>
      <c r="F55" s="97">
        <f t="shared" si="1"/>
        <v>6502440.8100000005</v>
      </c>
      <c r="G55" s="51">
        <f>IF(ISBLANK(F55),"  ",IF(F76&gt;0,F55/F76,IF(F55&gt;0,1,0)))</f>
        <v>0.10002336025502874</v>
      </c>
      <c r="H55" s="79">
        <v>493800</v>
      </c>
      <c r="I55" s="48">
        <v>7.9156535656027829E-2</v>
      </c>
      <c r="J55" s="80">
        <v>5744472</v>
      </c>
      <c r="K55" s="49">
        <v>0.92084346434397213</v>
      </c>
      <c r="L55" s="97">
        <f t="shared" si="2"/>
        <v>6238272</v>
      </c>
      <c r="M55" s="51">
        <f>IF(ISBLANK(L55),"  ",IF(L76&gt;0,L55/L76,IF(L55&gt;0,1,0)))</f>
        <v>9.2196318045338843E-2</v>
      </c>
      <c r="N55" s="25"/>
    </row>
    <row r="56" spans="1:14" s="77" customFormat="1" ht="15" customHeight="1" x14ac:dyDescent="0.25">
      <c r="A56" s="87" t="s">
        <v>53</v>
      </c>
      <c r="B56" s="127">
        <v>39241481.609999999</v>
      </c>
      <c r="C56" s="75">
        <v>0.83322661686664579</v>
      </c>
      <c r="D56" s="107">
        <v>7854327.4000000004</v>
      </c>
      <c r="E56" s="75">
        <v>0.16677338313335408</v>
      </c>
      <c r="F56" s="97">
        <f t="shared" si="1"/>
        <v>47095809.009999998</v>
      </c>
      <c r="G56" s="74">
        <f>IF(ISBLANK(F56),"  ",IF(F76&gt;0,F56/F76,IF(F56&gt;0,1,0)))</f>
        <v>0.72444812782682722</v>
      </c>
      <c r="H56" s="127">
        <v>37384747</v>
      </c>
      <c r="I56" s="84">
        <v>0.83822774428618418</v>
      </c>
      <c r="J56" s="107">
        <v>7215002</v>
      </c>
      <c r="K56" s="75">
        <v>0.16177225571381579</v>
      </c>
      <c r="L56" s="97">
        <f t="shared" si="2"/>
        <v>44599749</v>
      </c>
      <c r="M56" s="74">
        <f>IF(ISBLANK(L56),"  ",IF(L76&gt;0,L56/L76,IF(L56&gt;0,1,0)))</f>
        <v>0.65914609743632258</v>
      </c>
      <c r="N56" s="76"/>
    </row>
    <row r="57" spans="1:14" ht="15" customHeight="1" x14ac:dyDescent="0.2">
      <c r="A57" s="41" t="s">
        <v>54</v>
      </c>
      <c r="B57" s="128">
        <v>0</v>
      </c>
      <c r="C57" s="49">
        <v>0</v>
      </c>
      <c r="D57" s="129">
        <v>0</v>
      </c>
      <c r="E57" s="49">
        <v>0</v>
      </c>
      <c r="F57" s="101">
        <f t="shared" si="1"/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v>0</v>
      </c>
      <c r="D58" s="80">
        <v>0</v>
      </c>
      <c r="E58" s="49">
        <v>0</v>
      </c>
      <c r="F58" s="34">
        <f t="shared" si="1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2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259879</v>
      </c>
      <c r="C59" s="49">
        <v>0.9193032059566888</v>
      </c>
      <c r="D59" s="80">
        <v>22812.28</v>
      </c>
      <c r="E59" s="49">
        <v>8.0696794043311121E-2</v>
      </c>
      <c r="F59" s="34">
        <f t="shared" si="1"/>
        <v>282691.28000000003</v>
      </c>
      <c r="G59" s="51">
        <f>IF(ISBLANK(F59),"  ",IF(F76&gt;0,F59/F76,IF(F59&gt;0,1,0)))</f>
        <v>4.3484796811853188E-3</v>
      </c>
      <c r="H59" s="32">
        <v>365000</v>
      </c>
      <c r="I59" s="48">
        <v>0.87951807228915657</v>
      </c>
      <c r="J59" s="80">
        <v>50000</v>
      </c>
      <c r="K59" s="49">
        <v>0.12048192771084337</v>
      </c>
      <c r="L59" s="34">
        <f t="shared" si="2"/>
        <v>415000</v>
      </c>
      <c r="M59" s="51">
        <f>IF(ISBLANK(L59),"  ",IF(L76&gt;0,L59/L76,IF(L59&gt;0,1,0)))</f>
        <v>6.1333446167168753E-3</v>
      </c>
      <c r="N59" s="25"/>
    </row>
    <row r="60" spans="1:14" ht="15" customHeight="1" x14ac:dyDescent="0.2">
      <c r="A60" s="81" t="s">
        <v>57</v>
      </c>
      <c r="B60" s="69">
        <v>0</v>
      </c>
      <c r="C60" s="49">
        <v>0</v>
      </c>
      <c r="D60" s="70">
        <v>505645</v>
      </c>
      <c r="E60" s="49">
        <v>1</v>
      </c>
      <c r="F60" s="68">
        <f t="shared" si="1"/>
        <v>505645</v>
      </c>
      <c r="G60" s="51">
        <f>IF(ISBLANK(F60),"  ",IF(F76&gt;0,F60/F76,IF(F60&gt;0,1,0)))</f>
        <v>7.7780503466288384E-3</v>
      </c>
      <c r="H60" s="69">
        <v>0</v>
      </c>
      <c r="I60" s="48">
        <v>0</v>
      </c>
      <c r="J60" s="70">
        <v>4200000</v>
      </c>
      <c r="K60" s="49">
        <v>1</v>
      </c>
      <c r="L60" s="68">
        <f t="shared" si="2"/>
        <v>4200000</v>
      </c>
      <c r="M60" s="51">
        <f>IF(ISBLANK(L60),"  ",IF(L76&gt;0,L60/L76,IF(L60&gt;0,1,0)))</f>
        <v>6.2072403349905728E-2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v>0</v>
      </c>
      <c r="D61" s="80">
        <v>0</v>
      </c>
      <c r="E61" s="49">
        <v>0</v>
      </c>
      <c r="F61" s="34">
        <f t="shared" si="1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v>0</v>
      </c>
      <c r="D62" s="80">
        <v>30264.280000000028</v>
      </c>
      <c r="E62" s="49">
        <v>1</v>
      </c>
      <c r="F62" s="34">
        <f t="shared" si="1"/>
        <v>30264.280000000028</v>
      </c>
      <c r="G62" s="51">
        <f>IF(ISBLANK(F62),"  ",IF(F76&gt;0,F62/F76,IF(F62&gt;0,1,0)))</f>
        <v>4.6553826013205401E-4</v>
      </c>
      <c r="H62" s="32">
        <v>0</v>
      </c>
      <c r="I62" s="48">
        <v>0</v>
      </c>
      <c r="J62" s="80">
        <v>40000</v>
      </c>
      <c r="K62" s="49">
        <v>1</v>
      </c>
      <c r="L62" s="34">
        <f t="shared" si="2"/>
        <v>40000</v>
      </c>
      <c r="M62" s="51">
        <f>IF(ISBLANK(L62),"  ",IF(L76&gt;0,L62/L76,IF(L62&gt;0,1,0)))</f>
        <v>5.9116574618957838E-4</v>
      </c>
      <c r="N62" s="25"/>
    </row>
    <row r="63" spans="1:14" ht="15" customHeight="1" x14ac:dyDescent="0.2">
      <c r="A63" s="104" t="s">
        <v>60</v>
      </c>
      <c r="B63" s="32">
        <v>0</v>
      </c>
      <c r="C63" s="49">
        <v>0</v>
      </c>
      <c r="D63" s="80">
        <v>1139266.3500000001</v>
      </c>
      <c r="E63" s="49">
        <v>1</v>
      </c>
      <c r="F63" s="34">
        <f t="shared" si="1"/>
        <v>1139266.3500000001</v>
      </c>
      <c r="G63" s="51">
        <f>IF(ISBLANK(F63),"  ",IF(F76&gt;0,F63/F76,IF(F63&gt;0,1,0)))</f>
        <v>1.7524688325841396E-2</v>
      </c>
      <c r="H63" s="32">
        <v>0</v>
      </c>
      <c r="I63" s="48">
        <v>0</v>
      </c>
      <c r="J63" s="80">
        <v>1483125</v>
      </c>
      <c r="K63" s="49">
        <v>1</v>
      </c>
      <c r="L63" s="34">
        <f t="shared" si="2"/>
        <v>1483125</v>
      </c>
      <c r="M63" s="51">
        <f>IF(ISBLANK(L63),"  ",IF(L76&gt;0,L63/L76,IF(L63&gt;0,1,0)))</f>
        <v>2.1919317432935459E-2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v>0</v>
      </c>
      <c r="D64" s="80">
        <v>0</v>
      </c>
      <c r="E64" s="49">
        <v>0</v>
      </c>
      <c r="F64" s="34">
        <f t="shared" si="1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2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9">
        <v>0</v>
      </c>
      <c r="D65" s="80">
        <v>1278800.5</v>
      </c>
      <c r="E65" s="49">
        <v>1</v>
      </c>
      <c r="F65" s="34">
        <f t="shared" si="1"/>
        <v>1278800.5</v>
      </c>
      <c r="G65" s="51">
        <f>IF(ISBLANK(F65),"  ",IF(F76&gt;0,F65/F76,IF(F65&gt;0,1,0)))</f>
        <v>1.9671063042834662E-2</v>
      </c>
      <c r="H65" s="32">
        <v>0</v>
      </c>
      <c r="I65" s="48">
        <v>0</v>
      </c>
      <c r="J65" s="80">
        <v>1250000</v>
      </c>
      <c r="K65" s="49">
        <v>1</v>
      </c>
      <c r="L65" s="34">
        <f t="shared" si="2"/>
        <v>1250000</v>
      </c>
      <c r="M65" s="51">
        <f>IF(ISBLANK(L65),"  ",IF(L76&gt;0,L65/L76,IF(L65&gt;0,1,0)))</f>
        <v>1.8473929568424325E-2</v>
      </c>
      <c r="N65" s="25"/>
    </row>
    <row r="66" spans="1:14" ht="15" customHeight="1" x14ac:dyDescent="0.2">
      <c r="A66" s="81" t="s">
        <v>63</v>
      </c>
      <c r="B66" s="32">
        <v>295755.79000000004</v>
      </c>
      <c r="C66" s="49">
        <v>0.53619334867846657</v>
      </c>
      <c r="D66" s="80">
        <v>255828.43000000002</v>
      </c>
      <c r="E66" s="49">
        <v>0.46380665132153343</v>
      </c>
      <c r="F66" s="34">
        <f t="shared" si="1"/>
        <v>551584.22000000009</v>
      </c>
      <c r="G66" s="51">
        <f>IF(ISBLANK(F66),"  ",IF(F76&gt;0,F66/F76,IF(F66&gt;0,1,0)))</f>
        <v>8.4847073214725718E-3</v>
      </c>
      <c r="H66" s="32">
        <v>244650</v>
      </c>
      <c r="I66" s="48">
        <v>0.47537161177499271</v>
      </c>
      <c r="J66" s="80">
        <v>270000</v>
      </c>
      <c r="K66" s="49">
        <v>0.52462838822500724</v>
      </c>
      <c r="L66" s="34">
        <f t="shared" si="2"/>
        <v>514650</v>
      </c>
      <c r="M66" s="51">
        <f>IF(ISBLANK(L66),"  ",IF(L76&gt;0,L66/L76,IF(L66&gt;0,1,0)))</f>
        <v>7.606086281911663E-3</v>
      </c>
      <c r="N66" s="25"/>
    </row>
    <row r="67" spans="1:14" s="77" customFormat="1" ht="15" customHeight="1" x14ac:dyDescent="0.25">
      <c r="A67" s="105" t="s">
        <v>64</v>
      </c>
      <c r="B67" s="106">
        <v>39797116.399999999</v>
      </c>
      <c r="C67" s="75">
        <v>0.78211361081343123</v>
      </c>
      <c r="D67" s="107">
        <v>11086944.24</v>
      </c>
      <c r="E67" s="75">
        <v>0.21788638918656864</v>
      </c>
      <c r="F67" s="106">
        <f t="shared" si="1"/>
        <v>50884060.640000001</v>
      </c>
      <c r="G67" s="74">
        <f>IF(ISBLANK(F67),"  ",IF(F76&gt;0,F67/F76,IF(F67&gt;0,1,0)))</f>
        <v>0.78272065480492214</v>
      </c>
      <c r="H67" s="106">
        <v>37994397</v>
      </c>
      <c r="I67" s="84">
        <v>0.72366800879896742</v>
      </c>
      <c r="J67" s="107">
        <v>14508127</v>
      </c>
      <c r="K67" s="75">
        <v>0.27633199120103252</v>
      </c>
      <c r="L67" s="106">
        <f>L66+L65+L64+L63+L62+L61+L60+L59+L58+L57+L56</f>
        <v>52502524</v>
      </c>
      <c r="M67" s="74">
        <f>IF(ISBLANK(L67),"  ",IF(L76&gt;0,L67/L76,IF(L67&gt;0,1,0)))</f>
        <v>0.77594234443240617</v>
      </c>
      <c r="N67" s="76"/>
    </row>
    <row r="68" spans="1:14" ht="15" customHeight="1" x14ac:dyDescent="0.25">
      <c r="A68" s="14" t="s">
        <v>65</v>
      </c>
      <c r="B68" s="79"/>
      <c r="C68" s="66" t="s">
        <v>4</v>
      </c>
      <c r="D68" s="80"/>
      <c r="E68" s="66" t="s">
        <v>4</v>
      </c>
      <c r="F68" s="34">
        <f t="shared" si="1"/>
        <v>0</v>
      </c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v>0</v>
      </c>
      <c r="D69" s="93">
        <v>0</v>
      </c>
      <c r="E69" s="44">
        <v>0</v>
      </c>
      <c r="F69" s="58">
        <f t="shared" si="1"/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v>0</v>
      </c>
      <c r="D70" s="80">
        <v>0</v>
      </c>
      <c r="E70" s="49">
        <v>0</v>
      </c>
      <c r="F70" s="34">
        <f t="shared" si="1"/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">
        <v>4</v>
      </c>
      <c r="D71" s="80"/>
      <c r="E71" s="66" t="s">
        <v>4</v>
      </c>
      <c r="F71" s="34">
        <f t="shared" si="1"/>
        <v>0</v>
      </c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v>0</v>
      </c>
      <c r="D72" s="93">
        <v>4873003</v>
      </c>
      <c r="E72" s="44">
        <v>1</v>
      </c>
      <c r="F72" s="58">
        <f t="shared" si="1"/>
        <v>4873003</v>
      </c>
      <c r="G72" s="46">
        <f>IF(ISBLANK(F72),"  ",IF(F76&gt;0,F72/F76,IF(F72&gt;0,1,0)))</f>
        <v>7.4958642275259071E-2</v>
      </c>
      <c r="H72" s="3">
        <v>0</v>
      </c>
      <c r="I72" s="42">
        <v>0</v>
      </c>
      <c r="J72" s="93">
        <v>5000000</v>
      </c>
      <c r="K72" s="44">
        <v>1</v>
      </c>
      <c r="L72" s="58">
        <f>J72+H72</f>
        <v>5000000</v>
      </c>
      <c r="M72" s="46">
        <f>IF(ISBLANK(L72),"  ",IF(L76&gt;0,L72/L76,IF(L72&gt;0,1,0)))</f>
        <v>7.38957182736973E-2</v>
      </c>
    </row>
    <row r="73" spans="1:14" ht="15" customHeight="1" x14ac:dyDescent="0.2">
      <c r="A73" s="31" t="s">
        <v>70</v>
      </c>
      <c r="B73" s="32">
        <v>0</v>
      </c>
      <c r="C73" s="49">
        <v>0</v>
      </c>
      <c r="D73" s="80">
        <v>579104.91</v>
      </c>
      <c r="E73" s="49">
        <v>1</v>
      </c>
      <c r="F73" s="34">
        <f t="shared" si="1"/>
        <v>579104.91</v>
      </c>
      <c r="G73" s="51">
        <f>IF(ISBLANK(F73),"  ",IF(F76&gt;0,F73/F76,IF(F73&gt;0,1,0)))</f>
        <v>8.9080424921831776E-3</v>
      </c>
      <c r="H73" s="32">
        <v>0</v>
      </c>
      <c r="I73" s="48">
        <v>0</v>
      </c>
      <c r="J73" s="80">
        <v>500000</v>
      </c>
      <c r="K73" s="49">
        <v>1</v>
      </c>
      <c r="L73" s="34">
        <f>J73+H73</f>
        <v>500000</v>
      </c>
      <c r="M73" s="51">
        <f>IF(ISBLANK(L73),"  ",IF(L76&gt;0,L73/L76,IF(L73&gt;0,1,0)))</f>
        <v>7.3895718273697293E-3</v>
      </c>
    </row>
    <row r="74" spans="1:14" s="77" customFormat="1" ht="15" customHeight="1" x14ac:dyDescent="0.25">
      <c r="A74" s="78" t="s">
        <v>71</v>
      </c>
      <c r="B74" s="110">
        <v>0</v>
      </c>
      <c r="C74" s="75">
        <v>0</v>
      </c>
      <c r="D74" s="111">
        <v>5452107.9100000001</v>
      </c>
      <c r="E74" s="75">
        <v>1</v>
      </c>
      <c r="F74" s="112">
        <f t="shared" si="1"/>
        <v>5452107.9100000001</v>
      </c>
      <c r="G74" s="74">
        <f>IF(ISBLANK(F74),"  ",IF(F76&gt;0,F74/F76,IF(F74&gt;0,1,0)))</f>
        <v>8.3866684767442246E-2</v>
      </c>
      <c r="H74" s="110">
        <v>0</v>
      </c>
      <c r="I74" s="84">
        <v>0</v>
      </c>
      <c r="J74" s="111">
        <v>5500000</v>
      </c>
      <c r="K74" s="75">
        <v>1</v>
      </c>
      <c r="L74" s="112">
        <f>L73+L72+L71+L70+L69</f>
        <v>5500000</v>
      </c>
      <c r="M74" s="74">
        <f>IF(ISBLANK(L74),"  ",IF(L76&gt;0,L74/L76,IF(L74&gt;0,1,0)))</f>
        <v>8.1285290101067026E-2</v>
      </c>
    </row>
    <row r="75" spans="1:14" s="77" customFormat="1" ht="15" customHeight="1" x14ac:dyDescent="0.25">
      <c r="A75" s="78" t="s">
        <v>72</v>
      </c>
      <c r="B75" s="110">
        <v>0</v>
      </c>
      <c r="C75" s="75">
        <v>0</v>
      </c>
      <c r="D75" s="111">
        <v>0</v>
      </c>
      <c r="E75" s="75">
        <v>0</v>
      </c>
      <c r="F75" s="113">
        <f t="shared" si="1"/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48470169.629999995</v>
      </c>
      <c r="C76" s="117">
        <v>0.74558913801536641</v>
      </c>
      <c r="D76" s="115">
        <v>16539052.15</v>
      </c>
      <c r="E76" s="117">
        <v>0.25441086198463331</v>
      </c>
      <c r="F76" s="115">
        <f t="shared" si="1"/>
        <v>65009221.779999994</v>
      </c>
      <c r="G76" s="118">
        <f>IF(ISBLANK(F76),"  ",IF(F76&gt;0,F76/F76,IF(F76&gt;0,1,0)))</f>
        <v>1</v>
      </c>
      <c r="H76" s="115">
        <v>47654792</v>
      </c>
      <c r="I76" s="116">
        <v>0.70429701680472878</v>
      </c>
      <c r="J76" s="115">
        <v>20008127</v>
      </c>
      <c r="K76" s="117">
        <v>0.29570298319527127</v>
      </c>
      <c r="L76" s="115">
        <f>L74+L67+L47+L40+L48+L75</f>
        <v>67662919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204" t="s">
        <v>3</v>
      </c>
      <c r="B3" s="190"/>
      <c r="C3" s="191"/>
      <c r="D3" s="190"/>
      <c r="E3" s="191"/>
      <c r="F3" s="190"/>
      <c r="G3" s="191"/>
      <c r="H3" s="190"/>
      <c r="I3" s="191"/>
      <c r="J3" s="190"/>
      <c r="K3" s="191"/>
      <c r="L3" s="190"/>
      <c r="M3" s="211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4722805</v>
      </c>
      <c r="C13" s="44">
        <v>1</v>
      </c>
      <c r="D13" s="43">
        <v>0</v>
      </c>
      <c r="E13" s="44">
        <v>0</v>
      </c>
      <c r="F13" s="45">
        <f>D13+B13</f>
        <v>4722805</v>
      </c>
      <c r="G13" s="46">
        <f>IF(ISBLANK(F13),"  ",IF($F$76&gt;0,F13/$F$76,IF(F13&gt;0,1,0)))</f>
        <v>0.17687909247881248</v>
      </c>
      <c r="H13" s="4">
        <v>4814477</v>
      </c>
      <c r="I13" s="42">
        <v>1</v>
      </c>
      <c r="J13" s="43">
        <v>0</v>
      </c>
      <c r="K13" s="44">
        <v>0</v>
      </c>
      <c r="L13" s="45">
        <f t="shared" ref="L13:L34" si="0">J13+H13</f>
        <v>4814477</v>
      </c>
      <c r="M13" s="46">
        <f>IF(ISBLANK(L13),"  ",IF(L76&gt;0,L13/L76,IF(L13&gt;0,1,0)))</f>
        <v>0.18429598539834441</v>
      </c>
      <c r="N13" s="25"/>
    </row>
    <row r="14" spans="1:17" ht="15" customHeight="1" x14ac:dyDescent="0.2">
      <c r="A14" s="11" t="s">
        <v>13</v>
      </c>
      <c r="B14" s="3">
        <v>0</v>
      </c>
      <c r="C14" s="49">
        <v>0</v>
      </c>
      <c r="D14" s="93">
        <v>0</v>
      </c>
      <c r="E14" s="49">
        <v>0</v>
      </c>
      <c r="F14" s="50">
        <f t="shared" ref="F14:F75" si="1">D14+B14</f>
        <v>0</v>
      </c>
      <c r="G14" s="46">
        <f t="shared" ref="G14:G16" si="2">IF(ISBLANK(F14),"  ",IF($F$76&gt;0,F14/$F$76,IF(F14&gt;0,1,0)))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242383.61</v>
      </c>
      <c r="C15" s="55">
        <v>1</v>
      </c>
      <c r="D15" s="80">
        <v>0</v>
      </c>
      <c r="E15" s="55">
        <v>0</v>
      </c>
      <c r="F15" s="38">
        <f t="shared" si="1"/>
        <v>242383.61</v>
      </c>
      <c r="G15" s="46">
        <f t="shared" si="2"/>
        <v>9.0777817353327982E-3</v>
      </c>
      <c r="H15" s="79">
        <v>248891</v>
      </c>
      <c r="I15" s="53">
        <v>1</v>
      </c>
      <c r="J15" s="80">
        <v>0</v>
      </c>
      <c r="K15" s="55">
        <v>0</v>
      </c>
      <c r="L15" s="38">
        <f t="shared" si="0"/>
        <v>248891</v>
      </c>
      <c r="M15" s="56">
        <f>IF(ISBLANK(L15),"  ",IF(L76&gt;0,L15/L76,IF(L15&gt;0,1,0)))</f>
        <v>9.5274340498000785E-3</v>
      </c>
      <c r="N15" s="25"/>
    </row>
    <row r="16" spans="1:17" ht="15" customHeight="1" x14ac:dyDescent="0.2">
      <c r="A16" s="57" t="s">
        <v>15</v>
      </c>
      <c r="B16" s="3">
        <v>0</v>
      </c>
      <c r="C16" s="44">
        <v>0</v>
      </c>
      <c r="D16" s="93">
        <v>0</v>
      </c>
      <c r="E16" s="44">
        <v>0</v>
      </c>
      <c r="F16" s="58">
        <f t="shared" si="1"/>
        <v>0</v>
      </c>
      <c r="G16" s="46">
        <f t="shared" si="2"/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242383.61</v>
      </c>
      <c r="C17" s="44">
        <v>1</v>
      </c>
      <c r="D17" s="80">
        <v>0</v>
      </c>
      <c r="E17" s="44">
        <v>0</v>
      </c>
      <c r="F17" s="34">
        <f t="shared" si="1"/>
        <v>242383.61</v>
      </c>
      <c r="G17" s="46">
        <f>IF(ISBLANK(F17),"  ",IF($F$76&gt;0,F17/$F$76,IF(F17&gt;0,1,0)))</f>
        <v>9.0777817353327982E-3</v>
      </c>
      <c r="H17" s="32">
        <v>248891</v>
      </c>
      <c r="I17" s="48">
        <v>1</v>
      </c>
      <c r="J17" s="80">
        <v>0</v>
      </c>
      <c r="K17" s="49">
        <v>0</v>
      </c>
      <c r="L17" s="34">
        <f t="shared" si="0"/>
        <v>248891</v>
      </c>
      <c r="M17" s="51">
        <f>IF(ISBLANK(L17),"  ",IF(L76&gt;0,L17/L76,IF(L17&gt;0,1,0)))</f>
        <v>9.5274340498000785E-3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v>0</v>
      </c>
      <c r="D18" s="80">
        <v>0</v>
      </c>
      <c r="E18" s="44">
        <v>0</v>
      </c>
      <c r="F18" s="34">
        <f t="shared" si="1"/>
        <v>0</v>
      </c>
      <c r="G18" s="46">
        <f t="shared" ref="G18:G76" si="3">IF(ISBLANK(F18),"  ",IF($F$76&gt;0,F18/$F$76,IF(F18&gt;0,1,0)))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v>0</v>
      </c>
      <c r="D19" s="80">
        <v>0</v>
      </c>
      <c r="E19" s="44">
        <v>0</v>
      </c>
      <c r="F19" s="34">
        <f t="shared" si="1"/>
        <v>0</v>
      </c>
      <c r="G19" s="46">
        <f t="shared" si="3"/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v>0</v>
      </c>
      <c r="D20" s="80">
        <v>0</v>
      </c>
      <c r="E20" s="44">
        <v>0</v>
      </c>
      <c r="F20" s="34">
        <f t="shared" si="1"/>
        <v>0</v>
      </c>
      <c r="G20" s="46">
        <f t="shared" si="3"/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v>0</v>
      </c>
      <c r="D21" s="80">
        <v>0</v>
      </c>
      <c r="E21" s="44">
        <v>0</v>
      </c>
      <c r="F21" s="34">
        <f t="shared" si="1"/>
        <v>0</v>
      </c>
      <c r="G21" s="46">
        <f t="shared" si="3"/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v>0</v>
      </c>
      <c r="D22" s="80">
        <v>0</v>
      </c>
      <c r="E22" s="44">
        <v>0</v>
      </c>
      <c r="F22" s="34">
        <f t="shared" si="1"/>
        <v>0</v>
      </c>
      <c r="G22" s="46">
        <f t="shared" si="3"/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v>0</v>
      </c>
      <c r="D23" s="80">
        <v>0</v>
      </c>
      <c r="E23" s="44">
        <v>0</v>
      </c>
      <c r="F23" s="34">
        <f t="shared" si="1"/>
        <v>0</v>
      </c>
      <c r="G23" s="46">
        <f t="shared" si="3"/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v>0</v>
      </c>
      <c r="D24" s="80">
        <v>0</v>
      </c>
      <c r="E24" s="44">
        <v>0</v>
      </c>
      <c r="F24" s="34">
        <f t="shared" si="1"/>
        <v>0</v>
      </c>
      <c r="G24" s="46">
        <f t="shared" si="3"/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v>0</v>
      </c>
      <c r="D25" s="80">
        <v>0</v>
      </c>
      <c r="E25" s="44">
        <v>0</v>
      </c>
      <c r="F25" s="34">
        <f t="shared" si="1"/>
        <v>0</v>
      </c>
      <c r="G25" s="46">
        <f t="shared" si="3"/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v>0</v>
      </c>
      <c r="D26" s="80">
        <v>0</v>
      </c>
      <c r="E26" s="44">
        <v>0</v>
      </c>
      <c r="F26" s="34">
        <f t="shared" si="1"/>
        <v>0</v>
      </c>
      <c r="G26" s="46">
        <f t="shared" si="3"/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v>0</v>
      </c>
      <c r="D27" s="80">
        <v>0</v>
      </c>
      <c r="E27" s="44">
        <v>0</v>
      </c>
      <c r="F27" s="34">
        <f t="shared" si="1"/>
        <v>0</v>
      </c>
      <c r="G27" s="46">
        <f t="shared" si="3"/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v>0</v>
      </c>
      <c r="D28" s="80">
        <v>0</v>
      </c>
      <c r="E28" s="44">
        <v>0</v>
      </c>
      <c r="F28" s="34">
        <f t="shared" si="1"/>
        <v>0</v>
      </c>
      <c r="G28" s="46">
        <f t="shared" si="3"/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v>0</v>
      </c>
      <c r="D29" s="80">
        <v>0</v>
      </c>
      <c r="E29" s="44">
        <v>0</v>
      </c>
      <c r="F29" s="34">
        <f t="shared" si="1"/>
        <v>0</v>
      </c>
      <c r="G29" s="46">
        <f t="shared" si="3"/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v>0</v>
      </c>
      <c r="D30" s="80">
        <v>0</v>
      </c>
      <c r="E30" s="44">
        <v>0</v>
      </c>
      <c r="F30" s="34">
        <f t="shared" si="1"/>
        <v>0</v>
      </c>
      <c r="G30" s="46">
        <f t="shared" si="3"/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v>0</v>
      </c>
      <c r="D31" s="80">
        <v>0</v>
      </c>
      <c r="E31" s="44">
        <v>0</v>
      </c>
      <c r="F31" s="34">
        <f t="shared" si="1"/>
        <v>0</v>
      </c>
      <c r="G31" s="46">
        <f t="shared" si="3"/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v>0</v>
      </c>
      <c r="D32" s="80">
        <v>0</v>
      </c>
      <c r="E32" s="44">
        <v>0</v>
      </c>
      <c r="F32" s="34">
        <f t="shared" si="1"/>
        <v>0</v>
      </c>
      <c r="G32" s="46">
        <f t="shared" si="3"/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0" t="s">
        <v>75</v>
      </c>
      <c r="B33" s="32">
        <v>0</v>
      </c>
      <c r="C33" s="44">
        <v>0</v>
      </c>
      <c r="D33" s="80">
        <v>0</v>
      </c>
      <c r="E33" s="44">
        <v>0</v>
      </c>
      <c r="F33" s="34">
        <f t="shared" si="1"/>
        <v>0</v>
      </c>
      <c r="G33" s="46">
        <f t="shared" si="3"/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v>0</v>
      </c>
      <c r="D34" s="80">
        <v>0</v>
      </c>
      <c r="E34" s="44">
        <v>0</v>
      </c>
      <c r="F34" s="34">
        <f t="shared" si="1"/>
        <v>0</v>
      </c>
      <c r="G34" s="46">
        <f t="shared" si="3"/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">
        <v>4</v>
      </c>
      <c r="D35" s="80"/>
      <c r="E35" s="66" t="s">
        <v>4</v>
      </c>
      <c r="F35" s="34">
        <f t="shared" si="1"/>
        <v>0</v>
      </c>
      <c r="G35" s="46">
        <f t="shared" si="3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v>0</v>
      </c>
      <c r="D36" s="80">
        <v>0</v>
      </c>
      <c r="E36" s="49">
        <v>0</v>
      </c>
      <c r="F36" s="34">
        <f t="shared" si="1"/>
        <v>0</v>
      </c>
      <c r="G36" s="46">
        <f t="shared" si="3"/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222" t="s">
        <v>35</v>
      </c>
      <c r="B37" s="121"/>
      <c r="C37" s="66" t="s">
        <v>4</v>
      </c>
      <c r="D37" s="80"/>
      <c r="E37" s="66" t="s">
        <v>4</v>
      </c>
      <c r="F37" s="34">
        <f t="shared" si="1"/>
        <v>0</v>
      </c>
      <c r="G37" s="46">
        <f t="shared" si="3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223" t="s">
        <v>34</v>
      </c>
      <c r="B38" s="69">
        <v>0</v>
      </c>
      <c r="C38" s="49">
        <v>0</v>
      </c>
      <c r="D38" s="70">
        <v>0</v>
      </c>
      <c r="E38" s="49">
        <v>0</v>
      </c>
      <c r="F38" s="68">
        <f t="shared" si="1"/>
        <v>0</v>
      </c>
      <c r="G38" s="46">
        <f t="shared" si="3"/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223" t="s">
        <v>107</v>
      </c>
      <c r="B39" s="69"/>
      <c r="C39" s="44" t="s">
        <v>10</v>
      </c>
      <c r="D39" s="70"/>
      <c r="E39" s="44" t="s">
        <v>10</v>
      </c>
      <c r="F39" s="34">
        <v>249143.55</v>
      </c>
      <c r="G39" s="46">
        <f t="shared" si="3"/>
        <v>9.3309558664712265E-3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222" t="s">
        <v>37</v>
      </c>
      <c r="B40" s="71">
        <v>4965188.6100000003</v>
      </c>
      <c r="C40" s="73">
        <v>1</v>
      </c>
      <c r="D40" s="122">
        <v>0</v>
      </c>
      <c r="E40" s="73">
        <v>0</v>
      </c>
      <c r="F40" s="71">
        <f t="shared" si="1"/>
        <v>4965188.6100000003</v>
      </c>
      <c r="G40" s="228">
        <f t="shared" si="3"/>
        <v>0.18595687421414531</v>
      </c>
      <c r="H40" s="71">
        <v>5063368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5063368</v>
      </c>
      <c r="M40" s="74">
        <f>IF(ISBLANK(L40),"  ",IF(L76&gt;0,L40/L76,IF(L40&gt;0,1,0)))</f>
        <v>0.19382341944814449</v>
      </c>
      <c r="N40" s="76"/>
    </row>
    <row r="41" spans="1:14" ht="15" customHeight="1" x14ac:dyDescent="0.25">
      <c r="A41" s="224" t="s">
        <v>38</v>
      </c>
      <c r="B41" s="79"/>
      <c r="C41" s="66" t="s">
        <v>4</v>
      </c>
      <c r="D41" s="80"/>
      <c r="E41" s="66" t="s">
        <v>4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v>0</v>
      </c>
      <c r="D42" s="123">
        <v>0</v>
      </c>
      <c r="E42" s="44">
        <v>0</v>
      </c>
      <c r="F42" s="38">
        <f t="shared" si="1"/>
        <v>0</v>
      </c>
      <c r="G42" s="46">
        <f t="shared" si="3"/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v>0</v>
      </c>
      <c r="D43" s="80">
        <v>0</v>
      </c>
      <c r="E43" s="49">
        <v>0</v>
      </c>
      <c r="F43" s="34">
        <f t="shared" si="1"/>
        <v>0</v>
      </c>
      <c r="G43" s="46">
        <f t="shared" si="3"/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v>0</v>
      </c>
      <c r="D44" s="80">
        <v>0</v>
      </c>
      <c r="E44" s="49">
        <v>0</v>
      </c>
      <c r="F44" s="68">
        <f t="shared" si="1"/>
        <v>0</v>
      </c>
      <c r="G44" s="46">
        <f t="shared" si="3"/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225" t="s">
        <v>42</v>
      </c>
      <c r="B45" s="32">
        <v>0</v>
      </c>
      <c r="C45" s="49">
        <v>0</v>
      </c>
      <c r="D45" s="80">
        <v>0</v>
      </c>
      <c r="E45" s="49">
        <v>0</v>
      </c>
      <c r="F45" s="68">
        <f t="shared" si="1"/>
        <v>0</v>
      </c>
      <c r="G45" s="46">
        <f t="shared" si="3"/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v>0</v>
      </c>
      <c r="D46" s="80">
        <v>0</v>
      </c>
      <c r="E46" s="49">
        <v>0</v>
      </c>
      <c r="F46" s="68">
        <f t="shared" si="1"/>
        <v>0</v>
      </c>
      <c r="G46" s="46">
        <f t="shared" si="3"/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224" t="s">
        <v>44</v>
      </c>
      <c r="B47" s="106">
        <v>0</v>
      </c>
      <c r="C47" s="75">
        <v>0</v>
      </c>
      <c r="D47" s="107">
        <v>0</v>
      </c>
      <c r="E47" s="75">
        <v>0</v>
      </c>
      <c r="F47" s="86">
        <f t="shared" si="1"/>
        <v>0</v>
      </c>
      <c r="G47" s="228">
        <f t="shared" si="3"/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v>0</v>
      </c>
      <c r="D48" s="111">
        <v>0</v>
      </c>
      <c r="E48" s="75">
        <v>0</v>
      </c>
      <c r="F48" s="90">
        <f t="shared" si="1"/>
        <v>0</v>
      </c>
      <c r="G48" s="228">
        <f t="shared" si="3"/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">
        <v>4</v>
      </c>
      <c r="D49" s="93"/>
      <c r="E49" s="94" t="s">
        <v>4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6964415.4100000001</v>
      </c>
      <c r="C50" s="44">
        <v>1</v>
      </c>
      <c r="D50" s="93">
        <v>0</v>
      </c>
      <c r="E50" s="44">
        <v>0</v>
      </c>
      <c r="F50" s="96">
        <f t="shared" si="1"/>
        <v>6964415.4100000001</v>
      </c>
      <c r="G50" s="46">
        <f t="shared" si="3"/>
        <v>0.26083217015444354</v>
      </c>
      <c r="H50" s="91">
        <v>7230383</v>
      </c>
      <c r="I50" s="42">
        <v>1</v>
      </c>
      <c r="J50" s="93">
        <v>0</v>
      </c>
      <c r="K50" s="44">
        <v>0</v>
      </c>
      <c r="L50" s="96">
        <f t="shared" ref="L50:L66" si="4">J50+H50</f>
        <v>7230383</v>
      </c>
      <c r="M50" s="46">
        <f>IF(ISBLANK(L50),"  ",IF(L76&gt;0,L50/L76,IF(L50&gt;0,1,0)))</f>
        <v>0.2767757660473687</v>
      </c>
      <c r="N50" s="25"/>
    </row>
    <row r="51" spans="1:14" ht="15" customHeight="1" x14ac:dyDescent="0.2">
      <c r="A51" s="225" t="s">
        <v>48</v>
      </c>
      <c r="B51" s="79">
        <v>313749.3</v>
      </c>
      <c r="C51" s="49">
        <v>1</v>
      </c>
      <c r="D51" s="80">
        <v>0</v>
      </c>
      <c r="E51" s="49">
        <v>0</v>
      </c>
      <c r="F51" s="97">
        <f t="shared" si="1"/>
        <v>313749.3</v>
      </c>
      <c r="G51" s="46">
        <f t="shared" si="3"/>
        <v>1.1750578617974419E-2</v>
      </c>
      <c r="H51" s="79">
        <v>353000</v>
      </c>
      <c r="I51" s="48">
        <v>1</v>
      </c>
      <c r="J51" s="80">
        <v>0</v>
      </c>
      <c r="K51" s="49">
        <v>0</v>
      </c>
      <c r="L51" s="97">
        <f t="shared" si="4"/>
        <v>353000</v>
      </c>
      <c r="M51" s="51">
        <f>IF(ISBLANK(L51),"  ",IF(L76&gt;0,L51/L76,IF(L51&gt;0,1,0)))</f>
        <v>1.3512679122906927E-2</v>
      </c>
      <c r="N51" s="25"/>
    </row>
    <row r="52" spans="1:14" ht="15" customHeight="1" x14ac:dyDescent="0.2">
      <c r="A52" s="98" t="s">
        <v>49</v>
      </c>
      <c r="B52" s="125">
        <v>556345.47</v>
      </c>
      <c r="C52" s="49">
        <v>1</v>
      </c>
      <c r="D52" s="126">
        <v>0</v>
      </c>
      <c r="E52" s="49">
        <v>0</v>
      </c>
      <c r="F52" s="99">
        <f t="shared" si="1"/>
        <v>556345.47</v>
      </c>
      <c r="G52" s="46">
        <f t="shared" si="3"/>
        <v>2.0836321177414352E-2</v>
      </c>
      <c r="H52" s="125">
        <v>575000</v>
      </c>
      <c r="I52" s="48">
        <v>1</v>
      </c>
      <c r="J52" s="126">
        <v>0</v>
      </c>
      <c r="K52" s="49">
        <v>0</v>
      </c>
      <c r="L52" s="99">
        <f t="shared" si="4"/>
        <v>575000</v>
      </c>
      <c r="M52" s="51">
        <f>IF(ISBLANK(L52),"  ",IF(L76&gt;0,L52/L76,IF(L52&gt;0,1,0)))</f>
        <v>2.2010737948077855E-2</v>
      </c>
      <c r="N52" s="25"/>
    </row>
    <row r="53" spans="1:14" ht="15" customHeight="1" x14ac:dyDescent="0.2">
      <c r="A53" s="98" t="s">
        <v>50</v>
      </c>
      <c r="B53" s="125">
        <v>180812.96</v>
      </c>
      <c r="C53" s="49">
        <v>1</v>
      </c>
      <c r="D53" s="126">
        <v>0</v>
      </c>
      <c r="E53" s="49">
        <v>0</v>
      </c>
      <c r="F53" s="99">
        <f t="shared" si="1"/>
        <v>180812.96</v>
      </c>
      <c r="G53" s="46">
        <f t="shared" si="3"/>
        <v>6.7718299343732845E-3</v>
      </c>
      <c r="H53" s="125">
        <v>185000</v>
      </c>
      <c r="I53" s="48">
        <v>1</v>
      </c>
      <c r="J53" s="126">
        <v>0</v>
      </c>
      <c r="K53" s="49">
        <v>0</v>
      </c>
      <c r="L53" s="99">
        <f t="shared" si="4"/>
        <v>185000</v>
      </c>
      <c r="M53" s="51">
        <f>IF(ISBLANK(L53),"  ",IF(L76&gt;0,L53/L76,IF(L53&gt;0,1,0)))</f>
        <v>7.081715687642441E-3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v>0</v>
      </c>
      <c r="D54" s="126">
        <v>935212.04</v>
      </c>
      <c r="E54" s="49">
        <v>1</v>
      </c>
      <c r="F54" s="99">
        <f t="shared" si="1"/>
        <v>935212.04</v>
      </c>
      <c r="G54" s="46">
        <f t="shared" si="3"/>
        <v>3.502568005887579E-2</v>
      </c>
      <c r="H54" s="125">
        <v>0</v>
      </c>
      <c r="I54" s="48">
        <v>0</v>
      </c>
      <c r="J54" s="126">
        <v>950000</v>
      </c>
      <c r="K54" s="49">
        <v>1</v>
      </c>
      <c r="L54" s="99">
        <f t="shared" si="4"/>
        <v>950000</v>
      </c>
      <c r="M54" s="51">
        <f>IF(ISBLANK(L54),"  ",IF(L76&gt;0,L54/L76,IF(L54&gt;0,1,0)))</f>
        <v>3.6365567044650368E-2</v>
      </c>
      <c r="N54" s="25"/>
    </row>
    <row r="55" spans="1:14" ht="15" customHeight="1" x14ac:dyDescent="0.2">
      <c r="A55" s="225" t="s">
        <v>52</v>
      </c>
      <c r="B55" s="79">
        <v>2252102.12</v>
      </c>
      <c r="C55" s="49">
        <v>0.70672446582212023</v>
      </c>
      <c r="D55" s="80">
        <v>934574.2</v>
      </c>
      <c r="E55" s="49">
        <v>0.29327553417787966</v>
      </c>
      <c r="F55" s="97">
        <f t="shared" si="1"/>
        <v>3186676.3200000003</v>
      </c>
      <c r="G55" s="46">
        <f t="shared" si="3"/>
        <v>0.11934780612481817</v>
      </c>
      <c r="H55" s="79">
        <v>2224000</v>
      </c>
      <c r="I55" s="48">
        <v>0.7291205638882059</v>
      </c>
      <c r="J55" s="80">
        <v>826250</v>
      </c>
      <c r="K55" s="49">
        <v>0.2708794361117941</v>
      </c>
      <c r="L55" s="97">
        <f t="shared" si="4"/>
        <v>3050250</v>
      </c>
      <c r="M55" s="51">
        <f>IF(ISBLANK(L55),"  ",IF(L76&gt;0,L55/L76,IF(L55&gt;0,1,0)))</f>
        <v>0.11676217987152084</v>
      </c>
      <c r="N55" s="25"/>
    </row>
    <row r="56" spans="1:14" s="77" customFormat="1" ht="15" customHeight="1" x14ac:dyDescent="0.25">
      <c r="A56" s="87" t="s">
        <v>53</v>
      </c>
      <c r="B56" s="226">
        <v>10267425.26</v>
      </c>
      <c r="C56" s="75">
        <v>0.84594597861296228</v>
      </c>
      <c r="D56" s="107">
        <v>1869786.24</v>
      </c>
      <c r="E56" s="75">
        <v>0.15405402138703769</v>
      </c>
      <c r="F56" s="97">
        <f t="shared" si="1"/>
        <v>12137211.5</v>
      </c>
      <c r="G56" s="46">
        <f t="shared" si="3"/>
        <v>0.45456438606789956</v>
      </c>
      <c r="H56" s="226">
        <v>10567383</v>
      </c>
      <c r="I56" s="84">
        <v>0.85609990186843699</v>
      </c>
      <c r="J56" s="107">
        <v>1776250</v>
      </c>
      <c r="K56" s="75">
        <v>0.14390009813156304</v>
      </c>
      <c r="L56" s="97">
        <f t="shared" si="4"/>
        <v>12343633</v>
      </c>
      <c r="M56" s="74">
        <f>IF(ISBLANK(L56),"  ",IF(L76&gt;0,L56/L76,IF(L56&gt;0,1,0)))</f>
        <v>0.47250864572216716</v>
      </c>
      <c r="N56" s="76"/>
    </row>
    <row r="57" spans="1:14" ht="15" customHeight="1" x14ac:dyDescent="0.2">
      <c r="A57" s="41" t="s">
        <v>54</v>
      </c>
      <c r="B57" s="128">
        <v>0</v>
      </c>
      <c r="C57" s="49">
        <v>0</v>
      </c>
      <c r="D57" s="129">
        <v>0</v>
      </c>
      <c r="E57" s="49">
        <v>0</v>
      </c>
      <c r="F57" s="101">
        <f t="shared" si="1"/>
        <v>0</v>
      </c>
      <c r="G57" s="46">
        <f t="shared" si="3"/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4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v>0</v>
      </c>
      <c r="D58" s="80">
        <v>0</v>
      </c>
      <c r="E58" s="49">
        <v>0</v>
      </c>
      <c r="F58" s="34">
        <f t="shared" si="1"/>
        <v>0</v>
      </c>
      <c r="G58" s="46">
        <f t="shared" si="3"/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4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9">
        <v>0</v>
      </c>
      <c r="D59" s="80">
        <v>0</v>
      </c>
      <c r="E59" s="49">
        <v>0</v>
      </c>
      <c r="F59" s="34">
        <f t="shared" si="1"/>
        <v>0</v>
      </c>
      <c r="G59" s="46">
        <f t="shared" si="3"/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4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9">
        <v>0</v>
      </c>
      <c r="D60" s="70">
        <v>394024.81</v>
      </c>
      <c r="E60" s="49">
        <v>1</v>
      </c>
      <c r="F60" s="68">
        <f t="shared" si="1"/>
        <v>394024.81</v>
      </c>
      <c r="G60" s="46">
        <f t="shared" si="3"/>
        <v>1.4757067210468464E-2</v>
      </c>
      <c r="H60" s="69">
        <v>0</v>
      </c>
      <c r="I60" s="48">
        <v>0</v>
      </c>
      <c r="J60" s="70">
        <v>250000</v>
      </c>
      <c r="K60" s="49">
        <v>1</v>
      </c>
      <c r="L60" s="68">
        <f t="shared" si="4"/>
        <v>250000</v>
      </c>
      <c r="M60" s="51">
        <f>IF(ISBLANK(L60),"  ",IF(L76&gt;0,L60/L76,IF(L60&gt;0,1,0)))</f>
        <v>9.5698860643816767E-3</v>
      </c>
      <c r="N60" s="25"/>
    </row>
    <row r="61" spans="1:14" ht="15" customHeight="1" x14ac:dyDescent="0.2">
      <c r="A61" s="103" t="s">
        <v>58</v>
      </c>
      <c r="B61" s="32">
        <v>0</v>
      </c>
      <c r="C61" s="49">
        <v>0</v>
      </c>
      <c r="D61" s="80">
        <v>0</v>
      </c>
      <c r="E61" s="49">
        <v>0</v>
      </c>
      <c r="F61" s="34">
        <f t="shared" si="1"/>
        <v>0</v>
      </c>
      <c r="G61" s="46">
        <f t="shared" si="3"/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4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v>0</v>
      </c>
      <c r="D62" s="80">
        <v>26925</v>
      </c>
      <c r="E62" s="49">
        <v>1</v>
      </c>
      <c r="F62" s="34">
        <f t="shared" si="1"/>
        <v>26925</v>
      </c>
      <c r="G62" s="46">
        <f t="shared" si="3"/>
        <v>1.0083985184635034E-3</v>
      </c>
      <c r="H62" s="32">
        <v>0</v>
      </c>
      <c r="I62" s="48">
        <v>0</v>
      </c>
      <c r="J62" s="80">
        <v>25000</v>
      </c>
      <c r="K62" s="49">
        <v>1</v>
      </c>
      <c r="L62" s="34">
        <f t="shared" si="4"/>
        <v>25000</v>
      </c>
      <c r="M62" s="51">
        <f>IF(ISBLANK(L62),"  ",IF(L76&gt;0,L62/L76,IF(L62&gt;0,1,0)))</f>
        <v>9.5698860643816767E-4</v>
      </c>
      <c r="N62" s="25"/>
    </row>
    <row r="63" spans="1:14" ht="15" customHeight="1" x14ac:dyDescent="0.2">
      <c r="A63" s="104" t="s">
        <v>60</v>
      </c>
      <c r="B63" s="32">
        <v>0</v>
      </c>
      <c r="C63" s="49">
        <v>0</v>
      </c>
      <c r="D63" s="80">
        <v>2393234.7000000002</v>
      </c>
      <c r="E63" s="49">
        <v>1</v>
      </c>
      <c r="F63" s="34">
        <f t="shared" si="1"/>
        <v>2393234.7000000002</v>
      </c>
      <c r="G63" s="46">
        <f t="shared" si="3"/>
        <v>8.9631729835299809E-2</v>
      </c>
      <c r="H63" s="32">
        <v>0</v>
      </c>
      <c r="I63" s="48">
        <v>0</v>
      </c>
      <c r="J63" s="80">
        <v>2750198</v>
      </c>
      <c r="K63" s="49">
        <v>1</v>
      </c>
      <c r="L63" s="34">
        <f t="shared" si="4"/>
        <v>2750198</v>
      </c>
      <c r="M63" s="51">
        <f>IF(ISBLANK(L63),"  ",IF(L76&gt;0,L63/L76,IF(L63&gt;0,1,0)))</f>
        <v>0.10527632605796143</v>
      </c>
      <c r="N63" s="25"/>
    </row>
    <row r="64" spans="1:14" ht="15" customHeight="1" x14ac:dyDescent="0.2">
      <c r="A64" s="104" t="s">
        <v>61</v>
      </c>
      <c r="B64" s="32">
        <v>0</v>
      </c>
      <c r="C64" s="49">
        <v>0</v>
      </c>
      <c r="D64" s="80">
        <v>-10376.69</v>
      </c>
      <c r="E64" s="49">
        <v>0</v>
      </c>
      <c r="F64" s="34">
        <f t="shared" si="1"/>
        <v>-10376.69</v>
      </c>
      <c r="G64" s="46">
        <f t="shared" si="3"/>
        <v>-3.886291113298069E-4</v>
      </c>
      <c r="H64" s="32">
        <v>0</v>
      </c>
      <c r="I64" s="48">
        <v>0</v>
      </c>
      <c r="J64" s="80">
        <v>20000</v>
      </c>
      <c r="K64" s="49">
        <v>1</v>
      </c>
      <c r="L64" s="34">
        <f t="shared" si="4"/>
        <v>20000</v>
      </c>
      <c r="M64" s="51">
        <f>IF(ISBLANK(L64),"  ",IF(L76&gt;0,L64/L76,IF(L64&gt;0,1,0)))</f>
        <v>7.6559088515053416E-4</v>
      </c>
      <c r="N64" s="25"/>
    </row>
    <row r="65" spans="1:14" ht="15" customHeight="1" x14ac:dyDescent="0.2">
      <c r="A65" s="82" t="s">
        <v>62</v>
      </c>
      <c r="B65" s="32">
        <v>0</v>
      </c>
      <c r="C65" s="49">
        <v>0</v>
      </c>
      <c r="D65" s="80">
        <v>593923.4</v>
      </c>
      <c r="E65" s="49">
        <v>1</v>
      </c>
      <c r="F65" s="34">
        <f t="shared" si="1"/>
        <v>593923.4</v>
      </c>
      <c r="G65" s="46">
        <f t="shared" si="3"/>
        <v>2.2243694582759769E-2</v>
      </c>
      <c r="H65" s="32">
        <v>0</v>
      </c>
      <c r="I65" s="48">
        <v>0</v>
      </c>
      <c r="J65" s="80">
        <v>300000</v>
      </c>
      <c r="K65" s="49">
        <v>1</v>
      </c>
      <c r="L65" s="34">
        <f t="shared" si="4"/>
        <v>300000</v>
      </c>
      <c r="M65" s="51">
        <f>IF(ISBLANK(L65),"  ",IF(L76&gt;0,L65/L76,IF(L65&gt;0,1,0)))</f>
        <v>1.1483863277258012E-2</v>
      </c>
      <c r="N65" s="25"/>
    </row>
    <row r="66" spans="1:14" ht="15" customHeight="1" x14ac:dyDescent="0.2">
      <c r="A66" s="81" t="s">
        <v>63</v>
      </c>
      <c r="B66" s="32">
        <v>40197.06</v>
      </c>
      <c r="C66" s="49">
        <v>0.58193017221861654</v>
      </c>
      <c r="D66" s="80">
        <v>28878.341</v>
      </c>
      <c r="E66" s="49">
        <v>0.41806982778138346</v>
      </c>
      <c r="F66" s="34">
        <f t="shared" si="1"/>
        <v>69075.400999999998</v>
      </c>
      <c r="G66" s="46">
        <f t="shared" si="3"/>
        <v>2.5870206882329582E-3</v>
      </c>
      <c r="H66" s="32">
        <v>61000</v>
      </c>
      <c r="I66" s="48">
        <v>0.67032967032967028</v>
      </c>
      <c r="J66" s="80">
        <v>30000</v>
      </c>
      <c r="K66" s="49">
        <v>0.32967032967032966</v>
      </c>
      <c r="L66" s="34">
        <f t="shared" si="4"/>
        <v>91000</v>
      </c>
      <c r="M66" s="51">
        <f>IF(ISBLANK(L66),"  ",IF(L76&gt;0,L66/L76,IF(L66&gt;0,1,0)))</f>
        <v>3.4834385274349301E-3</v>
      </c>
      <c r="N66" s="25"/>
    </row>
    <row r="67" spans="1:14" s="77" customFormat="1" ht="15" customHeight="1" x14ac:dyDescent="0.25">
      <c r="A67" s="105" t="s">
        <v>64</v>
      </c>
      <c r="B67" s="106">
        <v>10307622.32</v>
      </c>
      <c r="C67" s="75">
        <v>0.66057487501427137</v>
      </c>
      <c r="D67" s="107">
        <v>5296395.801</v>
      </c>
      <c r="E67" s="75">
        <v>0.33942512498572869</v>
      </c>
      <c r="F67" s="106">
        <f t="shared" si="1"/>
        <v>15604018.120999999</v>
      </c>
      <c r="G67" s="46">
        <f t="shared" si="3"/>
        <v>0.5844036677917942</v>
      </c>
      <c r="H67" s="106">
        <v>10628383</v>
      </c>
      <c r="I67" s="84">
        <v>0.67354225783533428</v>
      </c>
      <c r="J67" s="107">
        <v>5151448</v>
      </c>
      <c r="K67" s="75">
        <v>0.32645774216466578</v>
      </c>
      <c r="L67" s="106">
        <f>L66+L65+L64+L63+L62+L61+L60+L59+L58+L57+L56</f>
        <v>15779831</v>
      </c>
      <c r="M67" s="74">
        <f>IF(ISBLANK(L67),"  ",IF(L76&gt;0,L67/L76,IF(L67&gt;0,1,0)))</f>
        <v>0.60404473914079193</v>
      </c>
      <c r="N67" s="76"/>
    </row>
    <row r="68" spans="1:14" ht="15" customHeight="1" x14ac:dyDescent="0.25">
      <c r="A68" s="14" t="s">
        <v>65</v>
      </c>
      <c r="B68" s="79"/>
      <c r="C68" s="66" t="s">
        <v>4</v>
      </c>
      <c r="D68" s="80"/>
      <c r="E68" s="66" t="s">
        <v>4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v>0</v>
      </c>
      <c r="D69" s="93">
        <v>13975</v>
      </c>
      <c r="E69" s="44">
        <v>1</v>
      </c>
      <c r="F69" s="58">
        <f t="shared" si="1"/>
        <v>13975</v>
      </c>
      <c r="G69" s="46">
        <f t="shared" si="3"/>
        <v>5.2339347429999851E-4</v>
      </c>
      <c r="H69" s="3">
        <v>0</v>
      </c>
      <c r="I69" s="42">
        <v>0</v>
      </c>
      <c r="J69" s="93">
        <v>7000</v>
      </c>
      <c r="K69" s="44">
        <v>1</v>
      </c>
      <c r="L69" s="58">
        <f>J69+H69</f>
        <v>7000</v>
      </c>
      <c r="M69" s="46">
        <f>IF(ISBLANK(L69),"  ",IF(L76&gt;0,L69/L76,IF(L69&gt;0,1,0)))</f>
        <v>2.6795680980268695E-4</v>
      </c>
    </row>
    <row r="70" spans="1:14" ht="15" customHeight="1" x14ac:dyDescent="0.2">
      <c r="A70" s="225" t="s">
        <v>67</v>
      </c>
      <c r="B70" s="32">
        <v>0</v>
      </c>
      <c r="C70" s="49">
        <v>0</v>
      </c>
      <c r="D70" s="80">
        <v>0</v>
      </c>
      <c r="E70" s="49">
        <v>0</v>
      </c>
      <c r="F70" s="34">
        <f t="shared" si="1"/>
        <v>0</v>
      </c>
      <c r="G70" s="46">
        <f t="shared" si="3"/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227" t="s">
        <v>68</v>
      </c>
      <c r="B71" s="79"/>
      <c r="C71" s="66" t="s">
        <v>4</v>
      </c>
      <c r="D71" s="80"/>
      <c r="E71" s="66" t="s">
        <v>4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v>0</v>
      </c>
      <c r="D72" s="93">
        <v>5706978.8499999996</v>
      </c>
      <c r="E72" s="44">
        <v>1</v>
      </c>
      <c r="F72" s="58">
        <f t="shared" si="1"/>
        <v>5706978.8499999996</v>
      </c>
      <c r="G72" s="46">
        <f t="shared" si="3"/>
        <v>0.21373849646211876</v>
      </c>
      <c r="H72" s="3">
        <v>0</v>
      </c>
      <c r="I72" s="42">
        <v>0</v>
      </c>
      <c r="J72" s="93">
        <v>5100000</v>
      </c>
      <c r="K72" s="44">
        <v>1</v>
      </c>
      <c r="L72" s="58">
        <f>J72+H72</f>
        <v>5100000</v>
      </c>
      <c r="M72" s="46">
        <f>IF(ISBLANK(L72),"  ",IF(L76&gt;0,L72/L76,IF(L72&gt;0,1,0)))</f>
        <v>0.1952256757133862</v>
      </c>
    </row>
    <row r="73" spans="1:14" ht="15" customHeight="1" x14ac:dyDescent="0.2">
      <c r="A73" s="225" t="s">
        <v>70</v>
      </c>
      <c r="B73" s="32">
        <v>0</v>
      </c>
      <c r="C73" s="49">
        <v>0</v>
      </c>
      <c r="D73" s="80">
        <v>161449.1</v>
      </c>
      <c r="E73" s="49">
        <v>1</v>
      </c>
      <c r="F73" s="34">
        <f t="shared" si="1"/>
        <v>161449.1</v>
      </c>
      <c r="G73" s="46">
        <f t="shared" si="3"/>
        <v>6.0466121911705107E-3</v>
      </c>
      <c r="H73" s="32">
        <v>0</v>
      </c>
      <c r="I73" s="48">
        <v>0</v>
      </c>
      <c r="J73" s="80">
        <v>173414</v>
      </c>
      <c r="K73" s="49">
        <v>1</v>
      </c>
      <c r="L73" s="34">
        <f>J73+H73</f>
        <v>173414</v>
      </c>
      <c r="M73" s="51">
        <f>IF(ISBLANK(L73),"  ",IF(L76&gt;0,L73/L76,IF(L73&gt;0,1,0)))</f>
        <v>6.638208887874736E-3</v>
      </c>
    </row>
    <row r="74" spans="1:14" s="77" customFormat="1" ht="15" customHeight="1" x14ac:dyDescent="0.25">
      <c r="A74" s="224" t="s">
        <v>71</v>
      </c>
      <c r="B74" s="110">
        <v>0</v>
      </c>
      <c r="C74" s="75">
        <v>0</v>
      </c>
      <c r="D74" s="111">
        <v>5882402.9499999993</v>
      </c>
      <c r="E74" s="75">
        <v>1</v>
      </c>
      <c r="F74" s="112">
        <f t="shared" si="1"/>
        <v>5882402.9499999993</v>
      </c>
      <c r="G74" s="228">
        <f t="shared" si="3"/>
        <v>0.22030850212758926</v>
      </c>
      <c r="H74" s="110">
        <v>0</v>
      </c>
      <c r="I74" s="84">
        <v>0</v>
      </c>
      <c r="J74" s="111">
        <v>5280414</v>
      </c>
      <c r="K74" s="75">
        <v>1</v>
      </c>
      <c r="L74" s="112">
        <f>L73+L72+L71+L70+L69</f>
        <v>5280414</v>
      </c>
      <c r="M74" s="74">
        <f>IF(ISBLANK(L74),"  ",IF(L76&gt;0,L74/L76,IF(L74&gt;0,1,0)))</f>
        <v>0.20213184141106363</v>
      </c>
    </row>
    <row r="75" spans="1:14" s="77" customFormat="1" ht="15" customHeight="1" x14ac:dyDescent="0.25">
      <c r="A75" s="224" t="s">
        <v>72</v>
      </c>
      <c r="B75" s="110">
        <v>0</v>
      </c>
      <c r="C75" s="75">
        <v>0</v>
      </c>
      <c r="D75" s="111">
        <v>0</v>
      </c>
      <c r="E75" s="75">
        <v>0</v>
      </c>
      <c r="F75" s="113">
        <f t="shared" si="1"/>
        <v>0</v>
      </c>
      <c r="G75" s="228">
        <f t="shared" si="3"/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15272810.93</v>
      </c>
      <c r="C76" s="117">
        <v>0.57738682500560068</v>
      </c>
      <c r="D76" s="115">
        <v>11178798.750999998</v>
      </c>
      <c r="E76" s="117">
        <v>0.42261317499439927</v>
      </c>
      <c r="F76" s="115">
        <f>D76+B76+F39</f>
        <v>26700753.230999999</v>
      </c>
      <c r="G76" s="117">
        <f t="shared" si="3"/>
        <v>1</v>
      </c>
      <c r="H76" s="115">
        <v>15691751</v>
      </c>
      <c r="I76" s="116">
        <v>0.60067307688258897</v>
      </c>
      <c r="J76" s="115">
        <v>10431862</v>
      </c>
      <c r="K76" s="117">
        <v>0.39932692311741108</v>
      </c>
      <c r="L76" s="115">
        <f>L74+L67+L47+L40+L48+L75</f>
        <v>26123613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N2" s="195"/>
      <c r="O2" s="221" t="s">
        <v>178</v>
      </c>
      <c r="P2" s="195"/>
      <c r="Q2" s="195"/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59119603</v>
      </c>
      <c r="C13" s="44">
        <v>1</v>
      </c>
      <c r="D13" s="43">
        <v>0</v>
      </c>
      <c r="E13" s="44">
        <v>0</v>
      </c>
      <c r="F13" s="45">
        <f>D13+B13</f>
        <v>59119603</v>
      </c>
      <c r="G13" s="46">
        <f>IF(ISBLANK(F13),"  ",IF($F$76&gt;0,F13/$F$76,IF(F13&gt;0,1,0)))</f>
        <v>0.1613432590227388</v>
      </c>
      <c r="H13" s="4">
        <v>58368929</v>
      </c>
      <c r="I13" s="42">
        <v>1</v>
      </c>
      <c r="J13" s="43">
        <v>0</v>
      </c>
      <c r="K13" s="44">
        <v>0</v>
      </c>
      <c r="L13" s="45">
        <f t="shared" ref="L13:L34" si="0">J13+H13</f>
        <v>58368929</v>
      </c>
      <c r="M13" s="47">
        <f>IF(ISBLANK(L13),"  ",IF(L76&gt;0,L13/L76,IF(L13&gt;0,1,0)))</f>
        <v>0.17855251849935311</v>
      </c>
      <c r="N13" s="25"/>
    </row>
    <row r="14" spans="1:17" ht="15" customHeight="1" x14ac:dyDescent="0.2">
      <c r="A14" s="11" t="s">
        <v>13</v>
      </c>
      <c r="B14" s="3">
        <v>0</v>
      </c>
      <c r="C14" s="49">
        <v>0</v>
      </c>
      <c r="D14" s="93">
        <v>0</v>
      </c>
      <c r="E14" s="49">
        <v>0</v>
      </c>
      <c r="F14" s="50">
        <f t="shared" ref="F14:F76" si="1">D14+B14</f>
        <v>0</v>
      </c>
      <c r="G14" s="46">
        <f t="shared" ref="G14:G16" si="2">IF(ISBLANK(F14),"  ",IF($F$76&gt;0,F14/$F$76,IF(F14&gt;0,1,0)))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7139595.0199999996</v>
      </c>
      <c r="C15" s="55">
        <v>1</v>
      </c>
      <c r="D15" s="80">
        <v>0</v>
      </c>
      <c r="E15" s="55">
        <v>0</v>
      </c>
      <c r="F15" s="38">
        <f t="shared" si="1"/>
        <v>7139595.0199999996</v>
      </c>
      <c r="G15" s="46">
        <f t="shared" si="2"/>
        <v>1.9484662788234824E-2</v>
      </c>
      <c r="H15" s="79">
        <v>7305718</v>
      </c>
      <c r="I15" s="53">
        <v>1</v>
      </c>
      <c r="J15" s="80">
        <v>0</v>
      </c>
      <c r="K15" s="55">
        <v>0</v>
      </c>
      <c r="L15" s="38">
        <f t="shared" si="0"/>
        <v>7305718</v>
      </c>
      <c r="M15" s="56">
        <f>IF(ISBLANK(L15),"  ",IF(L76&gt;0,L15/L76,IF(L15&gt;0,1,0)))</f>
        <v>2.2348437271241639E-2</v>
      </c>
      <c r="N15" s="25"/>
    </row>
    <row r="16" spans="1:17" ht="15" customHeight="1" x14ac:dyDescent="0.2">
      <c r="A16" s="57" t="s">
        <v>15</v>
      </c>
      <c r="B16" s="3">
        <v>0</v>
      </c>
      <c r="C16" s="44">
        <v>0</v>
      </c>
      <c r="D16" s="93">
        <v>0</v>
      </c>
      <c r="E16" s="44">
        <v>0</v>
      </c>
      <c r="F16" s="58">
        <f t="shared" si="1"/>
        <v>0</v>
      </c>
      <c r="G16" s="46">
        <f t="shared" si="2"/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2607018.02</v>
      </c>
      <c r="C17" s="44">
        <v>1</v>
      </c>
      <c r="D17" s="80">
        <v>0</v>
      </c>
      <c r="E17" s="44">
        <v>0</v>
      </c>
      <c r="F17" s="34">
        <f t="shared" si="1"/>
        <v>2607018.02</v>
      </c>
      <c r="G17" s="46">
        <f>IF(ISBLANK(F17),"  ",IF($F$76&gt;0,F17/$F$76,IF(F17&gt;0,1,0)))</f>
        <v>7.1148106944799285E-3</v>
      </c>
      <c r="H17" s="32">
        <v>2677010</v>
      </c>
      <c r="I17" s="48">
        <v>1</v>
      </c>
      <c r="J17" s="80">
        <v>0</v>
      </c>
      <c r="K17" s="49">
        <v>0</v>
      </c>
      <c r="L17" s="34">
        <f t="shared" si="0"/>
        <v>2677010</v>
      </c>
      <c r="M17" s="51">
        <f>IF(ISBLANK(L17),"  ",IF(L76&gt;0,L17/L76,IF(L17&gt;0,1,0)))</f>
        <v>8.1890636977072721E-3</v>
      </c>
      <c r="N17" s="25"/>
    </row>
    <row r="18" spans="1:14" ht="15" customHeight="1" x14ac:dyDescent="0.2">
      <c r="A18" s="59" t="s">
        <v>17</v>
      </c>
      <c r="B18" s="32">
        <v>4532577</v>
      </c>
      <c r="C18" s="44">
        <v>1</v>
      </c>
      <c r="D18" s="80">
        <v>0</v>
      </c>
      <c r="E18" s="44">
        <v>0</v>
      </c>
      <c r="F18" s="34">
        <f t="shared" si="1"/>
        <v>4532577</v>
      </c>
      <c r="G18" s="46">
        <f t="shared" ref="G18:G76" si="3">IF(ISBLANK(F18),"  ",IF($F$76&gt;0,F18/$F$76,IF(F18&gt;0,1,0)))</f>
        <v>1.2369852093754899E-2</v>
      </c>
      <c r="H18" s="32">
        <v>4628708</v>
      </c>
      <c r="I18" s="48">
        <v>1</v>
      </c>
      <c r="J18" s="80">
        <v>0</v>
      </c>
      <c r="K18" s="49">
        <v>0</v>
      </c>
      <c r="L18" s="34">
        <f t="shared" si="0"/>
        <v>4628708</v>
      </c>
      <c r="M18" s="51">
        <f>IF(ISBLANK(L18),"  ",IF(L76&gt;0,L18/L76,IF(L18&gt;0,1,0)))</f>
        <v>1.4159373573534367E-2</v>
      </c>
      <c r="N18" s="25"/>
    </row>
    <row r="19" spans="1:14" ht="15" customHeight="1" x14ac:dyDescent="0.2">
      <c r="A19" s="59" t="s">
        <v>18</v>
      </c>
      <c r="B19" s="32">
        <v>0</v>
      </c>
      <c r="C19" s="44">
        <v>0</v>
      </c>
      <c r="D19" s="80">
        <v>0</v>
      </c>
      <c r="E19" s="44">
        <v>0</v>
      </c>
      <c r="F19" s="34">
        <f t="shared" si="1"/>
        <v>0</v>
      </c>
      <c r="G19" s="46">
        <f t="shared" si="3"/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v>0</v>
      </c>
      <c r="D20" s="80">
        <v>0</v>
      </c>
      <c r="E20" s="44">
        <v>0</v>
      </c>
      <c r="F20" s="34">
        <f t="shared" si="1"/>
        <v>0</v>
      </c>
      <c r="G20" s="46">
        <f t="shared" si="3"/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v>0</v>
      </c>
      <c r="D21" s="80">
        <v>0</v>
      </c>
      <c r="E21" s="44">
        <v>0</v>
      </c>
      <c r="F21" s="34">
        <f t="shared" si="1"/>
        <v>0</v>
      </c>
      <c r="G21" s="46">
        <f t="shared" si="3"/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v>0</v>
      </c>
      <c r="D22" s="80">
        <v>0</v>
      </c>
      <c r="E22" s="44">
        <v>0</v>
      </c>
      <c r="F22" s="34">
        <f t="shared" si="1"/>
        <v>0</v>
      </c>
      <c r="G22" s="46">
        <f t="shared" si="3"/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v>0</v>
      </c>
      <c r="D23" s="80">
        <v>0</v>
      </c>
      <c r="E23" s="44">
        <v>0</v>
      </c>
      <c r="F23" s="34">
        <f t="shared" si="1"/>
        <v>0</v>
      </c>
      <c r="G23" s="46">
        <f t="shared" si="3"/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v>0</v>
      </c>
      <c r="D24" s="80">
        <v>0</v>
      </c>
      <c r="E24" s="44">
        <v>0</v>
      </c>
      <c r="F24" s="34">
        <f t="shared" si="1"/>
        <v>0</v>
      </c>
      <c r="G24" s="46">
        <f t="shared" si="3"/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v>0</v>
      </c>
      <c r="D25" s="80">
        <v>0</v>
      </c>
      <c r="E25" s="44">
        <v>0</v>
      </c>
      <c r="F25" s="34">
        <f t="shared" si="1"/>
        <v>0</v>
      </c>
      <c r="G25" s="46">
        <f t="shared" si="3"/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v>0</v>
      </c>
      <c r="D26" s="80">
        <v>0</v>
      </c>
      <c r="E26" s="44">
        <v>0</v>
      </c>
      <c r="F26" s="34">
        <f t="shared" si="1"/>
        <v>0</v>
      </c>
      <c r="G26" s="46">
        <f t="shared" si="3"/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v>0</v>
      </c>
      <c r="D27" s="80">
        <v>0</v>
      </c>
      <c r="E27" s="44">
        <v>0</v>
      </c>
      <c r="F27" s="34">
        <f t="shared" si="1"/>
        <v>0</v>
      </c>
      <c r="G27" s="46">
        <f t="shared" si="3"/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v>0</v>
      </c>
      <c r="D28" s="80">
        <v>0</v>
      </c>
      <c r="E28" s="44">
        <v>0</v>
      </c>
      <c r="F28" s="34">
        <f t="shared" si="1"/>
        <v>0</v>
      </c>
      <c r="G28" s="46">
        <f t="shared" si="3"/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v>0</v>
      </c>
      <c r="D29" s="80">
        <v>0</v>
      </c>
      <c r="E29" s="44">
        <v>0</v>
      </c>
      <c r="F29" s="34">
        <f t="shared" si="1"/>
        <v>0</v>
      </c>
      <c r="G29" s="46">
        <f t="shared" si="3"/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v>0</v>
      </c>
      <c r="D30" s="80">
        <v>0</v>
      </c>
      <c r="E30" s="44">
        <v>0</v>
      </c>
      <c r="F30" s="34">
        <f t="shared" si="1"/>
        <v>0</v>
      </c>
      <c r="G30" s="46">
        <f t="shared" si="3"/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v>0</v>
      </c>
      <c r="D31" s="80">
        <v>0</v>
      </c>
      <c r="E31" s="44">
        <v>0</v>
      </c>
      <c r="F31" s="34">
        <f t="shared" si="1"/>
        <v>0</v>
      </c>
      <c r="G31" s="46">
        <f t="shared" si="3"/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v>0</v>
      </c>
      <c r="D32" s="80">
        <v>0</v>
      </c>
      <c r="E32" s="44">
        <v>0</v>
      </c>
      <c r="F32" s="34">
        <f t="shared" si="1"/>
        <v>0</v>
      </c>
      <c r="G32" s="46">
        <f t="shared" si="3"/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v>0</v>
      </c>
      <c r="D33" s="80">
        <v>0</v>
      </c>
      <c r="E33" s="44">
        <v>0</v>
      </c>
      <c r="F33" s="34">
        <f t="shared" si="1"/>
        <v>0</v>
      </c>
      <c r="G33" s="46">
        <f t="shared" si="3"/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v>0</v>
      </c>
      <c r="D34" s="80">
        <v>0</v>
      </c>
      <c r="E34" s="44">
        <v>0</v>
      </c>
      <c r="F34" s="34">
        <f t="shared" si="1"/>
        <v>0</v>
      </c>
      <c r="G34" s="46">
        <f t="shared" si="3"/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">
        <v>4</v>
      </c>
      <c r="D35" s="80"/>
      <c r="E35" s="66" t="s">
        <v>4</v>
      </c>
      <c r="F35" s="34">
        <f t="shared" si="1"/>
        <v>0</v>
      </c>
      <c r="G35" s="46">
        <f t="shared" si="3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v>0</v>
      </c>
      <c r="D36" s="80">
        <v>0</v>
      </c>
      <c r="E36" s="49">
        <v>0</v>
      </c>
      <c r="F36" s="34">
        <f t="shared" si="1"/>
        <v>0</v>
      </c>
      <c r="G36" s="46">
        <f t="shared" si="3"/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">
        <v>4</v>
      </c>
      <c r="D37" s="80"/>
      <c r="E37" s="66" t="s">
        <v>4</v>
      </c>
      <c r="F37" s="34">
        <f t="shared" si="1"/>
        <v>0</v>
      </c>
      <c r="G37" s="46">
        <f t="shared" si="3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v>0</v>
      </c>
      <c r="D38" s="70">
        <v>0</v>
      </c>
      <c r="E38" s="49">
        <v>0</v>
      </c>
      <c r="F38" s="68">
        <f t="shared" si="1"/>
        <v>0</v>
      </c>
      <c r="G38" s="46">
        <f t="shared" si="3"/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4" t="s">
        <v>10</v>
      </c>
      <c r="D39" s="70"/>
      <c r="E39" s="44" t="s">
        <v>10</v>
      </c>
      <c r="F39" s="34">
        <f t="shared" si="1"/>
        <v>0</v>
      </c>
      <c r="G39" s="46">
        <f t="shared" si="3"/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66259198.019999996</v>
      </c>
      <c r="C40" s="73">
        <v>1</v>
      </c>
      <c r="D40" s="122">
        <v>0</v>
      </c>
      <c r="E40" s="73">
        <v>0</v>
      </c>
      <c r="F40" s="71">
        <f t="shared" si="1"/>
        <v>66259198.019999996</v>
      </c>
      <c r="G40" s="228">
        <f t="shared" si="3"/>
        <v>0.18082792181097362</v>
      </c>
      <c r="H40" s="71">
        <v>65674647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65674647</v>
      </c>
      <c r="M40" s="74">
        <f>IF(ISBLANK(L40),"  ",IF(L76&gt;0,L40/L76,IF(L40&gt;0,1,0)))</f>
        <v>0.20090095577059475</v>
      </c>
      <c r="N40" s="76"/>
    </row>
    <row r="41" spans="1:14" ht="15" customHeight="1" x14ac:dyDescent="0.25">
      <c r="A41" s="78" t="s">
        <v>38</v>
      </c>
      <c r="B41" s="79"/>
      <c r="C41" s="66" t="s">
        <v>4</v>
      </c>
      <c r="D41" s="80"/>
      <c r="E41" s="66" t="s">
        <v>4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v>0</v>
      </c>
      <c r="D42" s="123">
        <v>0</v>
      </c>
      <c r="E42" s="44">
        <v>0</v>
      </c>
      <c r="F42" s="38">
        <f t="shared" si="1"/>
        <v>0</v>
      </c>
      <c r="G42" s="46">
        <f t="shared" si="3"/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v>0</v>
      </c>
      <c r="D43" s="80">
        <v>0</v>
      </c>
      <c r="E43" s="49">
        <v>0</v>
      </c>
      <c r="F43" s="34">
        <f t="shared" si="1"/>
        <v>0</v>
      </c>
      <c r="G43" s="46">
        <f t="shared" si="3"/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v>0</v>
      </c>
      <c r="D44" s="80">
        <v>0</v>
      </c>
      <c r="E44" s="49">
        <v>0</v>
      </c>
      <c r="F44" s="68">
        <f t="shared" si="1"/>
        <v>0</v>
      </c>
      <c r="G44" s="46">
        <f t="shared" si="3"/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v>0</v>
      </c>
      <c r="D45" s="80">
        <v>0</v>
      </c>
      <c r="E45" s="49">
        <v>0</v>
      </c>
      <c r="F45" s="68">
        <f t="shared" si="1"/>
        <v>0</v>
      </c>
      <c r="G45" s="46">
        <f t="shared" si="3"/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v>0</v>
      </c>
      <c r="D46" s="80">
        <v>0</v>
      </c>
      <c r="E46" s="49">
        <v>0</v>
      </c>
      <c r="F46" s="68">
        <f t="shared" si="1"/>
        <v>0</v>
      </c>
      <c r="G46" s="46">
        <f t="shared" si="3"/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v>0</v>
      </c>
      <c r="D47" s="107">
        <v>0</v>
      </c>
      <c r="E47" s="75">
        <v>0</v>
      </c>
      <c r="F47" s="86">
        <f t="shared" si="1"/>
        <v>0</v>
      </c>
      <c r="G47" s="228">
        <f t="shared" si="3"/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v>0</v>
      </c>
      <c r="D48" s="111">
        <v>0</v>
      </c>
      <c r="E48" s="75">
        <v>0</v>
      </c>
      <c r="F48" s="90">
        <f t="shared" si="1"/>
        <v>0</v>
      </c>
      <c r="G48" s="228">
        <f t="shared" si="3"/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">
        <v>4</v>
      </c>
      <c r="D49" s="93"/>
      <c r="E49" s="94" t="s">
        <v>4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19651752.329999998</v>
      </c>
      <c r="C50" s="44">
        <v>1</v>
      </c>
      <c r="D50" s="93">
        <v>0</v>
      </c>
      <c r="E50" s="44">
        <v>0</v>
      </c>
      <c r="F50" s="96">
        <f t="shared" si="1"/>
        <v>19651752.329999998</v>
      </c>
      <c r="G50" s="46">
        <f t="shared" si="3"/>
        <v>5.3631580821506881E-2</v>
      </c>
      <c r="H50" s="91">
        <v>20368040</v>
      </c>
      <c r="I50" s="42">
        <v>1</v>
      </c>
      <c r="J50" s="93">
        <v>0</v>
      </c>
      <c r="K50" s="44">
        <v>0</v>
      </c>
      <c r="L50" s="96">
        <f t="shared" ref="L50:L66" si="4">J50+H50</f>
        <v>20368040</v>
      </c>
      <c r="M50" s="46">
        <f>IF(ISBLANK(L50),"  ",IF(L76&gt;0,L50/L76,IF(L50&gt;0,1,0)))</f>
        <v>6.2306519944807688E-2</v>
      </c>
      <c r="N50" s="25"/>
    </row>
    <row r="51" spans="1:14" ht="15" customHeight="1" x14ac:dyDescent="0.2">
      <c r="A51" s="31" t="s">
        <v>48</v>
      </c>
      <c r="B51" s="79">
        <v>1193838.27</v>
      </c>
      <c r="C51" s="49">
        <v>1</v>
      </c>
      <c r="D51" s="80">
        <v>0</v>
      </c>
      <c r="E51" s="49">
        <v>0</v>
      </c>
      <c r="F51" s="97">
        <f t="shared" si="1"/>
        <v>1193838.27</v>
      </c>
      <c r="G51" s="46">
        <f t="shared" si="3"/>
        <v>3.2581030225772726E-3</v>
      </c>
      <c r="H51" s="79">
        <v>916604</v>
      </c>
      <c r="I51" s="48">
        <v>1</v>
      </c>
      <c r="J51" s="80">
        <v>0</v>
      </c>
      <c r="K51" s="49">
        <v>0</v>
      </c>
      <c r="L51" s="97">
        <f t="shared" si="4"/>
        <v>916604</v>
      </c>
      <c r="M51" s="51">
        <f>IF(ISBLANK(L51),"  ",IF(L76&gt;0,L51/L76,IF(L51&gt;0,1,0)))</f>
        <v>2.803922488736791E-3</v>
      </c>
      <c r="N51" s="25"/>
    </row>
    <row r="52" spans="1:14" ht="15" customHeight="1" x14ac:dyDescent="0.2">
      <c r="A52" s="98" t="s">
        <v>49</v>
      </c>
      <c r="B52" s="125">
        <v>97853.51</v>
      </c>
      <c r="C52" s="49">
        <v>1</v>
      </c>
      <c r="D52" s="126">
        <v>0</v>
      </c>
      <c r="E52" s="49">
        <v>0</v>
      </c>
      <c r="F52" s="99">
        <f t="shared" si="1"/>
        <v>97853.51</v>
      </c>
      <c r="G52" s="46">
        <f t="shared" si="3"/>
        <v>2.6705193216899919E-4</v>
      </c>
      <c r="H52" s="125">
        <v>102230</v>
      </c>
      <c r="I52" s="48">
        <v>1</v>
      </c>
      <c r="J52" s="126">
        <v>0</v>
      </c>
      <c r="K52" s="49">
        <v>0</v>
      </c>
      <c r="L52" s="99">
        <f t="shared" si="4"/>
        <v>102230</v>
      </c>
      <c r="M52" s="51">
        <f>IF(ISBLANK(L52),"  ",IF(L76&gt;0,L52/L76,IF(L52&gt;0,1,0)))</f>
        <v>3.1272501104464103E-4</v>
      </c>
      <c r="N52" s="25"/>
    </row>
    <row r="53" spans="1:14" ht="15" customHeight="1" x14ac:dyDescent="0.2">
      <c r="A53" s="98" t="s">
        <v>50</v>
      </c>
      <c r="B53" s="125">
        <v>265875.93</v>
      </c>
      <c r="C53" s="49">
        <v>1</v>
      </c>
      <c r="D53" s="126">
        <v>0</v>
      </c>
      <c r="E53" s="49">
        <v>0</v>
      </c>
      <c r="F53" s="99">
        <f t="shared" si="1"/>
        <v>265875.93</v>
      </c>
      <c r="G53" s="46">
        <f t="shared" si="3"/>
        <v>7.2560177783841963E-4</v>
      </c>
      <c r="H53" s="125">
        <v>272205</v>
      </c>
      <c r="I53" s="48">
        <v>1</v>
      </c>
      <c r="J53" s="126">
        <v>0</v>
      </c>
      <c r="K53" s="49">
        <v>0</v>
      </c>
      <c r="L53" s="99">
        <f t="shared" si="4"/>
        <v>272205</v>
      </c>
      <c r="M53" s="51">
        <f>IF(ISBLANK(L53),"  ",IF(L76&gt;0,L53/L76,IF(L53&gt;0,1,0)))</f>
        <v>8.326842573746113E-4</v>
      </c>
      <c r="N53" s="25"/>
    </row>
    <row r="54" spans="1:14" ht="15" customHeight="1" x14ac:dyDescent="0.2">
      <c r="A54" s="98" t="s">
        <v>51</v>
      </c>
      <c r="B54" s="125">
        <v>0</v>
      </c>
      <c r="C54" s="49">
        <v>0</v>
      </c>
      <c r="D54" s="126">
        <v>0</v>
      </c>
      <c r="E54" s="49">
        <v>0</v>
      </c>
      <c r="F54" s="99">
        <f t="shared" si="1"/>
        <v>0</v>
      </c>
      <c r="G54" s="46">
        <f t="shared" si="3"/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4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9">
        <v>0</v>
      </c>
      <c r="D55" s="80">
        <v>262853.45</v>
      </c>
      <c r="E55" s="49">
        <v>1</v>
      </c>
      <c r="F55" s="97">
        <f t="shared" si="1"/>
        <v>262853.45</v>
      </c>
      <c r="G55" s="46">
        <f t="shared" si="3"/>
        <v>7.1735313020235476E-4</v>
      </c>
      <c r="H55" s="79">
        <v>0</v>
      </c>
      <c r="I55" s="48">
        <v>0</v>
      </c>
      <c r="J55" s="80">
        <v>55264</v>
      </c>
      <c r="K55" s="49">
        <v>1</v>
      </c>
      <c r="L55" s="97">
        <f t="shared" si="4"/>
        <v>55264</v>
      </c>
      <c r="M55" s="51">
        <f>IF(ISBLANK(L55),"  ",IF(L76&gt;0,L55/L76,IF(L55&gt;0,1,0)))</f>
        <v>1.6905443617696412E-4</v>
      </c>
      <c r="N55" s="25"/>
    </row>
    <row r="56" spans="1:14" s="77" customFormat="1" ht="15" customHeight="1" x14ac:dyDescent="0.25">
      <c r="A56" s="87" t="s">
        <v>53</v>
      </c>
      <c r="B56" s="127">
        <v>21209320.039999999</v>
      </c>
      <c r="C56" s="75">
        <v>0.98775841439049406</v>
      </c>
      <c r="D56" s="107">
        <v>262853.45</v>
      </c>
      <c r="E56" s="75">
        <v>1.213594770119265E-2</v>
      </c>
      <c r="F56" s="97">
        <f t="shared" si="1"/>
        <v>21472173.489999998</v>
      </c>
      <c r="G56" s="46">
        <f t="shared" si="3"/>
        <v>5.8599690684293923E-2</v>
      </c>
      <c r="H56" s="127">
        <v>21659079</v>
      </c>
      <c r="I56" s="84">
        <v>0.99745495408265406</v>
      </c>
      <c r="J56" s="107">
        <v>55264</v>
      </c>
      <c r="K56" s="75">
        <v>2.545045917345968E-3</v>
      </c>
      <c r="L56" s="97">
        <f t="shared" si="4"/>
        <v>21714343</v>
      </c>
      <c r="M56" s="74">
        <f>IF(ISBLANK(L56),"  ",IF(L76&gt;0,L56/L76,IF(L56&gt;0,1,0)))</f>
        <v>6.6424906138140699E-2</v>
      </c>
      <c r="N56" s="76"/>
    </row>
    <row r="57" spans="1:14" ht="15" customHeight="1" x14ac:dyDescent="0.2">
      <c r="A57" s="41" t="s">
        <v>54</v>
      </c>
      <c r="B57" s="128">
        <v>0</v>
      </c>
      <c r="C57" s="49">
        <v>0</v>
      </c>
      <c r="D57" s="129">
        <v>0</v>
      </c>
      <c r="E57" s="49">
        <v>0</v>
      </c>
      <c r="F57" s="101">
        <f t="shared" si="1"/>
        <v>0</v>
      </c>
      <c r="G57" s="46">
        <f t="shared" si="3"/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4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v>0</v>
      </c>
      <c r="D58" s="80">
        <v>0</v>
      </c>
      <c r="E58" s="49">
        <v>0</v>
      </c>
      <c r="F58" s="34">
        <f t="shared" si="1"/>
        <v>0</v>
      </c>
      <c r="G58" s="46">
        <f t="shared" si="3"/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4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9">
        <v>0</v>
      </c>
      <c r="D59" s="80">
        <v>31544037</v>
      </c>
      <c r="E59" s="49">
        <v>1</v>
      </c>
      <c r="F59" s="34">
        <f t="shared" si="1"/>
        <v>31544037</v>
      </c>
      <c r="G59" s="46">
        <f t="shared" si="3"/>
        <v>8.6086804952222984E-2</v>
      </c>
      <c r="H59" s="32">
        <v>0</v>
      </c>
      <c r="I59" s="48">
        <v>0</v>
      </c>
      <c r="J59" s="80">
        <v>15124445</v>
      </c>
      <c r="K59" s="49">
        <v>1</v>
      </c>
      <c r="L59" s="34">
        <f t="shared" si="4"/>
        <v>15124445</v>
      </c>
      <c r="M59" s="51">
        <f>IF(ISBLANK(L59),"  ",IF(L76&gt;0,L59/L76,IF(L59&gt;0,1,0)))</f>
        <v>4.6266186341280109E-2</v>
      </c>
      <c r="N59" s="25"/>
    </row>
    <row r="60" spans="1:14" ht="15" customHeight="1" x14ac:dyDescent="0.2">
      <c r="A60" s="81" t="s">
        <v>57</v>
      </c>
      <c r="B60" s="69">
        <v>0</v>
      </c>
      <c r="C60" s="49">
        <v>0</v>
      </c>
      <c r="D60" s="70">
        <v>3499077.53</v>
      </c>
      <c r="E60" s="49">
        <v>1</v>
      </c>
      <c r="F60" s="68">
        <f t="shared" si="1"/>
        <v>3499077.53</v>
      </c>
      <c r="G60" s="46">
        <f t="shared" si="3"/>
        <v>9.5493295559416231E-3</v>
      </c>
      <c r="H60" s="69">
        <v>0</v>
      </c>
      <c r="I60" s="48">
        <v>0</v>
      </c>
      <c r="J60" s="70">
        <v>3152528</v>
      </c>
      <c r="K60" s="49">
        <v>1</v>
      </c>
      <c r="L60" s="68">
        <f t="shared" si="4"/>
        <v>3152528</v>
      </c>
      <c r="M60" s="51">
        <f>IF(ISBLANK(L60),"  ",IF(L76&gt;0,L60/L76,IF(L60&gt;0,1,0)))</f>
        <v>9.6436892655633391E-3</v>
      </c>
      <c r="N60" s="25"/>
    </row>
    <row r="61" spans="1:14" ht="15" customHeight="1" x14ac:dyDescent="0.2">
      <c r="A61" s="103" t="s">
        <v>58</v>
      </c>
      <c r="B61" s="32">
        <v>0</v>
      </c>
      <c r="C61" s="49">
        <v>0</v>
      </c>
      <c r="D61" s="80">
        <v>0</v>
      </c>
      <c r="E61" s="49">
        <v>0</v>
      </c>
      <c r="F61" s="34">
        <f t="shared" si="1"/>
        <v>0</v>
      </c>
      <c r="G61" s="46">
        <f t="shared" si="3"/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4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v>0</v>
      </c>
      <c r="D62" s="80">
        <v>0</v>
      </c>
      <c r="E62" s="49">
        <v>0</v>
      </c>
      <c r="F62" s="34">
        <f t="shared" si="1"/>
        <v>0</v>
      </c>
      <c r="G62" s="46">
        <f t="shared" si="3"/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4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v>0</v>
      </c>
      <c r="D63" s="80">
        <v>5159581.74</v>
      </c>
      <c r="E63" s="49">
        <v>1</v>
      </c>
      <c r="F63" s="34">
        <f t="shared" si="1"/>
        <v>5159581.74</v>
      </c>
      <c r="G63" s="46">
        <f t="shared" si="3"/>
        <v>1.4081010204446288E-2</v>
      </c>
      <c r="H63" s="32">
        <v>0</v>
      </c>
      <c r="I63" s="48">
        <v>0</v>
      </c>
      <c r="J63" s="80">
        <v>4549500</v>
      </c>
      <c r="K63" s="49">
        <v>1</v>
      </c>
      <c r="L63" s="34">
        <f t="shared" si="4"/>
        <v>4549500</v>
      </c>
      <c r="M63" s="51">
        <f>IF(ISBLANK(L63),"  ",IF(L76&gt;0,L63/L76,IF(L63&gt;0,1,0)))</f>
        <v>1.3917073635406381E-2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v>0</v>
      </c>
      <c r="D64" s="80">
        <v>2364745.75</v>
      </c>
      <c r="E64" s="49">
        <v>1</v>
      </c>
      <c r="F64" s="34">
        <f t="shared" si="1"/>
        <v>2364745.75</v>
      </c>
      <c r="G64" s="46">
        <f t="shared" si="3"/>
        <v>6.4536256453746948E-3</v>
      </c>
      <c r="H64" s="32">
        <v>0</v>
      </c>
      <c r="I64" s="48">
        <v>0</v>
      </c>
      <c r="J64" s="80">
        <v>2073589</v>
      </c>
      <c r="K64" s="49">
        <v>1</v>
      </c>
      <c r="L64" s="34">
        <f t="shared" si="4"/>
        <v>2073589</v>
      </c>
      <c r="M64" s="51">
        <f>IF(ISBLANK(L64),"  ",IF(L76&gt;0,L64/L76,IF(L64&gt;0,1,0)))</f>
        <v>6.3431785476576949E-3</v>
      </c>
      <c r="N64" s="25"/>
    </row>
    <row r="65" spans="1:14" ht="15" customHeight="1" x14ac:dyDescent="0.2">
      <c r="A65" s="82" t="s">
        <v>62</v>
      </c>
      <c r="B65" s="32">
        <v>0</v>
      </c>
      <c r="C65" s="49">
        <v>0</v>
      </c>
      <c r="D65" s="80">
        <v>213454309.43000001</v>
      </c>
      <c r="E65" s="49">
        <v>1</v>
      </c>
      <c r="F65" s="34">
        <f t="shared" si="1"/>
        <v>213454309.43000001</v>
      </c>
      <c r="G65" s="46">
        <f t="shared" si="3"/>
        <v>0.58253797705448618</v>
      </c>
      <c r="H65" s="32">
        <v>0</v>
      </c>
      <c r="I65" s="48">
        <v>0</v>
      </c>
      <c r="J65" s="80">
        <v>194945108</v>
      </c>
      <c r="K65" s="49">
        <v>1</v>
      </c>
      <c r="L65" s="34">
        <f t="shared" si="4"/>
        <v>194945108</v>
      </c>
      <c r="M65" s="51">
        <f>IF(ISBLANK(L65),"  ",IF(L76&gt;0,L65/L76,IF(L65&gt;0,1,0)))</f>
        <v>0.59634364719161437</v>
      </c>
      <c r="N65" s="25"/>
    </row>
    <row r="66" spans="1:14" ht="15" customHeight="1" x14ac:dyDescent="0.2">
      <c r="A66" s="81" t="s">
        <v>63</v>
      </c>
      <c r="B66" s="32">
        <v>59490.68</v>
      </c>
      <c r="C66" s="49">
        <v>8.3927950445825145E-3</v>
      </c>
      <c r="D66" s="80">
        <v>7028813</v>
      </c>
      <c r="E66" s="49">
        <v>0.99160720495541754</v>
      </c>
      <c r="F66" s="34">
        <f t="shared" si="1"/>
        <v>7088303.6799999997</v>
      </c>
      <c r="G66" s="46">
        <f t="shared" si="3"/>
        <v>1.9344683635207641E-2</v>
      </c>
      <c r="H66" s="32">
        <v>0</v>
      </c>
      <c r="I66" s="48">
        <v>0</v>
      </c>
      <c r="J66" s="80">
        <v>7018215</v>
      </c>
      <c r="K66" s="49">
        <v>1</v>
      </c>
      <c r="L66" s="34">
        <f t="shared" si="4"/>
        <v>7018215</v>
      </c>
      <c r="M66" s="51">
        <f>IF(ISBLANK(L66),"  ",IF(L76&gt;0,L66/L76,IF(L66&gt;0,1,0)))</f>
        <v>2.1468955916938915E-2</v>
      </c>
      <c r="N66" s="25"/>
    </row>
    <row r="67" spans="1:14" s="77" customFormat="1" ht="15" customHeight="1" x14ac:dyDescent="0.25">
      <c r="A67" s="105" t="s">
        <v>64</v>
      </c>
      <c r="B67" s="106">
        <v>21268810.719999999</v>
      </c>
      <c r="C67" s="75">
        <v>7.4736960291361149E-2</v>
      </c>
      <c r="D67" s="107">
        <v>263313417.90000001</v>
      </c>
      <c r="E67" s="75">
        <v>0.92526303970863888</v>
      </c>
      <c r="F67" s="106">
        <f t="shared" si="1"/>
        <v>284582228.62</v>
      </c>
      <c r="G67" s="46">
        <f t="shared" si="3"/>
        <v>0.77665312173197332</v>
      </c>
      <c r="H67" s="106">
        <v>21659079</v>
      </c>
      <c r="I67" s="84">
        <v>8.713201771640619E-2</v>
      </c>
      <c r="J67" s="107">
        <v>226918649</v>
      </c>
      <c r="K67" s="75">
        <v>0.91286798228359378</v>
      </c>
      <c r="L67" s="106">
        <f>L66+L65+L64+L63+L62+L61+L60+L59+L58+L57+L56</f>
        <v>248577728</v>
      </c>
      <c r="M67" s="74">
        <f>IF(ISBLANK(L67),"  ",IF(L76&gt;0,L67/L76,IF(L67&gt;0,1,0)))</f>
        <v>0.76040763703660152</v>
      </c>
      <c r="N67" s="76"/>
    </row>
    <row r="68" spans="1:14" ht="15" customHeight="1" x14ac:dyDescent="0.25">
      <c r="A68" s="14" t="s">
        <v>65</v>
      </c>
      <c r="B68" s="79"/>
      <c r="C68" s="66" t="s">
        <v>4</v>
      </c>
      <c r="D68" s="80"/>
      <c r="E68" s="66" t="s">
        <v>4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v>0</v>
      </c>
      <c r="D69" s="93">
        <v>0</v>
      </c>
      <c r="E69" s="44">
        <v>0</v>
      </c>
      <c r="F69" s="58">
        <f t="shared" si="1"/>
        <v>0</v>
      </c>
      <c r="G69" s="46">
        <f t="shared" si="3"/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v>0</v>
      </c>
      <c r="D70" s="80">
        <v>0</v>
      </c>
      <c r="E70" s="49">
        <v>0</v>
      </c>
      <c r="F70" s="34">
        <f t="shared" si="1"/>
        <v>0</v>
      </c>
      <c r="G70" s="46">
        <f t="shared" si="3"/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">
        <v>4</v>
      </c>
      <c r="D71" s="80"/>
      <c r="E71" s="66" t="s">
        <v>4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v>0</v>
      </c>
      <c r="D72" s="93">
        <v>0</v>
      </c>
      <c r="E72" s="44">
        <v>0</v>
      </c>
      <c r="F72" s="58">
        <f t="shared" si="1"/>
        <v>0</v>
      </c>
      <c r="G72" s="46">
        <f t="shared" si="3"/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v>0</v>
      </c>
      <c r="D73" s="80">
        <v>15579850.32</v>
      </c>
      <c r="E73" s="49">
        <v>1</v>
      </c>
      <c r="F73" s="34">
        <f t="shared" si="1"/>
        <v>15579850.32</v>
      </c>
      <c r="G73" s="46">
        <f t="shared" si="3"/>
        <v>4.2518956457053003E-2</v>
      </c>
      <c r="H73" s="32">
        <v>0</v>
      </c>
      <c r="I73" s="48">
        <v>0</v>
      </c>
      <c r="J73" s="80">
        <v>12648245</v>
      </c>
      <c r="K73" s="49">
        <v>1</v>
      </c>
      <c r="L73" s="34">
        <f>J73+H73</f>
        <v>12648245</v>
      </c>
      <c r="M73" s="51">
        <f>IF(ISBLANK(L73),"  ",IF(L76&gt;0,L73/L76,IF(L73&gt;0,1,0)))</f>
        <v>3.8691407192803735E-2</v>
      </c>
    </row>
    <row r="74" spans="1:14" s="77" customFormat="1" ht="15" customHeight="1" x14ac:dyDescent="0.25">
      <c r="A74" s="78" t="s">
        <v>71</v>
      </c>
      <c r="B74" s="110">
        <v>0</v>
      </c>
      <c r="C74" s="75">
        <v>0</v>
      </c>
      <c r="D74" s="111">
        <v>15579850.32</v>
      </c>
      <c r="E74" s="75">
        <v>1</v>
      </c>
      <c r="F74" s="112">
        <f t="shared" si="1"/>
        <v>15579850.32</v>
      </c>
      <c r="G74" s="228">
        <f t="shared" si="3"/>
        <v>4.2518956457053003E-2</v>
      </c>
      <c r="H74" s="110">
        <v>0</v>
      </c>
      <c r="I74" s="84">
        <v>0</v>
      </c>
      <c r="J74" s="111">
        <v>12648245</v>
      </c>
      <c r="K74" s="75">
        <v>1</v>
      </c>
      <c r="L74" s="112">
        <f>L73+L72+L71+L70+L69</f>
        <v>12648245</v>
      </c>
      <c r="M74" s="74">
        <f>IF(ISBLANK(L74),"  ",IF(L76&gt;0,L74/L76,IF(L74&gt;0,1,0)))</f>
        <v>3.8691407192803735E-2</v>
      </c>
    </row>
    <row r="75" spans="1:14" s="77" customFormat="1" ht="15" customHeight="1" x14ac:dyDescent="0.25">
      <c r="A75" s="78" t="s">
        <v>72</v>
      </c>
      <c r="B75" s="110">
        <v>0</v>
      </c>
      <c r="C75" s="75">
        <v>0</v>
      </c>
      <c r="D75" s="111">
        <v>0</v>
      </c>
      <c r="E75" s="75">
        <v>0</v>
      </c>
      <c r="F75" s="113">
        <f t="shared" si="1"/>
        <v>0</v>
      </c>
      <c r="G75" s="228">
        <f t="shared" si="3"/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87528008.739999995</v>
      </c>
      <c r="C76" s="117">
        <v>0.23887261533001783</v>
      </c>
      <c r="D76" s="115">
        <v>278893268.22000003</v>
      </c>
      <c r="E76" s="117">
        <v>0.76112738466998231</v>
      </c>
      <c r="F76" s="115">
        <f t="shared" si="1"/>
        <v>366421276.96000004</v>
      </c>
      <c r="G76" s="117">
        <f t="shared" si="3"/>
        <v>1</v>
      </c>
      <c r="H76" s="115">
        <v>87333726</v>
      </c>
      <c r="I76" s="116">
        <v>0.26715680747255849</v>
      </c>
      <c r="J76" s="115">
        <v>239566894</v>
      </c>
      <c r="K76" s="117">
        <v>0.73284319252744157</v>
      </c>
      <c r="L76" s="115">
        <f>L74+L67+L47+L40+L48+L75</f>
        <v>326900620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idden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78035112.999999881</v>
      </c>
      <c r="C13" s="44">
        <v>1</v>
      </c>
      <c r="D13" s="43">
        <v>0</v>
      </c>
      <c r="E13" s="44">
        <v>0</v>
      </c>
      <c r="F13" s="45">
        <f>D13+B13</f>
        <v>78035112.999999881</v>
      </c>
      <c r="G13" s="46">
        <f>IF(ISBLANK(F13),"  ",IF($F$76&gt;0,F13/$F$76,IF(F13&gt;0,1,0)))</f>
        <v>0.1208749256726445</v>
      </c>
      <c r="H13" s="4">
        <v>79014569</v>
      </c>
      <c r="I13" s="42">
        <v>1</v>
      </c>
      <c r="J13" s="43">
        <v>0</v>
      </c>
      <c r="K13" s="44">
        <v>0</v>
      </c>
      <c r="L13" s="45">
        <f t="shared" ref="L13:L34" si="0">J13+H13</f>
        <v>79014569</v>
      </c>
      <c r="M13" s="47">
        <f>IF(ISBLANK(L13),"  ",IF(L76&gt;0,L13/L76,IF(L13&gt;0,1,0)))</f>
        <v>0.12144173207744258</v>
      </c>
      <c r="N13" s="25"/>
    </row>
    <row r="14" spans="1:17" ht="15" customHeight="1" x14ac:dyDescent="0.2">
      <c r="A14" s="11" t="s">
        <v>13</v>
      </c>
      <c r="B14" s="3">
        <v>0</v>
      </c>
      <c r="C14" s="49">
        <v>0</v>
      </c>
      <c r="D14" s="93">
        <v>0</v>
      </c>
      <c r="E14" s="49">
        <v>0</v>
      </c>
      <c r="F14" s="50">
        <f t="shared" ref="F14:F76" si="1">D14+B14</f>
        <v>0</v>
      </c>
      <c r="G14" s="46">
        <f t="shared" ref="G14:G16" si="2">IF(ISBLANK(F14),"  ",IF($F$76&gt;0,F14/$F$76,IF(F14&gt;0,1,0)))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4008725.6299999985</v>
      </c>
      <c r="C15" s="55">
        <v>1</v>
      </c>
      <c r="D15" s="80">
        <v>0</v>
      </c>
      <c r="E15" s="55">
        <v>0</v>
      </c>
      <c r="F15" s="38">
        <f t="shared" si="1"/>
        <v>4008725.6299999985</v>
      </c>
      <c r="G15" s="46">
        <f t="shared" si="2"/>
        <v>6.2094407753119493E-3</v>
      </c>
      <c r="H15" s="79">
        <v>4116350</v>
      </c>
      <c r="I15" s="53">
        <v>1</v>
      </c>
      <c r="J15" s="80">
        <v>0</v>
      </c>
      <c r="K15" s="55">
        <v>0</v>
      </c>
      <c r="L15" s="38">
        <f t="shared" si="0"/>
        <v>4116350</v>
      </c>
      <c r="M15" s="56">
        <f>IF(ISBLANK(L15),"  ",IF(L76&gt;0,L15/L76,IF(L15&gt;0,1,0)))</f>
        <v>6.3266392535404553E-3</v>
      </c>
      <c r="N15" s="25"/>
    </row>
    <row r="16" spans="1:17" ht="15" customHeight="1" x14ac:dyDescent="0.2">
      <c r="A16" s="57" t="s">
        <v>15</v>
      </c>
      <c r="B16" s="3">
        <v>0</v>
      </c>
      <c r="C16" s="44">
        <v>0</v>
      </c>
      <c r="D16" s="93">
        <v>0</v>
      </c>
      <c r="E16" s="44">
        <v>0</v>
      </c>
      <c r="F16" s="58">
        <f t="shared" si="1"/>
        <v>0</v>
      </c>
      <c r="G16" s="46">
        <f t="shared" si="2"/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4008725.6299999985</v>
      </c>
      <c r="C17" s="44">
        <v>1</v>
      </c>
      <c r="D17" s="80">
        <v>0</v>
      </c>
      <c r="E17" s="44">
        <v>0</v>
      </c>
      <c r="F17" s="34">
        <f t="shared" si="1"/>
        <v>4008725.6299999985</v>
      </c>
      <c r="G17" s="46">
        <f>IF(ISBLANK(F17),"  ",IF($F$76&gt;0,F17/$F$76,IF(F17&gt;0,1,0)))</f>
        <v>6.2094407753119493E-3</v>
      </c>
      <c r="H17" s="32">
        <v>4116350</v>
      </c>
      <c r="I17" s="48">
        <v>1</v>
      </c>
      <c r="J17" s="80">
        <v>0</v>
      </c>
      <c r="K17" s="49">
        <v>0</v>
      </c>
      <c r="L17" s="34">
        <f t="shared" si="0"/>
        <v>4116350</v>
      </c>
      <c r="M17" s="51">
        <f>IF(ISBLANK(L17),"  ",IF(L76&gt;0,L17/L76,IF(L17&gt;0,1,0)))</f>
        <v>6.3266392535404553E-3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v>0</v>
      </c>
      <c r="D18" s="80">
        <v>0</v>
      </c>
      <c r="E18" s="44">
        <v>0</v>
      </c>
      <c r="F18" s="34">
        <f t="shared" si="1"/>
        <v>0</v>
      </c>
      <c r="G18" s="46">
        <f t="shared" ref="G18:G76" si="3">IF(ISBLANK(F18),"  ",IF($F$76&gt;0,F18/$F$76,IF(F18&gt;0,1,0)))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v>0</v>
      </c>
      <c r="D19" s="80">
        <v>0</v>
      </c>
      <c r="E19" s="44">
        <v>0</v>
      </c>
      <c r="F19" s="34">
        <f t="shared" si="1"/>
        <v>0</v>
      </c>
      <c r="G19" s="46">
        <f t="shared" si="3"/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v>0</v>
      </c>
      <c r="D20" s="80">
        <v>0</v>
      </c>
      <c r="E20" s="44">
        <v>0</v>
      </c>
      <c r="F20" s="34">
        <f t="shared" si="1"/>
        <v>0</v>
      </c>
      <c r="G20" s="46">
        <f t="shared" si="3"/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v>0</v>
      </c>
      <c r="D21" s="80">
        <v>0</v>
      </c>
      <c r="E21" s="44">
        <v>0</v>
      </c>
      <c r="F21" s="34">
        <f t="shared" si="1"/>
        <v>0</v>
      </c>
      <c r="G21" s="46">
        <f t="shared" si="3"/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v>0</v>
      </c>
      <c r="D22" s="80">
        <v>0</v>
      </c>
      <c r="E22" s="44">
        <v>0</v>
      </c>
      <c r="F22" s="34">
        <f t="shared" si="1"/>
        <v>0</v>
      </c>
      <c r="G22" s="46">
        <f t="shared" si="3"/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v>0</v>
      </c>
      <c r="D23" s="80">
        <v>0</v>
      </c>
      <c r="E23" s="44">
        <v>0</v>
      </c>
      <c r="F23" s="34">
        <f t="shared" si="1"/>
        <v>0</v>
      </c>
      <c r="G23" s="46">
        <f t="shared" si="3"/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v>0</v>
      </c>
      <c r="D24" s="80">
        <v>0</v>
      </c>
      <c r="E24" s="44">
        <v>0</v>
      </c>
      <c r="F24" s="34">
        <f t="shared" si="1"/>
        <v>0</v>
      </c>
      <c r="G24" s="46">
        <f t="shared" si="3"/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v>0</v>
      </c>
      <c r="D25" s="80">
        <v>0</v>
      </c>
      <c r="E25" s="44">
        <v>0</v>
      </c>
      <c r="F25" s="34">
        <f t="shared" si="1"/>
        <v>0</v>
      </c>
      <c r="G25" s="46">
        <f t="shared" si="3"/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v>0</v>
      </c>
      <c r="D26" s="80">
        <v>0</v>
      </c>
      <c r="E26" s="44">
        <v>0</v>
      </c>
      <c r="F26" s="34">
        <f t="shared" si="1"/>
        <v>0</v>
      </c>
      <c r="G26" s="46">
        <f t="shared" si="3"/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v>0</v>
      </c>
      <c r="D27" s="80">
        <v>0</v>
      </c>
      <c r="E27" s="44">
        <v>0</v>
      </c>
      <c r="F27" s="34">
        <f t="shared" si="1"/>
        <v>0</v>
      </c>
      <c r="G27" s="46">
        <f t="shared" si="3"/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v>0</v>
      </c>
      <c r="D28" s="80">
        <v>0</v>
      </c>
      <c r="E28" s="44">
        <v>0</v>
      </c>
      <c r="F28" s="34">
        <f t="shared" si="1"/>
        <v>0</v>
      </c>
      <c r="G28" s="46">
        <f t="shared" si="3"/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v>0</v>
      </c>
      <c r="D29" s="80">
        <v>0</v>
      </c>
      <c r="E29" s="44">
        <v>0</v>
      </c>
      <c r="F29" s="34">
        <f t="shared" si="1"/>
        <v>0</v>
      </c>
      <c r="G29" s="46">
        <f t="shared" si="3"/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v>0</v>
      </c>
      <c r="D30" s="80">
        <v>0</v>
      </c>
      <c r="E30" s="44">
        <v>0</v>
      </c>
      <c r="F30" s="34">
        <f t="shared" si="1"/>
        <v>0</v>
      </c>
      <c r="G30" s="46">
        <f t="shared" si="3"/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v>0</v>
      </c>
      <c r="D31" s="80">
        <v>0</v>
      </c>
      <c r="E31" s="44">
        <v>0</v>
      </c>
      <c r="F31" s="34">
        <f t="shared" si="1"/>
        <v>0</v>
      </c>
      <c r="G31" s="46">
        <f t="shared" si="3"/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v>0</v>
      </c>
      <c r="D32" s="80">
        <v>0</v>
      </c>
      <c r="E32" s="44">
        <v>0</v>
      </c>
      <c r="F32" s="34">
        <f t="shared" si="1"/>
        <v>0</v>
      </c>
      <c r="G32" s="46">
        <f t="shared" si="3"/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v>0</v>
      </c>
      <c r="D33" s="80">
        <v>0</v>
      </c>
      <c r="E33" s="44">
        <v>0</v>
      </c>
      <c r="F33" s="34">
        <f t="shared" si="1"/>
        <v>0</v>
      </c>
      <c r="G33" s="46">
        <f t="shared" si="3"/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v>0</v>
      </c>
      <c r="D34" s="80">
        <v>0</v>
      </c>
      <c r="E34" s="44">
        <v>0</v>
      </c>
      <c r="F34" s="34">
        <f t="shared" si="1"/>
        <v>0</v>
      </c>
      <c r="G34" s="46">
        <f t="shared" si="3"/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">
        <v>4</v>
      </c>
      <c r="D35" s="80"/>
      <c r="E35" s="66" t="s">
        <v>4</v>
      </c>
      <c r="F35" s="34">
        <f t="shared" si="1"/>
        <v>0</v>
      </c>
      <c r="G35" s="46">
        <f t="shared" si="3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v>0</v>
      </c>
      <c r="D36" s="80">
        <v>0</v>
      </c>
      <c r="E36" s="49">
        <v>0</v>
      </c>
      <c r="F36" s="34">
        <f t="shared" si="1"/>
        <v>0</v>
      </c>
      <c r="G36" s="46">
        <f t="shared" si="3"/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">
        <v>4</v>
      </c>
      <c r="D37" s="80"/>
      <c r="E37" s="66" t="s">
        <v>4</v>
      </c>
      <c r="F37" s="34">
        <f t="shared" si="1"/>
        <v>0</v>
      </c>
      <c r="G37" s="46">
        <f t="shared" si="3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v>0</v>
      </c>
      <c r="D38" s="70">
        <v>0</v>
      </c>
      <c r="E38" s="49">
        <v>0</v>
      </c>
      <c r="F38" s="68">
        <f t="shared" si="1"/>
        <v>0</v>
      </c>
      <c r="G38" s="46">
        <f t="shared" si="3"/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4" t="s">
        <v>10</v>
      </c>
      <c r="D39" s="70"/>
      <c r="E39" s="44" t="s">
        <v>10</v>
      </c>
      <c r="F39" s="34">
        <f t="shared" si="1"/>
        <v>0</v>
      </c>
      <c r="G39" s="46">
        <f t="shared" si="3"/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82043838.629999876</v>
      </c>
      <c r="C40" s="73">
        <v>1</v>
      </c>
      <c r="D40" s="122">
        <v>0</v>
      </c>
      <c r="E40" s="73">
        <v>0</v>
      </c>
      <c r="F40" s="71">
        <f t="shared" si="1"/>
        <v>82043838.629999876</v>
      </c>
      <c r="G40" s="228">
        <f t="shared" si="3"/>
        <v>0.12708436644795645</v>
      </c>
      <c r="H40" s="71">
        <v>83130919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83130919</v>
      </c>
      <c r="M40" s="74">
        <f>IF(ISBLANK(L40),"  ",IF(L76&gt;0,L40/L76,IF(L40&gt;0,1,0)))</f>
        <v>0.12776837133098304</v>
      </c>
      <c r="N40" s="76"/>
    </row>
    <row r="41" spans="1:14" ht="15" customHeight="1" x14ac:dyDescent="0.25">
      <c r="A41" s="78" t="s">
        <v>38</v>
      </c>
      <c r="B41" s="79"/>
      <c r="C41" s="66" t="s">
        <v>4</v>
      </c>
      <c r="D41" s="80"/>
      <c r="E41" s="66" t="s">
        <v>4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v>0</v>
      </c>
      <c r="D42" s="123">
        <v>0</v>
      </c>
      <c r="E42" s="44">
        <v>0</v>
      </c>
      <c r="F42" s="38">
        <f t="shared" si="1"/>
        <v>0</v>
      </c>
      <c r="G42" s="46">
        <f t="shared" si="3"/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v>0</v>
      </c>
      <c r="D43" s="80">
        <v>0</v>
      </c>
      <c r="E43" s="49">
        <v>0</v>
      </c>
      <c r="F43" s="34">
        <f t="shared" si="1"/>
        <v>0</v>
      </c>
      <c r="G43" s="46">
        <f t="shared" si="3"/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v>0</v>
      </c>
      <c r="D44" s="80">
        <v>0</v>
      </c>
      <c r="E44" s="49">
        <v>0</v>
      </c>
      <c r="F44" s="68">
        <f t="shared" si="1"/>
        <v>0</v>
      </c>
      <c r="G44" s="46">
        <f t="shared" si="3"/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v>0</v>
      </c>
      <c r="D45" s="80">
        <v>0</v>
      </c>
      <c r="E45" s="49">
        <v>0</v>
      </c>
      <c r="F45" s="68">
        <f t="shared" si="1"/>
        <v>0</v>
      </c>
      <c r="G45" s="46">
        <f t="shared" si="3"/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v>0</v>
      </c>
      <c r="D46" s="80">
        <v>0</v>
      </c>
      <c r="E46" s="49">
        <v>0</v>
      </c>
      <c r="F46" s="68">
        <f t="shared" si="1"/>
        <v>0</v>
      </c>
      <c r="G46" s="46">
        <f t="shared" si="3"/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v>0</v>
      </c>
      <c r="D47" s="107">
        <v>0</v>
      </c>
      <c r="E47" s="75">
        <v>0</v>
      </c>
      <c r="F47" s="86">
        <f t="shared" si="1"/>
        <v>0</v>
      </c>
      <c r="G47" s="228">
        <f t="shared" si="3"/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v>0</v>
      </c>
      <c r="D48" s="111">
        <v>0</v>
      </c>
      <c r="E48" s="75">
        <v>0</v>
      </c>
      <c r="F48" s="90">
        <f t="shared" si="1"/>
        <v>0</v>
      </c>
      <c r="G48" s="228">
        <f t="shared" si="3"/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">
        <v>4</v>
      </c>
      <c r="D49" s="93"/>
      <c r="E49" s="94" t="s">
        <v>4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50052853.880000003</v>
      </c>
      <c r="C50" s="44">
        <v>1</v>
      </c>
      <c r="D50" s="93">
        <v>0</v>
      </c>
      <c r="E50" s="44">
        <v>0</v>
      </c>
      <c r="F50" s="96">
        <f t="shared" si="1"/>
        <v>50052853.880000003</v>
      </c>
      <c r="G50" s="46">
        <f t="shared" si="3"/>
        <v>7.7530931395572475E-2</v>
      </c>
      <c r="H50" s="91">
        <v>51719267</v>
      </c>
      <c r="I50" s="42">
        <v>1</v>
      </c>
      <c r="J50" s="93">
        <v>0</v>
      </c>
      <c r="K50" s="44">
        <v>0</v>
      </c>
      <c r="L50" s="96">
        <f t="shared" ref="L50:L66" si="4">J50+H50</f>
        <v>51719267</v>
      </c>
      <c r="M50" s="46">
        <f>IF(ISBLANK(L50),"  ",IF(L76&gt;0,L50/L76,IF(L50&gt;0,1,0)))</f>
        <v>7.9490117401712551E-2</v>
      </c>
      <c r="N50" s="25"/>
    </row>
    <row r="51" spans="1:14" ht="15" customHeight="1" x14ac:dyDescent="0.2">
      <c r="A51" s="31" t="s">
        <v>48</v>
      </c>
      <c r="B51" s="79">
        <v>4890722.8100000005</v>
      </c>
      <c r="C51" s="49">
        <v>1</v>
      </c>
      <c r="D51" s="80">
        <v>0</v>
      </c>
      <c r="E51" s="49">
        <v>0</v>
      </c>
      <c r="F51" s="97">
        <f t="shared" si="1"/>
        <v>4890722.8100000005</v>
      </c>
      <c r="G51" s="46">
        <f t="shared" si="3"/>
        <v>7.5756378560540823E-3</v>
      </c>
      <c r="H51" s="79">
        <v>4816433</v>
      </c>
      <c r="I51" s="48">
        <v>1</v>
      </c>
      <c r="J51" s="80">
        <v>0</v>
      </c>
      <c r="K51" s="49">
        <v>0</v>
      </c>
      <c r="L51" s="97">
        <f t="shared" si="4"/>
        <v>4816433</v>
      </c>
      <c r="M51" s="51">
        <f>IF(ISBLANK(L51),"  ",IF(L76&gt;0,L51/L76,IF(L51&gt;0,1,0)))</f>
        <v>7.4026343920822121E-3</v>
      </c>
      <c r="N51" s="25"/>
    </row>
    <row r="52" spans="1:14" ht="15" customHeight="1" x14ac:dyDescent="0.2">
      <c r="A52" s="98" t="s">
        <v>49</v>
      </c>
      <c r="B52" s="125">
        <v>773471.58</v>
      </c>
      <c r="C52" s="49">
        <v>1</v>
      </c>
      <c r="D52" s="126">
        <v>0</v>
      </c>
      <c r="E52" s="49">
        <v>0</v>
      </c>
      <c r="F52" s="99">
        <f t="shared" si="1"/>
        <v>773471.58</v>
      </c>
      <c r="G52" s="46">
        <f t="shared" si="3"/>
        <v>1.1980929628743287E-3</v>
      </c>
      <c r="H52" s="125">
        <v>750600</v>
      </c>
      <c r="I52" s="48">
        <v>1</v>
      </c>
      <c r="J52" s="126">
        <v>0</v>
      </c>
      <c r="K52" s="49">
        <v>0</v>
      </c>
      <c r="L52" s="99">
        <f t="shared" si="4"/>
        <v>750600</v>
      </c>
      <c r="M52" s="51">
        <f>IF(ISBLANK(L52),"  ",IF(L76&gt;0,L52/L76,IF(L52&gt;0,1,0)))</f>
        <v>1.1536374272614004E-3</v>
      </c>
      <c r="N52" s="25"/>
    </row>
    <row r="53" spans="1:14" ht="15" customHeight="1" x14ac:dyDescent="0.2">
      <c r="A53" s="98" t="s">
        <v>50</v>
      </c>
      <c r="B53" s="125">
        <v>756126.07999999984</v>
      </c>
      <c r="C53" s="49">
        <v>1</v>
      </c>
      <c r="D53" s="126">
        <v>0</v>
      </c>
      <c r="E53" s="49">
        <v>0</v>
      </c>
      <c r="F53" s="99">
        <f t="shared" si="1"/>
        <v>756126.07999999984</v>
      </c>
      <c r="G53" s="46">
        <f t="shared" si="3"/>
        <v>1.171225108870518E-3</v>
      </c>
      <c r="H53" s="125">
        <v>772804</v>
      </c>
      <c r="I53" s="48">
        <v>1</v>
      </c>
      <c r="J53" s="126">
        <v>0</v>
      </c>
      <c r="K53" s="49">
        <v>0</v>
      </c>
      <c r="L53" s="99">
        <f t="shared" si="4"/>
        <v>772804</v>
      </c>
      <c r="M53" s="51">
        <f>IF(ISBLANK(L53),"  ",IF(L76&gt;0,L53/L76,IF(L53&gt;0,1,0)))</f>
        <v>1.1877639466257917E-3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v>0</v>
      </c>
      <c r="D54" s="126">
        <v>0</v>
      </c>
      <c r="E54" s="49">
        <v>0</v>
      </c>
      <c r="F54" s="99">
        <f t="shared" si="1"/>
        <v>0</v>
      </c>
      <c r="G54" s="46">
        <f t="shared" si="3"/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4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3234261.44</v>
      </c>
      <c r="C55" s="49">
        <v>0.63537943095825722</v>
      </c>
      <c r="D55" s="80">
        <v>1856022.0699999998</v>
      </c>
      <c r="E55" s="49">
        <v>0.36842808730530213</v>
      </c>
      <c r="F55" s="97">
        <f t="shared" si="1"/>
        <v>5090283.51</v>
      </c>
      <c r="G55" s="46">
        <f t="shared" si="3"/>
        <v>7.8847536355068637E-3</v>
      </c>
      <c r="H55" s="79">
        <v>5037678</v>
      </c>
      <c r="I55" s="48">
        <v>0.73066182351082964</v>
      </c>
      <c r="J55" s="80">
        <v>1857000</v>
      </c>
      <c r="K55" s="49">
        <v>0.26933817648917036</v>
      </c>
      <c r="L55" s="97">
        <f t="shared" si="4"/>
        <v>6894678</v>
      </c>
      <c r="M55" s="51">
        <f>IF(ISBLANK(L55),"  ",IF(L76&gt;0,L55/L76,IF(L55&gt;0,1,0)))</f>
        <v>1.0596800679077775E-2</v>
      </c>
      <c r="N55" s="25"/>
    </row>
    <row r="56" spans="1:14" s="77" customFormat="1" ht="15" customHeight="1" x14ac:dyDescent="0.25">
      <c r="A56" s="87" t="s">
        <v>53</v>
      </c>
      <c r="B56" s="127">
        <v>59707435.790000007</v>
      </c>
      <c r="C56" s="75">
        <v>0.96985188723120896</v>
      </c>
      <c r="D56" s="107">
        <v>1856022.0699999998</v>
      </c>
      <c r="E56" s="75">
        <v>2.9415479065160562E-2</v>
      </c>
      <c r="F56" s="97">
        <f t="shared" si="1"/>
        <v>61563457.860000007</v>
      </c>
      <c r="G56" s="46">
        <f t="shared" si="3"/>
        <v>9.5360640958878265E-2</v>
      </c>
      <c r="H56" s="127">
        <v>63096782</v>
      </c>
      <c r="I56" s="84">
        <v>0.97141044073461347</v>
      </c>
      <c r="J56" s="107">
        <v>1857000</v>
      </c>
      <c r="K56" s="75">
        <v>2.8589559265386578E-2</v>
      </c>
      <c r="L56" s="97">
        <f t="shared" si="4"/>
        <v>64953782</v>
      </c>
      <c r="M56" s="74">
        <f>IF(ISBLANK(L56),"  ",IF(L76&gt;0,L56/L76,IF(L56&gt;0,1,0)))</f>
        <v>9.9830953846759732E-2</v>
      </c>
      <c r="N56" s="76"/>
    </row>
    <row r="57" spans="1:14" ht="15" customHeight="1" x14ac:dyDescent="0.2">
      <c r="A57" s="41" t="s">
        <v>54</v>
      </c>
      <c r="B57" s="128">
        <v>0</v>
      </c>
      <c r="C57" s="49">
        <v>0</v>
      </c>
      <c r="D57" s="129">
        <v>0</v>
      </c>
      <c r="E57" s="49">
        <v>0</v>
      </c>
      <c r="F57" s="101">
        <f t="shared" si="1"/>
        <v>0</v>
      </c>
      <c r="G57" s="46">
        <f t="shared" si="3"/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4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v>0</v>
      </c>
      <c r="D58" s="80">
        <v>12357260.84</v>
      </c>
      <c r="E58" s="49">
        <v>1</v>
      </c>
      <c r="F58" s="34">
        <f t="shared" si="1"/>
        <v>12357260.84</v>
      </c>
      <c r="G58" s="46">
        <f t="shared" si="3"/>
        <v>1.9141165151545084E-2</v>
      </c>
      <c r="H58" s="32">
        <v>0</v>
      </c>
      <c r="I58" s="48">
        <v>0</v>
      </c>
      <c r="J58" s="80">
        <v>12357000</v>
      </c>
      <c r="K58" s="49">
        <v>1</v>
      </c>
      <c r="L58" s="34">
        <f t="shared" si="4"/>
        <v>12357000</v>
      </c>
      <c r="M58" s="51">
        <f>IF(ISBLANK(L58),"  ",IF(L76&gt;0,L58/L76,IF(L58&gt;0,1,0)))</f>
        <v>1.8992136542324973E-2</v>
      </c>
      <c r="N58" s="25"/>
    </row>
    <row r="59" spans="1:14" ht="15" customHeight="1" x14ac:dyDescent="0.2">
      <c r="A59" s="82" t="s">
        <v>56</v>
      </c>
      <c r="B59" s="32">
        <v>1288448.7300000002</v>
      </c>
      <c r="C59" s="49">
        <v>0.20237444476102609</v>
      </c>
      <c r="D59" s="80">
        <v>5078208.54</v>
      </c>
      <c r="E59" s="49">
        <v>3.7564742816352346</v>
      </c>
      <c r="F59" s="34">
        <f t="shared" si="1"/>
        <v>6366657.2700000005</v>
      </c>
      <c r="G59" s="46">
        <f t="shared" si="3"/>
        <v>9.8618326380132612E-3</v>
      </c>
      <c r="H59" s="32">
        <v>1351855</v>
      </c>
      <c r="I59" s="48">
        <v>0.21024657632248317</v>
      </c>
      <c r="J59" s="80">
        <v>5078000</v>
      </c>
      <c r="K59" s="49">
        <v>0.78975342367751689</v>
      </c>
      <c r="L59" s="34">
        <f t="shared" si="4"/>
        <v>6429855</v>
      </c>
      <c r="M59" s="51">
        <f>IF(ISBLANK(L59),"  ",IF(L76&gt;0,L59/L76,IF(L59&gt;0,1,0)))</f>
        <v>9.8823892617424091E-3</v>
      </c>
      <c r="N59" s="25"/>
    </row>
    <row r="60" spans="1:14" ht="15" customHeight="1" x14ac:dyDescent="0.2">
      <c r="A60" s="81" t="s">
        <v>57</v>
      </c>
      <c r="B60" s="69">
        <v>0</v>
      </c>
      <c r="C60" s="49">
        <v>0</v>
      </c>
      <c r="D60" s="70">
        <v>12973008.850000001</v>
      </c>
      <c r="E60" s="49">
        <v>1</v>
      </c>
      <c r="F60" s="68">
        <f t="shared" si="1"/>
        <v>12973008.850000001</v>
      </c>
      <c r="G60" s="46">
        <f t="shared" si="3"/>
        <v>2.0094947264243879E-2</v>
      </c>
      <c r="H60" s="69">
        <v>0</v>
      </c>
      <c r="I60" s="48">
        <v>0</v>
      </c>
      <c r="J60" s="70">
        <v>12973000</v>
      </c>
      <c r="K60" s="49">
        <v>1</v>
      </c>
      <c r="L60" s="68">
        <f t="shared" si="4"/>
        <v>12973000</v>
      </c>
      <c r="M60" s="51">
        <f>IF(ISBLANK(L60),"  ",IF(L76&gt;0,L60/L76,IF(L60&gt;0,1,0)))</f>
        <v>1.9938900005145414E-2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v>0</v>
      </c>
      <c r="D61" s="80">
        <v>0</v>
      </c>
      <c r="E61" s="49">
        <v>0</v>
      </c>
      <c r="F61" s="34">
        <f t="shared" si="1"/>
        <v>0</v>
      </c>
      <c r="G61" s="46">
        <f t="shared" si="3"/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4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v>0</v>
      </c>
      <c r="D62" s="80">
        <v>0</v>
      </c>
      <c r="E62" s="49">
        <v>0</v>
      </c>
      <c r="F62" s="34">
        <f t="shared" si="1"/>
        <v>0</v>
      </c>
      <c r="G62" s="46">
        <f t="shared" si="3"/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4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v>0</v>
      </c>
      <c r="D63" s="80">
        <v>13479451.090000011</v>
      </c>
      <c r="E63" s="49">
        <v>1</v>
      </c>
      <c r="F63" s="34">
        <f t="shared" si="1"/>
        <v>13479451.090000011</v>
      </c>
      <c r="G63" s="46">
        <f t="shared" si="3"/>
        <v>2.0879416790385127E-2</v>
      </c>
      <c r="H63" s="32">
        <v>0</v>
      </c>
      <c r="I63" s="48">
        <v>0</v>
      </c>
      <c r="J63" s="80">
        <v>13678773</v>
      </c>
      <c r="K63" s="49">
        <v>1</v>
      </c>
      <c r="L63" s="34">
        <f t="shared" si="4"/>
        <v>13678773</v>
      </c>
      <c r="M63" s="51">
        <f>IF(ISBLANK(L63),"  ",IF(L76&gt;0,L63/L76,IF(L63&gt;0,1,0)))</f>
        <v>2.1023640410088872E-2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v>0</v>
      </c>
      <c r="D64" s="80">
        <v>2204113.3400000003</v>
      </c>
      <c r="E64" s="49">
        <v>1</v>
      </c>
      <c r="F64" s="34">
        <f t="shared" si="1"/>
        <v>2204113.3400000003</v>
      </c>
      <c r="G64" s="46">
        <f t="shared" si="3"/>
        <v>3.4141302024716059E-3</v>
      </c>
      <c r="H64" s="32">
        <v>0</v>
      </c>
      <c r="I64" s="48">
        <v>0</v>
      </c>
      <c r="J64" s="80">
        <v>2204000</v>
      </c>
      <c r="K64" s="49">
        <v>1</v>
      </c>
      <c r="L64" s="34">
        <f t="shared" si="4"/>
        <v>2204000</v>
      </c>
      <c r="M64" s="51">
        <f>IF(ISBLANK(L64),"  ",IF(L76&gt;0,L64/L76,IF(L64&gt;0,1,0)))</f>
        <v>3.3874458961952124E-3</v>
      </c>
      <c r="N64" s="25"/>
    </row>
    <row r="65" spans="1:14" ht="15" customHeight="1" x14ac:dyDescent="0.2">
      <c r="A65" s="82" t="s">
        <v>62</v>
      </c>
      <c r="B65" s="32">
        <v>0</v>
      </c>
      <c r="C65" s="49">
        <v>0</v>
      </c>
      <c r="D65" s="80">
        <v>367432442.91000009</v>
      </c>
      <c r="E65" s="49">
        <v>1</v>
      </c>
      <c r="F65" s="34">
        <f t="shared" si="1"/>
        <v>367432442.91000009</v>
      </c>
      <c r="G65" s="46">
        <f t="shared" si="3"/>
        <v>0.56914595903083431</v>
      </c>
      <c r="H65" s="32">
        <v>0</v>
      </c>
      <c r="I65" s="48">
        <v>0</v>
      </c>
      <c r="J65" s="80">
        <v>367432000</v>
      </c>
      <c r="K65" s="49">
        <v>1</v>
      </c>
      <c r="L65" s="34">
        <f t="shared" si="4"/>
        <v>367432000</v>
      </c>
      <c r="M65" s="51">
        <f>IF(ISBLANK(L65),"  ",IF(L76&gt;0,L65/L76,IF(L65&gt;0,1,0)))</f>
        <v>0.56472596212831183</v>
      </c>
      <c r="N65" s="25"/>
    </row>
    <row r="66" spans="1:14" ht="15" customHeight="1" x14ac:dyDescent="0.2">
      <c r="A66" s="81" t="s">
        <v>63</v>
      </c>
      <c r="B66" s="32">
        <v>652489.82000000065</v>
      </c>
      <c r="C66" s="49">
        <v>1.4811035566384955E-2</v>
      </c>
      <c r="D66" s="80">
        <v>43401811.249999993</v>
      </c>
      <c r="E66" s="49">
        <v>44.958778715703524</v>
      </c>
      <c r="F66" s="34">
        <f t="shared" si="1"/>
        <v>44054301.069999993</v>
      </c>
      <c r="G66" s="46">
        <f t="shared" si="3"/>
        <v>6.8239285658451734E-2</v>
      </c>
      <c r="H66" s="32">
        <v>965369</v>
      </c>
      <c r="I66" s="48">
        <v>2.1758536098906382E-2</v>
      </c>
      <c r="J66" s="80">
        <v>43402000</v>
      </c>
      <c r="K66" s="49">
        <v>0.97824146390109357</v>
      </c>
      <c r="L66" s="34">
        <f t="shared" si="4"/>
        <v>44367369</v>
      </c>
      <c r="M66" s="51">
        <f>IF(ISBLANK(L66),"  ",IF(L76&gt;0,L66/L76,IF(L66&gt;0,1,0)))</f>
        <v>6.8190590764078352E-2</v>
      </c>
      <c r="N66" s="25"/>
    </row>
    <row r="67" spans="1:14" s="77" customFormat="1" ht="15" customHeight="1" x14ac:dyDescent="0.25">
      <c r="A67" s="105" t="s">
        <v>64</v>
      </c>
      <c r="B67" s="106">
        <v>61648374.340000004</v>
      </c>
      <c r="C67" s="75">
        <v>0.11845645374485053</v>
      </c>
      <c r="D67" s="107">
        <v>458782318.8900001</v>
      </c>
      <c r="E67" s="75">
        <v>7.013518158328357</v>
      </c>
      <c r="F67" s="106">
        <f t="shared" si="1"/>
        <v>520430693.23000014</v>
      </c>
      <c r="G67" s="46">
        <f t="shared" si="3"/>
        <v>0.8061373776948233</v>
      </c>
      <c r="H67" s="106">
        <v>65414006</v>
      </c>
      <c r="I67" s="84">
        <v>0.12474167149999123</v>
      </c>
      <c r="J67" s="107">
        <v>458981773</v>
      </c>
      <c r="K67" s="75">
        <v>0.87525832850000873</v>
      </c>
      <c r="L67" s="106">
        <f>L66+L65+L64+L63+L62+L61+L60+L59+L58+L57+L56</f>
        <v>524395779</v>
      </c>
      <c r="M67" s="74">
        <f>IF(ISBLANK(L67),"  ",IF(L76&gt;0,L67/L76,IF(L67&gt;0,1,0)))</f>
        <v>0.80597201885464687</v>
      </c>
      <c r="N67" s="76"/>
    </row>
    <row r="68" spans="1:14" ht="15" customHeight="1" x14ac:dyDescent="0.25">
      <c r="A68" s="14" t="s">
        <v>65</v>
      </c>
      <c r="B68" s="79"/>
      <c r="C68" s="66" t="s">
        <v>4</v>
      </c>
      <c r="D68" s="80"/>
      <c r="E68" s="66" t="s">
        <v>4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v>0</v>
      </c>
      <c r="D69" s="93">
        <v>0</v>
      </c>
      <c r="E69" s="44">
        <v>0</v>
      </c>
      <c r="F69" s="58">
        <f t="shared" si="1"/>
        <v>0</v>
      </c>
      <c r="G69" s="46">
        <f t="shared" si="3"/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v>0</v>
      </c>
      <c r="D70" s="80">
        <v>0</v>
      </c>
      <c r="E70" s="49">
        <v>0</v>
      </c>
      <c r="F70" s="34">
        <f t="shared" si="1"/>
        <v>0</v>
      </c>
      <c r="G70" s="46">
        <f t="shared" si="3"/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">
        <v>4</v>
      </c>
      <c r="D71" s="80"/>
      <c r="E71" s="66" t="s">
        <v>4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v>0</v>
      </c>
      <c r="D72" s="93">
        <v>0</v>
      </c>
      <c r="E72" s="44">
        <v>0</v>
      </c>
      <c r="F72" s="58">
        <f t="shared" si="1"/>
        <v>0</v>
      </c>
      <c r="G72" s="46">
        <f t="shared" si="3"/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v>0</v>
      </c>
      <c r="D73" s="80">
        <v>43111081.250000037</v>
      </c>
      <c r="E73" s="49">
        <v>1</v>
      </c>
      <c r="F73" s="34">
        <f t="shared" si="1"/>
        <v>43111081.250000037</v>
      </c>
      <c r="G73" s="46">
        <f t="shared" si="3"/>
        <v>6.6778255857220331E-2</v>
      </c>
      <c r="H73" s="32">
        <v>0</v>
      </c>
      <c r="I73" s="48">
        <v>0</v>
      </c>
      <c r="J73" s="80">
        <v>43111000</v>
      </c>
      <c r="K73" s="49">
        <v>1</v>
      </c>
      <c r="L73" s="34">
        <f>J73+H73</f>
        <v>43111000</v>
      </c>
      <c r="M73" s="51">
        <f>IF(ISBLANK(L73),"  ",IF(L76&gt;0,L73/L76,IF(L73&gt;0,1,0)))</f>
        <v>6.6259609814370152E-2</v>
      </c>
    </row>
    <row r="74" spans="1:14" s="77" customFormat="1" ht="15" customHeight="1" x14ac:dyDescent="0.25">
      <c r="A74" s="78" t="s">
        <v>71</v>
      </c>
      <c r="B74" s="110">
        <v>0</v>
      </c>
      <c r="C74" s="75">
        <v>0</v>
      </c>
      <c r="D74" s="111">
        <v>43111081.250000037</v>
      </c>
      <c r="E74" s="75">
        <v>1</v>
      </c>
      <c r="F74" s="112">
        <f t="shared" si="1"/>
        <v>43111081.250000037</v>
      </c>
      <c r="G74" s="228">
        <f t="shared" si="3"/>
        <v>6.6778255857220331E-2</v>
      </c>
      <c r="H74" s="110">
        <v>0</v>
      </c>
      <c r="I74" s="84">
        <v>0</v>
      </c>
      <c r="J74" s="111">
        <v>43111000</v>
      </c>
      <c r="K74" s="75">
        <v>1</v>
      </c>
      <c r="L74" s="112">
        <f>L73+L72+L71+L70+L69</f>
        <v>43111000</v>
      </c>
      <c r="M74" s="74">
        <f>IF(ISBLANK(L74),"  ",IF(L76&gt;0,L74/L76,IF(L74&gt;0,1,0)))</f>
        <v>6.6259609814370152E-2</v>
      </c>
    </row>
    <row r="75" spans="1:14" s="77" customFormat="1" ht="15" customHeight="1" x14ac:dyDescent="0.25">
      <c r="A75" s="78" t="s">
        <v>72</v>
      </c>
      <c r="B75" s="110">
        <v>0</v>
      </c>
      <c r="C75" s="75">
        <v>0</v>
      </c>
      <c r="D75" s="111">
        <v>0</v>
      </c>
      <c r="E75" s="75">
        <v>0</v>
      </c>
      <c r="F75" s="113">
        <f t="shared" si="1"/>
        <v>0</v>
      </c>
      <c r="G75" s="228">
        <f t="shared" si="3"/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143692212.96999988</v>
      </c>
      <c r="C76" s="117">
        <v>0.22257654144085837</v>
      </c>
      <c r="D76" s="115">
        <v>501893400.14000016</v>
      </c>
      <c r="E76" s="117">
        <v>0.77742345855914163</v>
      </c>
      <c r="F76" s="115">
        <f t="shared" si="1"/>
        <v>645585613.11000001</v>
      </c>
      <c r="G76" s="117">
        <f t="shared" si="3"/>
        <v>1</v>
      </c>
      <c r="H76" s="115">
        <v>148544925</v>
      </c>
      <c r="I76" s="116">
        <v>0.22830666814513412</v>
      </c>
      <c r="J76" s="115">
        <v>502092773</v>
      </c>
      <c r="K76" s="117">
        <v>0.77169333185486588</v>
      </c>
      <c r="L76" s="115">
        <f>L74+L67+L47+L40+L48+L75</f>
        <v>650637698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I19" sqref="I19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LSUE!B13+SUSLA!B13+LCTCSummary!B13-LCTCBoard!B13-Online!B13</f>
        <v>119526631</v>
      </c>
      <c r="C13" s="42">
        <f t="shared" ref="C13:C76" si="0">IF(ISBLANK(B13),"  ",IF(F13&gt;0,B13/F13,IF(B13&gt;0,1,0)))</f>
        <v>1</v>
      </c>
      <c r="D13" s="43">
        <f>LSUE!D13+SUSLA!D13+LCTCSummary!D13-LCTCBoard!D13-Online!D13</f>
        <v>0</v>
      </c>
      <c r="E13" s="44">
        <f>IF(ISBLANK(D13),"  ",IF(F13&gt;0,D13/F13,IF(D13&gt;0,1,0)))</f>
        <v>0</v>
      </c>
      <c r="F13" s="45">
        <f>D13+B13</f>
        <v>119526631</v>
      </c>
      <c r="G13" s="46">
        <f>IF(ISBLANK(F13),"  ",IF(F76&gt;0,F13/F76,IF(F13&gt;0,1,0)))</f>
        <v>0.20619612059730097</v>
      </c>
      <c r="H13" s="4">
        <f>LSUE!H13+SUSLA!H13+LCTCSummary!H13-LCTCBoard!H13-Online!H13</f>
        <v>121942103</v>
      </c>
      <c r="I13" s="42">
        <f>IF(ISBLANK(H13),"  ",IF(L13&gt;0,H13/L13,IF(H13&gt;0,1,0)))</f>
        <v>1</v>
      </c>
      <c r="J13" s="43">
        <f>LSUE!J13+SUSLA!J13+LCTCSummary!J13-LCTCBoard!J13-Online!J13</f>
        <v>0</v>
      </c>
      <c r="K13" s="44">
        <f>IF(ISBLANK(J13),"  ",IF(L13&gt;0,J13/L13,IF(J13&gt;0,1,0)))</f>
        <v>0</v>
      </c>
      <c r="L13" s="45">
        <f>J13+H13</f>
        <v>121942103</v>
      </c>
      <c r="M13" s="47">
        <f>IF(ISBLANK(L13),"  ",IF(L76&gt;0,L13/L76,IF(L13&gt;0,1,0)))</f>
        <v>0.20304769230128544</v>
      </c>
      <c r="N13" s="25"/>
    </row>
    <row r="14" spans="1:17" ht="15" customHeight="1" x14ac:dyDescent="0.2">
      <c r="A14" s="11" t="s">
        <v>13</v>
      </c>
      <c r="B14" s="4">
        <f>LSUE!B14+SUSLA!B14+LCTCSummary!B14-LCTCBoard!B14-Online!B14</f>
        <v>0</v>
      </c>
      <c r="C14" s="48">
        <f t="shared" si="0"/>
        <v>0</v>
      </c>
      <c r="D14" s="43">
        <f>LSUE!D14+SUSLA!D14+LCTCSummary!D14-LCTCBoard!D14-Online!D14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LSUE!H14+SUSLA!H14+LCTCSummary!H14-LCTCBoard!H14-Online!H14</f>
        <v>0</v>
      </c>
      <c r="I14" s="48">
        <f>IF(ISBLANK(H14),"  ",IF(L14&gt;0,H14/L14,IF(H14&gt;0,1,0)))</f>
        <v>0</v>
      </c>
      <c r="J14" s="43">
        <f>LSUE!J14+SUSLA!J14+LCTCSummary!J14-LCTCBoard!J14-Online!J14</f>
        <v>0</v>
      </c>
      <c r="K14" s="49">
        <f>IF(ISBLANK(J14),"  ",IF(L14&gt;0,J14/L14,IF(J14&gt;0,1,0)))</f>
        <v>0</v>
      </c>
      <c r="L14" s="50">
        <f>J14+H14</f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173">
        <f>LSUE!B15+SUSLA!B15+LCTCSummary!B15-LCTCBoard!B15-Online!B15</f>
        <v>6255984.629999999</v>
      </c>
      <c r="C15" s="53">
        <f t="shared" si="0"/>
        <v>0.9766225095715525</v>
      </c>
      <c r="D15" s="54">
        <f>LSUE!D15+SUSLA!D15+LCTCSummary!D15-LCTCBoard!D15-Online!D15</f>
        <v>149750</v>
      </c>
      <c r="E15" s="55">
        <f>IF(ISBLANK(D15),"  ",IF(F15&gt;0,D15/F15,IF(D15&gt;0,1,0)))</f>
        <v>2.3377490428447553E-2</v>
      </c>
      <c r="F15" s="38">
        <f>D15+B15</f>
        <v>6405734.629999999</v>
      </c>
      <c r="G15" s="56">
        <f>IF(ISBLANK(F15),"  ",IF(F76&gt;0,F15/F76,IF(F15&gt;0,1,0)))</f>
        <v>1.1050571903777551E-2</v>
      </c>
      <c r="H15" s="173">
        <f>LSUE!H15+SUSLA!H15+LCTCSummary!H15-LCTCBoard!H15-Online!H15</f>
        <v>7710377</v>
      </c>
      <c r="I15" s="53">
        <f>IF(ISBLANK(H15),"  ",IF(L15&gt;0,H15/L15,IF(H15&gt;0,1,0)))</f>
        <v>0.97471675496629306</v>
      </c>
      <c r="J15" s="54">
        <f>LSUE!J15+SUSLA!J15+LCTCSummary!J15-LCTCBoard!J15-Online!J15</f>
        <v>200000</v>
      </c>
      <c r="K15" s="55">
        <f>IF(ISBLANK(J15),"  ",IF(L15&gt;0,J15/L15,IF(J15&gt;0,1,0)))</f>
        <v>2.5283245033706991E-2</v>
      </c>
      <c r="L15" s="38">
        <f>J15+H15</f>
        <v>7910377</v>
      </c>
      <c r="M15" s="56">
        <f>IF(ISBLANK(L15),"  ",IF(L76&gt;0,L15/L76,IF(L15&gt;0,1,0)))</f>
        <v>1.3171691774769257E-2</v>
      </c>
      <c r="N15" s="25"/>
    </row>
    <row r="16" spans="1:17" ht="15" customHeight="1" x14ac:dyDescent="0.2">
      <c r="A16" s="57" t="s">
        <v>15</v>
      </c>
      <c r="B16" s="4">
        <f>LSUE!B16+SUSLA!B16+LCTCSummary!B16-LCTCBoard!B16-Online!B16</f>
        <v>0</v>
      </c>
      <c r="C16" s="42">
        <f t="shared" si="0"/>
        <v>0</v>
      </c>
      <c r="D16" s="43">
        <f>LSUE!D16+SUSLA!D16+LCTCSummary!D16-LCTCBoard!D16-Online!D16</f>
        <v>0</v>
      </c>
      <c r="E16" s="44">
        <f>IF(ISBLANK(D16),"  ",IF(F16&gt;0,D16/F16,IF(D16&gt;0,1,0)))</f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4">
        <f>LSUE!H16+SUSLA!H16+LCTCSummary!H16-LCTCBoard!H16-Online!H16</f>
        <v>1094092</v>
      </c>
      <c r="I16" s="42">
        <f t="shared" ref="I16:I34" si="2">IF(ISBLANK(H16),"  ",IF(L16&gt;0,H16/L16,IF(H16&gt;0,1,0)))</f>
        <v>1</v>
      </c>
      <c r="J16" s="43">
        <f>LSUE!J16+SUSLA!J16+LCTCSummary!J16-LCTCBoard!J16-Online!J16</f>
        <v>0</v>
      </c>
      <c r="K16" s="44">
        <f t="shared" ref="K16:K34" si="3">IF(ISBLANK(J16),"  ",IF(L16&gt;0,J16/L16,IF(J16&gt;0,1,0)))</f>
        <v>0</v>
      </c>
      <c r="L16" s="58">
        <f t="shared" ref="L16:L39" si="4">J16+H16</f>
        <v>1094092</v>
      </c>
      <c r="M16" s="46">
        <f>IF(ISBLANK(L16),"  ",IF(L76&gt;0,L16/L76,IF(L16&gt;0,1,0)))</f>
        <v>1.8217896058861476E-3</v>
      </c>
      <c r="N16" s="25"/>
    </row>
    <row r="17" spans="1:14" ht="15" customHeight="1" x14ac:dyDescent="0.2">
      <c r="A17" s="59" t="s">
        <v>16</v>
      </c>
      <c r="B17" s="4">
        <f>LSUE!B17+SUSLA!B17+LCTCSummary!B17-LCTCBoard!B17-Online!B17</f>
        <v>5426162.6300000008</v>
      </c>
      <c r="C17" s="48">
        <f t="shared" si="0"/>
        <v>1</v>
      </c>
      <c r="D17" s="43">
        <f>LSUE!D17+SUSLA!D17+LCTCSummary!D17-LCTCBoard!D17-Online!D17</f>
        <v>0</v>
      </c>
      <c r="E17" s="44">
        <f t="shared" ref="E17:E34" si="5">IF(ISBLANK(D17),"  ",IF(F17&gt;0,D17/F17,IF(D17&gt;0,1,0)))</f>
        <v>0</v>
      </c>
      <c r="F17" s="34">
        <f t="shared" si="1"/>
        <v>5426162.6300000008</v>
      </c>
      <c r="G17" s="51">
        <f>IF(ISBLANK(F17),"  ",IF(F76&gt;0,F17/F76,IF(F17&gt;0,1,0)))</f>
        <v>9.360706268346574E-3</v>
      </c>
      <c r="H17" s="4">
        <f>LSUE!H17+SUSLA!H17+LCTCSummary!H17-LCTCBoard!H17-Online!H17</f>
        <v>5572463</v>
      </c>
      <c r="I17" s="48">
        <f t="shared" si="2"/>
        <v>1</v>
      </c>
      <c r="J17" s="43">
        <f>LSUE!J17+SUSLA!J17+LCTCSummary!J17-LCTCBoard!J17-Online!J17</f>
        <v>0</v>
      </c>
      <c r="K17" s="49">
        <f t="shared" si="3"/>
        <v>0</v>
      </c>
      <c r="L17" s="34">
        <f t="shared" si="4"/>
        <v>5572463</v>
      </c>
      <c r="M17" s="51">
        <f>IF(ISBLANK(L17),"  ",IF(L76&gt;0,L17/L76,IF(L17&gt;0,1,0)))</f>
        <v>9.2787948112088743E-3</v>
      </c>
      <c r="N17" s="25"/>
    </row>
    <row r="18" spans="1:14" ht="15" customHeight="1" x14ac:dyDescent="0.2">
      <c r="A18" s="59" t="s">
        <v>17</v>
      </c>
      <c r="B18" s="4">
        <f>LSUE!B18+SUSLA!B18+LCTCSummary!B18-LCTCBoard!B18-Online!B18</f>
        <v>0</v>
      </c>
      <c r="C18" s="48">
        <f t="shared" si="0"/>
        <v>0</v>
      </c>
      <c r="D18" s="43">
        <f>LSUE!D18+SUSLA!D18+LCTCSummary!D18-LCTCBoard!D18-Online!D18</f>
        <v>0</v>
      </c>
      <c r="E18" s="44">
        <f t="shared" si="5"/>
        <v>0</v>
      </c>
      <c r="F18" s="34">
        <f t="shared" si="1"/>
        <v>0</v>
      </c>
      <c r="G18" s="51">
        <f>IF(ISBLANK(F18),"  ",IF(F76&gt;0,F18/F76,IF(F18&gt;0,1,0)))</f>
        <v>0</v>
      </c>
      <c r="H18" s="4">
        <f>LSUE!H18+SUSLA!H18+LCTCSummary!H18-LCTCBoard!H18-Online!H18</f>
        <v>0</v>
      </c>
      <c r="I18" s="48">
        <f t="shared" si="2"/>
        <v>0</v>
      </c>
      <c r="J18" s="43">
        <f>LSUE!J18+SUSLA!J18+LCTCSummary!J18-LCTCBoard!J18-Online!J18</f>
        <v>0</v>
      </c>
      <c r="K18" s="49">
        <f t="shared" si="3"/>
        <v>0</v>
      </c>
      <c r="L18" s="34">
        <f t="shared" si="4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LSUE!B19+SUSLA!B19+LCTCSummary!B19-LCTCBoard!B19-Online!B19</f>
        <v>130811</v>
      </c>
      <c r="C19" s="48">
        <f t="shared" si="0"/>
        <v>1</v>
      </c>
      <c r="D19" s="43">
        <f>LSUE!D19+SUSLA!D19+LCTCSummary!D19-LCTCBoard!D19-Online!D19</f>
        <v>0</v>
      </c>
      <c r="E19" s="44">
        <f t="shared" si="5"/>
        <v>0</v>
      </c>
      <c r="F19" s="34">
        <f t="shared" si="1"/>
        <v>130811</v>
      </c>
      <c r="G19" s="51">
        <f>IF(ISBLANK(F19),"  ",IF(F76&gt;0,F19/F76,IF(F19&gt;0,1,0)))</f>
        <v>2.256628544265883E-4</v>
      </c>
      <c r="H19" s="4">
        <f>LSUE!H19+SUSLA!H19+LCTCSummary!H19-LCTCBoard!H19-Online!H19</f>
        <v>163957</v>
      </c>
      <c r="I19" s="48">
        <f t="shared" si="2"/>
        <v>1</v>
      </c>
      <c r="J19" s="43">
        <f>LSUE!J19+SUSLA!J19+LCTCSummary!J19-LCTCBoard!J19-Online!J19</f>
        <v>0</v>
      </c>
      <c r="K19" s="49">
        <f t="shared" si="3"/>
        <v>0</v>
      </c>
      <c r="L19" s="34">
        <f t="shared" si="4"/>
        <v>163957</v>
      </c>
      <c r="M19" s="51">
        <f>IF(ISBLANK(L19),"  ",IF(L76&gt;0,L19/L76,IF(L19&gt;0,1,0)))</f>
        <v>2.7300735076417256E-4</v>
      </c>
      <c r="N19" s="25"/>
    </row>
    <row r="20" spans="1:14" ht="15" customHeight="1" x14ac:dyDescent="0.2">
      <c r="A20" s="59" t="s">
        <v>19</v>
      </c>
      <c r="B20" s="4">
        <f>LSUE!B20+SUSLA!B20+LCTCSummary!B20-LCTCBoard!B20-Online!B20</f>
        <v>386700</v>
      </c>
      <c r="C20" s="48">
        <f t="shared" si="0"/>
        <v>1</v>
      </c>
      <c r="D20" s="43">
        <f>LSUE!D20+SUSLA!D20+LCTCSummary!D20-LCTCBoard!D20-Online!D20</f>
        <v>0</v>
      </c>
      <c r="E20" s="44">
        <f t="shared" si="5"/>
        <v>0</v>
      </c>
      <c r="F20" s="34">
        <f>D20+B20</f>
        <v>386700</v>
      </c>
      <c r="G20" s="51">
        <f>IF(ISBLANK(F20),"  ",IF(F76&gt;0,F20/F76,IF(F20&gt;0,1,0)))</f>
        <v>6.6709852999183316E-4</v>
      </c>
      <c r="H20" s="4">
        <f>LSUE!H20+SUSLA!H20+LCTCSummary!H20-LCTCBoard!H20-Online!H20</f>
        <v>530624</v>
      </c>
      <c r="I20" s="48">
        <f t="shared" si="2"/>
        <v>1</v>
      </c>
      <c r="J20" s="43">
        <f>LSUE!J20+SUSLA!J20+LCTCSummary!J20-LCTCBoard!J20-Online!J20</f>
        <v>0</v>
      </c>
      <c r="K20" s="49">
        <f t="shared" si="3"/>
        <v>0</v>
      </c>
      <c r="L20" s="34">
        <f>J20+H20</f>
        <v>530624</v>
      </c>
      <c r="M20" s="51">
        <f>IF(ISBLANK(L20),"  ",IF(L76&gt;0,L20/L76,IF(L20&gt;0,1,0)))</f>
        <v>8.8355027532760607E-4</v>
      </c>
      <c r="N20" s="25"/>
    </row>
    <row r="21" spans="1:14" ht="15" customHeight="1" x14ac:dyDescent="0.2">
      <c r="A21" s="59" t="s">
        <v>20</v>
      </c>
      <c r="B21" s="4">
        <f>LSUE!B21+SUSLA!B21+LCTCSummary!B21-LCTCBoard!B21-Online!B21</f>
        <v>0</v>
      </c>
      <c r="C21" s="48">
        <f t="shared" si="0"/>
        <v>0</v>
      </c>
      <c r="D21" s="43">
        <f>LSUE!D21+SUSLA!D21+LCTCSummary!D21-LCTCBoard!D21-Online!D21</f>
        <v>0</v>
      </c>
      <c r="E21" s="44">
        <f t="shared" si="5"/>
        <v>0</v>
      </c>
      <c r="F21" s="34">
        <f t="shared" si="1"/>
        <v>0</v>
      </c>
      <c r="G21" s="51">
        <f>IF(ISBLANK(F21),"  ",IF(F76&gt;0,F21/F76,IF(F21&gt;0,1,0)))</f>
        <v>0</v>
      </c>
      <c r="H21" s="4">
        <f>LSUE!H21+SUSLA!H21+LCTCSummary!H21-LCTCBoard!H21-Online!H21</f>
        <v>0</v>
      </c>
      <c r="I21" s="48">
        <f t="shared" si="2"/>
        <v>0</v>
      </c>
      <c r="J21" s="43">
        <f>LSUE!J21+SUSLA!J21+LCTCSummary!J21-LCTCBoard!J21-Online!J21</f>
        <v>0</v>
      </c>
      <c r="K21" s="49">
        <f t="shared" si="3"/>
        <v>0</v>
      </c>
      <c r="L21" s="34">
        <f t="shared" si="4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LSUE!B22+SUSLA!B22+LCTCSummary!B22-LCTCBoard!B22-Online!B22</f>
        <v>0</v>
      </c>
      <c r="C22" s="48">
        <f t="shared" si="0"/>
        <v>0</v>
      </c>
      <c r="D22" s="43">
        <f>LSUE!D22+SUSLA!D22+LCTCSummary!D22-LCTCBoard!D22-Online!D22</f>
        <v>0</v>
      </c>
      <c r="E22" s="44">
        <f t="shared" si="5"/>
        <v>0</v>
      </c>
      <c r="F22" s="34">
        <f t="shared" si="1"/>
        <v>0</v>
      </c>
      <c r="G22" s="51">
        <f>IF(ISBLANK(F22),"  ",IF(F76&gt;0,F22/F76,IF(F22&gt;0,1,0)))</f>
        <v>0</v>
      </c>
      <c r="H22" s="4">
        <f>LSUE!H22+SUSLA!H22+LCTCSummary!H22-LCTCBoard!H22-Online!H22</f>
        <v>0</v>
      </c>
      <c r="I22" s="48">
        <f t="shared" si="2"/>
        <v>0</v>
      </c>
      <c r="J22" s="43">
        <f>LSUE!J22+SUSLA!J22+LCTCSummary!J22-LCTCBoard!J22-Online!J22</f>
        <v>0</v>
      </c>
      <c r="K22" s="49">
        <f t="shared" si="3"/>
        <v>0</v>
      </c>
      <c r="L22" s="34">
        <f t="shared" si="4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LSUE!B23+SUSLA!B23+LCTCSummary!B23-LCTCBoard!B23-Online!B23</f>
        <v>0</v>
      </c>
      <c r="C23" s="48">
        <f t="shared" si="0"/>
        <v>0</v>
      </c>
      <c r="D23" s="43">
        <f>LSUE!D23+SUSLA!D23+LCTCSummary!D23-LCTCBoard!D23-Online!D23</f>
        <v>0</v>
      </c>
      <c r="E23" s="44">
        <f t="shared" si="5"/>
        <v>0</v>
      </c>
      <c r="F23" s="34">
        <f t="shared" si="1"/>
        <v>0</v>
      </c>
      <c r="G23" s="51">
        <f>IF(ISBLANK(F23),"  ",IF(F76&gt;0,F23/F76,IF(F23&gt;0,1,0)))</f>
        <v>0</v>
      </c>
      <c r="H23" s="4">
        <f>LSUE!H23+SUSLA!H23+LCTCSummary!H23-LCTCBoard!H23-Online!H23</f>
        <v>0</v>
      </c>
      <c r="I23" s="48">
        <f t="shared" si="2"/>
        <v>0</v>
      </c>
      <c r="J23" s="43">
        <f>LSUE!J23+SUSLA!J23+LCTCSummary!J23-LCTCBoard!J23-Online!J23</f>
        <v>0</v>
      </c>
      <c r="K23" s="49">
        <f t="shared" si="3"/>
        <v>0</v>
      </c>
      <c r="L23" s="34">
        <f t="shared" si="4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LSUE!B24+SUSLA!B24+LCTCSummary!B24-LCTCBoard!B24-Online!B24</f>
        <v>0</v>
      </c>
      <c r="C24" s="48">
        <f t="shared" si="0"/>
        <v>0</v>
      </c>
      <c r="D24" s="43">
        <f>LSUE!D24+SUSLA!D24+LCTCSummary!D24-LCTCBoard!D24-Online!D24</f>
        <v>0</v>
      </c>
      <c r="E24" s="44">
        <f t="shared" si="5"/>
        <v>0</v>
      </c>
      <c r="F24" s="34">
        <f t="shared" si="1"/>
        <v>0</v>
      </c>
      <c r="G24" s="51">
        <f>IF(ISBLANK(F24),"  ",IF(F76&gt;0,F24/F76,IF(F24&gt;0,1,0)))</f>
        <v>0</v>
      </c>
      <c r="H24" s="4">
        <f>LSUE!H24+SUSLA!H24+LCTCSummary!H24-LCTCBoard!H24-Online!H24</f>
        <v>0</v>
      </c>
      <c r="I24" s="48">
        <f t="shared" si="2"/>
        <v>0</v>
      </c>
      <c r="J24" s="43">
        <f>LSUE!J24+SUSLA!J24+LCTCSummary!J24-LCTCBoard!J24-Online!J24</f>
        <v>0</v>
      </c>
      <c r="K24" s="49">
        <f t="shared" si="3"/>
        <v>0</v>
      </c>
      <c r="L24" s="34">
        <f t="shared" si="4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LSUE!B25+SUSLA!B25+LCTCSummary!B25-LCTCBoard!B25-Online!B25</f>
        <v>0</v>
      </c>
      <c r="C25" s="48">
        <f t="shared" si="0"/>
        <v>0</v>
      </c>
      <c r="D25" s="43">
        <f>LSUE!D25+SUSLA!D25+LCTCSummary!D25-LCTCBoard!D25-Online!D25</f>
        <v>0</v>
      </c>
      <c r="E25" s="44">
        <f t="shared" si="5"/>
        <v>0</v>
      </c>
      <c r="F25" s="34">
        <f t="shared" si="1"/>
        <v>0</v>
      </c>
      <c r="G25" s="51">
        <f>IF(ISBLANK(F25),"  ",IF(F76&gt;0,F25/F76,IF(F25&gt;0,1,0)))</f>
        <v>0</v>
      </c>
      <c r="H25" s="4">
        <f>LSUE!H25+SUSLA!H25+LCTCSummary!H25-LCTCBoard!H25-Online!H25</f>
        <v>0</v>
      </c>
      <c r="I25" s="48">
        <f t="shared" si="2"/>
        <v>0</v>
      </c>
      <c r="J25" s="43">
        <f>LSUE!J25+SUSLA!J25+LCTCSummary!J25-LCTCBoard!J25-Online!J25</f>
        <v>0</v>
      </c>
      <c r="K25" s="49">
        <f t="shared" si="3"/>
        <v>0</v>
      </c>
      <c r="L25" s="34">
        <f t="shared" si="4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LSUE!B26+SUSLA!B26+LCTCSummary!B26-LCTCBoard!B26-Online!B26</f>
        <v>0</v>
      </c>
      <c r="C26" s="48">
        <f t="shared" si="0"/>
        <v>0</v>
      </c>
      <c r="D26" s="43">
        <f>LSUE!D26+SUSLA!D26+LCTCSummary!D26-LCTCBoard!D26-Online!D26</f>
        <v>0</v>
      </c>
      <c r="E26" s="44">
        <f t="shared" si="5"/>
        <v>0</v>
      </c>
      <c r="F26" s="34">
        <f t="shared" si="1"/>
        <v>0</v>
      </c>
      <c r="G26" s="51">
        <f>IF(ISBLANK(F26),"  ",IF(F76&gt;0,F26/F76,IF(F26&gt;0,1,0)))</f>
        <v>0</v>
      </c>
      <c r="H26" s="4">
        <f>LSUE!H26+SUSLA!H26+LCTCSummary!H26-LCTCBoard!H26-Online!H26</f>
        <v>0</v>
      </c>
      <c r="I26" s="48">
        <f t="shared" si="2"/>
        <v>0</v>
      </c>
      <c r="J26" s="43">
        <f>LSUE!J26+SUSLA!J26+LCTCSummary!J26-LCTCBoard!J26-Online!J26</f>
        <v>0</v>
      </c>
      <c r="K26" s="49">
        <f t="shared" si="3"/>
        <v>0</v>
      </c>
      <c r="L26" s="34">
        <f t="shared" si="4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LSUE!B27+SUSLA!B27+LCTCSummary!B27-LCTCBoard!B27-Online!B27</f>
        <v>0</v>
      </c>
      <c r="C27" s="48">
        <f t="shared" si="0"/>
        <v>0</v>
      </c>
      <c r="D27" s="43">
        <f>LSUE!D27+SUSLA!D27+LCTCSummary!D27-LCTCBoard!D27-Online!D27</f>
        <v>0</v>
      </c>
      <c r="E27" s="44">
        <f t="shared" si="5"/>
        <v>0</v>
      </c>
      <c r="F27" s="34">
        <f t="shared" si="1"/>
        <v>0</v>
      </c>
      <c r="G27" s="51">
        <f>IF(ISBLANK(F27),"  ",IF(F76&gt;0,F27/F76,IF(F27&gt;0,1,0)))</f>
        <v>0</v>
      </c>
      <c r="H27" s="4">
        <f>LSUE!H27+SUSLA!H27+LCTCSummary!H27-LCTCBoard!H27-Online!H27</f>
        <v>0</v>
      </c>
      <c r="I27" s="48">
        <f t="shared" si="2"/>
        <v>0</v>
      </c>
      <c r="J27" s="43">
        <f>LSUE!J27+SUSLA!J27+LCTCSummary!J27-LCTCBoard!J27-Online!J27</f>
        <v>0</v>
      </c>
      <c r="K27" s="49">
        <f t="shared" si="3"/>
        <v>0</v>
      </c>
      <c r="L27" s="34">
        <f t="shared" si="4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LSUE!B28+SUSLA!B28+LCTCSummary!B28-LCTCBoard!B28-Online!B28</f>
        <v>0</v>
      </c>
      <c r="C28" s="48">
        <f t="shared" si="0"/>
        <v>0</v>
      </c>
      <c r="D28" s="43">
        <f>LSUE!D28+SUSLA!D28+LCTCSummary!D28-LCTCBoard!D28-Online!D28</f>
        <v>0</v>
      </c>
      <c r="E28" s="44">
        <f t="shared" si="5"/>
        <v>0</v>
      </c>
      <c r="F28" s="34">
        <f t="shared" si="1"/>
        <v>0</v>
      </c>
      <c r="G28" s="51">
        <f>IF(ISBLANK(F28),"  ",IF(F76&gt;0,F28/F76,IF(F28&gt;0,1,0)))</f>
        <v>0</v>
      </c>
      <c r="H28" s="4">
        <f>LSUE!H28+SUSLA!H28+LCTCSummary!H28-LCTCBoard!H28-Online!H28</f>
        <v>0</v>
      </c>
      <c r="I28" s="48">
        <f t="shared" si="2"/>
        <v>0</v>
      </c>
      <c r="J28" s="43">
        <f>LSUE!J28+SUSLA!J28+LCTCSummary!J28-LCTCBoard!J28-Online!J28</f>
        <v>0</v>
      </c>
      <c r="K28" s="49">
        <f t="shared" si="3"/>
        <v>0</v>
      </c>
      <c r="L28" s="34">
        <f t="shared" si="4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LSUE!B29+SUSLA!B29+LCTCSummary!B29-LCTCBoard!B29-Online!B29</f>
        <v>0</v>
      </c>
      <c r="C29" s="48">
        <f t="shared" si="0"/>
        <v>0</v>
      </c>
      <c r="D29" s="43">
        <f>LSUE!D29+SUSLA!D29+LCTCSummary!D29-LCTCBoard!D29-Online!D29</f>
        <v>149750</v>
      </c>
      <c r="E29" s="44">
        <f t="shared" si="5"/>
        <v>1</v>
      </c>
      <c r="F29" s="34">
        <f t="shared" si="1"/>
        <v>149750</v>
      </c>
      <c r="G29" s="51">
        <f>IF(ISBLANK(F29),"  ",IF(F76&gt;0,F29/F76,IF(F29&gt;0,1,0)))</f>
        <v>2.5833463890943115E-4</v>
      </c>
      <c r="H29" s="4">
        <f>LSUE!H29+SUSLA!H29+LCTCSummary!H29-LCTCBoard!H29-Online!H29</f>
        <v>0</v>
      </c>
      <c r="I29" s="48">
        <f t="shared" si="2"/>
        <v>0</v>
      </c>
      <c r="J29" s="43">
        <f>LSUE!J29+SUSLA!J29+LCTCSummary!J29-LCTCBoard!J29-Online!J29</f>
        <v>200000</v>
      </c>
      <c r="K29" s="49">
        <f t="shared" si="3"/>
        <v>1</v>
      </c>
      <c r="L29" s="34">
        <f t="shared" si="4"/>
        <v>200000</v>
      </c>
      <c r="M29" s="51">
        <f>IF(ISBLANK(L29),"  ",IF(L76&gt;0,L29/L76,IF(L29&gt;0,1,0)))</f>
        <v>3.3302311064995404E-4</v>
      </c>
      <c r="N29" s="25"/>
    </row>
    <row r="30" spans="1:14" ht="15" customHeight="1" x14ac:dyDescent="0.2">
      <c r="A30" s="60" t="s">
        <v>29</v>
      </c>
      <c r="B30" s="4">
        <f>LSUE!B30+SUSLA!B30+LCTCSummary!B30-LCTCBoard!B30-Online!B30</f>
        <v>0</v>
      </c>
      <c r="C30" s="48">
        <f t="shared" si="0"/>
        <v>0</v>
      </c>
      <c r="D30" s="43">
        <f>LSUE!D30+SUSLA!D30+LCTCSummary!D30-LCTCBoard!D30-Online!D30</f>
        <v>0</v>
      </c>
      <c r="E30" s="44">
        <f>IF(ISBLANK(D30),"  ",IF(F30&gt;0,D30/F30,IF(D30&gt;0,1,0)))</f>
        <v>0</v>
      </c>
      <c r="F30" s="34">
        <f t="shared" si="1"/>
        <v>0</v>
      </c>
      <c r="G30" s="51">
        <f>IF(ISBLANK(F30),"  ",IF(F76&gt;0,F30/F76,IF(F30&gt;0,1,0)))</f>
        <v>0</v>
      </c>
      <c r="H30" s="4">
        <f>LSUE!H30+SUSLA!H30+LCTCSummary!H30-LCTCBoard!H30-Online!H30</f>
        <v>0</v>
      </c>
      <c r="I30" s="48">
        <f t="shared" si="2"/>
        <v>0</v>
      </c>
      <c r="J30" s="43">
        <f>LSUE!J30+SUSLA!J30+LCTCSummary!J30-LCTCBoard!J30-Online!J30</f>
        <v>0</v>
      </c>
      <c r="K30" s="49">
        <f>IF(ISBLANK(J30),"  ",IF(L30&gt;0,J30/L30,IF(J30&gt;0,1,0)))</f>
        <v>0</v>
      </c>
      <c r="L30" s="34">
        <f t="shared" si="4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LSUE!B31+SUSLA!B31+LCTCSummary!B31-LCTCBoard!B31-Online!B31</f>
        <v>312311</v>
      </c>
      <c r="C31" s="48">
        <f t="shared" si="0"/>
        <v>1</v>
      </c>
      <c r="D31" s="43">
        <f>LSUE!D31+SUSLA!D31+LCTCSummary!D31-LCTCBoard!D31-Online!D31</f>
        <v>0</v>
      </c>
      <c r="E31" s="44">
        <f>IF(ISBLANK(D31),"  ",IF(F31&gt;0,D31/F31,IF(D31&gt;0,1,0)))</f>
        <v>0</v>
      </c>
      <c r="F31" s="34">
        <f t="shared" si="1"/>
        <v>312311</v>
      </c>
      <c r="G31" s="51">
        <f>IF(ISBLANK(F31),"  ",IF(F76&gt;0,F31/F76,IF(F31&gt;0,1,0)))</f>
        <v>5.3876961210312755E-4</v>
      </c>
      <c r="H31" s="4">
        <f>LSUE!H31+SUSLA!H31+LCTCSummary!H31-LCTCBoard!H31-Online!H31</f>
        <v>349241</v>
      </c>
      <c r="I31" s="48">
        <f t="shared" si="2"/>
        <v>1</v>
      </c>
      <c r="J31" s="43">
        <f>LSUE!J31+SUSLA!J31+LCTCSummary!J31-LCTCBoard!J31-Online!J31</f>
        <v>0</v>
      </c>
      <c r="K31" s="49">
        <f>IF(ISBLANK(J31),"  ",IF(L31&gt;0,J31/L31,IF(J31&gt;0,1,0)))</f>
        <v>0</v>
      </c>
      <c r="L31" s="34">
        <f t="shared" si="4"/>
        <v>349241</v>
      </c>
      <c r="M31" s="51">
        <f>IF(ISBLANK(L31),"  ",IF(L76&gt;0,L31/L76,IF(L31&gt;0,1,0)))</f>
        <v>5.8152662093250297E-4</v>
      </c>
      <c r="N31" s="25"/>
    </row>
    <row r="32" spans="1:14" ht="15" customHeight="1" x14ac:dyDescent="0.2">
      <c r="A32" s="60" t="s">
        <v>31</v>
      </c>
      <c r="B32" s="4">
        <f>LSUE!B32+SUSLA!B32+LCTCSummary!B32-LCTCBoard!B32-Online!B32</f>
        <v>0</v>
      </c>
      <c r="C32" s="48">
        <f t="shared" si="0"/>
        <v>0</v>
      </c>
      <c r="D32" s="43">
        <f>LSUE!D32+SUSLA!D32+LCTCSummary!D32-LCTCBoard!D32-Online!D32</f>
        <v>0</v>
      </c>
      <c r="E32" s="44">
        <f>IF(ISBLANK(D32),"  ",IF(F32&gt;0,D32/F32,IF(D32&gt;0,1,0)))</f>
        <v>0</v>
      </c>
      <c r="F32" s="34">
        <f t="shared" si="1"/>
        <v>0</v>
      </c>
      <c r="G32" s="51">
        <f>IF(ISBLANK(F32),"  ",IF(F76&gt;0,F32/F76,IF(F32&gt;0,1,0)))</f>
        <v>0</v>
      </c>
      <c r="H32" s="4">
        <f>LSUE!H32+SUSLA!H32+LCTCSummary!H32-LCTCBoard!H32-Online!H32</f>
        <v>0</v>
      </c>
      <c r="I32" s="48">
        <f t="shared" si="2"/>
        <v>0</v>
      </c>
      <c r="J32" s="43">
        <f>LSUE!J32+SUSLA!J32+LCTCSummary!J32-LCTCBoard!J32-Online!J32</f>
        <v>0</v>
      </c>
      <c r="K32" s="49">
        <f>IF(ISBLANK(J32),"  ",IF(L32&gt;0,J32/L32,IF(J32&gt;0,1,0)))</f>
        <v>0</v>
      </c>
      <c r="L32" s="34">
        <f t="shared" si="4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LSUE!B33+SUSLA!B33+LCTCSummary!B33-LCTCBoard!B33-Online!B33</f>
        <v>0</v>
      </c>
      <c r="C33" s="48">
        <f>IF(ISBLANK(B33),"  ",IF(F33&gt;0,B33/F33,IF(B33&gt;0,1,0)))</f>
        <v>0</v>
      </c>
      <c r="D33" s="43">
        <f>LSUE!D33+SUSLA!D33+LCTCSummary!D33-LCTCBoard!D33-Online!D33</f>
        <v>0</v>
      </c>
      <c r="E33" s="44">
        <f>IF(ISBLANK(D33),"  ",IF(F33&gt;0,D33/F33,IF(D33&gt;0,1,0)))</f>
        <v>0</v>
      </c>
      <c r="F33" s="34">
        <f t="shared" si="1"/>
        <v>0</v>
      </c>
      <c r="G33" s="51">
        <f>IF(ISBLANK(F33),"  ",IF(F76&gt;0,F33/F76,IF(F33&gt;0,1,0)))</f>
        <v>0</v>
      </c>
      <c r="H33" s="4">
        <f>LSUE!H33+SUSLA!H33+LCTCSummary!H33-LCTCBoard!H33-Online!H33</f>
        <v>0</v>
      </c>
      <c r="I33" s="48">
        <f>IF(ISBLANK(H33),"  ",IF(L33&gt;0,H33/L33,IF(H33&gt;0,1,0)))</f>
        <v>0</v>
      </c>
      <c r="J33" s="43">
        <f>LSUE!J33+SUSLA!J33+LCTCSummary!J33-LCTCBoard!J33-Online!J33</f>
        <v>0</v>
      </c>
      <c r="K33" s="49">
        <f>IF(ISBLANK(J33),"  ",IF(L33&gt;0,J33/L33,IF(J33&gt;0,1,0)))</f>
        <v>0</v>
      </c>
      <c r="L33" s="34">
        <f t="shared" si="4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LSUE!B34+SUSLA!B34+LCTCSummary!B34-LCTCBoard!B34-Online!B34</f>
        <v>0</v>
      </c>
      <c r="C34" s="48">
        <f t="shared" si="0"/>
        <v>0</v>
      </c>
      <c r="D34" s="43">
        <f>LSUE!D34+SUSLA!D34+LCTCSummary!D34-LCTCBoard!D34-Online!D34</f>
        <v>0</v>
      </c>
      <c r="E34" s="44">
        <f t="shared" si="5"/>
        <v>0</v>
      </c>
      <c r="F34" s="34">
        <f t="shared" si="1"/>
        <v>0</v>
      </c>
      <c r="G34" s="51">
        <f>IF(ISBLANK(F34),"  ",IF(F76&gt;0,F34/F76,IF(F34&gt;0,1,0)))</f>
        <v>0</v>
      </c>
      <c r="H34" s="4">
        <f>LSUE!H34+SUSLA!H34+LCTCSummary!H34-LCTCBoard!H34-Online!H34</f>
        <v>0</v>
      </c>
      <c r="I34" s="48">
        <f t="shared" si="2"/>
        <v>0</v>
      </c>
      <c r="J34" s="43">
        <f>LSUE!J34+SUSLA!J34+LCTCSummary!J34-LCTCBoard!J34-Online!J34</f>
        <v>0</v>
      </c>
      <c r="K34" s="49">
        <f t="shared" si="3"/>
        <v>0</v>
      </c>
      <c r="L34" s="34">
        <f t="shared" si="4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LSUE!B36+SUSLA!B36+LCTCSummary!B36-LCTCBoard!B36-Online!B36</f>
        <v>0</v>
      </c>
      <c r="C36" s="48">
        <f t="shared" si="0"/>
        <v>0</v>
      </c>
      <c r="D36" s="43">
        <f>LSUE!D36+SUSLA!D36+LCTCSummary!D36-LCTCBoard!D36-Online!D36</f>
        <v>0</v>
      </c>
      <c r="E36" s="49">
        <f>IF(ISBLANK(D36),"  ",IF(F36&gt;0,D36/F36,IF(D36&gt;0,1,0)))</f>
        <v>0</v>
      </c>
      <c r="F36" s="34">
        <f t="shared" si="1"/>
        <v>0</v>
      </c>
      <c r="G36" s="51">
        <f>IF(ISBLANK(F36),"  ",IF(F76&gt;0,F36/F76,IF(F36&gt;0,1,0)))</f>
        <v>0</v>
      </c>
      <c r="H36" s="4">
        <f>LSUE!H36+SUSLA!H36+LCTCSummary!H36-LCTCBoard!H36-Online!H36</f>
        <v>0</v>
      </c>
      <c r="I36" s="48">
        <f>IF(ISBLANK(H36),"  ",IF(L36&gt;0,H36/L36,IF(H36&gt;0,1,0)))</f>
        <v>0</v>
      </c>
      <c r="J36" s="43">
        <f>LSUE!J36+SUSLA!J36+LCTCSummary!J36-LCTCBoard!J36-Online!J36</f>
        <v>0</v>
      </c>
      <c r="K36" s="49">
        <f>IF(ISBLANK(J36),"  ",IF(L36&gt;0,J36/L36,IF(J36&gt;0,1,0)))</f>
        <v>0</v>
      </c>
      <c r="L36" s="34">
        <f t="shared" si="4"/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LSUE!B38+SUSLA!B38+LCTCSummary!B38-LCTCBoard!B38-Online!B38</f>
        <v>0</v>
      </c>
      <c r="C38" s="48">
        <f t="shared" si="0"/>
        <v>0</v>
      </c>
      <c r="D38" s="43">
        <f>LSUE!D38+SUSLA!D38+LCTCSummary!D38-LCTCBoard!D38-Online!D38</f>
        <v>0</v>
      </c>
      <c r="E38" s="49">
        <f>IF(ISBLANK(D38),"  ",IF(F38&gt;0,D38/F38,IF(D38&gt;0,1,0)))</f>
        <v>0</v>
      </c>
      <c r="F38" s="68">
        <f t="shared" si="1"/>
        <v>0</v>
      </c>
      <c r="G38" s="51">
        <f>IF(ISBLANK(F38),"  ",IF(F76&gt;0,F38/F76,IF(F38&gt;0,1,0)))</f>
        <v>0</v>
      </c>
      <c r="H38" s="4">
        <f>LSUE!H38+SUSLA!H38+LCTCSummary!H38-LCTCBoard!H38-Online!H38</f>
        <v>0</v>
      </c>
      <c r="I38" s="48">
        <f>IF(ISBLANK(H38),"  ",IF(L38&gt;0,H38/L38,IF(H38&gt;0,1,0)))</f>
        <v>0</v>
      </c>
      <c r="J38" s="43">
        <f>LSUE!J38+SUSLA!J38+LCTCSummary!J38-LCTCBoard!J38-Online!J38</f>
        <v>0</v>
      </c>
      <c r="K38" s="49">
        <f>IF(ISBLANK(J38),"  ",IF(L38&gt;0,J38/L38,IF(J38&gt;0,1,0)))</f>
        <v>0</v>
      </c>
      <c r="L38" s="68">
        <f t="shared" si="4"/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 t="shared" si="4"/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B39+B38+B36+B34+B29+B28+B26+B27+B25+B24+B23+B22+B21+B20+B19+B18+B17+B16+B14+B13+B30+B31+B32+B33</f>
        <v>125782615.63</v>
      </c>
      <c r="C40" s="84">
        <f t="shared" si="0"/>
        <v>0.9988108696342608</v>
      </c>
      <c r="D40" s="122">
        <f>D39+D38+D36+D34+D29+D28+D26+D27+D25+D24+D23+D22+D21+D20+D19+D18+D17+D16+D14+D13+D30+D31+D32+D33</f>
        <v>149750</v>
      </c>
      <c r="E40" s="73">
        <f>IF(ISBLANK(D40),"  ",IF(F40&gt;0,D40/F40,IF(D40&gt;0,1,0)))</f>
        <v>1.1891303657391638E-3</v>
      </c>
      <c r="F40" s="71">
        <f>F39+F38+F36+F34+F29+F28+F26+F27+F25+F24+F23+F22+F21+F20+F19+F18+F17+F16+F14+F13+F30+F31+F32+F33</f>
        <v>125932365.63</v>
      </c>
      <c r="G40" s="74">
        <f>IF(ISBLANK(F40),"  ",IF(F76&gt;0,F40/F76,IF(F40&gt;0,1,0)))</f>
        <v>0.2172466925010785</v>
      </c>
      <c r="H40" s="71">
        <f>H39+H38+H36+H34+H29+H28+H26+H27+H25+H24+H23+H22+H21+H20+H19+H18+H17+H16+H14+H13+H30+H31+H32+H33</f>
        <v>129652480</v>
      </c>
      <c r="I40" s="84">
        <f>IF(ISBLANK(H40),"  ",IF(L40&gt;0,H40/L40,IF(H40&gt;0,1,0)))</f>
        <v>0.9984597906793925</v>
      </c>
      <c r="J40" s="122">
        <f>J39+J38+J36+J34+J29+J28+J26+J27+J25+J24+J23+J22+J21+J20+J19+J18+J17+J16+J14+J13+J30+J31+J32+J33</f>
        <v>200000</v>
      </c>
      <c r="K40" s="75">
        <f>IF(ISBLANK(J40),"  ",IF(L40&gt;0,J40/L40,IF(J40&gt;0,1,0)))</f>
        <v>1.5402093206075078E-3</v>
      </c>
      <c r="L40" s="71">
        <f>L39+L38+L36+L34+L29+L28+L26+L27+L25+L24+L23+L22+L21+L20+L19+L18+L17+L16+L14+L13+L30+L31+L32+L33</f>
        <v>129852480</v>
      </c>
      <c r="M40" s="74">
        <f>IF(ISBLANK(L40),"  ",IF(L76&gt;0,L40/L76,IF(L40&gt;0,1,0)))</f>
        <v>0.2162193840760547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LSUE!B42+SUSLA!B42+LCTCSummary!B42-LCTCBoard!B42-Online!B42</f>
        <v>0</v>
      </c>
      <c r="C42" s="42">
        <f t="shared" si="0"/>
        <v>0</v>
      </c>
      <c r="D42" s="43">
        <f>LSUE!D42+SUSLA!D42+LCTCSummary!D42-LCTCBoard!D42-Online!D42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LSUE!H42+SUSLA!H42+LCTCSummary!H42-LCTCBoard!H42-Online!H42</f>
        <v>0</v>
      </c>
      <c r="I42" s="42">
        <f t="shared" ref="I42:I48" si="7">IF(ISBLANK(H42),"  ",IF(L42&gt;0,H42/L42,IF(H42&gt;0,1,0)))</f>
        <v>0</v>
      </c>
      <c r="J42" s="43">
        <f>LSUE!J42+SUSLA!J42+LCTCSummary!J42-LCTCBoard!J42-Online!J42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LSUE!B43+SUSLA!B43+LCTCSummary!B43-LCTCBoard!B43-Online!B43</f>
        <v>0</v>
      </c>
      <c r="C43" s="48">
        <f t="shared" si="0"/>
        <v>0</v>
      </c>
      <c r="D43" s="43">
        <f>LSUE!D43+SUSLA!D43+LCTCSummary!D43-LCTCBoard!D43-Online!D43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LSUE!H43+SUSLA!H43+LCTCSummary!H43-LCTCBoard!H43-Online!H43</f>
        <v>0</v>
      </c>
      <c r="I43" s="48">
        <f t="shared" si="7"/>
        <v>0</v>
      </c>
      <c r="J43" s="43">
        <f>LSUE!J43+SUSLA!J43+LCTCSummary!J43-LCTCBoard!J43-Online!J43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LSUE!B44+SUSLA!B44+LCTCSummary!B44-LCTCBoard!B44-Online!B44</f>
        <v>0</v>
      </c>
      <c r="C44" s="48">
        <f t="shared" si="0"/>
        <v>0</v>
      </c>
      <c r="D44" s="43">
        <f>LSUE!D44+SUSLA!D44+LCTCSummary!D44-LCTCBoard!D44-Online!D44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LSUE!H44+SUSLA!H44+LCTCSummary!H44-LCTCBoard!H44-Online!H44</f>
        <v>0</v>
      </c>
      <c r="I44" s="48">
        <f t="shared" si="7"/>
        <v>0</v>
      </c>
      <c r="J44" s="43">
        <f>LSUE!J44+SUSLA!J44+LCTCSummary!J44-LCTCBoard!J44-Online!J44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LSUE!B45+SUSLA!B45+LCTCSummary!B45-LCTCBoard!B45-Online!B45</f>
        <v>0</v>
      </c>
      <c r="C45" s="48">
        <f t="shared" si="0"/>
        <v>0</v>
      </c>
      <c r="D45" s="43">
        <f>LSUE!D45+SUSLA!D45+LCTCSummary!D45-LCTCBoard!D45-Online!D45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LSUE!H45+SUSLA!H45+LCTCSummary!H45-LCTCBoard!H45-Online!H45</f>
        <v>0</v>
      </c>
      <c r="I45" s="48">
        <f t="shared" si="7"/>
        <v>0</v>
      </c>
      <c r="J45" s="43">
        <f>LSUE!J45+SUSLA!J45+LCTCSummary!J45-LCTCBoard!J45-Online!J45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LSUE!B46+SUSLA!B46+LCTCSummary!B46-LCTCBoard!B46-Online!B46</f>
        <v>0</v>
      </c>
      <c r="C46" s="48">
        <f t="shared" si="0"/>
        <v>0</v>
      </c>
      <c r="D46" s="43">
        <f>LSUE!D46+SUSLA!D46+LCTCSummary!D46-LCTCBoard!D46-Online!D46</f>
        <v>55899</v>
      </c>
      <c r="E46" s="49">
        <f t="shared" si="6"/>
        <v>1</v>
      </c>
      <c r="F46" s="68">
        <f>D46+B46</f>
        <v>55899</v>
      </c>
      <c r="G46" s="51">
        <f>IF(ISBLANK(F46),"  ",IF(F76&gt;0,F46/F76,IF(F46&gt;0,1,0)))</f>
        <v>9.6431706046065389E-5</v>
      </c>
      <c r="H46" s="4">
        <f>LSUE!H46+SUSLA!H46+LCTCSummary!H46-LCTCBoard!H46-Online!H46</f>
        <v>0</v>
      </c>
      <c r="I46" s="48">
        <f t="shared" si="7"/>
        <v>0</v>
      </c>
      <c r="J46" s="43">
        <f>LSUE!J46+SUSLA!J46+LCTCSummary!J46-LCTCBoard!J46-Online!J46</f>
        <v>59000</v>
      </c>
      <c r="K46" s="49">
        <f t="shared" si="8"/>
        <v>1</v>
      </c>
      <c r="L46" s="68">
        <f>J46+H46</f>
        <v>59000</v>
      </c>
      <c r="M46" s="51">
        <f>IF(ISBLANK(L46),"  ",IF(L76&gt;0,L46/L76,IF(L46&gt;0,1,0)))</f>
        <v>9.8241817641736432E-5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0</v>
      </c>
      <c r="C47" s="84">
        <f t="shared" si="0"/>
        <v>0</v>
      </c>
      <c r="D47" s="85">
        <f>D46+D45+D44+D43+D42</f>
        <v>55899</v>
      </c>
      <c r="E47" s="75">
        <f t="shared" si="6"/>
        <v>1</v>
      </c>
      <c r="F47" s="86">
        <f>F46+F45+F44+F43+F42</f>
        <v>55899</v>
      </c>
      <c r="G47" s="74">
        <f>IF(ISBLANK(F47),"  ",IF(F76&gt;0,F47/F76,IF(F47&gt;0,1,0)))</f>
        <v>9.6431706046065389E-5</v>
      </c>
      <c r="H47" s="83">
        <f>H46+H45+H44+H43+H42</f>
        <v>0</v>
      </c>
      <c r="I47" s="84">
        <f t="shared" si="7"/>
        <v>0</v>
      </c>
      <c r="J47" s="85">
        <f>J46+J45+J44+J43+J42</f>
        <v>59000</v>
      </c>
      <c r="K47" s="75">
        <f t="shared" si="8"/>
        <v>1</v>
      </c>
      <c r="L47" s="86">
        <f>L46+L45+L44+L43+L42</f>
        <v>59000</v>
      </c>
      <c r="M47" s="74">
        <f>IF(ISBLANK(L47),"  ",IF(L76&gt;0,L47/L76,IF(L47&gt;0,1,0)))</f>
        <v>9.8241817641736432E-5</v>
      </c>
      <c r="N47" s="76"/>
    </row>
    <row r="48" spans="1:14" s="77" customFormat="1" ht="15" customHeight="1" x14ac:dyDescent="0.25">
      <c r="A48" s="87" t="s">
        <v>45</v>
      </c>
      <c r="B48" s="88">
        <f>LSUE!B48+SUSLA!B48+LCTCSummary!B48-LCTCBoard!B48-Online!B48</f>
        <v>83492</v>
      </c>
      <c r="C48" s="84">
        <f t="shared" si="0"/>
        <v>1</v>
      </c>
      <c r="D48" s="89">
        <f>LSUE!D48+SUSLA!D48+LCTCSummary!D48-LCTCBoard!D48-Online!D48</f>
        <v>0</v>
      </c>
      <c r="E48" s="75">
        <f t="shared" si="6"/>
        <v>0</v>
      </c>
      <c r="F48" s="90">
        <f>D48+B48</f>
        <v>83492</v>
      </c>
      <c r="G48" s="74">
        <f>IF(ISBLANK(F48),"  ",IF(F76&gt;0,F48/F76,IF(F48&gt;0,1,0)))</f>
        <v>1.4403255874341386E-4</v>
      </c>
      <c r="H48" s="88">
        <f>LSUE!H48+SUSLA!H48+LCTCSummary!H48-LCTCBoard!H48-Online!H48</f>
        <v>0</v>
      </c>
      <c r="I48" s="84">
        <f t="shared" si="7"/>
        <v>0</v>
      </c>
      <c r="J48" s="89">
        <f>LSUE!J48+SUSLA!J48+LCTCSummary!J48-LCTCBoard!J48-Online!J48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LSUE!B50+SUSLA!B50+LCTCSummary!B50-LCTCBoard!B50-Online!B50</f>
        <v>157940724.03</v>
      </c>
      <c r="C50" s="42">
        <f t="shared" si="0"/>
        <v>0.97987621023733984</v>
      </c>
      <c r="D50" s="43">
        <f>LSUE!D50+SUSLA!D50+LCTCSummary!D50-LCTCBoard!D50-Online!D50</f>
        <v>3243640.26</v>
      </c>
      <c r="E50" s="44">
        <f t="shared" ref="E50:E67" si="9">IF(ISBLANK(D50),"  ",IF(F50&gt;0,D50/F50,IF(D50&gt;0,1,0)))</f>
        <v>2.0123789762660237E-2</v>
      </c>
      <c r="F50" s="96">
        <f t="shared" ref="F50:F55" si="10">D50+B50</f>
        <v>161184364.28999999</v>
      </c>
      <c r="G50" s="46">
        <f>IF(ISBLANK(F50),"  ",IF(F76&gt;0,F50/F76,IF(F50&gt;0,1,0)))</f>
        <v>0.27806013052890388</v>
      </c>
      <c r="H50" s="4">
        <f>LSUE!H50+SUSLA!H50+LCTCSummary!H50-LCTCBoard!H50-Online!H50</f>
        <v>163766844.96000001</v>
      </c>
      <c r="I50" s="42">
        <f t="shared" ref="I50:I67" si="11">IF(ISBLANK(H50),"  ",IF(L50&gt;0,H50/L50,IF(H50&gt;0,1,0)))</f>
        <v>0.97991896319857863</v>
      </c>
      <c r="J50" s="43">
        <f>LSUE!J50+SUSLA!J50+LCTCSummary!J50-LCTCBoard!J50-Online!J50</f>
        <v>3356000</v>
      </c>
      <c r="K50" s="44">
        <f t="shared" ref="K50:K67" si="12">IF(ISBLANK(J50),"  ",IF(L50&gt;0,J50/L50,IF(J50&gt;0,1,0)))</f>
        <v>2.0081036801421381E-2</v>
      </c>
      <c r="L50" s="96">
        <f t="shared" ref="L50:L55" si="13">J50+H50</f>
        <v>167122844.96000001</v>
      </c>
      <c r="M50" s="46">
        <f>IF(ISBLANK(L50),"  ",IF(L76&gt;0,L50/L76,IF(L50&gt;0,1,0)))</f>
        <v>0.27827884844624595</v>
      </c>
      <c r="N50" s="25"/>
    </row>
    <row r="51" spans="1:14" ht="15" customHeight="1" x14ac:dyDescent="0.2">
      <c r="A51" s="31" t="s">
        <v>48</v>
      </c>
      <c r="B51" s="4">
        <f>LSUE!B51+SUSLA!B51+LCTCSummary!B51-LCTCBoard!B51-Online!B51</f>
        <v>4313670.59</v>
      </c>
      <c r="C51" s="48">
        <f t="shared" si="0"/>
        <v>1</v>
      </c>
      <c r="D51" s="43">
        <f>LSUE!D51+SUSLA!D51+LCTCSummary!D51-LCTCBoard!D51-Online!D51</f>
        <v>0</v>
      </c>
      <c r="E51" s="49">
        <f t="shared" si="9"/>
        <v>0</v>
      </c>
      <c r="F51" s="97">
        <f t="shared" si="10"/>
        <v>4313670.59</v>
      </c>
      <c r="G51" s="51">
        <f>IF(ISBLANK(F51),"  ",IF(F76&gt;0,F51/F76,IF(F51&gt;0,1,0)))</f>
        <v>7.4415394607137411E-3</v>
      </c>
      <c r="H51" s="4">
        <f>LSUE!H51+SUSLA!H51+LCTCSummary!H51-LCTCBoard!H51-Online!H51</f>
        <v>4343498.5199999996</v>
      </c>
      <c r="I51" s="48">
        <f t="shared" si="11"/>
        <v>1</v>
      </c>
      <c r="J51" s="43">
        <f>LSUE!J51+SUSLA!J51+LCTCSummary!J51-LCTCBoard!J51-Online!J51</f>
        <v>0</v>
      </c>
      <c r="K51" s="49">
        <f t="shared" si="12"/>
        <v>0</v>
      </c>
      <c r="L51" s="97">
        <f t="shared" si="13"/>
        <v>4343498.5199999996</v>
      </c>
      <c r="M51" s="51">
        <f>IF(ISBLANK(L51),"  ",IF(L76&gt;0,L51/L76,IF(L51&gt;0,1,0)))</f>
        <v>7.232426941169357E-3</v>
      </c>
      <c r="N51" s="25"/>
    </row>
    <row r="52" spans="1:14" ht="15" customHeight="1" x14ac:dyDescent="0.2">
      <c r="A52" s="98" t="s">
        <v>49</v>
      </c>
      <c r="B52" s="4">
        <f>LSUE!B52+SUSLA!B52+LCTCSummary!B52-LCTCBoard!B52-Online!B52</f>
        <v>1036316.47</v>
      </c>
      <c r="C52" s="48">
        <f t="shared" si="0"/>
        <v>0.11856330010693224</v>
      </c>
      <c r="D52" s="43">
        <f>LSUE!D52+SUSLA!D52+LCTCSummary!D52-LCTCBoard!D52-Online!D52</f>
        <v>7704301.1500000004</v>
      </c>
      <c r="E52" s="49">
        <f t="shared" si="9"/>
        <v>0.88143669989306772</v>
      </c>
      <c r="F52" s="99">
        <f t="shared" si="10"/>
        <v>8740617.620000001</v>
      </c>
      <c r="G52" s="51">
        <f>IF(ISBLANK(F52),"  ",IF(F76&gt;0,F52/F76,IF(F52&gt;0,1,0)))</f>
        <v>1.5078492799386389E-2</v>
      </c>
      <c r="H52" s="4">
        <f>LSUE!H52+SUSLA!H52+LCTCSummary!H52-LCTCBoard!H52-Online!H52</f>
        <v>1125318</v>
      </c>
      <c r="I52" s="48">
        <f t="shared" si="11"/>
        <v>0.12108797304579426</v>
      </c>
      <c r="J52" s="43">
        <f>LSUE!J52+SUSLA!J52+LCTCSummary!J52-LCTCBoard!J52-Online!J52</f>
        <v>8168074</v>
      </c>
      <c r="K52" s="49">
        <f t="shared" si="12"/>
        <v>0.87891202695420578</v>
      </c>
      <c r="L52" s="99">
        <f t="shared" si="13"/>
        <v>9293392</v>
      </c>
      <c r="M52" s="51">
        <f>IF(ISBLANK(L52),"  ",IF(L76&gt;0,L52/L76,IF(L52&gt;0,1,0)))</f>
        <v>1.5474571561646987E-2</v>
      </c>
      <c r="N52" s="25"/>
    </row>
    <row r="53" spans="1:14" ht="15" customHeight="1" x14ac:dyDescent="0.2">
      <c r="A53" s="98" t="s">
        <v>50</v>
      </c>
      <c r="B53" s="4">
        <f>LSUE!B53+SUSLA!B53+LCTCSummary!B53-LCTCBoard!B53-Online!B53</f>
        <v>2629957.33</v>
      </c>
      <c r="C53" s="48">
        <f t="shared" si="0"/>
        <v>0.75322669795833075</v>
      </c>
      <c r="D53" s="43">
        <f>LSUE!D53+SUSLA!D53+LCTCSummary!D53-LCTCBoard!D53-Online!D53</f>
        <v>861630.71</v>
      </c>
      <c r="E53" s="49">
        <f t="shared" si="9"/>
        <v>0.24677330204166925</v>
      </c>
      <c r="F53" s="99">
        <f t="shared" si="10"/>
        <v>3491588.04</v>
      </c>
      <c r="G53" s="51">
        <f>IF(ISBLANK(F53),"  ",IF(F76&gt;0,F53/F76,IF(F53&gt;0,1,0)))</f>
        <v>6.0233598366202902E-3</v>
      </c>
      <c r="H53" s="4">
        <f>LSUE!H53+SUSLA!H53+LCTCSummary!H53-LCTCBoard!H53-Online!H53</f>
        <v>2779259.24</v>
      </c>
      <c r="I53" s="48">
        <f t="shared" si="11"/>
        <v>0.76326870920621404</v>
      </c>
      <c r="J53" s="43">
        <f>LSUE!J53+SUSLA!J53+LCTCSummary!J53-LCTCBoard!J53-Online!J53</f>
        <v>862000</v>
      </c>
      <c r="K53" s="49">
        <f t="shared" si="12"/>
        <v>0.23673129079378594</v>
      </c>
      <c r="L53" s="99">
        <f t="shared" si="13"/>
        <v>3641259.24</v>
      </c>
      <c r="M53" s="51">
        <f>IF(ISBLANK(L53),"  ",IF(L76&gt;0,L53/L76,IF(L53&gt;0,1,0)))</f>
        <v>6.0631173939384381E-3</v>
      </c>
      <c r="N53" s="25"/>
    </row>
    <row r="54" spans="1:14" ht="15" customHeight="1" x14ac:dyDescent="0.2">
      <c r="A54" s="98" t="s">
        <v>51</v>
      </c>
      <c r="B54" s="4">
        <f>LSUE!B54+SUSLA!B54+LCTCSummary!B54-LCTCBoard!B54-Online!B54</f>
        <v>0</v>
      </c>
      <c r="C54" s="48">
        <f>IF(ISBLANK(B54),"  ",IF(F54&gt;0,B54/F54,IF(B54&gt;0,1,0)))</f>
        <v>0</v>
      </c>
      <c r="D54" s="43">
        <f>LSUE!D54+SUSLA!D54+LCTCSummary!D54-LCTCBoard!D54-Online!D54</f>
        <v>2229367.94</v>
      </c>
      <c r="E54" s="49">
        <f>IF(ISBLANK(D54),"  ",IF(F54&gt;0,D54/F54,IF(D54&gt;0,1,0)))</f>
        <v>1</v>
      </c>
      <c r="F54" s="99">
        <f t="shared" si="10"/>
        <v>2229367.94</v>
      </c>
      <c r="G54" s="51">
        <f>IF(ISBLANK(F54),"  ",IF(F76&gt;0,F54/F76,IF(F54&gt;0,1,0)))</f>
        <v>3.8458962389059255E-3</v>
      </c>
      <c r="H54" s="4">
        <f>LSUE!H54+SUSLA!H54+LCTCSummary!H54-LCTCBoard!H54-Online!H54</f>
        <v>0</v>
      </c>
      <c r="I54" s="48">
        <f>IF(ISBLANK(H54),"  ",IF(L54&gt;0,H54/L54,IF(H54&gt;0,1,0)))</f>
        <v>0</v>
      </c>
      <c r="J54" s="43">
        <f>LSUE!J54+SUSLA!J54+LCTCSummary!J54-LCTCBoard!J54-Online!J54</f>
        <v>2266377</v>
      </c>
      <c r="K54" s="49">
        <f>IF(ISBLANK(J54),"  ",IF(L54&gt;0,J54/L54,IF(J54&gt;0,1,0)))</f>
        <v>1</v>
      </c>
      <c r="L54" s="99">
        <f t="shared" si="13"/>
        <v>2266377</v>
      </c>
      <c r="M54" s="51">
        <f>IF(ISBLANK(L54),"  ",IF(L76&gt;0,L54/L76,IF(L54&gt;0,1,0)))</f>
        <v>3.7737795922275544E-3</v>
      </c>
      <c r="N54" s="25"/>
    </row>
    <row r="55" spans="1:14" ht="15" customHeight="1" x14ac:dyDescent="0.2">
      <c r="A55" s="31" t="s">
        <v>52</v>
      </c>
      <c r="B55" s="4">
        <f>LSUE!B55+SUSLA!B55+LCTCSummary!B55-LCTCBoard!B55-Online!B55</f>
        <v>17326577.300000001</v>
      </c>
      <c r="C55" s="48">
        <f t="shared" si="0"/>
        <v>0.4420510956357761</v>
      </c>
      <c r="D55" s="43">
        <f>LSUE!D55+SUSLA!D55+LCTCSummary!D55-LCTCBoard!D55-Online!D55</f>
        <v>21869292.75</v>
      </c>
      <c r="E55" s="49">
        <f t="shared" si="9"/>
        <v>0.55794890436422395</v>
      </c>
      <c r="F55" s="97">
        <f t="shared" si="10"/>
        <v>39195870.049999997</v>
      </c>
      <c r="G55" s="51">
        <f>IF(ISBLANK(F55),"  ",IF(F76&gt;0,F55/F76,IF(F55&gt;0,1,0)))</f>
        <v>6.7617034631771197E-2</v>
      </c>
      <c r="H55" s="4">
        <f>LSUE!H55+SUSLA!H55+LCTCSummary!H55-LCTCBoard!H55-Online!H55</f>
        <v>17907174.990000002</v>
      </c>
      <c r="I55" s="48">
        <f t="shared" si="11"/>
        <v>0.43962109814976519</v>
      </c>
      <c r="J55" s="43">
        <f>LSUE!J55+SUSLA!J55+LCTCSummary!J55-LCTCBoard!J55-Online!J55</f>
        <v>22826027</v>
      </c>
      <c r="K55" s="49">
        <f t="shared" si="12"/>
        <v>0.56037890185023476</v>
      </c>
      <c r="L55" s="97">
        <f t="shared" si="13"/>
        <v>40733201.990000002</v>
      </c>
      <c r="M55" s="51">
        <f>IF(ISBLANK(L55),"  ",IF(L76&gt;0,L55/L76,IF(L55&gt;0,1,0)))</f>
        <v>6.7825488167213496E-2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183247245.72</v>
      </c>
      <c r="C56" s="84">
        <f t="shared" si="0"/>
        <v>0.83615179026845765</v>
      </c>
      <c r="D56" s="85">
        <f>D55+D53+D52+D51+D50+D54</f>
        <v>35908232.809999995</v>
      </c>
      <c r="E56" s="75">
        <f t="shared" si="9"/>
        <v>0.16384820973154249</v>
      </c>
      <c r="F56" s="100">
        <f>F55+F53+F52+F51+F50+F54</f>
        <v>219155478.52999997</v>
      </c>
      <c r="G56" s="74">
        <f>IF(ISBLANK(F56),"  ",IF(F76&gt;0,F56/F76,IF(F56&gt;0,1,0)))</f>
        <v>0.37806645349630141</v>
      </c>
      <c r="H56" s="83">
        <f>H55+H53+H52+H51+H50</f>
        <v>189922095.71000001</v>
      </c>
      <c r="I56" s="84">
        <f t="shared" si="11"/>
        <v>0.83518740789196222</v>
      </c>
      <c r="J56" s="85">
        <f>J55+J53+J52+J51+J50+J54</f>
        <v>37478478</v>
      </c>
      <c r="K56" s="75">
        <f t="shared" si="12"/>
        <v>0.16481259210803773</v>
      </c>
      <c r="L56" s="100">
        <f>L55+L53+L52+L51+L50+L54</f>
        <v>227400573.71000001</v>
      </c>
      <c r="M56" s="74">
        <f>IF(ISBLANK(L56),"  ",IF(L76&gt;0,L56/L76,IF(L56&gt;0,1,0)))</f>
        <v>0.37864823210244181</v>
      </c>
      <c r="N56" s="76"/>
    </row>
    <row r="57" spans="1:14" ht="15" customHeight="1" x14ac:dyDescent="0.2">
      <c r="A57" s="41" t="s">
        <v>54</v>
      </c>
      <c r="B57" s="4">
        <f>LSUE!B57+SUSLA!B57+LCTCSummary!B57-LCTCBoard!B57-Online!B57</f>
        <v>0</v>
      </c>
      <c r="C57" s="48">
        <f t="shared" si="0"/>
        <v>0</v>
      </c>
      <c r="D57" s="43">
        <f>LSUE!D57+SUSLA!D57+LCTCSummary!D57-LCTCBoard!D57-Online!D57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LSUE!H57+SUSLA!H57+LCTCSummary!H57-LCTCBoard!H57-Online!H57</f>
        <v>0</v>
      </c>
      <c r="I57" s="48">
        <f t="shared" si="11"/>
        <v>0</v>
      </c>
      <c r="J57" s="43">
        <f>LSUE!J57+SUSLA!J57+LCTCSummary!J57-LCTCBoard!J57-Online!J57</f>
        <v>0</v>
      </c>
      <c r="K57" s="49">
        <f t="shared" si="12"/>
        <v>0</v>
      </c>
      <c r="L57" s="101">
        <f t="shared" ref="L57:L66" si="15">J57+H57</f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LSUE!B58+SUSLA!B58+LCTCSummary!B58-LCTCBoard!B58-Online!B58</f>
        <v>0</v>
      </c>
      <c r="C58" s="48">
        <f t="shared" si="0"/>
        <v>0</v>
      </c>
      <c r="D58" s="43">
        <f>LSUE!D58+SUSLA!D58+LCTCSummary!D58-LCTCBoard!D58-Online!D58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LSUE!H58+SUSLA!H58+LCTCSummary!H58-LCTCBoard!H58-Online!H58</f>
        <v>0</v>
      </c>
      <c r="I58" s="48">
        <f t="shared" si="11"/>
        <v>0</v>
      </c>
      <c r="J58" s="43">
        <f>LSUE!J58+SUSLA!J58+LCTCSummary!J58-LCTCBoard!J58-Online!J58</f>
        <v>0</v>
      </c>
      <c r="K58" s="49">
        <f t="shared" si="12"/>
        <v>0</v>
      </c>
      <c r="L58" s="34">
        <f t="shared" si="15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LSUE!B59+SUSLA!B59+LCTCSummary!B59-LCTCBoard!B59-Online!B59</f>
        <v>37173.379999999997</v>
      </c>
      <c r="C59" s="48">
        <f t="shared" si="0"/>
        <v>0.29423663656285598</v>
      </c>
      <c r="D59" s="43">
        <f>LSUE!D59+SUSLA!D59+LCTCSummary!D59-LCTCBoard!D59-Online!D59</f>
        <v>89165</v>
      </c>
      <c r="E59" s="49">
        <f t="shared" si="9"/>
        <v>0.70576336343714396</v>
      </c>
      <c r="F59" s="34">
        <f t="shared" si="14"/>
        <v>126338.38</v>
      </c>
      <c r="G59" s="51">
        <f>IF(ISBLANK(F59),"  ",IF(F76&gt;0,F59/F76,IF(F59&gt;0,1,0)))</f>
        <v>2.1794711036863106E-4</v>
      </c>
      <c r="H59" s="4">
        <f>LSUE!H59+SUSLA!H59+LCTCSummary!H59-LCTCBoard!H59-Online!H59</f>
        <v>39000</v>
      </c>
      <c r="I59" s="48">
        <f t="shared" si="11"/>
        <v>0.37864077669902912</v>
      </c>
      <c r="J59" s="43">
        <f>LSUE!J59+SUSLA!J59+LCTCSummary!J59-LCTCBoard!J59-Online!J59</f>
        <v>64000</v>
      </c>
      <c r="K59" s="49">
        <f t="shared" si="12"/>
        <v>0.62135922330097082</v>
      </c>
      <c r="L59" s="34">
        <f t="shared" si="15"/>
        <v>103000</v>
      </c>
      <c r="M59" s="51">
        <f>IF(ISBLANK(L59),"  ",IF(L76&gt;0,L59/L76,IF(L59&gt;0,1,0)))</f>
        <v>1.7150690198472634E-4</v>
      </c>
      <c r="N59" s="25"/>
    </row>
    <row r="60" spans="1:14" ht="15" customHeight="1" x14ac:dyDescent="0.2">
      <c r="A60" s="81" t="s">
        <v>57</v>
      </c>
      <c r="B60" s="4">
        <f>LSUE!B60+SUSLA!B60+LCTCSummary!B60-LCTCBoard!B60-Online!B60</f>
        <v>1260</v>
      </c>
      <c r="C60" s="48">
        <f t="shared" si="0"/>
        <v>5.5818453506570486E-5</v>
      </c>
      <c r="D60" s="43">
        <f>LSUE!D60+SUSLA!D60+LCTCSummary!D60-LCTCBoard!D60-Online!D60</f>
        <v>22571920.029999994</v>
      </c>
      <c r="E60" s="49">
        <f t="shared" si="9"/>
        <v>0.99994418154649345</v>
      </c>
      <c r="F60" s="68">
        <f t="shared" si="14"/>
        <v>22573180.029999994</v>
      </c>
      <c r="G60" s="51">
        <f>IF(ISBLANK(F60),"  ",IF(F76&gt;0,F60/F76,IF(F60&gt;0,1,0)))</f>
        <v>3.8941130631636935E-2</v>
      </c>
      <c r="H60" s="4">
        <f>LSUE!H60+SUSLA!H60+LCTCSummary!H60-LCTCBoard!H60-Online!H60</f>
        <v>0</v>
      </c>
      <c r="I60" s="48">
        <f t="shared" si="11"/>
        <v>0</v>
      </c>
      <c r="J60" s="43">
        <f>LSUE!J60+SUSLA!J60+LCTCSummary!J60-LCTCBoard!J60-Online!J60</f>
        <v>23996665</v>
      </c>
      <c r="K60" s="49">
        <f t="shared" si="12"/>
        <v>1</v>
      </c>
      <c r="L60" s="68">
        <f t="shared" si="15"/>
        <v>23996665</v>
      </c>
      <c r="M60" s="51">
        <f>IF(ISBLANK(L60),"  ",IF(L76&gt;0,L60/L76,IF(L60&gt;0,1,0)))</f>
        <v>3.9957220117624398E-2</v>
      </c>
      <c r="N60" s="25"/>
    </row>
    <row r="61" spans="1:14" ht="15" customHeight="1" x14ac:dyDescent="0.2">
      <c r="A61" s="103" t="s">
        <v>58</v>
      </c>
      <c r="B61" s="4">
        <f>LSUE!B61+SUSLA!B61+LCTCSummary!B61-LCTCBoard!B61-Online!B61</f>
        <v>0</v>
      </c>
      <c r="C61" s="48">
        <f t="shared" si="0"/>
        <v>0</v>
      </c>
      <c r="D61" s="43">
        <f>LSUE!D61+SUSLA!D61+LCTCSummary!D61-LCTCBoard!D61-Online!D61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LSUE!H61+SUSLA!H61+LCTCSummary!H61-LCTCBoard!H61-Online!H61</f>
        <v>0</v>
      </c>
      <c r="I61" s="48">
        <f t="shared" si="11"/>
        <v>0</v>
      </c>
      <c r="J61" s="43">
        <f>LSUE!J61+SUSLA!J61+LCTCSummary!J61-LCTCBoard!J61-Online!J61</f>
        <v>0</v>
      </c>
      <c r="K61" s="49">
        <f t="shared" si="12"/>
        <v>0</v>
      </c>
      <c r="L61" s="34">
        <f t="shared" si="15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LSUE!B62+SUSLA!B62+LCTCSummary!B62-LCTCBoard!B62-Online!B62</f>
        <v>0</v>
      </c>
      <c r="C62" s="48">
        <f t="shared" si="0"/>
        <v>0</v>
      </c>
      <c r="D62" s="43">
        <f>LSUE!D62+SUSLA!D62+LCTCSummary!D62-LCTCBoard!D62-Online!D62</f>
        <v>842951.92999999982</v>
      </c>
      <c r="E62" s="49">
        <f t="shared" si="9"/>
        <v>1</v>
      </c>
      <c r="F62" s="34">
        <f t="shared" si="14"/>
        <v>842951.92999999982</v>
      </c>
      <c r="G62" s="51">
        <f>IF(ISBLANK(F62),"  ",IF(F76&gt;0,F62/F76,IF(F62&gt;0,1,0)))</f>
        <v>1.4541815188952123E-3</v>
      </c>
      <c r="H62" s="4">
        <f>LSUE!H62+SUSLA!H62+LCTCSummary!H62-LCTCBoard!H62-Online!H62</f>
        <v>0</v>
      </c>
      <c r="I62" s="48">
        <f t="shared" si="11"/>
        <v>0</v>
      </c>
      <c r="J62" s="43">
        <f>LSUE!J62+SUSLA!J62+LCTCSummary!J62-LCTCBoard!J62-Online!J62</f>
        <v>827440</v>
      </c>
      <c r="K62" s="49">
        <f t="shared" si="12"/>
        <v>1</v>
      </c>
      <c r="L62" s="34">
        <f t="shared" si="15"/>
        <v>827440</v>
      </c>
      <c r="M62" s="51">
        <f>IF(ISBLANK(L62),"  ",IF(L76&gt;0,L62/L76,IF(L62&gt;0,1,0)))</f>
        <v>1.3777832133809898E-3</v>
      </c>
      <c r="N62" s="25"/>
    </row>
    <row r="63" spans="1:14" ht="15" customHeight="1" x14ac:dyDescent="0.2">
      <c r="A63" s="104" t="s">
        <v>60</v>
      </c>
      <c r="B63" s="4">
        <f>LSUE!B63+SUSLA!B63+LCTCSummary!B63-LCTCBoard!B63-Online!B63</f>
        <v>0</v>
      </c>
      <c r="C63" s="48">
        <f t="shared" si="0"/>
        <v>0</v>
      </c>
      <c r="D63" s="43">
        <f>LSUE!D63+SUSLA!D63+LCTCSummary!D63-LCTCBoard!D63-Online!D63</f>
        <v>4709026.7200000007</v>
      </c>
      <c r="E63" s="49">
        <f t="shared" si="9"/>
        <v>1</v>
      </c>
      <c r="F63" s="34">
        <f t="shared" si="14"/>
        <v>4709026.7200000007</v>
      </c>
      <c r="G63" s="51">
        <f>IF(ISBLANK(F63),"  ",IF(F76&gt;0,F63/F76,IF(F63&gt;0,1,0)))</f>
        <v>8.1235707333960801E-3</v>
      </c>
      <c r="H63" s="4">
        <f>LSUE!H63+SUSLA!H63+LCTCSummary!H63-LCTCBoard!H63-Online!H63</f>
        <v>0</v>
      </c>
      <c r="I63" s="48">
        <f t="shared" si="11"/>
        <v>0</v>
      </c>
      <c r="J63" s="43">
        <f>LSUE!J63+SUSLA!J63+LCTCSummary!J63-LCTCBoard!J63-Online!J63</f>
        <v>5120576</v>
      </c>
      <c r="K63" s="49">
        <f t="shared" si="12"/>
        <v>1</v>
      </c>
      <c r="L63" s="34">
        <f t="shared" si="15"/>
        <v>5120576</v>
      </c>
      <c r="M63" s="51">
        <f>IF(ISBLANK(L63),"  ",IF(L76&gt;0,L63/L76,IF(L63&gt;0,1,0)))</f>
        <v>8.5263507391974951E-3</v>
      </c>
      <c r="N63" s="25"/>
    </row>
    <row r="64" spans="1:14" ht="15" customHeight="1" x14ac:dyDescent="0.2">
      <c r="A64" s="104" t="s">
        <v>61</v>
      </c>
      <c r="B64" s="4">
        <f>LSUE!B64+SUSLA!B64+LCTCSummary!B64-LCTCBoard!B64-Online!B64</f>
        <v>0</v>
      </c>
      <c r="C64" s="48">
        <f t="shared" si="0"/>
        <v>0</v>
      </c>
      <c r="D64" s="43">
        <f>LSUE!D64+SUSLA!D64+LCTCSummary!D64-LCTCBoard!D64-Online!D64</f>
        <v>536157.68000000005</v>
      </c>
      <c r="E64" s="49">
        <f t="shared" si="9"/>
        <v>1</v>
      </c>
      <c r="F64" s="34">
        <f t="shared" si="14"/>
        <v>536157.68000000005</v>
      </c>
      <c r="G64" s="51">
        <f>IF(ISBLANK(F64),"  ",IF(F76&gt;0,F64/F76,IF(F64&gt;0,1,0)))</f>
        <v>9.2492888588526444E-4</v>
      </c>
      <c r="H64" s="4">
        <f>LSUE!H64+SUSLA!H64+LCTCSummary!H64-LCTCBoard!H64-Online!H64</f>
        <v>0</v>
      </c>
      <c r="I64" s="48">
        <f t="shared" si="11"/>
        <v>0</v>
      </c>
      <c r="J64" s="43">
        <f>LSUE!J64+SUSLA!J64+LCTCSummary!J64-LCTCBoard!J64-Online!J64</f>
        <v>222500</v>
      </c>
      <c r="K64" s="49">
        <f t="shared" si="12"/>
        <v>1</v>
      </c>
      <c r="L64" s="34">
        <f t="shared" si="15"/>
        <v>222500</v>
      </c>
      <c r="M64" s="51">
        <f>IF(ISBLANK(L64),"  ",IF(L76&gt;0,L64/L76,IF(L64&gt;0,1,0)))</f>
        <v>3.7048821059807385E-4</v>
      </c>
      <c r="N64" s="25"/>
    </row>
    <row r="65" spans="1:14" ht="15" customHeight="1" x14ac:dyDescent="0.2">
      <c r="A65" s="82" t="s">
        <v>62</v>
      </c>
      <c r="B65" s="4">
        <f>LSUE!B65+SUSLA!B65+LCTCSummary!B65-LCTCBoard!B65-Online!B65</f>
        <v>0</v>
      </c>
      <c r="C65" s="48">
        <f t="shared" si="0"/>
        <v>0</v>
      </c>
      <c r="D65" s="43">
        <f>LSUE!D65+SUSLA!D65+LCTCSummary!D65-LCTCBoard!D65-Online!D65</f>
        <v>5453681.4199999999</v>
      </c>
      <c r="E65" s="49">
        <f t="shared" si="9"/>
        <v>1</v>
      </c>
      <c r="F65" s="34">
        <f t="shared" si="14"/>
        <v>5453681.4199999999</v>
      </c>
      <c r="G65" s="51">
        <f>IF(ISBLANK(F65),"  ",IF(F76&gt;0,F65/F76,IF(F65&gt;0,1,0)))</f>
        <v>9.408179100920025E-3</v>
      </c>
      <c r="H65" s="4">
        <f>LSUE!H65+SUSLA!H65+LCTCSummary!H65-LCTCBoard!H65-Online!H65</f>
        <v>0</v>
      </c>
      <c r="I65" s="48">
        <f t="shared" si="11"/>
        <v>0</v>
      </c>
      <c r="J65" s="43">
        <f>LSUE!J65+SUSLA!J65+LCTCSummary!J65-LCTCBoard!J65-Online!J65</f>
        <v>6241879</v>
      </c>
      <c r="K65" s="49">
        <f t="shared" si="12"/>
        <v>1</v>
      </c>
      <c r="L65" s="34">
        <f t="shared" si="15"/>
        <v>6241879</v>
      </c>
      <c r="M65" s="51">
        <f>IF(ISBLANK(L65),"  ",IF(L76&gt;0,L65/L76,IF(L65&gt;0,1,0)))</f>
        <v>1.0393449804403121E-2</v>
      </c>
      <c r="N65" s="25"/>
    </row>
    <row r="66" spans="1:14" ht="15" customHeight="1" x14ac:dyDescent="0.2">
      <c r="A66" s="81" t="s">
        <v>63</v>
      </c>
      <c r="B66" s="4">
        <f>LSUE!B66+SUSLA!B66+LCTCSummary!B66-LCTCBoard!B66-Online!B66</f>
        <v>2992437.06</v>
      </c>
      <c r="C66" s="48">
        <f t="shared" si="0"/>
        <v>0.64616000503159021</v>
      </c>
      <c r="D66" s="43">
        <f>LSUE!D66+SUSLA!D66+LCTCSummary!D66-LCTCBoard!D66-Online!D66</f>
        <v>1638671.3910000003</v>
      </c>
      <c r="E66" s="49">
        <f t="shared" si="9"/>
        <v>0.35383999496840979</v>
      </c>
      <c r="F66" s="34">
        <f t="shared" si="14"/>
        <v>4631108.4510000004</v>
      </c>
      <c r="G66" s="51">
        <f>IF(ISBLANK(F66),"  ",IF(F76&gt;0,F66/F76,IF(F66&gt;0,1,0)))</f>
        <v>7.9891534520166955E-3</v>
      </c>
      <c r="H66" s="4">
        <f>LSUE!H66+SUSLA!H66+LCTCSummary!H66-LCTCBoard!H66-Online!H66</f>
        <v>3326125.29</v>
      </c>
      <c r="I66" s="48">
        <f t="shared" si="11"/>
        <v>0.65862233093230838</v>
      </c>
      <c r="J66" s="43">
        <f>LSUE!J66+SUSLA!J66+LCTCSummary!J66-LCTCBoard!J66-Online!J66</f>
        <v>1724000</v>
      </c>
      <c r="K66" s="49">
        <f t="shared" si="12"/>
        <v>0.34137766906769157</v>
      </c>
      <c r="L66" s="34">
        <f t="shared" si="15"/>
        <v>5050125.29</v>
      </c>
      <c r="M66" s="51">
        <f>IF(ISBLANK(L66),"  ",IF(L76&gt;0,L66/L76,IF(L66&gt;0,1,0)))</f>
        <v>8.4090421662390055E-3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186278116.16</v>
      </c>
      <c r="C67" s="84">
        <f t="shared" si="0"/>
        <v>0.72193006823609507</v>
      </c>
      <c r="D67" s="107">
        <f>D66+D65+D64+D63+D62+D61+D60+D59+D58+D57+D56</f>
        <v>71749806.980999991</v>
      </c>
      <c r="E67" s="75">
        <f t="shared" si="9"/>
        <v>0.27806993176390504</v>
      </c>
      <c r="F67" s="106">
        <f>F66+F65+F64+F63+F62+F61+F60+F59+F58+F57+F56</f>
        <v>258027923.14099997</v>
      </c>
      <c r="G67" s="74">
        <f>IF(ISBLANK(F67),"  ",IF(F76&gt;0,F67/F76,IF(F67&gt;0,1,0)))</f>
        <v>0.44512554492942025</v>
      </c>
      <c r="H67" s="106">
        <f>H66+H65+H64+H63+H62+H61+H60+H59+H58+H57+H56</f>
        <v>193287221</v>
      </c>
      <c r="I67" s="84">
        <f t="shared" si="11"/>
        <v>0.71863934515930517</v>
      </c>
      <c r="J67" s="107">
        <f>J66+J65+J64+J63+J62+J61+J60+J59+J58+J57+J56</f>
        <v>75675538</v>
      </c>
      <c r="K67" s="75">
        <f t="shared" si="12"/>
        <v>0.28136065484069489</v>
      </c>
      <c r="L67" s="106">
        <f>L66+L65+L64+L63+L62+L61+L60+L59+L58+L57+L56</f>
        <v>268962759</v>
      </c>
      <c r="M67" s="74">
        <f>IF(ISBLANK(L67),"  ",IF(L76&gt;0,L67/L76,IF(L67&gt;0,1,0)))</f>
        <v>0.44785407325586957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LSUE!B69+SUSLA!B69+LCTCSummary!B69-LCTCBoard!B69-Online!B69</f>
        <v>0</v>
      </c>
      <c r="C69" s="42">
        <f t="shared" si="0"/>
        <v>0</v>
      </c>
      <c r="D69" s="43">
        <f>LSUE!D69+SUSLA!D69+LCTCSummary!D69-LCTCBoard!D69-Online!D69</f>
        <v>92428.739999999991</v>
      </c>
      <c r="E69" s="44">
        <f>IF(ISBLANK(D69),"  ",IF(F69&gt;0,D69/F69,IF(D69&gt;0,1,0)))</f>
        <v>1</v>
      </c>
      <c r="F69" s="58">
        <f>D69+B69</f>
        <v>92428.739999999991</v>
      </c>
      <c r="G69" s="46">
        <f>IF(ISBLANK(F69),"  ",IF(F76&gt;0,F69/F76,IF(F69&gt;0,1,0)))</f>
        <v>1.5944938345745371E-4</v>
      </c>
      <c r="H69" s="4">
        <f>LSUE!H69+SUSLA!H69+LCTCSummary!H69-LCTCBoard!H69-Online!H69</f>
        <v>0</v>
      </c>
      <c r="I69" s="42">
        <f>IF(ISBLANK(H69),"  ",IF(L69&gt;0,H69/L69,IF(H69&gt;0,1,0)))</f>
        <v>0</v>
      </c>
      <c r="J69" s="43">
        <f>LSUE!J69+SUSLA!J69+LCTCSummary!J69-LCTCBoard!J69-Online!J69</f>
        <v>87000</v>
      </c>
      <c r="K69" s="44">
        <f>IF(ISBLANK(J69),"  ",IF(L69&gt;0,J69/L69,IF(J69&gt;0,1,0)))</f>
        <v>1</v>
      </c>
      <c r="L69" s="58">
        <f>J69+H69</f>
        <v>87000</v>
      </c>
      <c r="M69" s="46">
        <f>IF(ISBLANK(L69),"  ",IF(L76&gt;0,L69/L76,IF(L69&gt;0,1,0)))</f>
        <v>1.4486505313273E-4</v>
      </c>
    </row>
    <row r="70" spans="1:14" ht="15" customHeight="1" x14ac:dyDescent="0.2">
      <c r="A70" s="31" t="s">
        <v>67</v>
      </c>
      <c r="B70" s="4">
        <f>LSUE!B70+SUSLA!B70+LCTCSummary!B70-LCTCBoard!B70-Online!B70</f>
        <v>0</v>
      </c>
      <c r="C70" s="48">
        <f t="shared" si="0"/>
        <v>0</v>
      </c>
      <c r="D70" s="43">
        <f>LSUE!D70+SUSLA!D70+LCTCSummary!D70-LCTCBoard!D70-Online!D70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LSUE!H70+SUSLA!H70+LCTCSummary!H70-LCTCBoard!H70-Online!H70</f>
        <v>0</v>
      </c>
      <c r="I70" s="48">
        <f>IF(ISBLANK(H70),"  ",IF(L70&gt;0,H70/L70,IF(H70&gt;0,1,0)))</f>
        <v>0</v>
      </c>
      <c r="J70" s="43">
        <f>LSUE!J70+SUSLA!J70+LCTCSummary!J70-LCTCBoard!J70-Online!J70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LSUE!B72+SUSLA!B72+LCTCSummary!B72-LCTCBoard!B72-Online!B72</f>
        <v>0</v>
      </c>
      <c r="C72" s="42">
        <f t="shared" si="0"/>
        <v>0</v>
      </c>
      <c r="D72" s="43">
        <f>LSUE!D72+SUSLA!D72+LCTCSummary!D72-LCTCBoard!D72-Online!D72</f>
        <v>151079685.78999999</v>
      </c>
      <c r="E72" s="44">
        <f>IF(ISBLANK(D72),"  ",IF(F72&gt;0,D72/F72,IF(D72&gt;0,1,0)))</f>
        <v>1</v>
      </c>
      <c r="F72" s="58">
        <f>D72+B72</f>
        <v>151079685.78999999</v>
      </c>
      <c r="G72" s="46">
        <f>IF(ISBLANK(F72),"  ",IF(F76&gt;0,F72/F76,IF(F72&gt;0,1,0)))</f>
        <v>0.26062848798070093</v>
      </c>
      <c r="H72" s="4">
        <f>LSUE!H72+SUSLA!H72+LCTCSummary!H72-LCTCBoard!H72-Online!H72</f>
        <v>0</v>
      </c>
      <c r="I72" s="42">
        <f>IF(ISBLANK(H72),"  ",IF(L72&gt;0,H72/L72,IF(H72&gt;0,1,0)))</f>
        <v>0</v>
      </c>
      <c r="J72" s="43">
        <f>LSUE!J72+SUSLA!J72+LCTCSummary!J72-LCTCBoard!J72-Online!J72</f>
        <v>153723000</v>
      </c>
      <c r="K72" s="44">
        <f>IF(ISBLANK(J72),"  ",IF(L72&gt;0,J72/L72,IF(J72&gt;0,1,0)))</f>
        <v>1</v>
      </c>
      <c r="L72" s="58">
        <f>J72+H72</f>
        <v>153723000</v>
      </c>
      <c r="M72" s="46">
        <f>IF(ISBLANK(L72),"  ",IF(L76&gt;0,L72/L76,IF(L72&gt;0,1,0)))</f>
        <v>0.25596655819221442</v>
      </c>
    </row>
    <row r="73" spans="1:14" ht="15" customHeight="1" x14ac:dyDescent="0.2">
      <c r="A73" s="31" t="s">
        <v>70</v>
      </c>
      <c r="B73" s="4">
        <f>LSUE!B73+SUSLA!B73+LCTCSummary!B73-LCTCBoard!B73-Online!B73</f>
        <v>0</v>
      </c>
      <c r="C73" s="48">
        <f t="shared" si="0"/>
        <v>0</v>
      </c>
      <c r="D73" s="43">
        <f>LSUE!D73+SUSLA!D73+LCTCSummary!D73-LCTCBoard!D73-Online!D73</f>
        <v>44402695.469999991</v>
      </c>
      <c r="E73" s="49">
        <f>IF(ISBLANK(D73),"  ",IF(F73&gt;0,D73/F73,IF(D73&gt;0,1,0)))</f>
        <v>1</v>
      </c>
      <c r="F73" s="34">
        <f>D73+B73</f>
        <v>44402695.469999991</v>
      </c>
      <c r="G73" s="51">
        <f>IF(ISBLANK(F73),"  ",IF(F76&gt;0,F73/F76,IF(F73&gt;0,1,0)))</f>
        <v>7.6599360940553474E-2</v>
      </c>
      <c r="H73" s="4">
        <f>LSUE!H73+SUSLA!H73+LCTCSummary!H73-LCTCBoard!H73-Online!H73</f>
        <v>0</v>
      </c>
      <c r="I73" s="48">
        <f>IF(ISBLANK(H73),"  ",IF(L73&gt;0,H73/L73,IF(H73&gt;0,1,0)))</f>
        <v>0</v>
      </c>
      <c r="J73" s="43">
        <f>LSUE!J73+SUSLA!J73+LCTCSummary!J73-LCTCBoard!J73-Online!J73</f>
        <v>47874682.000000007</v>
      </c>
      <c r="K73" s="49">
        <f>IF(ISBLANK(J73),"  ",IF(L73&gt;0,J73/L73,IF(J73&gt;0,1,0)))</f>
        <v>1</v>
      </c>
      <c r="L73" s="34">
        <f>J73+H73</f>
        <v>47874682.000000007</v>
      </c>
      <c r="M73" s="51">
        <f>IF(ISBLANK(L73),"  ",IF(L76&gt;0,L73/L76,IF(L73&gt;0,1,0)))</f>
        <v>7.9716877605086819E-2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195574810</v>
      </c>
      <c r="E74" s="75">
        <f>IF(ISBLANK(D74),"  ",IF(F74&gt;0,D74/F74,IF(D74&gt;0,1,0)))</f>
        <v>1</v>
      </c>
      <c r="F74" s="112">
        <f>F73+F72+F71+F70+F69</f>
        <v>195574810</v>
      </c>
      <c r="G74" s="74">
        <f>IF(ISBLANK(F74),"  ",IF(F76&gt;0,F74/F76,IF(F74&gt;0,1,0)))</f>
        <v>0.33738729830471187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201684682</v>
      </c>
      <c r="K74" s="75">
        <f>IF(ISBLANK(J74),"  ",IF(L74&gt;0,J74/L74,IF(J74&gt;0,1,0)))</f>
        <v>1</v>
      </c>
      <c r="L74" s="112">
        <f>L73+L72+L71+L70+L69</f>
        <v>201684682</v>
      </c>
      <c r="M74" s="74">
        <f>IF(ISBLANK(L74),"  ",IF(L76&gt;0,L74/L76,IF(L74&gt;0,1,0)))</f>
        <v>0.33582830085043397</v>
      </c>
    </row>
    <row r="75" spans="1:14" s="77" customFormat="1" ht="15" customHeight="1" x14ac:dyDescent="0.25">
      <c r="A75" s="78" t="s">
        <v>72</v>
      </c>
      <c r="B75" s="88">
        <f>LSUE!B75+SUSLA!B75+LCTCSummary!B75-LCTCBoard!B75-Online!B75</f>
        <v>0</v>
      </c>
      <c r="C75" s="84">
        <f>IF(ISBLANK(B75),"  ",IF(F75&gt;0,B75/F75,IF(B75&gt;0,1,0)))</f>
        <v>0</v>
      </c>
      <c r="D75" s="89">
        <f>LSUE!D75+SUSLA!D75+LCTCSummary!D75-LCTCBoard!D75-Online!D75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LSUE!H75+SUSLA!H75+LCTCSummary!H75-LCTCBoard!H75-Online!H75</f>
        <v>0</v>
      </c>
      <c r="I75" s="84">
        <f>IF(ISBLANK(H75),"  ",IF(L75&gt;0,H75/L75,IF(H75&gt;0,1,0)))</f>
        <v>0</v>
      </c>
      <c r="J75" s="89">
        <f>LSUE!J75+SUSLA!J75+LCTCSummary!J75-LCTCBoard!J75-Online!J75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312144223.78999996</v>
      </c>
      <c r="C76" s="116">
        <f t="shared" si="0"/>
        <v>0.53848190544543773</v>
      </c>
      <c r="D76" s="115">
        <f>D74+D67+D47+D40+D48+D75</f>
        <v>267530265.98100001</v>
      </c>
      <c r="E76" s="117">
        <f>IF(ISBLANK(D76),"  ",IF(F76&gt;0,D76/F76,IF(D76&gt;0,1,0)))</f>
        <v>0.46151809455456233</v>
      </c>
      <c r="F76" s="115">
        <f>F74+F67+F47+F40+F48+F75</f>
        <v>579674489.77099991</v>
      </c>
      <c r="G76" s="118">
        <f>IF(ISBLANK(F76),"  ",IF(F76&gt;0,F76/F76,IF(F76&gt;0,1,0)))</f>
        <v>1</v>
      </c>
      <c r="H76" s="115">
        <f>H74+H67+H47+H40+H48+H75</f>
        <v>322939701</v>
      </c>
      <c r="I76" s="116">
        <f>IF(ISBLANK(H76),"  ",IF(L76&gt;0,H76/L76,IF(H76&gt;0,1,0)))</f>
        <v>0.53773191889693039</v>
      </c>
      <c r="J76" s="115">
        <f>J74+J67+J47+J40+J48+J75</f>
        <v>277619220</v>
      </c>
      <c r="K76" s="117">
        <f>IF(ISBLANK(J76),"  ",IF(L76&gt;0,J76/L76,IF(J76&gt;0,1,0)))</f>
        <v>0.46226808110306966</v>
      </c>
      <c r="L76" s="115">
        <f>L74+L67+L47+L40+L48+L75</f>
        <v>600558921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67696729</v>
      </c>
      <c r="C13" s="44">
        <v>1</v>
      </c>
      <c r="D13" s="43">
        <v>0</v>
      </c>
      <c r="E13" s="44">
        <v>0</v>
      </c>
      <c r="F13" s="45">
        <f>D13+B13</f>
        <v>67696729</v>
      </c>
      <c r="G13" s="46">
        <f>IF(ISBLANK(F13),"  ",IF($F$76&gt;0,F13/$F$76,IF(F13&gt;0,1,0)))</f>
        <v>0.50554629199604584</v>
      </c>
      <c r="H13" s="4">
        <v>71962337</v>
      </c>
      <c r="I13" s="42">
        <v>1</v>
      </c>
      <c r="J13" s="43">
        <v>0</v>
      </c>
      <c r="K13" s="44">
        <v>0</v>
      </c>
      <c r="L13" s="45">
        <f t="shared" ref="L13:L34" si="0">J13+H13</f>
        <v>71962337</v>
      </c>
      <c r="M13" s="47">
        <f>IF(ISBLANK(L13),"  ",IF(L76&gt;0,L13/L76,IF(L13&gt;0,1,0)))</f>
        <v>0.53945506642653152</v>
      </c>
      <c r="N13" s="25"/>
    </row>
    <row r="14" spans="1:17" ht="15" customHeight="1" x14ac:dyDescent="0.2">
      <c r="A14" s="11" t="s">
        <v>13</v>
      </c>
      <c r="B14" s="3">
        <v>0</v>
      </c>
      <c r="C14" s="49">
        <v>0</v>
      </c>
      <c r="D14" s="93">
        <v>0</v>
      </c>
      <c r="E14" s="49">
        <v>0</v>
      </c>
      <c r="F14" s="50">
        <f t="shared" ref="F14:F76" si="1">D14+B14</f>
        <v>0</v>
      </c>
      <c r="G14" s="46">
        <f t="shared" ref="G14:G16" si="2">IF(ISBLANK(F14),"  ",IF($F$76&gt;0,F14/$F$76,IF(F14&gt;0,1,0)))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4134808</v>
      </c>
      <c r="C15" s="55">
        <v>1</v>
      </c>
      <c r="D15" s="80">
        <v>0</v>
      </c>
      <c r="E15" s="55">
        <v>0</v>
      </c>
      <c r="F15" s="38">
        <f t="shared" si="1"/>
        <v>4134808</v>
      </c>
      <c r="G15" s="46">
        <f t="shared" si="2"/>
        <v>3.0877959443440562E-2</v>
      </c>
      <c r="H15" s="79">
        <v>4259625</v>
      </c>
      <c r="I15" s="53">
        <v>1</v>
      </c>
      <c r="J15" s="80">
        <v>0</v>
      </c>
      <c r="K15" s="55">
        <v>0</v>
      </c>
      <c r="L15" s="38">
        <f t="shared" si="0"/>
        <v>4259625</v>
      </c>
      <c r="M15" s="56">
        <f>IF(ISBLANK(L15),"  ",IF(L76&gt;0,L15/L76,IF(L15&gt;0,1,0)))</f>
        <v>3.1931651793452934E-2</v>
      </c>
      <c r="N15" s="25"/>
    </row>
    <row r="16" spans="1:17" ht="15" customHeight="1" x14ac:dyDescent="0.2">
      <c r="A16" s="57" t="s">
        <v>15</v>
      </c>
      <c r="B16" s="3">
        <v>0</v>
      </c>
      <c r="C16" s="44">
        <v>0</v>
      </c>
      <c r="D16" s="93">
        <v>0</v>
      </c>
      <c r="E16" s="44">
        <v>0</v>
      </c>
      <c r="F16" s="58">
        <f t="shared" si="1"/>
        <v>0</v>
      </c>
      <c r="G16" s="46">
        <f t="shared" si="2"/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2822269</v>
      </c>
      <c r="C17" s="44">
        <v>1</v>
      </c>
      <c r="D17" s="80">
        <v>0</v>
      </c>
      <c r="E17" s="44">
        <v>0</v>
      </c>
      <c r="F17" s="34">
        <f t="shared" si="1"/>
        <v>2822269</v>
      </c>
      <c r="G17" s="46">
        <f>IF(ISBLANK(F17),"  ",IF($F$76&gt;0,F17/$F$76,IF(F17&gt;0,1,0)))</f>
        <v>2.1076167918916561E-2</v>
      </c>
      <c r="H17" s="32">
        <v>2898040</v>
      </c>
      <c r="I17" s="48">
        <v>1</v>
      </c>
      <c r="J17" s="80">
        <v>0</v>
      </c>
      <c r="K17" s="49">
        <v>0</v>
      </c>
      <c r="L17" s="34">
        <f t="shared" si="0"/>
        <v>2898040</v>
      </c>
      <c r="M17" s="51">
        <f>IF(ISBLANK(L17),"  ",IF(L76&gt;0,L17/L76,IF(L17&gt;0,1,0)))</f>
        <v>2.1724730266983204E-2</v>
      </c>
      <c r="N17" s="25"/>
    </row>
    <row r="18" spans="1:14" ht="15" customHeight="1" x14ac:dyDescent="0.2">
      <c r="A18" s="59" t="s">
        <v>17</v>
      </c>
      <c r="B18" s="32">
        <v>1312539</v>
      </c>
      <c r="C18" s="44">
        <v>1</v>
      </c>
      <c r="D18" s="80">
        <v>0</v>
      </c>
      <c r="E18" s="44">
        <v>0</v>
      </c>
      <c r="F18" s="34">
        <f t="shared" si="1"/>
        <v>1312539</v>
      </c>
      <c r="G18" s="46">
        <f t="shared" ref="G18:G76" si="3">IF(ISBLANK(F18),"  ",IF($F$76&gt;0,F18/$F$76,IF(F18&gt;0,1,0)))</f>
        <v>9.8017915245239996E-3</v>
      </c>
      <c r="H18" s="32">
        <v>1361585</v>
      </c>
      <c r="I18" s="48">
        <v>1</v>
      </c>
      <c r="J18" s="80">
        <v>0</v>
      </c>
      <c r="K18" s="49">
        <v>0</v>
      </c>
      <c r="L18" s="34">
        <f t="shared" si="0"/>
        <v>1361585</v>
      </c>
      <c r="M18" s="51">
        <f>IF(ISBLANK(L18),"  ",IF(L76&gt;0,L18/L76,IF(L18&gt;0,1,0)))</f>
        <v>1.0206921526469726E-2</v>
      </c>
      <c r="N18" s="25"/>
    </row>
    <row r="19" spans="1:14" ht="15" customHeight="1" x14ac:dyDescent="0.2">
      <c r="A19" s="59" t="s">
        <v>18</v>
      </c>
      <c r="B19" s="32">
        <v>0</v>
      </c>
      <c r="C19" s="44">
        <v>0</v>
      </c>
      <c r="D19" s="80">
        <v>0</v>
      </c>
      <c r="E19" s="44">
        <v>0</v>
      </c>
      <c r="F19" s="34">
        <f t="shared" si="1"/>
        <v>0</v>
      </c>
      <c r="G19" s="46">
        <f t="shared" si="3"/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v>0</v>
      </c>
      <c r="D20" s="80">
        <v>0</v>
      </c>
      <c r="E20" s="44">
        <v>0</v>
      </c>
      <c r="F20" s="34">
        <f t="shared" si="1"/>
        <v>0</v>
      </c>
      <c r="G20" s="46">
        <f t="shared" si="3"/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v>0</v>
      </c>
      <c r="D21" s="80">
        <v>0</v>
      </c>
      <c r="E21" s="44">
        <v>0</v>
      </c>
      <c r="F21" s="34">
        <f t="shared" si="1"/>
        <v>0</v>
      </c>
      <c r="G21" s="46">
        <f t="shared" si="3"/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v>0</v>
      </c>
      <c r="D22" s="80">
        <v>0</v>
      </c>
      <c r="E22" s="44">
        <v>0</v>
      </c>
      <c r="F22" s="34">
        <f t="shared" si="1"/>
        <v>0</v>
      </c>
      <c r="G22" s="46">
        <f t="shared" si="3"/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v>0</v>
      </c>
      <c r="D23" s="80">
        <v>0</v>
      </c>
      <c r="E23" s="44">
        <v>0</v>
      </c>
      <c r="F23" s="34">
        <f t="shared" si="1"/>
        <v>0</v>
      </c>
      <c r="G23" s="46">
        <f t="shared" si="3"/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v>0</v>
      </c>
      <c r="D24" s="80">
        <v>0</v>
      </c>
      <c r="E24" s="44">
        <v>0</v>
      </c>
      <c r="F24" s="34">
        <f t="shared" si="1"/>
        <v>0</v>
      </c>
      <c r="G24" s="46">
        <f t="shared" si="3"/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v>0</v>
      </c>
      <c r="D25" s="80">
        <v>0</v>
      </c>
      <c r="E25" s="44">
        <v>0</v>
      </c>
      <c r="F25" s="34">
        <f t="shared" si="1"/>
        <v>0</v>
      </c>
      <c r="G25" s="46">
        <f t="shared" si="3"/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v>0</v>
      </c>
      <c r="D26" s="80">
        <v>0</v>
      </c>
      <c r="E26" s="44">
        <v>0</v>
      </c>
      <c r="F26" s="34">
        <f t="shared" si="1"/>
        <v>0</v>
      </c>
      <c r="G26" s="46">
        <f t="shared" si="3"/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v>0</v>
      </c>
      <c r="D27" s="80">
        <v>0</v>
      </c>
      <c r="E27" s="44">
        <v>0</v>
      </c>
      <c r="F27" s="34">
        <f t="shared" si="1"/>
        <v>0</v>
      </c>
      <c r="G27" s="46">
        <f t="shared" si="3"/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v>0</v>
      </c>
      <c r="D28" s="80">
        <v>0</v>
      </c>
      <c r="E28" s="44">
        <v>0</v>
      </c>
      <c r="F28" s="34">
        <f t="shared" si="1"/>
        <v>0</v>
      </c>
      <c r="G28" s="46">
        <f t="shared" si="3"/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v>0</v>
      </c>
      <c r="D29" s="80">
        <v>0</v>
      </c>
      <c r="E29" s="44">
        <v>0</v>
      </c>
      <c r="F29" s="34">
        <f t="shared" si="1"/>
        <v>0</v>
      </c>
      <c r="G29" s="46">
        <f t="shared" si="3"/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v>0</v>
      </c>
      <c r="D30" s="80">
        <v>0</v>
      </c>
      <c r="E30" s="44">
        <v>0</v>
      </c>
      <c r="F30" s="34">
        <f t="shared" si="1"/>
        <v>0</v>
      </c>
      <c r="G30" s="46">
        <f t="shared" si="3"/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v>0</v>
      </c>
      <c r="D31" s="80">
        <v>0</v>
      </c>
      <c r="E31" s="44">
        <v>0</v>
      </c>
      <c r="F31" s="34">
        <f t="shared" si="1"/>
        <v>0</v>
      </c>
      <c r="G31" s="46">
        <f t="shared" si="3"/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v>0</v>
      </c>
      <c r="D32" s="80">
        <v>0</v>
      </c>
      <c r="E32" s="44">
        <v>0</v>
      </c>
      <c r="F32" s="34">
        <f t="shared" si="1"/>
        <v>0</v>
      </c>
      <c r="G32" s="46">
        <f t="shared" si="3"/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v>0</v>
      </c>
      <c r="D33" s="80">
        <v>0</v>
      </c>
      <c r="E33" s="44">
        <v>0</v>
      </c>
      <c r="F33" s="34">
        <f t="shared" si="1"/>
        <v>0</v>
      </c>
      <c r="G33" s="46">
        <f t="shared" si="3"/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v>0</v>
      </c>
      <c r="D34" s="80">
        <v>0</v>
      </c>
      <c r="E34" s="44">
        <v>0</v>
      </c>
      <c r="F34" s="34">
        <f t="shared" si="1"/>
        <v>0</v>
      </c>
      <c r="G34" s="46">
        <f t="shared" si="3"/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">
        <v>4</v>
      </c>
      <c r="D35" s="80"/>
      <c r="E35" s="66" t="s">
        <v>4</v>
      </c>
      <c r="F35" s="34">
        <f t="shared" si="1"/>
        <v>0</v>
      </c>
      <c r="G35" s="46">
        <f t="shared" si="3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v>0</v>
      </c>
      <c r="D36" s="80">
        <v>0</v>
      </c>
      <c r="E36" s="49">
        <v>0</v>
      </c>
      <c r="F36" s="34">
        <f t="shared" si="1"/>
        <v>0</v>
      </c>
      <c r="G36" s="46">
        <f t="shared" si="3"/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">
        <v>4</v>
      </c>
      <c r="D37" s="80"/>
      <c r="E37" s="66" t="s">
        <v>4</v>
      </c>
      <c r="F37" s="34">
        <f t="shared" si="1"/>
        <v>0</v>
      </c>
      <c r="G37" s="46">
        <f t="shared" si="3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v>0</v>
      </c>
      <c r="D38" s="70">
        <v>0</v>
      </c>
      <c r="E38" s="49">
        <v>0</v>
      </c>
      <c r="F38" s="68">
        <f t="shared" si="1"/>
        <v>0</v>
      </c>
      <c r="G38" s="46">
        <f t="shared" si="3"/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4" t="s">
        <v>10</v>
      </c>
      <c r="D39" s="70"/>
      <c r="E39" s="44" t="s">
        <v>10</v>
      </c>
      <c r="F39" s="34">
        <f t="shared" si="1"/>
        <v>0</v>
      </c>
      <c r="G39" s="46">
        <f t="shared" si="3"/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71831537</v>
      </c>
      <c r="C40" s="73">
        <v>1</v>
      </c>
      <c r="D40" s="71">
        <v>0</v>
      </c>
      <c r="E40" s="73">
        <v>0</v>
      </c>
      <c r="F40" s="71">
        <f t="shared" si="1"/>
        <v>71831537</v>
      </c>
      <c r="G40" s="228">
        <f t="shared" si="3"/>
        <v>0.53642425143948647</v>
      </c>
      <c r="H40" s="71">
        <v>76221962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76221962</v>
      </c>
      <c r="M40" s="74">
        <f>IF(ISBLANK(L40),"  ",IF(L76&gt;0,L40/L76,IF(L40&gt;0,1,0)))</f>
        <v>0.57138671821998444</v>
      </c>
      <c r="N40" s="76"/>
    </row>
    <row r="41" spans="1:14" ht="15" customHeight="1" x14ac:dyDescent="0.25">
      <c r="A41" s="78" t="s">
        <v>38</v>
      </c>
      <c r="B41" s="79"/>
      <c r="C41" s="66" t="s">
        <v>4</v>
      </c>
      <c r="D41" s="80"/>
      <c r="E41" s="66" t="s">
        <v>4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v>0</v>
      </c>
      <c r="D42" s="123">
        <v>0</v>
      </c>
      <c r="E42" s="44">
        <v>0</v>
      </c>
      <c r="F42" s="38">
        <f t="shared" si="1"/>
        <v>0</v>
      </c>
      <c r="G42" s="46">
        <f t="shared" si="3"/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v>0</v>
      </c>
      <c r="D43" s="80">
        <v>0</v>
      </c>
      <c r="E43" s="49">
        <v>0</v>
      </c>
      <c r="F43" s="34">
        <f t="shared" si="1"/>
        <v>0</v>
      </c>
      <c r="G43" s="46">
        <f t="shared" si="3"/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v>0</v>
      </c>
      <c r="D44" s="80">
        <v>0</v>
      </c>
      <c r="E44" s="49">
        <v>0</v>
      </c>
      <c r="F44" s="68">
        <f t="shared" si="1"/>
        <v>0</v>
      </c>
      <c r="G44" s="46">
        <f t="shared" si="3"/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v>0</v>
      </c>
      <c r="D45" s="80">
        <v>0</v>
      </c>
      <c r="E45" s="49">
        <v>0</v>
      </c>
      <c r="F45" s="68">
        <f t="shared" si="1"/>
        <v>0</v>
      </c>
      <c r="G45" s="46">
        <f t="shared" si="3"/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v>0</v>
      </c>
      <c r="D46" s="80">
        <v>0</v>
      </c>
      <c r="E46" s="49">
        <v>0</v>
      </c>
      <c r="F46" s="68">
        <f t="shared" si="1"/>
        <v>0</v>
      </c>
      <c r="G46" s="46">
        <f t="shared" si="3"/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v>0</v>
      </c>
      <c r="D47" s="107">
        <v>0</v>
      </c>
      <c r="E47" s="75">
        <v>0</v>
      </c>
      <c r="F47" s="86">
        <f t="shared" si="1"/>
        <v>0</v>
      </c>
      <c r="G47" s="228">
        <f t="shared" si="3"/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v>0</v>
      </c>
      <c r="D48" s="124">
        <v>0</v>
      </c>
      <c r="E48" s="75">
        <v>0</v>
      </c>
      <c r="F48" s="90">
        <f t="shared" si="1"/>
        <v>0</v>
      </c>
      <c r="G48" s="228">
        <f t="shared" si="3"/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">
        <v>4</v>
      </c>
      <c r="D49" s="93"/>
      <c r="E49" s="94" t="s">
        <v>4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4">
        <v>0</v>
      </c>
      <c r="D50" s="93">
        <v>0</v>
      </c>
      <c r="E50" s="44">
        <v>0</v>
      </c>
      <c r="F50" s="96">
        <f t="shared" si="1"/>
        <v>0</v>
      </c>
      <c r="G50" s="46">
        <f t="shared" si="3"/>
        <v>0</v>
      </c>
      <c r="H50" s="91">
        <v>0</v>
      </c>
      <c r="I50" s="42">
        <v>0</v>
      </c>
      <c r="J50" s="93">
        <v>0</v>
      </c>
      <c r="K50" s="44">
        <v>0</v>
      </c>
      <c r="L50" s="96">
        <f t="shared" ref="L50:L66" si="4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9">
        <v>0</v>
      </c>
      <c r="D51" s="80">
        <v>0</v>
      </c>
      <c r="E51" s="49">
        <v>0</v>
      </c>
      <c r="F51" s="97">
        <f t="shared" si="1"/>
        <v>0</v>
      </c>
      <c r="G51" s="46">
        <f t="shared" si="3"/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4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9">
        <v>0</v>
      </c>
      <c r="D52" s="126">
        <v>0</v>
      </c>
      <c r="E52" s="49">
        <v>0</v>
      </c>
      <c r="F52" s="99">
        <f t="shared" si="1"/>
        <v>0</v>
      </c>
      <c r="G52" s="46">
        <f t="shared" si="3"/>
        <v>0</v>
      </c>
      <c r="H52" s="125">
        <v>0</v>
      </c>
      <c r="I52" s="48">
        <v>0</v>
      </c>
      <c r="J52" s="126">
        <v>0</v>
      </c>
      <c r="K52" s="49">
        <v>0</v>
      </c>
      <c r="L52" s="99">
        <f t="shared" si="4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9">
        <v>0</v>
      </c>
      <c r="D53" s="126">
        <v>0</v>
      </c>
      <c r="E53" s="49">
        <v>0</v>
      </c>
      <c r="F53" s="99">
        <f t="shared" si="1"/>
        <v>0</v>
      </c>
      <c r="G53" s="46">
        <f t="shared" si="3"/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4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9">
        <v>0</v>
      </c>
      <c r="D54" s="126">
        <v>0</v>
      </c>
      <c r="E54" s="49">
        <v>0</v>
      </c>
      <c r="F54" s="99">
        <f t="shared" si="1"/>
        <v>0</v>
      </c>
      <c r="G54" s="46">
        <f t="shared" si="3"/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4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9">
        <v>0</v>
      </c>
      <c r="D55" s="80">
        <v>0</v>
      </c>
      <c r="E55" s="49">
        <v>0</v>
      </c>
      <c r="F55" s="97">
        <f t="shared" si="1"/>
        <v>0</v>
      </c>
      <c r="G55" s="46">
        <f t="shared" si="3"/>
        <v>0</v>
      </c>
      <c r="H55" s="79">
        <v>0</v>
      </c>
      <c r="I55" s="48">
        <v>0</v>
      </c>
      <c r="J55" s="80">
        <v>0</v>
      </c>
      <c r="K55" s="49">
        <v>0</v>
      </c>
      <c r="L55" s="97">
        <f t="shared" si="4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75">
        <v>0</v>
      </c>
      <c r="D56" s="107">
        <v>0</v>
      </c>
      <c r="E56" s="75">
        <v>0</v>
      </c>
      <c r="F56" s="97">
        <f t="shared" si="1"/>
        <v>0</v>
      </c>
      <c r="G56" s="46">
        <f t="shared" si="3"/>
        <v>0</v>
      </c>
      <c r="H56" s="127">
        <v>0</v>
      </c>
      <c r="I56" s="84">
        <v>0</v>
      </c>
      <c r="J56" s="107">
        <v>0</v>
      </c>
      <c r="K56" s="75">
        <v>0</v>
      </c>
      <c r="L56" s="97">
        <f t="shared" si="4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9">
        <v>0</v>
      </c>
      <c r="D57" s="129">
        <v>0</v>
      </c>
      <c r="E57" s="49">
        <v>0</v>
      </c>
      <c r="F57" s="101">
        <f t="shared" si="1"/>
        <v>0</v>
      </c>
      <c r="G57" s="46">
        <f t="shared" si="3"/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4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v>0</v>
      </c>
      <c r="D58" s="80">
        <v>0</v>
      </c>
      <c r="E58" s="49">
        <v>0</v>
      </c>
      <c r="F58" s="34">
        <f t="shared" si="1"/>
        <v>0</v>
      </c>
      <c r="G58" s="46">
        <f t="shared" si="3"/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4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3396029</v>
      </c>
      <c r="C59" s="49">
        <v>0.59720908254757965</v>
      </c>
      <c r="D59" s="80">
        <v>2290470.25</v>
      </c>
      <c r="E59" s="49">
        <v>0.40279091745242029</v>
      </c>
      <c r="F59" s="34">
        <f t="shared" si="1"/>
        <v>5686499.25</v>
      </c>
      <c r="G59" s="46">
        <f t="shared" si="3"/>
        <v>4.2465694469164025E-2</v>
      </c>
      <c r="H59" s="32">
        <v>4789343</v>
      </c>
      <c r="I59" s="48">
        <v>0.78651227234202437</v>
      </c>
      <c r="J59" s="80">
        <v>1300000</v>
      </c>
      <c r="K59" s="49">
        <v>0.21348772765797558</v>
      </c>
      <c r="L59" s="34">
        <f t="shared" si="4"/>
        <v>6089343</v>
      </c>
      <c r="M59" s="51">
        <f>IF(ISBLANK(L59),"  ",IF(L76&gt;0,L59/L76,IF(L59&gt;0,1,0)))</f>
        <v>4.5647863444998105E-2</v>
      </c>
      <c r="N59" s="25"/>
    </row>
    <row r="60" spans="1:14" ht="15" customHeight="1" x14ac:dyDescent="0.2">
      <c r="A60" s="81" t="s">
        <v>57</v>
      </c>
      <c r="B60" s="69">
        <v>0</v>
      </c>
      <c r="C60" s="49">
        <v>0</v>
      </c>
      <c r="D60" s="70">
        <v>13371718</v>
      </c>
      <c r="E60" s="49">
        <v>1</v>
      </c>
      <c r="F60" s="68">
        <f t="shared" si="1"/>
        <v>13371718</v>
      </c>
      <c r="G60" s="46">
        <f t="shared" si="3"/>
        <v>9.9857445882160459E-2</v>
      </c>
      <c r="H60" s="69">
        <v>0</v>
      </c>
      <c r="I60" s="48">
        <v>0</v>
      </c>
      <c r="J60" s="70">
        <v>13000000</v>
      </c>
      <c r="K60" s="49">
        <v>1</v>
      </c>
      <c r="L60" s="68">
        <f t="shared" si="4"/>
        <v>13000000</v>
      </c>
      <c r="M60" s="51">
        <f>IF(ISBLANK(L60),"  ",IF(L76&gt;0,L60/L76,IF(L60&gt;0,1,0)))</f>
        <v>9.7452586393142138E-2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v>0</v>
      </c>
      <c r="D61" s="80">
        <v>0</v>
      </c>
      <c r="E61" s="49">
        <v>0</v>
      </c>
      <c r="F61" s="34">
        <f t="shared" si="1"/>
        <v>0</v>
      </c>
      <c r="G61" s="46">
        <f t="shared" si="3"/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4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v>0</v>
      </c>
      <c r="D62" s="80">
        <v>0</v>
      </c>
      <c r="E62" s="49">
        <v>0</v>
      </c>
      <c r="F62" s="34">
        <f t="shared" si="1"/>
        <v>0</v>
      </c>
      <c r="G62" s="46">
        <f t="shared" si="3"/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4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v>0</v>
      </c>
      <c r="D63" s="80">
        <v>0</v>
      </c>
      <c r="E63" s="49">
        <v>0</v>
      </c>
      <c r="F63" s="34">
        <f t="shared" si="1"/>
        <v>0</v>
      </c>
      <c r="G63" s="46">
        <f t="shared" si="3"/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4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9">
        <v>0</v>
      </c>
      <c r="D64" s="80">
        <v>162467.60999999999</v>
      </c>
      <c r="E64" s="49">
        <v>1</v>
      </c>
      <c r="F64" s="34">
        <f t="shared" si="1"/>
        <v>162467.60999999999</v>
      </c>
      <c r="G64" s="46">
        <f t="shared" si="3"/>
        <v>1.2132771999214275E-3</v>
      </c>
      <c r="H64" s="32">
        <v>0</v>
      </c>
      <c r="I64" s="48">
        <v>0</v>
      </c>
      <c r="J64" s="80">
        <v>0</v>
      </c>
      <c r="K64" s="49">
        <v>0</v>
      </c>
      <c r="L64" s="34">
        <f t="shared" si="4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9">
        <v>0</v>
      </c>
      <c r="D65" s="80">
        <v>11419278</v>
      </c>
      <c r="E65" s="49">
        <v>1</v>
      </c>
      <c r="F65" s="34">
        <f t="shared" si="1"/>
        <v>11419278</v>
      </c>
      <c r="G65" s="46">
        <f t="shared" si="3"/>
        <v>8.5276995439056189E-2</v>
      </c>
      <c r="H65" s="32">
        <v>0</v>
      </c>
      <c r="I65" s="48">
        <v>0</v>
      </c>
      <c r="J65" s="80">
        <v>8550000</v>
      </c>
      <c r="K65" s="49">
        <v>1</v>
      </c>
      <c r="L65" s="34">
        <f t="shared" si="4"/>
        <v>8550000</v>
      </c>
      <c r="M65" s="51">
        <f>IF(ISBLANK(L65),"  ",IF(L76&gt;0,L65/L76,IF(L65&gt;0,1,0)))</f>
        <v>6.4093816435489642E-2</v>
      </c>
      <c r="N65" s="25"/>
    </row>
    <row r="66" spans="1:14" ht="15" customHeight="1" x14ac:dyDescent="0.2">
      <c r="A66" s="81" t="s">
        <v>63</v>
      </c>
      <c r="B66" s="32">
        <v>426115</v>
      </c>
      <c r="C66" s="49">
        <v>3.5442464166817421E-2</v>
      </c>
      <c r="D66" s="80">
        <v>11596610</v>
      </c>
      <c r="E66" s="49">
        <v>0.9645575358331826</v>
      </c>
      <c r="F66" s="34">
        <f t="shared" si="1"/>
        <v>12022725</v>
      </c>
      <c r="G66" s="46">
        <f t="shared" si="3"/>
        <v>8.9783422821480205E-2</v>
      </c>
      <c r="H66" s="32">
        <v>2018624</v>
      </c>
      <c r="I66" s="48">
        <v>0.23696597009094428</v>
      </c>
      <c r="J66" s="80">
        <v>6500000</v>
      </c>
      <c r="K66" s="49">
        <v>0.76303402990905578</v>
      </c>
      <c r="L66" s="34">
        <f t="shared" si="4"/>
        <v>8518624</v>
      </c>
      <c r="M66" s="51">
        <f>IF(ISBLANK(L66),"  ",IF(L76&gt;0,L66/L76,IF(L66&gt;0,1,0)))</f>
        <v>6.3858610870053387E-2</v>
      </c>
      <c r="N66" s="25"/>
    </row>
    <row r="67" spans="1:14" s="77" customFormat="1" ht="15" customHeight="1" x14ac:dyDescent="0.25">
      <c r="A67" s="105" t="s">
        <v>64</v>
      </c>
      <c r="B67" s="106">
        <v>3822144</v>
      </c>
      <c r="C67" s="75">
        <v>8.9589854547903303E-2</v>
      </c>
      <c r="D67" s="107">
        <v>38840543.859999999</v>
      </c>
      <c r="E67" s="75">
        <v>0.91041014545209664</v>
      </c>
      <c r="F67" s="106">
        <f t="shared" si="1"/>
        <v>42662687.859999999</v>
      </c>
      <c r="G67" s="46">
        <f t="shared" si="3"/>
        <v>0.31859683581178228</v>
      </c>
      <c r="H67" s="106">
        <v>6807967</v>
      </c>
      <c r="I67" s="84">
        <v>0.18828400944112814</v>
      </c>
      <c r="J67" s="107">
        <v>29350000</v>
      </c>
      <c r="K67" s="75">
        <v>0.81171599055887189</v>
      </c>
      <c r="L67" s="106">
        <f>L66+L65+L64+L63+L62+L61+L60+L59+L58+L57+L56</f>
        <v>36157967</v>
      </c>
      <c r="M67" s="74">
        <f>IF(ISBLANK(L67),"  ",IF(L76&gt;0,L67/L76,IF(L67&gt;0,1,0)))</f>
        <v>0.27105287714368326</v>
      </c>
      <c r="N67" s="76"/>
    </row>
    <row r="68" spans="1:14" ht="15" customHeight="1" x14ac:dyDescent="0.25">
      <c r="A68" s="14" t="s">
        <v>65</v>
      </c>
      <c r="B68" s="79"/>
      <c r="C68" s="66" t="s">
        <v>4</v>
      </c>
      <c r="D68" s="80"/>
      <c r="E68" s="66" t="s">
        <v>4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v>0</v>
      </c>
      <c r="D69" s="93">
        <v>0</v>
      </c>
      <c r="E69" s="44">
        <v>0</v>
      </c>
      <c r="F69" s="58">
        <f t="shared" si="1"/>
        <v>0</v>
      </c>
      <c r="G69" s="46">
        <f t="shared" si="3"/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v>0</v>
      </c>
      <c r="D70" s="80">
        <v>0</v>
      </c>
      <c r="E70" s="49">
        <v>0</v>
      </c>
      <c r="F70" s="34">
        <f t="shared" si="1"/>
        <v>0</v>
      </c>
      <c r="G70" s="46">
        <f t="shared" si="3"/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">
        <v>4</v>
      </c>
      <c r="D71" s="80"/>
      <c r="E71" s="66" t="s">
        <v>4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v>0</v>
      </c>
      <c r="D72" s="93">
        <v>0</v>
      </c>
      <c r="E72" s="44">
        <v>0</v>
      </c>
      <c r="F72" s="58">
        <f t="shared" si="1"/>
        <v>0</v>
      </c>
      <c r="G72" s="46">
        <f t="shared" si="3"/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13001294.609999999</v>
      </c>
      <c r="C73" s="49">
        <v>0.6696918375415144</v>
      </c>
      <c r="D73" s="80">
        <v>6412552</v>
      </c>
      <c r="E73" s="49">
        <v>0.3303081624584856</v>
      </c>
      <c r="F73" s="34">
        <f t="shared" si="1"/>
        <v>19413846.609999999</v>
      </c>
      <c r="G73" s="46">
        <f t="shared" si="3"/>
        <v>0.14497891274873126</v>
      </c>
      <c r="H73" s="32">
        <v>13018275</v>
      </c>
      <c r="I73" s="48">
        <v>0.61937885007213955</v>
      </c>
      <c r="J73" s="80">
        <v>8000000</v>
      </c>
      <c r="K73" s="49">
        <v>0.38062114992786039</v>
      </c>
      <c r="L73" s="34">
        <f>J73+H73</f>
        <v>21018275</v>
      </c>
      <c r="M73" s="51">
        <f>IF(ISBLANK(L73),"  ",IF(L76&gt;0,L73/L76,IF(L73&gt;0,1,0)))</f>
        <v>0.15756040463633228</v>
      </c>
    </row>
    <row r="74" spans="1:14" s="77" customFormat="1" ht="15" customHeight="1" x14ac:dyDescent="0.25">
      <c r="A74" s="78" t="s">
        <v>71</v>
      </c>
      <c r="B74" s="110">
        <v>13001294.609999999</v>
      </c>
      <c r="C74" s="75">
        <v>0.6696918375415144</v>
      </c>
      <c r="D74" s="111">
        <v>6412552</v>
      </c>
      <c r="E74" s="75">
        <v>0.3303081624584856</v>
      </c>
      <c r="F74" s="112">
        <f t="shared" si="1"/>
        <v>19413846.609999999</v>
      </c>
      <c r="G74" s="228">
        <f t="shared" si="3"/>
        <v>0.14497891274873126</v>
      </c>
      <c r="H74" s="110">
        <v>13018275</v>
      </c>
      <c r="I74" s="84">
        <v>0.61937885007213955</v>
      </c>
      <c r="J74" s="111">
        <v>8000000</v>
      </c>
      <c r="K74" s="75">
        <v>0.38062114992786039</v>
      </c>
      <c r="L74" s="112">
        <f>L73+L72+L71+L70+L69</f>
        <v>21018275</v>
      </c>
      <c r="M74" s="74">
        <f>IF(ISBLANK(L74),"  ",IF(L76&gt;0,L74/L76,IF(L74&gt;0,1,0)))</f>
        <v>0.15756040463633228</v>
      </c>
    </row>
    <row r="75" spans="1:14" s="77" customFormat="1" ht="15" customHeight="1" x14ac:dyDescent="0.25">
      <c r="A75" s="78" t="s">
        <v>72</v>
      </c>
      <c r="B75" s="110">
        <v>0</v>
      </c>
      <c r="C75" s="75">
        <v>0</v>
      </c>
      <c r="D75" s="124">
        <v>0</v>
      </c>
      <c r="E75" s="75">
        <v>0</v>
      </c>
      <c r="F75" s="113">
        <f t="shared" si="1"/>
        <v>0</v>
      </c>
      <c r="G75" s="228">
        <f t="shared" si="3"/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88654975.609999999</v>
      </c>
      <c r="C76" s="117">
        <v>0.66205849010275497</v>
      </c>
      <c r="D76" s="115">
        <v>45253095.859999999</v>
      </c>
      <c r="E76" s="117">
        <v>0.33794150989724503</v>
      </c>
      <c r="F76" s="115">
        <f t="shared" si="1"/>
        <v>133908071.47</v>
      </c>
      <c r="G76" s="117">
        <f t="shared" si="3"/>
        <v>1</v>
      </c>
      <c r="H76" s="115">
        <v>96048204</v>
      </c>
      <c r="I76" s="116">
        <v>0.7200112229397031</v>
      </c>
      <c r="J76" s="115">
        <v>37350000</v>
      </c>
      <c r="K76" s="117">
        <v>0.27998877706029685</v>
      </c>
      <c r="L76" s="115">
        <f>L74+L67+L47+L40+L48+L75</f>
        <v>133398204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79"/>
  <sheetViews>
    <sheetView zoomScale="75" zoomScaleNormal="75" workbookViewId="0">
      <pane ySplit="1" topLeftCell="A2" activePane="bottomLeft" state="frozen"/>
      <selection activeCell="O2" sqref="O2"/>
      <selection pane="bottomLef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17182659</v>
      </c>
      <c r="C13" s="44">
        <v>1</v>
      </c>
      <c r="D13" s="43">
        <v>0</v>
      </c>
      <c r="E13" s="44">
        <v>0</v>
      </c>
      <c r="F13" s="45">
        <f>D13+B13</f>
        <v>17182659</v>
      </c>
      <c r="G13" s="46">
        <f>IF(ISBLANK(F13),"  ",IF($F$76&gt;0,F13/$F$76,IF(F13&gt;0,1,0)))</f>
        <v>0.28454534618429694</v>
      </c>
      <c r="H13" s="4">
        <v>17315631</v>
      </c>
      <c r="I13" s="42">
        <v>1</v>
      </c>
      <c r="J13" s="43">
        <v>0</v>
      </c>
      <c r="K13" s="44">
        <v>0</v>
      </c>
      <c r="L13" s="45">
        <f t="shared" ref="L13:L34" si="0">J13+H13</f>
        <v>17315631</v>
      </c>
      <c r="M13" s="47">
        <f>IF(ISBLANK(L13),"  ",IF(L76&gt;0,L13/L76,IF(L13&gt;0,1,0)))</f>
        <v>0.25987717915170294</v>
      </c>
      <c r="N13" s="25"/>
    </row>
    <row r="14" spans="1:17" ht="15" customHeight="1" x14ac:dyDescent="0.2">
      <c r="A14" s="11" t="s">
        <v>13</v>
      </c>
      <c r="B14" s="3">
        <v>0</v>
      </c>
      <c r="C14" s="49">
        <v>0</v>
      </c>
      <c r="D14" s="93">
        <v>0</v>
      </c>
      <c r="E14" s="49">
        <v>0</v>
      </c>
      <c r="F14" s="50">
        <f t="shared" ref="F14:F76" si="1">D14+B14</f>
        <v>0</v>
      </c>
      <c r="G14" s="46">
        <f t="shared" ref="G14:G16" si="2">IF(ISBLANK(F14),"  ",IF($F$76&gt;0,F14/$F$76,IF(F14&gt;0,1,0)))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91409</v>
      </c>
      <c r="C15" s="55">
        <v>1</v>
      </c>
      <c r="D15" s="80">
        <v>0</v>
      </c>
      <c r="E15" s="55">
        <v>0</v>
      </c>
      <c r="F15" s="38">
        <f t="shared" si="1"/>
        <v>91409</v>
      </c>
      <c r="G15" s="46">
        <f t="shared" si="2"/>
        <v>1.5137357698456566E-3</v>
      </c>
      <c r="H15" s="79">
        <v>93864</v>
      </c>
      <c r="I15" s="53">
        <v>1</v>
      </c>
      <c r="J15" s="80">
        <v>0</v>
      </c>
      <c r="K15" s="55">
        <v>0</v>
      </c>
      <c r="L15" s="38">
        <f t="shared" si="0"/>
        <v>93864</v>
      </c>
      <c r="M15" s="56">
        <f>IF(ISBLANK(L15),"  ",IF(L76&gt;0,L15/L76,IF(L15&gt;0,1,0)))</f>
        <v>1.4087336201548443E-3</v>
      </c>
      <c r="N15" s="25"/>
    </row>
    <row r="16" spans="1:17" ht="15" customHeight="1" x14ac:dyDescent="0.2">
      <c r="A16" s="57" t="s">
        <v>15</v>
      </c>
      <c r="B16" s="3">
        <v>0</v>
      </c>
      <c r="C16" s="44">
        <v>0</v>
      </c>
      <c r="D16" s="93">
        <v>0</v>
      </c>
      <c r="E16" s="44">
        <v>0</v>
      </c>
      <c r="F16" s="58">
        <f t="shared" si="1"/>
        <v>0</v>
      </c>
      <c r="G16" s="46">
        <f t="shared" si="2"/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91409</v>
      </c>
      <c r="C17" s="44">
        <v>1</v>
      </c>
      <c r="D17" s="80">
        <v>0</v>
      </c>
      <c r="E17" s="44">
        <v>0</v>
      </c>
      <c r="F17" s="34">
        <f t="shared" si="1"/>
        <v>91409</v>
      </c>
      <c r="G17" s="46">
        <f>IF(ISBLANK(F17),"  ",IF($F$76&gt;0,F17/$F$76,IF(F17&gt;0,1,0)))</f>
        <v>1.5137357698456566E-3</v>
      </c>
      <c r="H17" s="32">
        <v>93864</v>
      </c>
      <c r="I17" s="48">
        <v>1</v>
      </c>
      <c r="J17" s="80">
        <v>0</v>
      </c>
      <c r="K17" s="49">
        <v>0</v>
      </c>
      <c r="L17" s="34">
        <f t="shared" si="0"/>
        <v>93864</v>
      </c>
      <c r="M17" s="51">
        <f>IF(ISBLANK(L17),"  ",IF(L76&gt;0,L17/L76,IF(L17&gt;0,1,0)))</f>
        <v>1.4087336201548443E-3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v>0</v>
      </c>
      <c r="D18" s="80">
        <v>0</v>
      </c>
      <c r="E18" s="44">
        <v>0</v>
      </c>
      <c r="F18" s="34">
        <f t="shared" si="1"/>
        <v>0</v>
      </c>
      <c r="G18" s="46">
        <f t="shared" ref="G18:G76" si="3">IF(ISBLANK(F18),"  ",IF($F$76&gt;0,F18/$F$76,IF(F18&gt;0,1,0)))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v>0</v>
      </c>
      <c r="D19" s="80">
        <v>0</v>
      </c>
      <c r="E19" s="44">
        <v>0</v>
      </c>
      <c r="F19" s="34">
        <f t="shared" si="1"/>
        <v>0</v>
      </c>
      <c r="G19" s="46">
        <f t="shared" si="3"/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v>0</v>
      </c>
      <c r="D20" s="80">
        <v>0</v>
      </c>
      <c r="E20" s="44">
        <v>0</v>
      </c>
      <c r="F20" s="34">
        <f t="shared" si="1"/>
        <v>0</v>
      </c>
      <c r="G20" s="46">
        <f t="shared" si="3"/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v>0</v>
      </c>
      <c r="D21" s="80">
        <v>0</v>
      </c>
      <c r="E21" s="44">
        <v>0</v>
      </c>
      <c r="F21" s="34">
        <f t="shared" si="1"/>
        <v>0</v>
      </c>
      <c r="G21" s="46">
        <f t="shared" si="3"/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v>0</v>
      </c>
      <c r="D22" s="80">
        <v>0</v>
      </c>
      <c r="E22" s="44">
        <v>0</v>
      </c>
      <c r="F22" s="34">
        <f t="shared" si="1"/>
        <v>0</v>
      </c>
      <c r="G22" s="46">
        <f t="shared" si="3"/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v>0</v>
      </c>
      <c r="D23" s="80">
        <v>0</v>
      </c>
      <c r="E23" s="44">
        <v>0</v>
      </c>
      <c r="F23" s="34">
        <f t="shared" si="1"/>
        <v>0</v>
      </c>
      <c r="G23" s="46">
        <f t="shared" si="3"/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v>0</v>
      </c>
      <c r="D24" s="80">
        <v>0</v>
      </c>
      <c r="E24" s="44">
        <v>0</v>
      </c>
      <c r="F24" s="34">
        <f t="shared" si="1"/>
        <v>0</v>
      </c>
      <c r="G24" s="46">
        <f t="shared" si="3"/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v>0</v>
      </c>
      <c r="D25" s="80">
        <v>0</v>
      </c>
      <c r="E25" s="44">
        <v>0</v>
      </c>
      <c r="F25" s="34">
        <f t="shared" si="1"/>
        <v>0</v>
      </c>
      <c r="G25" s="46">
        <f t="shared" si="3"/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v>0</v>
      </c>
      <c r="D26" s="80">
        <v>0</v>
      </c>
      <c r="E26" s="44">
        <v>0</v>
      </c>
      <c r="F26" s="34">
        <f t="shared" si="1"/>
        <v>0</v>
      </c>
      <c r="G26" s="46">
        <f t="shared" si="3"/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v>0</v>
      </c>
      <c r="D27" s="80">
        <v>0</v>
      </c>
      <c r="E27" s="44">
        <v>0</v>
      </c>
      <c r="F27" s="34">
        <f t="shared" si="1"/>
        <v>0</v>
      </c>
      <c r="G27" s="46">
        <f t="shared" si="3"/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v>0</v>
      </c>
      <c r="D28" s="80">
        <v>0</v>
      </c>
      <c r="E28" s="44">
        <v>0</v>
      </c>
      <c r="F28" s="34">
        <f t="shared" si="1"/>
        <v>0</v>
      </c>
      <c r="G28" s="46">
        <f t="shared" si="3"/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v>0</v>
      </c>
      <c r="D29" s="80">
        <v>0</v>
      </c>
      <c r="E29" s="44">
        <v>0</v>
      </c>
      <c r="F29" s="34">
        <f t="shared" si="1"/>
        <v>0</v>
      </c>
      <c r="G29" s="46">
        <f t="shared" si="3"/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v>0</v>
      </c>
      <c r="D30" s="80">
        <v>0</v>
      </c>
      <c r="E30" s="44">
        <v>0</v>
      </c>
      <c r="F30" s="34">
        <f t="shared" si="1"/>
        <v>0</v>
      </c>
      <c r="G30" s="46">
        <f t="shared" si="3"/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v>0</v>
      </c>
      <c r="D31" s="80">
        <v>0</v>
      </c>
      <c r="E31" s="44">
        <v>0</v>
      </c>
      <c r="F31" s="34">
        <f t="shared" si="1"/>
        <v>0</v>
      </c>
      <c r="G31" s="46">
        <f t="shared" si="3"/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v>0</v>
      </c>
      <c r="D32" s="80">
        <v>0</v>
      </c>
      <c r="E32" s="44">
        <v>0</v>
      </c>
      <c r="F32" s="34">
        <f t="shared" si="1"/>
        <v>0</v>
      </c>
      <c r="G32" s="46">
        <f t="shared" si="3"/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v>0</v>
      </c>
      <c r="D33" s="80">
        <v>0</v>
      </c>
      <c r="E33" s="44">
        <v>0</v>
      </c>
      <c r="F33" s="34">
        <f t="shared" si="1"/>
        <v>0</v>
      </c>
      <c r="G33" s="46">
        <f t="shared" si="3"/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v>0</v>
      </c>
      <c r="D34" s="80">
        <v>0</v>
      </c>
      <c r="E34" s="44">
        <v>0</v>
      </c>
      <c r="F34" s="34">
        <f t="shared" si="1"/>
        <v>0</v>
      </c>
      <c r="G34" s="46">
        <f t="shared" si="3"/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">
        <v>4</v>
      </c>
      <c r="D35" s="80"/>
      <c r="E35" s="66" t="s">
        <v>4</v>
      </c>
      <c r="F35" s="34">
        <f t="shared" si="1"/>
        <v>0</v>
      </c>
      <c r="G35" s="46">
        <f t="shared" si="3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v>0</v>
      </c>
      <c r="D36" s="80">
        <v>0</v>
      </c>
      <c r="E36" s="49">
        <v>0</v>
      </c>
      <c r="F36" s="34">
        <f t="shared" si="1"/>
        <v>0</v>
      </c>
      <c r="G36" s="46">
        <f t="shared" si="3"/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">
        <v>4</v>
      </c>
      <c r="D37" s="80"/>
      <c r="E37" s="66" t="s">
        <v>4</v>
      </c>
      <c r="F37" s="34">
        <f t="shared" si="1"/>
        <v>0</v>
      </c>
      <c r="G37" s="46">
        <f t="shared" si="3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v>0</v>
      </c>
      <c r="D38" s="70">
        <v>0</v>
      </c>
      <c r="E38" s="49">
        <v>0</v>
      </c>
      <c r="F38" s="68">
        <f t="shared" si="1"/>
        <v>0</v>
      </c>
      <c r="G38" s="46">
        <f t="shared" si="3"/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4" t="s">
        <v>10</v>
      </c>
      <c r="D39" s="70"/>
      <c r="E39" s="44" t="s">
        <v>10</v>
      </c>
      <c r="F39" s="34">
        <f t="shared" si="1"/>
        <v>0</v>
      </c>
      <c r="G39" s="46">
        <f t="shared" si="3"/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17274068</v>
      </c>
      <c r="C40" s="73">
        <v>1</v>
      </c>
      <c r="D40" s="122">
        <v>0</v>
      </c>
      <c r="E40" s="73">
        <v>0</v>
      </c>
      <c r="F40" s="71">
        <f t="shared" si="1"/>
        <v>17274068</v>
      </c>
      <c r="G40" s="228">
        <f t="shared" si="3"/>
        <v>0.28605908195414259</v>
      </c>
      <c r="H40" s="71">
        <v>17409495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17409495</v>
      </c>
      <c r="M40" s="74">
        <f>IF(ISBLANK(L40),"  ",IF(L76&gt;0,L40/L76,IF(L40&gt;0,1,0)))</f>
        <v>0.26128591277185781</v>
      </c>
      <c r="N40" s="76"/>
    </row>
    <row r="41" spans="1:14" ht="15" customHeight="1" x14ac:dyDescent="0.25">
      <c r="A41" s="78" t="s">
        <v>38</v>
      </c>
      <c r="B41" s="79"/>
      <c r="C41" s="66" t="s">
        <v>4</v>
      </c>
      <c r="D41" s="80"/>
      <c r="E41" s="66" t="s">
        <v>4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v>0</v>
      </c>
      <c r="D42" s="123">
        <v>0</v>
      </c>
      <c r="E42" s="44">
        <v>0</v>
      </c>
      <c r="F42" s="38">
        <f t="shared" si="1"/>
        <v>0</v>
      </c>
      <c r="G42" s="46">
        <f t="shared" si="3"/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v>0</v>
      </c>
      <c r="D43" s="80">
        <v>0</v>
      </c>
      <c r="E43" s="49">
        <v>0</v>
      </c>
      <c r="F43" s="34">
        <f t="shared" si="1"/>
        <v>0</v>
      </c>
      <c r="G43" s="46">
        <f t="shared" si="3"/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v>0</v>
      </c>
      <c r="D44" s="80">
        <v>0</v>
      </c>
      <c r="E44" s="49">
        <v>0</v>
      </c>
      <c r="F44" s="68">
        <f t="shared" si="1"/>
        <v>0</v>
      </c>
      <c r="G44" s="46">
        <f t="shared" si="3"/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v>0</v>
      </c>
      <c r="D45" s="80">
        <v>0</v>
      </c>
      <c r="E45" s="49">
        <v>0</v>
      </c>
      <c r="F45" s="68">
        <f t="shared" si="1"/>
        <v>0</v>
      </c>
      <c r="G45" s="46">
        <f t="shared" si="3"/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v>0</v>
      </c>
      <c r="D46" s="80">
        <v>0</v>
      </c>
      <c r="E46" s="49">
        <v>0</v>
      </c>
      <c r="F46" s="68">
        <f t="shared" si="1"/>
        <v>0</v>
      </c>
      <c r="G46" s="46">
        <f t="shared" si="3"/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v>0</v>
      </c>
      <c r="D47" s="107">
        <v>0</v>
      </c>
      <c r="E47" s="75">
        <v>0</v>
      </c>
      <c r="F47" s="86">
        <f t="shared" si="1"/>
        <v>0</v>
      </c>
      <c r="G47" s="228">
        <f t="shared" si="3"/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v>0</v>
      </c>
      <c r="D48" s="111">
        <v>0</v>
      </c>
      <c r="E48" s="75">
        <v>0</v>
      </c>
      <c r="F48" s="90">
        <f t="shared" si="1"/>
        <v>0</v>
      </c>
      <c r="G48" s="228">
        <f t="shared" si="3"/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">
        <v>4</v>
      </c>
      <c r="D49" s="93"/>
      <c r="E49" s="94" t="s">
        <v>4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4">
        <v>0</v>
      </c>
      <c r="D50" s="93">
        <v>0</v>
      </c>
      <c r="E50" s="44">
        <v>0</v>
      </c>
      <c r="F50" s="96">
        <f t="shared" si="1"/>
        <v>0</v>
      </c>
      <c r="G50" s="46">
        <f t="shared" si="3"/>
        <v>0</v>
      </c>
      <c r="H50" s="91">
        <v>0</v>
      </c>
      <c r="I50" s="42">
        <v>0</v>
      </c>
      <c r="J50" s="93">
        <v>0</v>
      </c>
      <c r="K50" s="44">
        <v>0</v>
      </c>
      <c r="L50" s="96">
        <f t="shared" ref="L50:L66" si="4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9">
        <v>0</v>
      </c>
      <c r="D51" s="80">
        <v>0</v>
      </c>
      <c r="E51" s="49">
        <v>0</v>
      </c>
      <c r="F51" s="97">
        <f t="shared" si="1"/>
        <v>0</v>
      </c>
      <c r="G51" s="46">
        <f t="shared" si="3"/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4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9">
        <v>0</v>
      </c>
      <c r="D52" s="126">
        <v>0</v>
      </c>
      <c r="E52" s="49">
        <v>0</v>
      </c>
      <c r="F52" s="99">
        <f t="shared" si="1"/>
        <v>0</v>
      </c>
      <c r="G52" s="46">
        <f t="shared" si="3"/>
        <v>0</v>
      </c>
      <c r="H52" s="125">
        <v>0</v>
      </c>
      <c r="I52" s="48">
        <v>0</v>
      </c>
      <c r="J52" s="126">
        <v>0</v>
      </c>
      <c r="K52" s="49">
        <v>0</v>
      </c>
      <c r="L52" s="99">
        <f t="shared" si="4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9">
        <v>0</v>
      </c>
      <c r="D53" s="126">
        <v>0</v>
      </c>
      <c r="E53" s="49">
        <v>0</v>
      </c>
      <c r="F53" s="99">
        <f t="shared" si="1"/>
        <v>0</v>
      </c>
      <c r="G53" s="46">
        <f t="shared" si="3"/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4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9">
        <v>0</v>
      </c>
      <c r="D54" s="126">
        <v>0</v>
      </c>
      <c r="E54" s="49">
        <v>0</v>
      </c>
      <c r="F54" s="99">
        <f t="shared" si="1"/>
        <v>0</v>
      </c>
      <c r="G54" s="46">
        <f t="shared" si="3"/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4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9">
        <v>0</v>
      </c>
      <c r="D55" s="80">
        <v>0</v>
      </c>
      <c r="E55" s="49">
        <v>0</v>
      </c>
      <c r="F55" s="97">
        <f t="shared" si="1"/>
        <v>0</v>
      </c>
      <c r="G55" s="46">
        <f t="shared" si="3"/>
        <v>0</v>
      </c>
      <c r="H55" s="79">
        <v>0</v>
      </c>
      <c r="I55" s="48">
        <v>0</v>
      </c>
      <c r="J55" s="80">
        <v>0</v>
      </c>
      <c r="K55" s="49">
        <v>0</v>
      </c>
      <c r="L55" s="97">
        <f t="shared" si="4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75">
        <v>0</v>
      </c>
      <c r="D56" s="107">
        <v>0</v>
      </c>
      <c r="E56" s="75">
        <v>0</v>
      </c>
      <c r="F56" s="97">
        <f t="shared" si="1"/>
        <v>0</v>
      </c>
      <c r="G56" s="46">
        <f t="shared" si="3"/>
        <v>0</v>
      </c>
      <c r="H56" s="127">
        <v>0</v>
      </c>
      <c r="I56" s="84">
        <v>0</v>
      </c>
      <c r="J56" s="107">
        <v>0</v>
      </c>
      <c r="K56" s="75">
        <v>0</v>
      </c>
      <c r="L56" s="97">
        <f t="shared" si="4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9">
        <v>0</v>
      </c>
      <c r="D57" s="129">
        <v>0</v>
      </c>
      <c r="E57" s="49">
        <v>0</v>
      </c>
      <c r="F57" s="101">
        <f t="shared" si="1"/>
        <v>0</v>
      </c>
      <c r="G57" s="46">
        <f t="shared" si="3"/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4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v>0</v>
      </c>
      <c r="D58" s="80">
        <v>0</v>
      </c>
      <c r="E58" s="49">
        <v>0</v>
      </c>
      <c r="F58" s="34">
        <f t="shared" si="1"/>
        <v>0</v>
      </c>
      <c r="G58" s="46">
        <f t="shared" si="3"/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4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316379</v>
      </c>
      <c r="C59" s="49">
        <v>0.61237805822235991</v>
      </c>
      <c r="D59" s="80">
        <v>200261</v>
      </c>
      <c r="E59" s="49">
        <v>0.88415452538631345</v>
      </c>
      <c r="F59" s="34">
        <f t="shared" si="1"/>
        <v>516640</v>
      </c>
      <c r="G59" s="46">
        <f t="shared" si="3"/>
        <v>8.5555738289781087E-3</v>
      </c>
      <c r="H59" s="32">
        <v>226500</v>
      </c>
      <c r="I59" s="48">
        <v>0.68325791855203621</v>
      </c>
      <c r="J59" s="80">
        <v>105000</v>
      </c>
      <c r="K59" s="49">
        <v>0.31674208144796379</v>
      </c>
      <c r="L59" s="34">
        <f t="shared" si="4"/>
        <v>331500</v>
      </c>
      <c r="M59" s="51">
        <f>IF(ISBLANK(L59),"  ",IF(L76&gt;0,L59/L76,IF(L59&gt;0,1,0)))</f>
        <v>4.9752321985141361E-3</v>
      </c>
      <c r="N59" s="25"/>
    </row>
    <row r="60" spans="1:14" ht="15" customHeight="1" x14ac:dyDescent="0.2">
      <c r="A60" s="81" t="s">
        <v>57</v>
      </c>
      <c r="B60" s="69">
        <v>0</v>
      </c>
      <c r="C60" s="49">
        <v>0</v>
      </c>
      <c r="D60" s="70">
        <v>2426253</v>
      </c>
      <c r="E60" s="49">
        <v>1</v>
      </c>
      <c r="F60" s="68">
        <f t="shared" si="1"/>
        <v>2426253</v>
      </c>
      <c r="G60" s="46">
        <f t="shared" si="3"/>
        <v>4.017882213781284E-2</v>
      </c>
      <c r="H60" s="69">
        <v>0</v>
      </c>
      <c r="I60" s="48">
        <v>0</v>
      </c>
      <c r="J60" s="70">
        <v>2500000</v>
      </c>
      <c r="K60" s="49">
        <v>1</v>
      </c>
      <c r="L60" s="68">
        <f t="shared" si="4"/>
        <v>2500000</v>
      </c>
      <c r="M60" s="51">
        <f>IF(ISBLANK(L60),"  ",IF(L76&gt;0,L60/L76,IF(L60&gt;0,1,0)))</f>
        <v>3.7520604815340391E-2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v>0</v>
      </c>
      <c r="D61" s="80">
        <v>0</v>
      </c>
      <c r="E61" s="49">
        <v>0</v>
      </c>
      <c r="F61" s="34">
        <f t="shared" si="1"/>
        <v>0</v>
      </c>
      <c r="G61" s="46">
        <f t="shared" si="3"/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4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v>0</v>
      </c>
      <c r="D62" s="80">
        <v>0</v>
      </c>
      <c r="E62" s="49">
        <v>0</v>
      </c>
      <c r="F62" s="34">
        <f t="shared" si="1"/>
        <v>0</v>
      </c>
      <c r="G62" s="46">
        <f t="shared" si="3"/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4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v>0</v>
      </c>
      <c r="D63" s="80">
        <v>1681451</v>
      </c>
      <c r="E63" s="49">
        <v>1</v>
      </c>
      <c r="F63" s="34">
        <f t="shared" si="1"/>
        <v>1681451</v>
      </c>
      <c r="G63" s="46">
        <f t="shared" si="3"/>
        <v>2.7844878774986589E-2</v>
      </c>
      <c r="H63" s="32">
        <v>0</v>
      </c>
      <c r="I63" s="48">
        <v>0</v>
      </c>
      <c r="J63" s="80">
        <v>2020000</v>
      </c>
      <c r="K63" s="49">
        <v>1</v>
      </c>
      <c r="L63" s="34">
        <f t="shared" si="4"/>
        <v>2020000</v>
      </c>
      <c r="M63" s="51">
        <f>IF(ISBLANK(L63),"  ",IF(L76&gt;0,L63/L76,IF(L63&gt;0,1,0)))</f>
        <v>3.0316648690795037E-2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v>0</v>
      </c>
      <c r="D64" s="80">
        <v>0</v>
      </c>
      <c r="E64" s="49">
        <v>0</v>
      </c>
      <c r="F64" s="34">
        <f t="shared" si="1"/>
        <v>0</v>
      </c>
      <c r="G64" s="46">
        <f t="shared" si="3"/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4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9">
        <v>0</v>
      </c>
      <c r="D65" s="80">
        <v>11031865</v>
      </c>
      <c r="E65" s="49">
        <v>1</v>
      </c>
      <c r="F65" s="34">
        <f t="shared" si="1"/>
        <v>11031865</v>
      </c>
      <c r="G65" s="46">
        <f t="shared" si="3"/>
        <v>0.18268801385649502</v>
      </c>
      <c r="H65" s="32">
        <v>0</v>
      </c>
      <c r="I65" s="48">
        <v>0</v>
      </c>
      <c r="J65" s="80">
        <v>16000000</v>
      </c>
      <c r="K65" s="49">
        <v>1</v>
      </c>
      <c r="L65" s="34">
        <f t="shared" si="4"/>
        <v>16000000</v>
      </c>
      <c r="M65" s="51">
        <f>IF(ISBLANK(L65),"  ",IF(L76&gt;0,L65/L76,IF(L65&gt;0,1,0)))</f>
        <v>0.24013187081817852</v>
      </c>
      <c r="N65" s="25"/>
    </row>
    <row r="66" spans="1:14" ht="15" customHeight="1" x14ac:dyDescent="0.2">
      <c r="A66" s="81" t="s">
        <v>63</v>
      </c>
      <c r="B66" s="32">
        <v>529181.53</v>
      </c>
      <c r="C66" s="49">
        <v>6.4622925204267809E-2</v>
      </c>
      <c r="D66" s="80">
        <v>7659577</v>
      </c>
      <c r="E66" s="49">
        <v>12.372895401260942</v>
      </c>
      <c r="F66" s="34">
        <f t="shared" si="1"/>
        <v>8188758.5300000003</v>
      </c>
      <c r="G66" s="46">
        <f t="shared" si="3"/>
        <v>0.13560608580653696</v>
      </c>
      <c r="H66" s="32">
        <v>619061</v>
      </c>
      <c r="I66" s="48">
        <v>7.3970186141551597E-2</v>
      </c>
      <c r="J66" s="80">
        <v>7750000</v>
      </c>
      <c r="K66" s="49">
        <v>0.9260298138584484</v>
      </c>
      <c r="L66" s="34">
        <f t="shared" si="4"/>
        <v>8369061</v>
      </c>
      <c r="M66" s="51">
        <f>IF(ISBLANK(L66),"  ",IF(L76&gt;0,L66/L76,IF(L66&gt;0,1,0)))</f>
        <v>0.12560489218259099</v>
      </c>
      <c r="N66" s="25"/>
    </row>
    <row r="67" spans="1:14" s="77" customFormat="1" ht="15" customHeight="1" x14ac:dyDescent="0.25">
      <c r="A67" s="105" t="s">
        <v>64</v>
      </c>
      <c r="B67" s="106">
        <v>845560.53</v>
      </c>
      <c r="C67" s="75">
        <v>3.546075409564628E-2</v>
      </c>
      <c r="D67" s="107">
        <v>22999407</v>
      </c>
      <c r="E67" s="75">
        <v>27.200174795195142</v>
      </c>
      <c r="F67" s="106">
        <f t="shared" si="1"/>
        <v>23844967.530000001</v>
      </c>
      <c r="G67" s="46">
        <f t="shared" si="3"/>
        <v>0.39487337440480952</v>
      </c>
      <c r="H67" s="106">
        <v>845561</v>
      </c>
      <c r="I67" s="84">
        <v>2.8937192547398388E-2</v>
      </c>
      <c r="J67" s="107">
        <v>28375000</v>
      </c>
      <c r="K67" s="75">
        <v>0.97106280745260165</v>
      </c>
      <c r="L67" s="106">
        <f>L66+L65+L64+L63+L62+L61+L60+L59+L58+L57+L56</f>
        <v>29220561</v>
      </c>
      <c r="M67" s="74">
        <f>IF(ISBLANK(L67),"  ",IF(L76&gt;0,L67/L76,IF(L67&gt;0,1,0)))</f>
        <v>0.43854924870541906</v>
      </c>
      <c r="N67" s="76"/>
    </row>
    <row r="68" spans="1:14" ht="15" customHeight="1" x14ac:dyDescent="0.25">
      <c r="A68" s="14" t="s">
        <v>65</v>
      </c>
      <c r="B68" s="79"/>
      <c r="C68" s="66" t="s">
        <v>4</v>
      </c>
      <c r="D68" s="80"/>
      <c r="E68" s="66" t="s">
        <v>4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v>0</v>
      </c>
      <c r="D69" s="93">
        <v>0</v>
      </c>
      <c r="E69" s="44">
        <v>0</v>
      </c>
      <c r="F69" s="58">
        <f t="shared" si="1"/>
        <v>0</v>
      </c>
      <c r="G69" s="46">
        <f t="shared" si="3"/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v>0</v>
      </c>
      <c r="D70" s="80">
        <v>0</v>
      </c>
      <c r="E70" s="49">
        <v>0</v>
      </c>
      <c r="F70" s="34">
        <f t="shared" si="1"/>
        <v>0</v>
      </c>
      <c r="G70" s="46">
        <f t="shared" si="3"/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">
        <v>4</v>
      </c>
      <c r="D71" s="80"/>
      <c r="E71" s="66" t="s">
        <v>4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v>0</v>
      </c>
      <c r="D72" s="93">
        <v>0</v>
      </c>
      <c r="E72" s="44">
        <v>0</v>
      </c>
      <c r="F72" s="58">
        <f t="shared" si="1"/>
        <v>0</v>
      </c>
      <c r="G72" s="46">
        <f t="shared" si="3"/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v>0</v>
      </c>
      <c r="D73" s="80">
        <v>19267329</v>
      </c>
      <c r="E73" s="49">
        <v>1</v>
      </c>
      <c r="F73" s="34">
        <f t="shared" si="1"/>
        <v>19267329</v>
      </c>
      <c r="G73" s="46">
        <f t="shared" si="3"/>
        <v>0.31906754364104783</v>
      </c>
      <c r="H73" s="32">
        <v>0</v>
      </c>
      <c r="I73" s="48">
        <v>0</v>
      </c>
      <c r="J73" s="80">
        <v>20000000</v>
      </c>
      <c r="K73" s="49">
        <v>1</v>
      </c>
      <c r="L73" s="34">
        <f>J73+H73</f>
        <v>20000000</v>
      </c>
      <c r="M73" s="51">
        <f>IF(ISBLANK(L73),"  ",IF(L76&gt;0,L73/L76,IF(L73&gt;0,1,0)))</f>
        <v>0.30016483852272313</v>
      </c>
    </row>
    <row r="74" spans="1:14" s="77" customFormat="1" ht="15" customHeight="1" x14ac:dyDescent="0.25">
      <c r="A74" s="78" t="s">
        <v>71</v>
      </c>
      <c r="B74" s="110">
        <v>0</v>
      </c>
      <c r="C74" s="75">
        <v>0</v>
      </c>
      <c r="D74" s="111">
        <v>19267329</v>
      </c>
      <c r="E74" s="75">
        <v>1</v>
      </c>
      <c r="F74" s="112">
        <f t="shared" si="1"/>
        <v>19267329</v>
      </c>
      <c r="G74" s="228">
        <f t="shared" si="3"/>
        <v>0.31906754364104783</v>
      </c>
      <c r="H74" s="110">
        <v>0</v>
      </c>
      <c r="I74" s="84">
        <v>0</v>
      </c>
      <c r="J74" s="111">
        <v>20000000</v>
      </c>
      <c r="K74" s="75">
        <v>1</v>
      </c>
      <c r="L74" s="112">
        <f>L73+L72+L71+L70+L69</f>
        <v>20000000</v>
      </c>
      <c r="M74" s="74">
        <f>IF(ISBLANK(L74),"  ",IF(L76&gt;0,L74/L76,IF(L74&gt;0,1,0)))</f>
        <v>0.30016483852272313</v>
      </c>
    </row>
    <row r="75" spans="1:14" s="77" customFormat="1" ht="15" customHeight="1" x14ac:dyDescent="0.25">
      <c r="A75" s="78" t="s">
        <v>72</v>
      </c>
      <c r="B75" s="110">
        <v>0</v>
      </c>
      <c r="C75" s="75">
        <v>0</v>
      </c>
      <c r="D75" s="111">
        <v>0</v>
      </c>
      <c r="E75" s="75">
        <v>0</v>
      </c>
      <c r="F75" s="113">
        <f t="shared" si="1"/>
        <v>0</v>
      </c>
      <c r="G75" s="228">
        <f t="shared" si="3"/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18119628.530000001</v>
      </c>
      <c r="C76" s="117">
        <v>0.30006158958282964</v>
      </c>
      <c r="D76" s="115">
        <v>42266736</v>
      </c>
      <c r="E76" s="117">
        <v>0.69993841041717042</v>
      </c>
      <c r="F76" s="115">
        <f t="shared" si="1"/>
        <v>60386364.530000001</v>
      </c>
      <c r="G76" s="117">
        <f t="shared" si="3"/>
        <v>1</v>
      </c>
      <c r="H76" s="115">
        <v>18255056</v>
      </c>
      <c r="I76" s="116">
        <v>0.27397629682316343</v>
      </c>
      <c r="J76" s="115">
        <v>48375000</v>
      </c>
      <c r="K76" s="117">
        <v>0.72602370317683662</v>
      </c>
      <c r="L76" s="115">
        <f>L74+L67+L47+L40+L48+L75</f>
        <v>66630056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H41" sqref="H41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SUBoard!B13+SUBR!B13+SUNO!B13+SUSLA!B13+SULaw!B13+SUAg!B13</f>
        <v>43466221</v>
      </c>
      <c r="C13" s="42">
        <f t="shared" ref="C13:C76" si="0">IF(ISBLANK(B13),"  ",IF(F13&gt;0,B13/F13,IF(B13&gt;0,1,0)))</f>
        <v>1</v>
      </c>
      <c r="D13" s="43">
        <f>SUBoard!D13+SUBR!D13+SUNO!D13+SUSLA!D13+SULaw!D13+SUAg!D13</f>
        <v>0</v>
      </c>
      <c r="E13" s="44">
        <f>IF(ISBLANK(D13),"  ",IF(F13&gt;0,D13/F13,IF(D13&gt;0,1,0)))</f>
        <v>0</v>
      </c>
      <c r="F13" s="45">
        <f>D13+B13</f>
        <v>43466221</v>
      </c>
      <c r="G13" s="46">
        <f>IF(ISBLANK(F13),"  ",IF(F76&gt;0,F13/F76,IF(F13&gt;0,1,0)))</f>
        <v>0.16995832782190884</v>
      </c>
      <c r="H13" s="4">
        <f>SUBoard!H13+SUBR!H13+SUNO!H13+SUSLA!H13+SULaw!H13+SUAg!H13</f>
        <v>45838434</v>
      </c>
      <c r="I13" s="42">
        <f>IF(ISBLANK(H13),"  ",IF(L13&gt;0,H13/L13,IF(H13&gt;0,1,0)))</f>
        <v>1</v>
      </c>
      <c r="J13" s="43">
        <f>SUBoard!J13+SUBR!J13+SUNO!J13+SUSLA!J13+SULaw!J13+SUAg!J13</f>
        <v>0</v>
      </c>
      <c r="K13" s="44">
        <f>IF(ISBLANK(J13),"  ",IF(L13&gt;0,J13/L13,IF(J13&gt;0,1,0)))</f>
        <v>0</v>
      </c>
      <c r="L13" s="45">
        <f t="shared" ref="L13:L34" si="1">J13+H13</f>
        <v>45838434</v>
      </c>
      <c r="M13" s="47">
        <f>IF(ISBLANK(L13),"  ",IF(L76&gt;0,L13/L76,IF(L13&gt;0,1,0)))</f>
        <v>0.17049908050931831</v>
      </c>
      <c r="N13" s="25"/>
    </row>
    <row r="14" spans="1:17" ht="15" customHeight="1" x14ac:dyDescent="0.2">
      <c r="A14" s="11" t="s">
        <v>13</v>
      </c>
      <c r="B14" s="4">
        <f>SUBoard!B14+SUBR!B14+SUNO!B14+SUSLA!B14+SULaw!B14+SUAg!B14</f>
        <v>0</v>
      </c>
      <c r="C14" s="48">
        <f t="shared" si="0"/>
        <v>0</v>
      </c>
      <c r="D14" s="43">
        <f>SUBoard!D14+SUBR!D14+SUNO!D14+SUSLA!D14+SULaw!D14+SUAg!D14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SUBoard!H14+SUBR!H14+SUNO!H14+SUSLA!H14+SULaw!H14+SUAg!H14</f>
        <v>0</v>
      </c>
      <c r="I14" s="48">
        <f>IF(ISBLANK(H14),"  ",IF(L14&gt;0,H14/L14,IF(H14&gt;0,1,0)))</f>
        <v>0</v>
      </c>
      <c r="J14" s="43">
        <f>SUBoard!J14+SUBR!J14+SUNO!J14+SUSLA!J14+SULaw!J14+SUAg!J14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52">
        <f>SUBoard!B15+SUBR!B15+SUNO!B15+SUSLA!B15+SULaw!B15+SUAg!B15</f>
        <v>4537118.21</v>
      </c>
      <c r="C15" s="53">
        <f t="shared" si="0"/>
        <v>1</v>
      </c>
      <c r="D15" s="54">
        <f>SUBoard!D15+SUBR!D15+SUNO!D15+SUSLA!D15+SULaw!D15+SUAg!D15</f>
        <v>0</v>
      </c>
      <c r="E15" s="55">
        <f>IF(ISBLANK(D15),"  ",IF(F15&gt;0,D15/F15,IF(D15&gt;0,1,0)))</f>
        <v>0</v>
      </c>
      <c r="F15" s="38">
        <f>D15+B15</f>
        <v>4537118.21</v>
      </c>
      <c r="G15" s="56">
        <f>IF(ISBLANK(F15),"  ",IF(F76&gt;0,F15/F76,IF(F15&gt;0,1,0)))</f>
        <v>1.774069625472921E-2</v>
      </c>
      <c r="H15" s="52">
        <f>SUBoard!H15+SUBR!H15+SUNO!H15+SUSLA!H15+SULaw!H15+SUAg!H15</f>
        <v>4624272</v>
      </c>
      <c r="I15" s="53">
        <f>IF(ISBLANK(H15),"  ",IF(L15&gt;0,H15/L15,IF(H15&gt;0,1,0)))</f>
        <v>1</v>
      </c>
      <c r="J15" s="54">
        <f>SUBoard!J15+SUBR!J15+SUNO!J15+SUSLA!J15+SULaw!J15+SUAg!J15</f>
        <v>0</v>
      </c>
      <c r="K15" s="55">
        <f>IF(ISBLANK(J15),"  ",IF(L15&gt;0,J15/L15,IF(J15&gt;0,1,0)))</f>
        <v>0</v>
      </c>
      <c r="L15" s="38">
        <f t="shared" si="1"/>
        <v>4624272</v>
      </c>
      <c r="M15" s="56">
        <f>IF(ISBLANK(L15),"  ",IF(L76&gt;0,L15/L76,IF(L15&gt;0,1,0)))</f>
        <v>1.7200284896839765E-2</v>
      </c>
      <c r="N15" s="25"/>
    </row>
    <row r="16" spans="1:17" ht="15" customHeight="1" x14ac:dyDescent="0.2">
      <c r="A16" s="57" t="s">
        <v>15</v>
      </c>
      <c r="B16" s="4">
        <f>SUBoard!B16+SUBR!B16+SUNO!B16+SUSLA!B16+SULaw!B16+SUAg!B16</f>
        <v>0</v>
      </c>
      <c r="C16" s="42">
        <f t="shared" si="0"/>
        <v>0</v>
      </c>
      <c r="D16" s="43">
        <f>SUBoard!D16+SUBR!D16+SUNO!D16+SUSLA!D16+SULaw!D16+SUAg!D16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SUBoard!H16+SUBR!H16+SUNO!H16+SUSLA!H16+SULaw!H16+SUAg!H16</f>
        <v>0</v>
      </c>
      <c r="I16" s="42">
        <f t="shared" ref="I16:I34" si="3">IF(ISBLANK(H16),"  ",IF(L16&gt;0,H16/L16,IF(H16&gt;0,1,0)))</f>
        <v>0</v>
      </c>
      <c r="J16" s="43">
        <f>SUBoard!J16+SUBR!J16+SUNO!J16+SUSLA!J16+SULaw!J16+SUAg!J16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SUBoard!B17+SUBR!B17+SUNO!B17+SUSLA!B17+SULaw!B17+SUAg!B17</f>
        <v>2787118.2099999995</v>
      </c>
      <c r="C17" s="48">
        <f t="shared" si="0"/>
        <v>1</v>
      </c>
      <c r="D17" s="43">
        <f>SUBoard!D17+SUBR!D17+SUNO!D17+SUSLA!D17+SULaw!D17+SUAg!D17</f>
        <v>0</v>
      </c>
      <c r="E17" s="44">
        <f t="shared" ref="E17:E34" si="5">IF(ISBLANK(D17),"  ",IF(F17&gt;0,D17/F17,IF(D17&gt;0,1,0)))</f>
        <v>0</v>
      </c>
      <c r="F17" s="34">
        <f t="shared" si="2"/>
        <v>2787118.2099999995</v>
      </c>
      <c r="G17" s="51">
        <f>IF(ISBLANK(F17),"  ",IF(F76&gt;0,F17/F76,IF(F17&gt;0,1,0)))</f>
        <v>1.0897978695078914E-2</v>
      </c>
      <c r="H17" s="4">
        <f>SUBoard!H17+SUBR!H17+SUNO!H17+SUSLA!H17+SULaw!H17+SUAg!H17</f>
        <v>2824272</v>
      </c>
      <c r="I17" s="48">
        <f t="shared" si="3"/>
        <v>1</v>
      </c>
      <c r="J17" s="43">
        <f>SUBoard!J17+SUBR!J17+SUNO!J17+SUSLA!J17+SULaw!J17+SUAg!J17</f>
        <v>0</v>
      </c>
      <c r="K17" s="49">
        <f t="shared" si="4"/>
        <v>0</v>
      </c>
      <c r="L17" s="34">
        <f t="shared" si="1"/>
        <v>2824272</v>
      </c>
      <c r="M17" s="51">
        <f>IF(ISBLANK(L17),"  ",IF(L76&gt;0,L17/L76,IF(L17&gt;0,1,0)))</f>
        <v>1.0505066100386706E-2</v>
      </c>
      <c r="N17" s="25"/>
    </row>
    <row r="18" spans="1:14" ht="15" customHeight="1" x14ac:dyDescent="0.2">
      <c r="A18" s="59" t="s">
        <v>17</v>
      </c>
      <c r="B18" s="4">
        <f>SUBoard!B18+SUBR!B18+SUNO!B18+SUSLA!B18+SULaw!B18+SUAg!B18</f>
        <v>1000000</v>
      </c>
      <c r="C18" s="48">
        <f t="shared" si="0"/>
        <v>1</v>
      </c>
      <c r="D18" s="43">
        <f>SUBoard!D18+SUBR!D18+SUNO!D18+SUSLA!D18+SULaw!D18+SUAg!D18</f>
        <v>0</v>
      </c>
      <c r="E18" s="44">
        <f t="shared" si="5"/>
        <v>0</v>
      </c>
      <c r="F18" s="34">
        <f t="shared" si="2"/>
        <v>1000000</v>
      </c>
      <c r="G18" s="51">
        <f>IF(ISBLANK(F18),"  ",IF(F76&gt;0,F18/F76,IF(F18&gt;0,1,0)))</f>
        <v>3.9101243198001691E-3</v>
      </c>
      <c r="H18" s="4">
        <f>SUBoard!H18+SUBR!H18+SUNO!H18+SUSLA!H18+SULaw!H18+SUAg!H18</f>
        <v>1000000</v>
      </c>
      <c r="I18" s="48">
        <f t="shared" si="3"/>
        <v>1</v>
      </c>
      <c r="J18" s="43">
        <f>SUBoard!J18+SUBR!J18+SUNO!J18+SUSLA!J18+SULaw!J18+SUAg!J18</f>
        <v>0</v>
      </c>
      <c r="K18" s="49">
        <f t="shared" si="4"/>
        <v>0</v>
      </c>
      <c r="L18" s="34">
        <f t="shared" si="1"/>
        <v>1000000</v>
      </c>
      <c r="M18" s="51">
        <f>IF(ISBLANK(L18),"  ",IF(L76&gt;0,L18/L76,IF(L18&gt;0,1,0)))</f>
        <v>3.719565998029477E-3</v>
      </c>
      <c r="N18" s="25"/>
    </row>
    <row r="19" spans="1:14" ht="15" customHeight="1" x14ac:dyDescent="0.2">
      <c r="A19" s="59" t="s">
        <v>18</v>
      </c>
      <c r="B19" s="4">
        <f>SUBoard!B19+SUBR!B19+SUNO!B19+SUSLA!B19+SULaw!B19+SUAg!B19</f>
        <v>0</v>
      </c>
      <c r="C19" s="48">
        <f t="shared" si="0"/>
        <v>0</v>
      </c>
      <c r="D19" s="43">
        <f>SUBoard!D19+SUBR!D19+SUNO!D19+SUSLA!D19+SULaw!D19+SUAg!D19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SUBoard!H19+SUBR!H19+SUNO!H19+SUSLA!H19+SULaw!H19+SUAg!H19</f>
        <v>0</v>
      </c>
      <c r="I19" s="48">
        <f t="shared" si="3"/>
        <v>0</v>
      </c>
      <c r="J19" s="43">
        <f>SUBoard!J19+SUBR!J19+SUNO!J19+SUSLA!J19+SULaw!J19+SUAg!J19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SUBoard!B20+SUBR!B20+SUNO!B20+SUSLA!B20+SULaw!B20+SUAg!B20</f>
        <v>0</v>
      </c>
      <c r="C20" s="48">
        <f t="shared" si="0"/>
        <v>0</v>
      </c>
      <c r="D20" s="43">
        <f>SUBoard!D20+SUBR!D20+SUNO!D20+SUSLA!D20+SULaw!D20+SUAg!D20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SUBoard!H20+SUBR!H20+SUNO!H20+SUSLA!H20+SULaw!H20+SUAg!H20</f>
        <v>0</v>
      </c>
      <c r="I20" s="48">
        <f t="shared" si="3"/>
        <v>0</v>
      </c>
      <c r="J20" s="43">
        <f>SUBoard!J20+SUBR!J20+SUNO!J20+SUSLA!J20+SULaw!J20+SUAg!J20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SUBoard!B21+SUBR!B21+SUNO!B21+SUSLA!B21+SULaw!B21+SUAg!B21</f>
        <v>0</v>
      </c>
      <c r="C21" s="48">
        <f t="shared" si="0"/>
        <v>0</v>
      </c>
      <c r="D21" s="43">
        <f>SUBoard!D21+SUBR!D21+SUNO!D21+SUSLA!D21+SULaw!D21+SUAg!D21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SUBoard!H21+SUBR!H21+SUNO!H21+SUSLA!H21+SULaw!H21+SUAg!H21</f>
        <v>50000</v>
      </c>
      <c r="I21" s="48">
        <f t="shared" si="3"/>
        <v>1</v>
      </c>
      <c r="J21" s="43">
        <f>SUBoard!J21+SUBR!J21+SUNO!J21+SUSLA!J21+SULaw!J21+SUAg!J21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1.8597829990147385E-4</v>
      </c>
      <c r="N21" s="25"/>
    </row>
    <row r="22" spans="1:14" ht="15" customHeight="1" x14ac:dyDescent="0.2">
      <c r="A22" s="59" t="s">
        <v>21</v>
      </c>
      <c r="B22" s="4">
        <f>SUBoard!B22+SUBR!B22+SUNO!B22+SUSLA!B22+SULaw!B22+SUAg!B22</f>
        <v>750000</v>
      </c>
      <c r="C22" s="48">
        <f t="shared" si="0"/>
        <v>1</v>
      </c>
      <c r="D22" s="43">
        <f>SUBoard!D22+SUBR!D22+SUNO!D22+SUSLA!D22+SULaw!D22+SUAg!D22</f>
        <v>0</v>
      </c>
      <c r="E22" s="44">
        <f t="shared" si="5"/>
        <v>0</v>
      </c>
      <c r="F22" s="34">
        <f t="shared" si="2"/>
        <v>750000</v>
      </c>
      <c r="G22" s="51">
        <f>IF(ISBLANK(F22),"  ",IF(F76&gt;0,F22/F76,IF(F22&gt;0,1,0)))</f>
        <v>2.932593239850127E-3</v>
      </c>
      <c r="H22" s="4">
        <f>SUBoard!H22+SUBR!H22+SUNO!H22+SUSLA!H22+SULaw!H22+SUAg!H22</f>
        <v>750000</v>
      </c>
      <c r="I22" s="48">
        <f t="shared" si="3"/>
        <v>1</v>
      </c>
      <c r="J22" s="43">
        <f>SUBoard!J22+SUBR!J22+SUNO!J22+SUSLA!J22+SULaw!J22+SUAg!J22</f>
        <v>0</v>
      </c>
      <c r="K22" s="49">
        <f t="shared" si="4"/>
        <v>0</v>
      </c>
      <c r="L22" s="34">
        <f t="shared" si="1"/>
        <v>750000</v>
      </c>
      <c r="M22" s="51">
        <f>IF(ISBLANK(L22),"  ",IF(L76&gt;0,L22/L76,IF(L22&gt;0,1,0)))</f>
        <v>2.7896744985221075E-3</v>
      </c>
      <c r="N22" s="25"/>
    </row>
    <row r="23" spans="1:14" ht="15" customHeight="1" x14ac:dyDescent="0.2">
      <c r="A23" s="59" t="s">
        <v>22</v>
      </c>
      <c r="B23" s="4">
        <f>SUBoard!B23+SUBR!B23+SUNO!B23+SUSLA!B23+SULaw!B23+SUAg!B23</f>
        <v>0</v>
      </c>
      <c r="C23" s="48">
        <f t="shared" si="0"/>
        <v>0</v>
      </c>
      <c r="D23" s="43">
        <f>SUBoard!D23+SUBR!D23+SUNO!D23+SUSLA!D23+SULaw!D23+SUAg!D23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SUBoard!H23+SUBR!H23+SUNO!H23+SUSLA!H23+SULaw!H23+SUAg!H23</f>
        <v>0</v>
      </c>
      <c r="I23" s="48">
        <f t="shared" si="3"/>
        <v>0</v>
      </c>
      <c r="J23" s="43">
        <f>SUBoard!J23+SUBR!J23+SUNO!J23+SUSLA!J23+SULaw!J23+SUAg!J23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SUBoard!B24+SUBR!B24+SUNO!B24+SUSLA!B24+SULaw!B24+SUAg!B24</f>
        <v>0</v>
      </c>
      <c r="C24" s="48">
        <f t="shared" si="0"/>
        <v>0</v>
      </c>
      <c r="D24" s="43">
        <f>SUBoard!D24+SUBR!D24+SUNO!D24+SUSLA!D24+SULaw!D24+SUAg!D24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SUBoard!H24+SUBR!H24+SUNO!H24+SUSLA!H24+SULaw!H24+SUAg!H24</f>
        <v>0</v>
      </c>
      <c r="I24" s="48">
        <f t="shared" si="3"/>
        <v>0</v>
      </c>
      <c r="J24" s="43">
        <f>SUBoard!J24+SUBR!J24+SUNO!J24+SUSLA!J24+SULaw!J24+SUAg!J24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SUBoard!B25+SUBR!B25+SUNO!B25+SUSLA!B25+SULaw!B25+SUAg!B25</f>
        <v>0</v>
      </c>
      <c r="C25" s="48">
        <f t="shared" si="0"/>
        <v>0</v>
      </c>
      <c r="D25" s="43">
        <f>SUBoard!D25+SUBR!D25+SUNO!D25+SUSLA!D25+SULaw!D25+SUAg!D25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SUBoard!H25+SUBR!H25+SUNO!H25+SUSLA!H25+SULaw!H25+SUAg!H25</f>
        <v>0</v>
      </c>
      <c r="I25" s="48">
        <f t="shared" si="3"/>
        <v>0</v>
      </c>
      <c r="J25" s="43">
        <f>SUBoard!J25+SUBR!J25+SUNO!J25+SUSLA!J25+SULaw!J25+SUAg!J25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SUBoard!B26+SUBR!B26+SUNO!B26+SUSLA!B26+SULaw!B26+SUAg!B26</f>
        <v>0</v>
      </c>
      <c r="C26" s="48">
        <f t="shared" si="0"/>
        <v>0</v>
      </c>
      <c r="D26" s="43">
        <f>SUBoard!D26+SUBR!D26+SUNO!D26+SUSLA!D26+SULaw!D26+SUAg!D26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SUBoard!H26+SUBR!H26+SUNO!H26+SUSLA!H26+SULaw!H26+SUAg!H26</f>
        <v>0</v>
      </c>
      <c r="I26" s="48">
        <f t="shared" si="3"/>
        <v>0</v>
      </c>
      <c r="J26" s="43">
        <f>SUBoard!J26+SUBR!J26+SUNO!J26+SUSLA!J26+SULaw!J26+SUAg!J26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SUBoard!B27+SUBR!B27+SUNO!B27+SUSLA!B27+SULaw!B27+SUAg!B27</f>
        <v>0</v>
      </c>
      <c r="C27" s="48">
        <f t="shared" si="0"/>
        <v>0</v>
      </c>
      <c r="D27" s="43">
        <f>SUBoard!D27+SUBR!D27+SUNO!D27+SUSLA!D27+SULaw!D27+SUAg!D27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SUBoard!H27+SUBR!H27+SUNO!H27+SUSLA!H27+SULaw!H27+SUAg!H27</f>
        <v>0</v>
      </c>
      <c r="I27" s="48">
        <f t="shared" si="3"/>
        <v>0</v>
      </c>
      <c r="J27" s="43">
        <f>SUBoard!J27+SUBR!J27+SUNO!J27+SUSLA!J27+SULaw!J27+SUAg!J27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SUBoard!B28+SUBR!B28+SUNO!B28+SUSLA!B28+SULaw!B28+SUAg!B28</f>
        <v>0</v>
      </c>
      <c r="C28" s="48">
        <f t="shared" si="0"/>
        <v>0</v>
      </c>
      <c r="D28" s="43">
        <f>SUBoard!D28+SUBR!D28+SUNO!D28+SUSLA!D28+SULaw!D28+SUAg!D28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SUBoard!H28+SUBR!H28+SUNO!H28+SUSLA!H28+SULaw!H28+SUAg!H28</f>
        <v>0</v>
      </c>
      <c r="I28" s="48">
        <f t="shared" si="3"/>
        <v>0</v>
      </c>
      <c r="J28" s="43">
        <f>SUBoard!J28+SUBR!J28+SUNO!J28+SUSLA!J28+SULaw!J28+SUAg!J28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SUBoard!B29+SUBR!B29+SUNO!B29+SUSLA!B29+SULaw!B29+SUAg!B29</f>
        <v>0</v>
      </c>
      <c r="C29" s="48">
        <f t="shared" si="0"/>
        <v>0</v>
      </c>
      <c r="D29" s="43">
        <f>SUBoard!D29+SUBR!D29+SUNO!D29+SUSLA!D29+SULaw!D29+SUAg!D29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SUBoard!H29+SUBR!H29+SUNO!H29+SUSLA!H29+SULaw!H29+SUAg!H29</f>
        <v>0</v>
      </c>
      <c r="I29" s="48">
        <f t="shared" si="3"/>
        <v>0</v>
      </c>
      <c r="J29" s="43">
        <f>SUBoard!J29+SUBR!J29+SUNO!J29+SUSLA!J29+SULaw!J29+SUAg!J29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SUBoard!B30+SUBR!B30+SUNO!B30+SUSLA!B30+SULaw!B30+SUAg!B30</f>
        <v>0</v>
      </c>
      <c r="C30" s="48">
        <f t="shared" si="0"/>
        <v>0</v>
      </c>
      <c r="D30" s="43">
        <f>SUBoard!D30+SUBR!D30+SUNO!D30+SUSLA!D30+SULaw!D30+SUAg!D30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SUBoard!H30+SUBR!H30+SUNO!H30+SUSLA!H30+SULaw!H30+SUAg!H30</f>
        <v>0</v>
      </c>
      <c r="I30" s="48">
        <f t="shared" si="3"/>
        <v>0</v>
      </c>
      <c r="J30" s="43">
        <f>SUBoard!J30+SUBR!J30+SUNO!J30+SUSLA!J30+SULaw!J30+SUAg!J30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SUBoard!B31+SUBR!B31+SUNO!B31+SUSLA!B31+SULaw!B31+SUAg!B31</f>
        <v>0</v>
      </c>
      <c r="C31" s="48">
        <f t="shared" si="0"/>
        <v>0</v>
      </c>
      <c r="D31" s="43">
        <f>SUBoard!D31+SUBR!D31+SUNO!D31+SUSLA!D31+SULaw!D31+SUAg!D31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SUBoard!H31+SUBR!H31+SUNO!H31+SUSLA!H31+SULaw!H31+SUAg!H31</f>
        <v>0</v>
      </c>
      <c r="I31" s="48">
        <f t="shared" si="3"/>
        <v>0</v>
      </c>
      <c r="J31" s="43">
        <f>SUBoard!J31+SUBR!J31+SUNO!J31+SUSLA!J31+SULaw!J31+SUAg!J31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SUBoard!B32+SUBR!B32+SUNO!B32+SUSLA!B32+SULaw!B32+SUAg!B32</f>
        <v>0</v>
      </c>
      <c r="C32" s="48">
        <f t="shared" si="0"/>
        <v>0</v>
      </c>
      <c r="D32" s="43">
        <f>SUBoard!D32+SUBR!D32+SUNO!D32+SUSLA!D32+SULaw!D32+SUAg!D32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SUBoard!H32+SUBR!H32+SUNO!H32+SUSLA!H32+SULaw!H32+SUAg!H32</f>
        <v>0</v>
      </c>
      <c r="I32" s="48">
        <f t="shared" si="3"/>
        <v>0</v>
      </c>
      <c r="J32" s="43">
        <f>SUBoard!J32+SUBR!J32+SUNO!J32+SUSLA!J32+SULaw!J32+SUAg!J32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SUBoard!B33+SUBR!B33+SUNO!B33+SUSLA!B33+SULaw!B33+SUAg!B33</f>
        <v>0</v>
      </c>
      <c r="C33" s="48">
        <f>IF(ISBLANK(B33),"  ",IF(F33&gt;0,B33/F33,IF(B33&gt;0,1,0)))</f>
        <v>0</v>
      </c>
      <c r="D33" s="43">
        <f>SUBoard!D33+SUBR!D33+SUNO!D33+SUSLA!D33+SULaw!D33+SUAg!D33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SUBoard!H33+SUBR!H33+SUNO!H33+SUSLA!H33+SULaw!H33+SUAg!H33</f>
        <v>0</v>
      </c>
      <c r="I33" s="48">
        <f>IF(ISBLANK(H33),"  ",IF(L33&gt;0,H33/L33,IF(H33&gt;0,1,0)))</f>
        <v>0</v>
      </c>
      <c r="J33" s="43">
        <f>SUBoard!J33+SUBR!J33+SUNO!J33+SUSLA!J33+SULaw!J33+SUAg!J33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SUBoard!B34+SUBR!B34+SUNO!B34+SUSLA!B34+SULaw!B34+SUAg!B34</f>
        <v>0</v>
      </c>
      <c r="C34" s="48">
        <f t="shared" si="0"/>
        <v>0</v>
      </c>
      <c r="D34" s="43">
        <f>SUBoard!D34+SUBR!D34+SUNO!D34+SUSLA!D34+SULaw!D34+SUAg!D34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156">
        <f>SUBoard!H34+SUBR!H34+SUNO!H34+SUSLA!H34+SULaw!H34+SUAg!H34</f>
        <v>0</v>
      </c>
      <c r="I34" s="48">
        <f t="shared" si="3"/>
        <v>0</v>
      </c>
      <c r="J34" s="43">
        <f>SUBoard!J34+SUBR!J34+SUNO!J34+SUSLA!J34+SULaw!J34+SUAg!J34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157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SUBoard!B36+SUBR!B36+SUNO!B36+SUSLA!B36+SULaw!B36+SUAg!B36</f>
        <v>0</v>
      </c>
      <c r="C36" s="48">
        <f t="shared" si="0"/>
        <v>0</v>
      </c>
      <c r="D36" s="43">
        <f>SUBoard!D36+SUBR!D36+SUNO!D36+SUSLA!D36+SULaw!D36+SUAg!D36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SUBoard!H36+SUBR!H36+SUNO!H36+SUSLA!H36+SULaw!H36+SUAg!H36</f>
        <v>0</v>
      </c>
      <c r="I36" s="48">
        <f>IF(ISBLANK(H36),"  ",IF(L36&gt;0,H36/L36,IF(H36&gt;0,1,0)))</f>
        <v>0</v>
      </c>
      <c r="J36" s="43">
        <f>SUBoard!J36+SUBR!J36+SUNO!J36+SUSLA!J36+SULaw!J36+SUAg!J36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158">
        <f>SUBoard!B38+SUBR!B38+SUNO!B38+SUSLA!B38+SULaw!B38+SUAg!B38</f>
        <v>0</v>
      </c>
      <c r="C38" s="48">
        <f t="shared" si="0"/>
        <v>0</v>
      </c>
      <c r="D38" s="159">
        <f>SUBoard!D38+SUBR!D38+SUNO!D38+SUSLA!D38+SULaw!D38+SUAg!D38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158">
        <f>SUBoard!H38+SUBR!H38+SUNO!H38+SUSLA!H38+SULaw!H38+SUAg!H38</f>
        <v>0</v>
      </c>
      <c r="I38" s="48">
        <f>IF(ISBLANK(H38),"  ",IF(L38&gt;0,H38/L38,IF(H38&gt;0,1,0)))</f>
        <v>0</v>
      </c>
      <c r="J38" s="159">
        <f>SUBoard!J38+SUBR!J38+SUNO!J38+SUSLA!J38+SULaw!J38+SUAg!J38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48003339.210000001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48003339.210000001</v>
      </c>
      <c r="G40" s="74">
        <f>IF(ISBLANK(F40),"  ",IF(F76&gt;0,F40/F76,IF(F40&gt;0,1,0)))</f>
        <v>0.18769902407663805</v>
      </c>
      <c r="H40" s="71">
        <f>H39+H38+H36+H34+H29+H28+H26+H27+H25+H24+H23+H22+H21+H20+H19+H18+H17+H16+H14+H13+H30+H31+H32+H33</f>
        <v>50462706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50462706</v>
      </c>
      <c r="M40" s="74">
        <f>IF(ISBLANK(L40),"  ",IF(L76&gt;0,L40/L76,IF(L40&gt;0,1,0)))</f>
        <v>0.18769936540615809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SUBoard!B42+SUBR!B42+SUNO!B42+SUSLA!B42+SULaw!B42+SUAg!B42</f>
        <v>0</v>
      </c>
      <c r="C42" s="42">
        <f t="shared" si="0"/>
        <v>0</v>
      </c>
      <c r="D42" s="43">
        <f>SUBoard!D42+SUBR!D42+SUNO!D42+SUSLA!D42+SULaw!D42+SUAg!D42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SUBoard!H42+SUBR!H42+SUNO!H42+SUSLA!H42+SULaw!H42+SUAg!H42</f>
        <v>0</v>
      </c>
      <c r="I42" s="42">
        <f t="shared" ref="I42:I48" si="7">IF(ISBLANK(H42),"  ",IF(L42&gt;0,H42/L42,IF(H42&gt;0,1,0)))</f>
        <v>0</v>
      </c>
      <c r="J42" s="43">
        <f>SUBoard!J42+SUBR!J42+SUNO!J42+SUSLA!J42+SULaw!J42+SUAg!J42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SUBoard!B43+SUBR!B43+SUNO!B43+SUSLA!B43+SULaw!B43+SUAg!B43</f>
        <v>0</v>
      </c>
      <c r="C43" s="48">
        <f t="shared" si="0"/>
        <v>0</v>
      </c>
      <c r="D43" s="43">
        <f>SUBoard!D43+SUBR!D43+SUNO!D43+SUSLA!D43+SULaw!D43+SUAg!D43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SUBoard!H43+SUBR!H43+SUNO!H43+SUSLA!H43+SULaw!H43+SUAg!H43</f>
        <v>0</v>
      </c>
      <c r="I43" s="48">
        <f t="shared" si="7"/>
        <v>0</v>
      </c>
      <c r="J43" s="43">
        <f>SUBoard!J43+SUBR!J43+SUNO!J43+SUSLA!J43+SULaw!J43+SUAg!J43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SUBoard!B44+SUBR!B44+SUNO!B44+SUSLA!B44+SULaw!B44+SUAg!B44</f>
        <v>0</v>
      </c>
      <c r="C44" s="48">
        <f t="shared" si="0"/>
        <v>0</v>
      </c>
      <c r="D44" s="43">
        <f>SUBoard!D44+SUBR!D44+SUNO!D44+SUSLA!D44+SULaw!D44+SUAg!D44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SUBoard!H44+SUBR!H44+SUNO!H44+SUSLA!H44+SULaw!H44+SUAg!H44</f>
        <v>0</v>
      </c>
      <c r="I44" s="48">
        <f t="shared" si="7"/>
        <v>0</v>
      </c>
      <c r="J44" s="43">
        <f>SUBoard!J44+SUBR!J44+SUNO!J44+SUSLA!J44+SULaw!J44+SUAg!J44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SUBoard!B45+SUBR!B45+SUNO!B45+SUSLA!B45+SULaw!B45+SUAg!B45</f>
        <v>3282217</v>
      </c>
      <c r="C45" s="48">
        <f t="shared" si="0"/>
        <v>1</v>
      </c>
      <c r="D45" s="43">
        <f>SUBoard!D45+SUBR!D45+SUNO!D45+SUSLA!D45+SULaw!D45+SUAg!D45</f>
        <v>0</v>
      </c>
      <c r="E45" s="49">
        <f t="shared" si="6"/>
        <v>0</v>
      </c>
      <c r="F45" s="68">
        <f>D45+B45</f>
        <v>3282217</v>
      </c>
      <c r="G45" s="51">
        <f>IF(ISBLANK(F45),"  ",IF(D76&gt;0,F45/D76,IF(F45&gt;0,1,0)))</f>
        <v>3.0949895536807614E-2</v>
      </c>
      <c r="H45" s="4">
        <f>SUBoard!H45+SUBR!H45+SUNO!H45+SUSLA!H45+SULaw!H45+SUAg!H45</f>
        <v>3028515</v>
      </c>
      <c r="I45" s="48">
        <f t="shared" si="7"/>
        <v>1</v>
      </c>
      <c r="J45" s="43">
        <f>SUBoard!J45+SUBR!J45+SUNO!J45+SUSLA!J45+SULaw!J45+SUAg!J45</f>
        <v>0</v>
      </c>
      <c r="K45" s="49">
        <f t="shared" si="8"/>
        <v>0</v>
      </c>
      <c r="L45" s="68">
        <f>J45+H45</f>
        <v>3028515</v>
      </c>
      <c r="M45" s="51">
        <f>IF(ISBLANK(L45),"  ",IF(J76&gt;0,L45/J76,IF(L45&gt;0,1,0)))</f>
        <v>2.8334654942198365E-2</v>
      </c>
      <c r="N45" s="25"/>
    </row>
    <row r="46" spans="1:14" ht="15" customHeight="1" x14ac:dyDescent="0.2">
      <c r="A46" s="81" t="s">
        <v>43</v>
      </c>
      <c r="B46" s="4">
        <f>SUBoard!B46+SUBR!B46+SUNO!B46+SUSLA!B46+SULaw!B46+SUAg!B46</f>
        <v>0</v>
      </c>
      <c r="C46" s="48">
        <f t="shared" si="0"/>
        <v>0</v>
      </c>
      <c r="D46" s="43">
        <f>SUBoard!D46+SUBR!D46+SUNO!D46+SUSLA!D46+SULaw!D46+SUAg!D46</f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4">
        <f>SUBoard!H46+SUBR!H46+SUNO!H46+SUSLA!H46+SULaw!H46+SUAg!H46</f>
        <v>0</v>
      </c>
      <c r="I46" s="48">
        <f t="shared" si="7"/>
        <v>0</v>
      </c>
      <c r="J46" s="43">
        <f>SUBoard!J46+SUBR!J46+SUNO!J46+SUSLA!J46+SULaw!J46+SUAg!J46</f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f>B46+B45+B44+B43+B42</f>
        <v>3282217</v>
      </c>
      <c r="C47" s="84">
        <f t="shared" si="0"/>
        <v>1</v>
      </c>
      <c r="D47" s="107">
        <f>D46+D45+D44+D43+D42</f>
        <v>0</v>
      </c>
      <c r="E47" s="75">
        <f t="shared" si="6"/>
        <v>0</v>
      </c>
      <c r="F47" s="86">
        <f>F46+F45+F44+F43+F42</f>
        <v>3282217</v>
      </c>
      <c r="G47" s="74">
        <f>IF(ISBLANK(F47),"  ",IF(F76&gt;0,F47/F76,IF(F47&gt;0,1,0)))</f>
        <v>1.2833876514561552E-2</v>
      </c>
      <c r="H47" s="106">
        <f>H46+H45+H44+H43+H42</f>
        <v>3028515</v>
      </c>
      <c r="I47" s="84">
        <f t="shared" si="7"/>
        <v>1</v>
      </c>
      <c r="J47" s="107">
        <f>J46+J45+J44+J43+J42</f>
        <v>0</v>
      </c>
      <c r="K47" s="75">
        <f t="shared" si="8"/>
        <v>0</v>
      </c>
      <c r="L47" s="86">
        <f>L46+L45+L44+L43+L42</f>
        <v>3028515</v>
      </c>
      <c r="M47" s="74">
        <f>IF(ISBLANK(L47),"  ",IF(L76&gt;0,L47/L76,IF(L47&gt;0,1,0)))</f>
        <v>1.1264761418522241E-2</v>
      </c>
      <c r="N47" s="76"/>
    </row>
    <row r="48" spans="1:14" s="77" customFormat="1" ht="15" customHeight="1" x14ac:dyDescent="0.25">
      <c r="A48" s="87" t="s">
        <v>45</v>
      </c>
      <c r="B48" s="124">
        <f>[4]Revenue!H103</f>
        <v>0</v>
      </c>
      <c r="C48" s="84">
        <f t="shared" si="0"/>
        <v>0</v>
      </c>
      <c r="D48" s="111">
        <f>[4]Revenue!J103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f>[4]Revenue!N103</f>
        <v>0</v>
      </c>
      <c r="I48" s="84">
        <f t="shared" si="7"/>
        <v>0</v>
      </c>
      <c r="J48" s="111">
        <f>[4]Revenue!P103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SUBoard!B50+SUBR!B50+SUNO!B50+SUSLA!B50+SULaw!B50+SUAg!B50</f>
        <v>66321750.559999995</v>
      </c>
      <c r="C50" s="42">
        <f t="shared" si="0"/>
        <v>1</v>
      </c>
      <c r="D50" s="43">
        <f>SUBoard!D50+SUBR!D50+SUNO!D50+SUSLA!D50+SULaw!D50+SUAg!D50</f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66321750.559999995</v>
      </c>
      <c r="G50" s="46">
        <f>IF(ISBLANK(F50),"  ",IF(F76&gt;0,F50/F76,IF(F50&gt;0,1,0)))</f>
        <v>0.25932628979637651</v>
      </c>
      <c r="H50" s="4">
        <f>SUBoard!H50+SUBR!H50+SUNO!H50+SUSLA!H50+SULaw!H50+SUAg!H50</f>
        <v>66615284</v>
      </c>
      <c r="I50" s="42">
        <f t="shared" ref="I50:I67" si="11">IF(ISBLANK(H50),"  ",IF(L50&gt;0,H50/L50,IF(H50&gt;0,1,0)))</f>
        <v>1</v>
      </c>
      <c r="J50" s="43">
        <f>SUBoard!J50+SUBR!J50+SUNO!J50+SUSLA!J50+SULaw!J50+SUAg!J50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66615284</v>
      </c>
      <c r="M50" s="46">
        <f>IF(ISBLANK(L50),"  ",IF(L76&gt;0,L50/L76,IF(L50&gt;0,1,0)))</f>
        <v>0.24777994531547703</v>
      </c>
      <c r="N50" s="25"/>
    </row>
    <row r="51" spans="1:14" ht="15" customHeight="1" x14ac:dyDescent="0.2">
      <c r="A51" s="31" t="s">
        <v>48</v>
      </c>
      <c r="B51" s="4">
        <f>SUBoard!B51+SUBR!B51+SUNO!B51+SUSLA!B51+SULaw!B51+SUAg!B51</f>
        <v>10387541.780000001</v>
      </c>
      <c r="C51" s="48">
        <f t="shared" si="0"/>
        <v>1</v>
      </c>
      <c r="D51" s="43">
        <f>SUBoard!D51+SUBR!D51+SUNO!D51+SUSLA!D51+SULaw!D51+SUAg!D51</f>
        <v>0</v>
      </c>
      <c r="E51" s="49">
        <f t="shared" si="9"/>
        <v>0</v>
      </c>
      <c r="F51" s="97">
        <f t="shared" si="10"/>
        <v>10387541.780000001</v>
      </c>
      <c r="G51" s="51">
        <f>IF(ISBLANK(F51),"  ",IF(F76&gt;0,F51/F76,IF(F51&gt;0,1,0)))</f>
        <v>4.0616579736918346E-2</v>
      </c>
      <c r="H51" s="4">
        <f>SUBoard!H51+SUBR!H51+SUNO!H51+SUSLA!H51+SULaw!H51+SUAg!H51</f>
        <v>10513186</v>
      </c>
      <c r="I51" s="48">
        <f t="shared" si="11"/>
        <v>1</v>
      </c>
      <c r="J51" s="43">
        <f>SUBoard!J51+SUBR!J51+SUNO!J51+SUSLA!J51+SULaw!J51+SUAg!J51</f>
        <v>0</v>
      </c>
      <c r="K51" s="49">
        <f t="shared" si="12"/>
        <v>0</v>
      </c>
      <c r="L51" s="97">
        <f t="shared" si="13"/>
        <v>10513186</v>
      </c>
      <c r="M51" s="51">
        <f>IF(ISBLANK(L51),"  ",IF(L76&gt;0,L51/L76,IF(L51&gt;0,1,0)))</f>
        <v>3.9104489176559523E-2</v>
      </c>
      <c r="N51" s="25"/>
    </row>
    <row r="52" spans="1:14" ht="15" customHeight="1" x14ac:dyDescent="0.2">
      <c r="A52" s="98" t="s">
        <v>49</v>
      </c>
      <c r="B52" s="4">
        <f>SUBoard!B52+SUBR!B52+SUNO!B52+SUSLA!B52+SULaw!B52+SUAg!B52</f>
        <v>2515634.31</v>
      </c>
      <c r="C52" s="48">
        <f t="shared" si="0"/>
        <v>1</v>
      </c>
      <c r="D52" s="43">
        <f>SUBoard!D52+SUBR!D52+SUNO!D52+SUSLA!D52+SULaw!D52+SUAg!D52</f>
        <v>0</v>
      </c>
      <c r="E52" s="49">
        <f t="shared" si="9"/>
        <v>0</v>
      </c>
      <c r="F52" s="99">
        <f t="shared" si="10"/>
        <v>2515634.31</v>
      </c>
      <c r="G52" s="51">
        <f>IF(ISBLANK(F52),"  ",IF(F76&gt;0,F52/F76,IF(F52&gt;0,1,0)))</f>
        <v>9.8364428952547184E-3</v>
      </c>
      <c r="H52" s="4">
        <f>SUBoard!H52+SUBR!H52+SUNO!H52+SUSLA!H52+SULaw!H52+SUAg!H52</f>
        <v>2541203</v>
      </c>
      <c r="I52" s="48">
        <f t="shared" si="11"/>
        <v>1</v>
      </c>
      <c r="J52" s="43">
        <f>SUBoard!J52+SUBR!J52+SUNO!J52+SUSLA!J52+SULaw!J52+SUAg!J52</f>
        <v>0</v>
      </c>
      <c r="K52" s="49">
        <f t="shared" si="12"/>
        <v>0</v>
      </c>
      <c r="L52" s="99">
        <f t="shared" si="13"/>
        <v>2541203</v>
      </c>
      <c r="M52" s="51">
        <f>IF(ISBLANK(L52),"  ",IF(L76&gt;0,L52/L76,IF(L52&gt;0,1,0)))</f>
        <v>9.4521722728905001E-3</v>
      </c>
      <c r="N52" s="25"/>
    </row>
    <row r="53" spans="1:14" ht="15" customHeight="1" x14ac:dyDescent="0.2">
      <c r="A53" s="98" t="s">
        <v>50</v>
      </c>
      <c r="B53" s="4">
        <f>SUBoard!B53+SUBR!B53+SUNO!B53+SUSLA!B53+SULaw!B53+SUAg!B53</f>
        <v>1128132.74</v>
      </c>
      <c r="C53" s="48">
        <f t="shared" si="0"/>
        <v>1</v>
      </c>
      <c r="D53" s="43">
        <f>SUBoard!D53+SUBR!D53+SUNO!D53+SUSLA!D53+SULaw!D53+SUAg!D53</f>
        <v>0</v>
      </c>
      <c r="E53" s="49">
        <f t="shared" si="9"/>
        <v>0</v>
      </c>
      <c r="F53" s="99">
        <f t="shared" si="10"/>
        <v>1128132.74</v>
      </c>
      <c r="G53" s="51">
        <f>IF(ISBLANK(F53),"  ",IF(F76&gt;0,F53/F76,IF(F53&gt;0,1,0)))</f>
        <v>4.4111392626368009E-3</v>
      </c>
      <c r="H53" s="4">
        <f>SUBoard!H53+SUBR!H53+SUNO!H53+SUSLA!H53+SULaw!H53+SUAg!H53</f>
        <v>1082004</v>
      </c>
      <c r="I53" s="48">
        <f t="shared" si="11"/>
        <v>1</v>
      </c>
      <c r="J53" s="43">
        <f>SUBoard!J53+SUBR!J53+SUNO!J53+SUSLA!J53+SULaw!J53+SUAg!J53</f>
        <v>0</v>
      </c>
      <c r="K53" s="49">
        <f t="shared" si="12"/>
        <v>0</v>
      </c>
      <c r="L53" s="99">
        <f t="shared" si="13"/>
        <v>1082004</v>
      </c>
      <c r="M53" s="51">
        <f>IF(ISBLANK(L53),"  ",IF(L76&gt;0,L53/L76,IF(L53&gt;0,1,0)))</f>
        <v>4.0245852881318862E-3</v>
      </c>
      <c r="N53" s="25"/>
    </row>
    <row r="54" spans="1:14" ht="15" customHeight="1" x14ac:dyDescent="0.2">
      <c r="A54" s="98" t="s">
        <v>51</v>
      </c>
      <c r="B54" s="4">
        <f>SUBoard!B54+SUBR!B54+SUNO!B54+SUSLA!B54+SULaw!B54+SUAg!B54</f>
        <v>0</v>
      </c>
      <c r="C54" s="48">
        <f>IF(ISBLANK(B54),"  ",IF(F54&gt;0,B54/F54,IF(B54&gt;0,1,0)))</f>
        <v>0</v>
      </c>
      <c r="D54" s="43">
        <f>SUBoard!D54+SUBR!D54+SUNO!D54+SUSLA!D54+SULaw!D54+SUAg!D54</f>
        <v>3194054.67</v>
      </c>
      <c r="E54" s="49">
        <f>IF(ISBLANK(D54),"  ",IF(F54&gt;0,D54/F54,IF(D54&gt;0,1,0)))</f>
        <v>1</v>
      </c>
      <c r="F54" s="99">
        <f t="shared" si="10"/>
        <v>3194054.67</v>
      </c>
      <c r="G54" s="51">
        <f>IF(ISBLANK(F54),"  ",IF(F76&gt;0,F54/F76,IF(F54&gt;0,1,0)))</f>
        <v>1.2489150843938304E-2</v>
      </c>
      <c r="H54" s="4">
        <f>SUBoard!H54+SUBR!H54+SUNO!H54+SUSLA!H54+SULaw!H54+SUAg!H54</f>
        <v>0</v>
      </c>
      <c r="I54" s="48">
        <f>IF(ISBLANK(H54),"  ",IF(L54&gt;0,H54/L54,IF(H54&gt;0,1,0)))</f>
        <v>0</v>
      </c>
      <c r="J54" s="43">
        <f>SUBoard!J54+SUBR!J54+SUNO!J54+SUSLA!J54+SULaw!J54+SUAg!J54</f>
        <v>3677578</v>
      </c>
      <c r="K54" s="49">
        <f>IF(ISBLANK(J54),"  ",IF(L54&gt;0,J54/L54,IF(J54&gt;0,1,0)))</f>
        <v>1</v>
      </c>
      <c r="L54" s="99">
        <f t="shared" si="13"/>
        <v>3677578</v>
      </c>
      <c r="M54" s="51">
        <f>IF(ISBLANK(L54),"  ",IF(L76&gt;0,L54/L76,IF(L54&gt;0,1,0)))</f>
        <v>1.3678994083901247E-2</v>
      </c>
      <c r="N54" s="25"/>
    </row>
    <row r="55" spans="1:14" ht="15" customHeight="1" x14ac:dyDescent="0.2">
      <c r="A55" s="31" t="s">
        <v>52</v>
      </c>
      <c r="B55" s="4">
        <f>SUBoard!B55+SUBR!B55+SUNO!B55+SUSLA!B55+SULaw!B55+SUAg!B55</f>
        <v>14058168.75</v>
      </c>
      <c r="C55" s="48">
        <f t="shared" si="0"/>
        <v>0.55861550188643028</v>
      </c>
      <c r="D55" s="43">
        <f>SUBoard!D55+SUBR!D55+SUNO!D55+SUSLA!D55+SULaw!D55+SUAg!D55</f>
        <v>11107922.599999998</v>
      </c>
      <c r="E55" s="49">
        <f t="shared" si="9"/>
        <v>0.44138449811356972</v>
      </c>
      <c r="F55" s="97">
        <f t="shared" si="10"/>
        <v>25166091.349999998</v>
      </c>
      <c r="G55" s="51">
        <f>IF(ISBLANK(F55),"  ",IF(F76&gt;0,F55/F76,IF(F55&gt;0,1,0)))</f>
        <v>9.8402545821947671E-2</v>
      </c>
      <c r="H55" s="4">
        <f>SUBoard!H55+SUBR!H55+SUNO!H55+SUSLA!H55+SULaw!H55+SUAg!H55</f>
        <v>11327451</v>
      </c>
      <c r="I55" s="48">
        <f t="shared" si="11"/>
        <v>0.55557629775985706</v>
      </c>
      <c r="J55" s="43">
        <f>SUBoard!J55+SUBR!J55+SUNO!J55+SUSLA!J55+SULaw!J55+SUAg!J55</f>
        <v>9061199.5700000003</v>
      </c>
      <c r="K55" s="49">
        <f t="shared" si="12"/>
        <v>0.44442370224014294</v>
      </c>
      <c r="L55" s="97">
        <f t="shared" si="13"/>
        <v>20388650.57</v>
      </c>
      <c r="M55" s="51">
        <f>IF(ISBLANK(L55),"  ",IF(L76&gt;0,L55/L76,IF(L55&gt;0,1,0)))</f>
        <v>7.5836931405876315E-2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94411228.140000001</v>
      </c>
      <c r="C56" s="84">
        <f t="shared" si="0"/>
        <v>0.8684430542171796</v>
      </c>
      <c r="D56" s="85">
        <f>D55+D53+D52+D51+D50+D54</f>
        <v>14301977.269999998</v>
      </c>
      <c r="E56" s="75">
        <f t="shared" si="9"/>
        <v>0.13155694578282051</v>
      </c>
      <c r="F56" s="100">
        <f>F55+F53+F52+F51+F50+F54</f>
        <v>108713205.40999998</v>
      </c>
      <c r="G56" s="74">
        <f>IF(ISBLANK(F56),"  ",IF(F76&gt;0,F56/F76,IF(F56&gt;0,1,0)))</f>
        <v>0.42508214835707225</v>
      </c>
      <c r="H56" s="83">
        <f>H55+H53+H52+H51+H50</f>
        <v>92079128</v>
      </c>
      <c r="I56" s="84">
        <f t="shared" si="11"/>
        <v>0.87846754330067467</v>
      </c>
      <c r="J56" s="85">
        <f>J55+J53+J52+J51+J50+J54</f>
        <v>12738777.57</v>
      </c>
      <c r="K56" s="75">
        <f t="shared" si="12"/>
        <v>0.12153245669932537</v>
      </c>
      <c r="L56" s="97">
        <f t="shared" si="13"/>
        <v>104817905.56999999</v>
      </c>
      <c r="M56" s="74">
        <f>IF(ISBLANK(L56),"  ",IF(L76&gt;0,L56/L76,IF(L56&gt;0,1,0)))</f>
        <v>0.38987711754283649</v>
      </c>
      <c r="N56" s="76"/>
    </row>
    <row r="57" spans="1:14" ht="15" customHeight="1" x14ac:dyDescent="0.2">
      <c r="A57" s="41" t="s">
        <v>54</v>
      </c>
      <c r="B57" s="4">
        <f>SUBoard!B57+SUBR!B57+SUNO!B57+SUSLA!B57+SULaw!B57+SUAg!B57</f>
        <v>0</v>
      </c>
      <c r="C57" s="48">
        <f t="shared" si="0"/>
        <v>0</v>
      </c>
      <c r="D57" s="43">
        <f>SUBoard!D57+SUBR!D57+SUNO!D57+SUSLA!D57+SULaw!D57+SUAg!D57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SUBoard!H57+SUBR!H57+SUNO!H57+SUSLA!H57+SULaw!H57+SUAg!H57</f>
        <v>0</v>
      </c>
      <c r="I57" s="48">
        <f t="shared" si="11"/>
        <v>0</v>
      </c>
      <c r="J57" s="43">
        <f>SUBoard!J57+SUBR!J57+SUNO!J57+SUSLA!J57+SULaw!J57+SUAg!J57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SUBoard!B58+SUBR!B58+SUNO!B58+SUSLA!B58+SULaw!B58+SUAg!B58</f>
        <v>0</v>
      </c>
      <c r="C58" s="48">
        <f t="shared" si="0"/>
        <v>0</v>
      </c>
      <c r="D58" s="43">
        <f>SUBoard!D58+SUBR!D58+SUNO!D58+SUSLA!D58+SULaw!D58+SUAg!D58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SUBoard!H58+SUBR!H58+SUNO!H58+SUSLA!H58+SULaw!H58+SUAg!H58</f>
        <v>0</v>
      </c>
      <c r="I58" s="48">
        <f t="shared" si="11"/>
        <v>0</v>
      </c>
      <c r="J58" s="43">
        <f>SUBoard!J58+SUBR!J58+SUNO!J58+SUSLA!J58+SULaw!J58+SUAg!J58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SUBoard!B59+SUBR!B59+SUNO!B59+SUSLA!B59+SULaw!B59+SUAg!B59</f>
        <v>0</v>
      </c>
      <c r="C59" s="48">
        <f t="shared" si="0"/>
        <v>0</v>
      </c>
      <c r="D59" s="43">
        <f>SUBoard!D59+SUBR!D59+SUNO!D59+SUSLA!D59+SULaw!D59+SUAg!D59</f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4">
        <f>SUBoard!H59+SUBR!H59+SUNO!H59+SUSLA!H59+SULaw!H59+SUAg!H59</f>
        <v>0</v>
      </c>
      <c r="I59" s="48">
        <f t="shared" si="11"/>
        <v>0</v>
      </c>
      <c r="J59" s="43">
        <f>SUBoard!J59+SUBR!J59+SUNO!J59+SUSLA!J59+SULaw!J59+SUAg!J59</f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4">
        <f>SUBoard!B60+SUBR!B60+SUNO!B60+SUSLA!B60+SULaw!B60+SUAg!B60</f>
        <v>0</v>
      </c>
      <c r="C60" s="48">
        <f t="shared" si="0"/>
        <v>0</v>
      </c>
      <c r="D60" s="43">
        <f>SUBoard!D60+SUBR!D60+SUNO!D60+SUSLA!D60+SULaw!D60+SUAg!D60</f>
        <v>882387.21</v>
      </c>
      <c r="E60" s="49">
        <f t="shared" si="9"/>
        <v>1</v>
      </c>
      <c r="F60" s="68">
        <f t="shared" si="14"/>
        <v>882387.21</v>
      </c>
      <c r="G60" s="51">
        <f>IF(ISBLANK(F60),"  ",IF(F76&gt;0,F60/F76,IF(F60&gt;0,1,0)))</f>
        <v>3.4502436893016192E-3</v>
      </c>
      <c r="H60" s="4">
        <f>SUBoard!H60+SUBR!H60+SUNO!H60+SUSLA!H60+SULaw!H60+SUAg!H60</f>
        <v>0</v>
      </c>
      <c r="I60" s="48">
        <f t="shared" si="11"/>
        <v>0</v>
      </c>
      <c r="J60" s="43">
        <f>SUBoard!J60+SUBR!J60+SUNO!J60+SUSLA!J60+SULaw!J60+SUAg!J60</f>
        <v>2144208.79</v>
      </c>
      <c r="K60" s="49">
        <f t="shared" si="12"/>
        <v>1</v>
      </c>
      <c r="L60" s="68">
        <f t="shared" si="13"/>
        <v>2144208.79</v>
      </c>
      <c r="M60" s="51">
        <f>IF(ISBLANK(L60),"  ",IF(L76&gt;0,L60/L76,IF(L60&gt;0,1,0)))</f>
        <v>7.9755261079599276E-3</v>
      </c>
      <c r="N60" s="25"/>
    </row>
    <row r="61" spans="1:14" ht="15" customHeight="1" x14ac:dyDescent="0.2">
      <c r="A61" s="103" t="s">
        <v>58</v>
      </c>
      <c r="B61" s="4">
        <f>SUBoard!B61+SUBR!B61+SUNO!B61+SUSLA!B61+SULaw!B61+SUAg!B61</f>
        <v>0</v>
      </c>
      <c r="C61" s="48">
        <f t="shared" si="0"/>
        <v>0</v>
      </c>
      <c r="D61" s="43">
        <f>SUBoard!D61+SUBR!D61+SUNO!D61+SUSLA!D61+SULaw!D61+SUAg!D61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SUBoard!H61+SUBR!H61+SUNO!H61+SUSLA!H61+SULaw!H61+SUAg!H61</f>
        <v>0</v>
      </c>
      <c r="I61" s="48">
        <f t="shared" si="11"/>
        <v>0</v>
      </c>
      <c r="J61" s="43">
        <f>SUBoard!J61+SUBR!J61+SUNO!J61+SUSLA!J61+SULaw!J61+SUAg!J61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SUBoard!B62+SUBR!B62+SUNO!B62+SUSLA!B62+SULaw!B62+SUAg!B62</f>
        <v>0</v>
      </c>
      <c r="C62" s="48">
        <f t="shared" si="0"/>
        <v>0</v>
      </c>
      <c r="D62" s="43">
        <f>SUBoard!D62+SUBR!D62+SUNO!D62+SUSLA!D62+SULaw!D62+SUAg!D62</f>
        <v>4826759.57</v>
      </c>
      <c r="E62" s="49">
        <f t="shared" si="9"/>
        <v>1</v>
      </c>
      <c r="F62" s="34">
        <f t="shared" si="14"/>
        <v>4826759.57</v>
      </c>
      <c r="G62" s="51">
        <f>IF(ISBLANK(F62),"  ",IF(F76&gt;0,F62/F76,IF(F62&gt;0,1,0)))</f>
        <v>1.8873229980485209E-2</v>
      </c>
      <c r="H62" s="4">
        <f>SUBoard!H62+SUBR!H62+SUNO!H62+SUSLA!H62+SULaw!H62+SUAg!H62</f>
        <v>0</v>
      </c>
      <c r="I62" s="48">
        <f t="shared" si="11"/>
        <v>0</v>
      </c>
      <c r="J62" s="43">
        <f>SUBoard!J62+SUBR!J62+SUNO!J62+SUSLA!J62+SULaw!J62+SUAg!J62</f>
        <v>3679575</v>
      </c>
      <c r="K62" s="49">
        <f t="shared" si="12"/>
        <v>1</v>
      </c>
      <c r="L62" s="34">
        <f t="shared" si="13"/>
        <v>3679575</v>
      </c>
      <c r="M62" s="51">
        <f>IF(ISBLANK(L62),"  ",IF(L76&gt;0,L62/L76,IF(L62&gt;0,1,0)))</f>
        <v>1.3686422057199313E-2</v>
      </c>
      <c r="N62" s="25"/>
    </row>
    <row r="63" spans="1:14" ht="15" customHeight="1" x14ac:dyDescent="0.2">
      <c r="A63" s="104" t="s">
        <v>60</v>
      </c>
      <c r="B63" s="4">
        <f>SUBoard!B63+SUBR!B63+SUNO!B63+SUSLA!B63+SULaw!B63+SUAg!B63</f>
        <v>0</v>
      </c>
      <c r="C63" s="48">
        <f t="shared" si="0"/>
        <v>0</v>
      </c>
      <c r="D63" s="43">
        <f>SUBoard!D63+SUBR!D63+SUNO!D63+SUSLA!D63+SULaw!D63+SUAg!D63</f>
        <v>16830569.75</v>
      </c>
      <c r="E63" s="49">
        <f t="shared" si="9"/>
        <v>1</v>
      </c>
      <c r="F63" s="34">
        <f t="shared" si="14"/>
        <v>16830569.75</v>
      </c>
      <c r="G63" s="51">
        <f>IF(ISBLANK(F63),"  ",IF(F76&gt;0,F63/F76,IF(F63&gt;0,1,0)))</f>
        <v>6.5809620095568053E-2</v>
      </c>
      <c r="H63" s="4">
        <f>SUBoard!H63+SUBR!H63+SUNO!H63+SUSLA!H63+SULaw!H63+SUAg!H63</f>
        <v>0</v>
      </c>
      <c r="I63" s="48">
        <f t="shared" si="11"/>
        <v>0</v>
      </c>
      <c r="J63" s="43">
        <f>SUBoard!J63+SUBR!J63+SUNO!J63+SUSLA!J63+SULaw!J63+SUAg!J63</f>
        <v>17200099</v>
      </c>
      <c r="K63" s="49">
        <f t="shared" si="12"/>
        <v>1</v>
      </c>
      <c r="L63" s="34">
        <f t="shared" si="13"/>
        <v>17200099</v>
      </c>
      <c r="M63" s="51">
        <f>IF(ISBLANK(L63),"  ",IF(L76&gt;0,L63/L76,IF(L63&gt;0,1,0)))</f>
        <v>6.3976903403140814E-2</v>
      </c>
      <c r="N63" s="25"/>
    </row>
    <row r="64" spans="1:14" ht="15" customHeight="1" x14ac:dyDescent="0.2">
      <c r="A64" s="104" t="s">
        <v>61</v>
      </c>
      <c r="B64" s="4">
        <f>SUBoard!B64+SUBR!B64+SUNO!B64+SUSLA!B64+SULaw!B64+SUAg!B64</f>
        <v>0</v>
      </c>
      <c r="C64" s="48">
        <f t="shared" si="0"/>
        <v>0</v>
      </c>
      <c r="D64" s="43">
        <f>SUBoard!D64+SUBR!D64+SUNO!D64+SUSLA!D64+SULaw!D64+SUAg!D64</f>
        <v>433037.37999999977</v>
      </c>
      <c r="E64" s="49">
        <f t="shared" si="9"/>
        <v>1</v>
      </c>
      <c r="F64" s="34">
        <f t="shared" si="14"/>
        <v>433037.37999999977</v>
      </c>
      <c r="G64" s="51">
        <f>IF(ISBLANK(F64),"  ",IF(F76&gt;0,F64/F76,IF(F64&gt;0,1,0)))</f>
        <v>1.6932299909205467E-3</v>
      </c>
      <c r="H64" s="4">
        <f>SUBoard!H64+SUBR!H64+SUNO!H64+SUSLA!H64+SULaw!H64+SUAg!H64</f>
        <v>0</v>
      </c>
      <c r="I64" s="48">
        <f t="shared" si="11"/>
        <v>0</v>
      </c>
      <c r="J64" s="43">
        <f>SUBoard!J64+SUBR!J64+SUNO!J64+SUSLA!J64+SULaw!J64+SUAg!J64</f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4">
        <f>SUBoard!B65+SUBR!B65+SUNO!B65+SUSLA!B65+SULaw!B65+SUAg!B65</f>
        <v>0</v>
      </c>
      <c r="C65" s="48">
        <f t="shared" si="0"/>
        <v>0</v>
      </c>
      <c r="D65" s="43">
        <f>SUBoard!D65+SUBR!D65+SUNO!D65+SUSLA!D65+SULaw!D65+SUAg!D65</f>
        <v>1374488.53</v>
      </c>
      <c r="E65" s="49">
        <f t="shared" si="9"/>
        <v>1</v>
      </c>
      <c r="F65" s="34">
        <f t="shared" si="14"/>
        <v>1374488.53</v>
      </c>
      <c r="G65" s="51">
        <f>IF(ISBLANK(F65),"  ",IF(F76&gt;0,F65/F76,IF(F65&gt;0,1,0)))</f>
        <v>5.3744210284393844E-3</v>
      </c>
      <c r="H65" s="4">
        <f>SUBoard!H65+SUBR!H65+SUNO!H65+SUSLA!H65+SULaw!H65+SUAg!H65</f>
        <v>0</v>
      </c>
      <c r="I65" s="48">
        <f t="shared" si="11"/>
        <v>0</v>
      </c>
      <c r="J65" s="43">
        <f>SUBoard!J65+SUBR!J65+SUNO!J65+SUSLA!J65+SULaw!J65+SUAg!J65</f>
        <v>1551001.8399999999</v>
      </c>
      <c r="K65" s="49">
        <f t="shared" si="12"/>
        <v>1</v>
      </c>
      <c r="L65" s="34">
        <f t="shared" si="13"/>
        <v>1551001.8399999999</v>
      </c>
      <c r="M65" s="51">
        <f>IF(ISBLANK(L65),"  ",IF(L76&gt;0,L65/L76,IF(L65&gt;0,1,0)))</f>
        <v>5.7690537069451549E-3</v>
      </c>
      <c r="N65" s="25"/>
    </row>
    <row r="66" spans="1:14" ht="15" customHeight="1" x14ac:dyDescent="0.2">
      <c r="A66" s="81" t="s">
        <v>63</v>
      </c>
      <c r="B66" s="4">
        <f>SUBoard!B66+SUBR!B66+SUNO!B66+SUSLA!B66+SULaw!B66+SUAg!B66</f>
        <v>389587.02</v>
      </c>
      <c r="C66" s="48">
        <f t="shared" si="0"/>
        <v>1</v>
      </c>
      <c r="D66" s="43">
        <f>SUBoard!D66+SUBR!D66+SUNO!D66+SUSLA!D66+SULaw!D66+SUAg!D66</f>
        <v>0</v>
      </c>
      <c r="E66" s="49">
        <f t="shared" si="9"/>
        <v>0</v>
      </c>
      <c r="F66" s="34">
        <f t="shared" si="14"/>
        <v>389587.02</v>
      </c>
      <c r="G66" s="51">
        <f>IF(ISBLANK(F66),"  ",IF(F76&gt;0,F66/F76,IF(F66&gt;0,1,0)))</f>
        <v>1.523333681580475E-3</v>
      </c>
      <c r="H66" s="4">
        <f>SUBoard!H66+SUBR!H66+SUNO!H66+SUSLA!H66+SULaw!H66+SUAg!H66</f>
        <v>12740233</v>
      </c>
      <c r="I66" s="48">
        <f t="shared" si="11"/>
        <v>1</v>
      </c>
      <c r="J66" s="43">
        <f>SUBoard!J66+SUBR!J66+SUNO!J66+SUSLA!J66+SULaw!J66+SUAg!J66</f>
        <v>0</v>
      </c>
      <c r="K66" s="49">
        <f t="shared" si="12"/>
        <v>0</v>
      </c>
      <c r="L66" s="34">
        <f t="shared" si="13"/>
        <v>12740233</v>
      </c>
      <c r="M66" s="51">
        <f>IF(ISBLANK(L66),"  ",IF(L76&gt;0,L66/L76,IF(L66&gt;0,1,0)))</f>
        <v>4.738813747377308E-2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94800815.159999996</v>
      </c>
      <c r="C67" s="84">
        <f t="shared" si="0"/>
        <v>0.7103843416178196</v>
      </c>
      <c r="D67" s="107">
        <f>D66+D65+D64+D63+D62+D61+D60+D59+D58+D57+D56</f>
        <v>38649219.710000001</v>
      </c>
      <c r="E67" s="75">
        <f t="shared" si="9"/>
        <v>0.28961565838218062</v>
      </c>
      <c r="F67" s="106">
        <f>F66+F65+F64+F63+F62+F61+F60+F59+F58+F57+F56</f>
        <v>133450034.86999997</v>
      </c>
      <c r="G67" s="74">
        <f>IF(ISBLANK(F67),"  ",IF(F76&gt;0,F67/F76,IF(F67&gt;0,1,0)))</f>
        <v>0.52180622682336752</v>
      </c>
      <c r="H67" s="106">
        <f>H66+H65+H64+H63+H62+H61+H60+H59+H58+H57+H56</f>
        <v>104819361</v>
      </c>
      <c r="I67" s="84">
        <f t="shared" si="11"/>
        <v>0.73747366122301694</v>
      </c>
      <c r="J67" s="107">
        <f>J66+J65+J64+J63+J62+J61+J60+J59+J58+J57+J56</f>
        <v>37313662.200000003</v>
      </c>
      <c r="K67" s="75">
        <f t="shared" si="12"/>
        <v>0.26252633877698317</v>
      </c>
      <c r="L67" s="106">
        <f>L66+L65+L64+L63+L62+L61+L60+L59+L58+L57+L56</f>
        <v>142133023.19999999</v>
      </c>
      <c r="M67" s="74">
        <f>IF(ISBLANK(L67),"  ",IF(L76&gt;0,L67/L76,IF(L67&gt;0,1,0)))</f>
        <v>0.52867316029185474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SUBoard!B69+SUBR!B69+SUNO!B69+SUSLA!B69+SULaw!B69+SUAg!B69</f>
        <v>3610600.3099999996</v>
      </c>
      <c r="C69" s="42">
        <f t="shared" si="0"/>
        <v>0.70846504438951263</v>
      </c>
      <c r="D69" s="43">
        <f>SUBoard!D69+SUBR!D69+SUNO!D69+SUSLA!D69+SULaw!D69+SUAg!D69</f>
        <v>1485770.13</v>
      </c>
      <c r="E69" s="44">
        <f>IF(ISBLANK(D69),"  ",IF(F69&gt;0,D69/F69,IF(D69&gt;0,1,0)))</f>
        <v>0.29153495561048737</v>
      </c>
      <c r="F69" s="58">
        <f>D69+B69</f>
        <v>5096370.4399999995</v>
      </c>
      <c r="G69" s="46">
        <f>IF(ISBLANK(F69),"  ",IF(F76&gt;0,F69/F76,IF(F69&gt;0,1,0)))</f>
        <v>1.9927442000154689E-2</v>
      </c>
      <c r="H69" s="4">
        <f>SUBoard!H69+SUBR!H69+SUNO!H69+SUSLA!H69+SULaw!H69+SUAg!H69</f>
        <v>3654209</v>
      </c>
      <c r="I69" s="42">
        <f>IF(ISBLANK(H69),"  ",IF(L69&gt;0,H69/L69,IF(H69&gt;0,1,0)))</f>
        <v>0.69398136298287683</v>
      </c>
      <c r="J69" s="43">
        <f>SUBoard!J69+SUBR!J69+SUNO!J69+SUSLA!J69+SULaw!J69+SUAg!J69</f>
        <v>1611363.24</v>
      </c>
      <c r="K69" s="44">
        <f>IF(ISBLANK(J69),"  ",IF(L69&gt;0,J69/L69,IF(J69&gt;0,1,0)))</f>
        <v>0.30601863701712312</v>
      </c>
      <c r="L69" s="58">
        <f>J69+H69</f>
        <v>5265572.24</v>
      </c>
      <c r="M69" s="46">
        <f>IF(ISBLANK(L69),"  ",IF(L76&gt;0,L69/L76,IF(L69&gt;0,1,0)))</f>
        <v>1.9585643464071909E-2</v>
      </c>
    </row>
    <row r="70" spans="1:14" ht="15" customHeight="1" x14ac:dyDescent="0.2">
      <c r="A70" s="31" t="s">
        <v>67</v>
      </c>
      <c r="B70" s="4">
        <f>SUBoard!B70+SUBR!B70+SUNO!B70+SUSLA!B70+SULaw!B70+SUAg!B70</f>
        <v>0</v>
      </c>
      <c r="C70" s="48">
        <f t="shared" si="0"/>
        <v>0</v>
      </c>
      <c r="D70" s="43">
        <f>SUBoard!D70+SUBR!D70+SUNO!D70+SUSLA!D70+SULaw!D70+SUAg!D70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SUBoard!H70+SUBR!H70+SUNO!H70+SUSLA!H70+SULaw!H70+SUAg!H70</f>
        <v>0</v>
      </c>
      <c r="I70" s="48">
        <f>IF(ISBLANK(H70),"  ",IF(L70&gt;0,H70/L70,IF(H70&gt;0,1,0)))</f>
        <v>0</v>
      </c>
      <c r="J70" s="43">
        <f>SUBoard!J70+SUBR!J70+SUNO!J70+SUSLA!J70+SULaw!J70+SUAg!J70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SUBoard!B72+SUBR!B72+SUNO!B72+SUSLA!B72+SULaw!B72+SUAg!B72</f>
        <v>0</v>
      </c>
      <c r="C72" s="42">
        <f t="shared" si="0"/>
        <v>0</v>
      </c>
      <c r="D72" s="43">
        <f>SUBoard!D72+SUBR!D72+SUNO!D72+SUSLA!D72+SULaw!D72+SUAg!D72</f>
        <v>36394616</v>
      </c>
      <c r="E72" s="44">
        <f>IF(ISBLANK(D72),"  ",IF(F72&gt;0,D72/F72,IF(D72&gt;0,1,0)))</f>
        <v>1</v>
      </c>
      <c r="F72" s="58">
        <f>D72+B72</f>
        <v>36394616</v>
      </c>
      <c r="G72" s="46">
        <f>IF(ISBLANK(F72),"  ",IF(F76&gt;0,F72/F76,IF(F72&gt;0,1,0)))</f>
        <v>0.14230747313138836</v>
      </c>
      <c r="H72" s="4">
        <f>SUBoard!H72+SUBR!H72+SUNO!H72+SUSLA!H72+SULaw!H72+SUAg!H72</f>
        <v>0</v>
      </c>
      <c r="I72" s="42">
        <f>IF(ISBLANK(H72),"  ",IF(L72&gt;0,H72/L72,IF(H72&gt;0,1,0)))</f>
        <v>0</v>
      </c>
      <c r="J72" s="43">
        <f>SUBoard!J72+SUBR!J72+SUNO!J72+SUSLA!J72+SULaw!J72+SUAg!J72</f>
        <v>35165293.560000002</v>
      </c>
      <c r="K72" s="44">
        <f>IF(ISBLANK(J72),"  ",IF(L72&gt;0,J72/L72,IF(J72&gt;0,1,0)))</f>
        <v>1</v>
      </c>
      <c r="L72" s="58">
        <f>J72+H72</f>
        <v>35165293.560000002</v>
      </c>
      <c r="M72" s="46">
        <f>IF(ISBLANK(L72),"  ",IF(L76&gt;0,L72/L76,IF(L72&gt;0,1,0)))</f>
        <v>0.13079963023650096</v>
      </c>
    </row>
    <row r="73" spans="1:14" ht="15" customHeight="1" x14ac:dyDescent="0.2">
      <c r="A73" s="31" t="s">
        <v>70</v>
      </c>
      <c r="B73" s="4">
        <f>SUBoard!B73+SUBR!B73+SUNO!B73+SUSLA!B73+SULaw!B73+SUAg!B73</f>
        <v>0</v>
      </c>
      <c r="C73" s="48">
        <f t="shared" si="0"/>
        <v>0</v>
      </c>
      <c r="D73" s="43">
        <f>SUBoard!D73+SUBR!D73+SUNO!D73+SUSLA!D73+SULaw!D73+SUAg!D73</f>
        <v>29519766.640000001</v>
      </c>
      <c r="E73" s="49">
        <f>IF(ISBLANK(D73),"  ",IF(F73&gt;0,D73/F73,IF(D73&gt;0,1,0)))</f>
        <v>1</v>
      </c>
      <c r="F73" s="34">
        <f>D73+B73</f>
        <v>29519766.640000001</v>
      </c>
      <c r="G73" s="51">
        <f>IF(ISBLANK(F73),"  ",IF(F76&gt;0,F73/F76,IF(F73&gt;0,1,0)))</f>
        <v>0.11542595745388973</v>
      </c>
      <c r="H73" s="4">
        <f>SUBoard!H73+SUBR!H73+SUNO!H73+SUSLA!H73+SULaw!H73+SUAg!H73</f>
        <v>0</v>
      </c>
      <c r="I73" s="48">
        <f>IF(ISBLANK(H73),"  ",IF(L73&gt;0,H73/L73,IF(H73&gt;0,1,0)))</f>
        <v>0</v>
      </c>
      <c r="J73" s="43">
        <f>SUBoard!J73+SUBR!J73+SUNO!J73+SUSLA!J73+SULaw!J73+SUAg!J73</f>
        <v>32793460.109999999</v>
      </c>
      <c r="K73" s="49">
        <f>IF(ISBLANK(J73),"  ",IF(L73&gt;0,J73/L73,IF(J73&gt;0,1,0)))</f>
        <v>1</v>
      </c>
      <c r="L73" s="34">
        <f>J73+H73</f>
        <v>32793460.109999999</v>
      </c>
      <c r="M73" s="51">
        <f>IF(ISBLANK(L73),"  ",IF(L76&gt;0,L73/L76,IF(L73&gt;0,1,0)))</f>
        <v>0.12197743918289199</v>
      </c>
    </row>
    <row r="74" spans="1:14" s="77" customFormat="1" ht="15" customHeight="1" x14ac:dyDescent="0.25">
      <c r="A74" s="78" t="s">
        <v>71</v>
      </c>
      <c r="B74" s="110">
        <f>B73+B72+B70+B69</f>
        <v>3610600.3099999996</v>
      </c>
      <c r="C74" s="84">
        <f t="shared" si="0"/>
        <v>5.0845824799693837E-2</v>
      </c>
      <c r="D74" s="111">
        <f>D73+D72+D70+D69</f>
        <v>67400152.769999996</v>
      </c>
      <c r="E74" s="75">
        <f>IF(ISBLANK(D74),"  ",IF(F74&gt;0,D74/F74,IF(D74&gt;0,1,0)))</f>
        <v>0.94915417520030609</v>
      </c>
      <c r="F74" s="112">
        <f>F73+F72+F71+F70+F69</f>
        <v>71010753.079999998</v>
      </c>
      <c r="G74" s="74">
        <f>IF(ISBLANK(F74),"  ",IF(F76&gt;0,F74/F76,IF(F74&gt;0,1,0)))</f>
        <v>0.27766087258543276</v>
      </c>
      <c r="H74" s="110">
        <f>H73+H72+H70+H69</f>
        <v>3654209</v>
      </c>
      <c r="I74" s="84">
        <f>IF(ISBLANK(H74),"  ",IF(L74&gt;0,H74/L74,IF(H74&gt;0,1,0)))</f>
        <v>4.9904303721298678E-2</v>
      </c>
      <c r="J74" s="111">
        <f>J73+J72+J70+J69</f>
        <v>69570116.909999996</v>
      </c>
      <c r="K74" s="75">
        <f>IF(ISBLANK(J74),"  ",IF(L74&gt;0,J74/L74,IF(J74&gt;0,1,0)))</f>
        <v>0.95009569627870127</v>
      </c>
      <c r="L74" s="112">
        <f>L73+L72+L71+L70+L69</f>
        <v>73224325.909999996</v>
      </c>
      <c r="M74" s="74">
        <f>IF(ISBLANK(L74),"  ",IF(L76&gt;0,L74/L76,IF(L74&gt;0,1,0)))</f>
        <v>0.27236271288346481</v>
      </c>
    </row>
    <row r="75" spans="1:14" s="77" customFormat="1" ht="15" customHeight="1" x14ac:dyDescent="0.25">
      <c r="A75" s="78" t="s">
        <v>72</v>
      </c>
      <c r="B75" s="88">
        <f>SUBoard!B75+SUBR!B75+SUNO!B75+SUSLA!B75+SULaw!B75+SUAg!B75</f>
        <v>0</v>
      </c>
      <c r="C75" s="84">
        <f>IF(ISBLANK(B75),"  ",IF(F75&gt;0,B75/F75,IF(B75&gt;0,1,0)))</f>
        <v>0</v>
      </c>
      <c r="D75" s="89">
        <f>SUBoard!D75+SUBR!D75+SUNO!D75+SUSLA!D75+SULaw!D75+SUAg!D75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SUBoard!H75+SUBR!H75+SUNO!H75+SUSLA!H75+SULaw!H75+SUAg!H75</f>
        <v>0</v>
      </c>
      <c r="I75" s="84">
        <f>IF(ISBLANK(H75),"  ",IF(L75&gt;0,H75/L75,IF(H75&gt;0,1,0)))</f>
        <v>0</v>
      </c>
      <c r="J75" s="89">
        <f>SUBoard!J75+SUBR!J75+SUNO!J75+SUSLA!J75+SULaw!J75+SUAg!J75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149696971.68000001</v>
      </c>
      <c r="C76" s="116">
        <f t="shared" si="0"/>
        <v>0.58533376956640526</v>
      </c>
      <c r="D76" s="115">
        <f>D74+D67+D47+D40+D48+D75</f>
        <v>106049372.47999999</v>
      </c>
      <c r="E76" s="117">
        <f>IF(ISBLANK(D76),"  ",IF(F76&gt;0,D76/F76,IF(D76&gt;0,1,0)))</f>
        <v>0.41466623043359474</v>
      </c>
      <c r="F76" s="115">
        <f>F74+F67+F47+F40+F48+F75</f>
        <v>255746344.16</v>
      </c>
      <c r="G76" s="118">
        <f>IF(ISBLANK(F76),"  ",IF(F76&gt;0,F76/F76,IF(F76&gt;0,1,0)))</f>
        <v>1</v>
      </c>
      <c r="H76" s="115">
        <f>H74+H67+H47+H40+H48+H75</f>
        <v>161964791</v>
      </c>
      <c r="I76" s="116">
        <f>IF(ISBLANK(H76),"  ",IF(L76&gt;0,H76/L76,IF(H76&gt;0,1,0)))</f>
        <v>0.60243872948155064</v>
      </c>
      <c r="J76" s="115">
        <f>J74+J67+J47+J40+J48+J75</f>
        <v>106883779.11</v>
      </c>
      <c r="K76" s="117">
        <f>IF(ISBLANK(J76),"  ",IF(L76&gt;0,J76/L76,IF(J76&gt;0,1,0)))</f>
        <v>0.39756127051844931</v>
      </c>
      <c r="L76" s="115">
        <f>L74+L67+L47+L40+L48+L75</f>
        <v>268848570.11000001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 t="s">
        <v>4</v>
      </c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3159184</v>
      </c>
      <c r="C13" s="42">
        <v>1</v>
      </c>
      <c r="D13" s="43">
        <v>0</v>
      </c>
      <c r="E13" s="44">
        <v>0</v>
      </c>
      <c r="F13" s="45">
        <f>D13+B13</f>
        <v>3159184</v>
      </c>
      <c r="G13" s="46">
        <f>IF(ISBLANK(F13),"  ",IF(F76&gt;0,F13/F76,IF(F13&gt;0,1,0)))</f>
        <v>1</v>
      </c>
      <c r="H13" s="4">
        <v>3305062</v>
      </c>
      <c r="I13" s="42">
        <v>1</v>
      </c>
      <c r="J13" s="43">
        <v>0</v>
      </c>
      <c r="K13" s="44">
        <v>0</v>
      </c>
      <c r="L13" s="45">
        <f t="shared" ref="L13:L34" si="0">J13+H13</f>
        <v>3305062</v>
      </c>
      <c r="M13" s="47">
        <f>IF(ISBLANK(L13),"  ",IF(L76&gt;0,L13/L76,IF(L13&gt;0,1,0)))</f>
        <v>1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0</v>
      </c>
      <c r="C15" s="53">
        <v>0</v>
      </c>
      <c r="D15" s="80">
        <v>0</v>
      </c>
      <c r="E15" s="55">
        <v>0</v>
      </c>
      <c r="F15" s="38">
        <f>D15+B15</f>
        <v>0</v>
      </c>
      <c r="G15" s="56">
        <f>IF(ISBLANK(F15),"  ",IF(F76&gt;0,F15/F76,IF(F15&gt;0,1,0)))</f>
        <v>0</v>
      </c>
      <c r="H15" s="79">
        <v>0</v>
      </c>
      <c r="I15" s="53">
        <v>0</v>
      </c>
      <c r="J15" s="80">
        <v>0</v>
      </c>
      <c r="K15" s="55">
        <v>0</v>
      </c>
      <c r="L15" s="38">
        <f t="shared" si="0"/>
        <v>0</v>
      </c>
      <c r="M15" s="56">
        <f>IF(ISBLANK(L15),"  ",IF(L76&gt;0,L15/L76,IF(L15&gt;0,1,0)))</f>
        <v>0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v>0</v>
      </c>
      <c r="D17" s="80">
        <v>0</v>
      </c>
      <c r="E17" s="44">
        <v>0</v>
      </c>
      <c r="F17" s="34">
        <f t="shared" si="1"/>
        <v>0</v>
      </c>
      <c r="G17" s="51">
        <f>IF(ISBLANK(F17),"  ",IF(F76&gt;0,F17/F76,IF(F17&gt;0,1,0)))</f>
        <v>0</v>
      </c>
      <c r="H17" s="32">
        <v>0</v>
      </c>
      <c r="I17" s="48">
        <v>0</v>
      </c>
      <c r="J17" s="80">
        <v>0</v>
      </c>
      <c r="K17" s="49">
        <v>0</v>
      </c>
      <c r="L17" s="34">
        <f t="shared" si="0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3159184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3159184</v>
      </c>
      <c r="G40" s="74">
        <f>IF(ISBLANK(F40),"  ",IF(F76&gt;0,F40/F76,IF(F40&gt;0,1,0)))</f>
        <v>1</v>
      </c>
      <c r="H40" s="71">
        <v>3305062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3305062</v>
      </c>
      <c r="M40" s="74">
        <f>IF(ISBLANK(L40),"  ",IF(L76&gt;0,L40/L76,IF(L40&gt;0,1,0)))</f>
        <v>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10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v>0</v>
      </c>
      <c r="F50" s="96">
        <f t="shared" ref="F50:F55" si="2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v>0</v>
      </c>
      <c r="L50" s="96">
        <f t="shared" ref="L50:L66" si="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v>0</v>
      </c>
      <c r="F52" s="99">
        <f t="shared" si="2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v>0</v>
      </c>
      <c r="L52" s="99">
        <f t="shared" si="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v>0</v>
      </c>
      <c r="F53" s="99">
        <f t="shared" si="2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v>0</v>
      </c>
      <c r="F55" s="97">
        <f t="shared" si="2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v>0</v>
      </c>
      <c r="L55" s="97">
        <f t="shared" si="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v>0</v>
      </c>
      <c r="L56" s="97">
        <f t="shared" si="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v>0</v>
      </c>
      <c r="F60" s="68">
        <f t="shared" si="4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v>0</v>
      </c>
      <c r="L60" s="68">
        <f t="shared" si="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v>0</v>
      </c>
      <c r="F66" s="34">
        <f t="shared" si="4"/>
        <v>0</v>
      </c>
      <c r="G66" s="51">
        <f>IF(ISBLANK(F66),"  ",IF(F76&gt;0,F66/F76,IF(F66&gt;0,1,0)))</f>
        <v>0</v>
      </c>
      <c r="H66" s="32">
        <v>0</v>
      </c>
      <c r="I66" s="48">
        <v>0</v>
      </c>
      <c r="J66" s="80">
        <v>0</v>
      </c>
      <c r="K66" s="49">
        <v>0</v>
      </c>
      <c r="L66" s="34">
        <f t="shared" si="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v>0</v>
      </c>
      <c r="D67" s="107">
        <v>0</v>
      </c>
      <c r="E67" s="75"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0</v>
      </c>
      <c r="I67" s="84">
        <v>0</v>
      </c>
      <c r="J67" s="107">
        <v>0</v>
      </c>
      <c r="K67" s="75">
        <v>0</v>
      </c>
      <c r="L67" s="106">
        <f>L66+L65+L64+L63+L62+L61+L60+L59+L58+L57+L56</f>
        <v>0</v>
      </c>
      <c r="M67" s="74">
        <f>IF(ISBLANK(L67),"  ",IF(L76&gt;0,L67/L76,IF(L67&gt;0,1,0)))</f>
        <v>0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0</v>
      </c>
      <c r="E73" s="49"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v>0</v>
      </c>
      <c r="J73" s="80">
        <v>0</v>
      </c>
      <c r="K73" s="49"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0</v>
      </c>
      <c r="E74" s="75">
        <v>0</v>
      </c>
      <c r="F74" s="112">
        <f>F73+F72+F71+F70+F69</f>
        <v>0</v>
      </c>
      <c r="G74" s="74">
        <f>IF(ISBLANK(F74),"  ",IF(F76&gt;0,F74/F76,IF(F74&gt;0,1,0)))</f>
        <v>0</v>
      </c>
      <c r="H74" s="110">
        <v>0</v>
      </c>
      <c r="I74" s="84">
        <v>0</v>
      </c>
      <c r="J74" s="111">
        <v>0</v>
      </c>
      <c r="K74" s="75"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3159184</v>
      </c>
      <c r="C76" s="116">
        <v>1</v>
      </c>
      <c r="D76" s="115">
        <v>0</v>
      </c>
      <c r="E76" s="117">
        <v>0</v>
      </c>
      <c r="F76" s="115">
        <f>F74+F67+F47+F40+F48+F75</f>
        <v>3159184</v>
      </c>
      <c r="G76" s="118">
        <f>IF(ISBLANK(F76),"  ",IF(F76&gt;0,F76/F76,IF(F76&gt;0,1,0)))</f>
        <v>1</v>
      </c>
      <c r="H76" s="115">
        <v>3305062</v>
      </c>
      <c r="I76" s="116">
        <v>1</v>
      </c>
      <c r="J76" s="115">
        <v>0</v>
      </c>
      <c r="K76" s="117">
        <v>0</v>
      </c>
      <c r="L76" s="115">
        <f>L74+L67+L47+L40+L48+L75</f>
        <v>3305062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 t="s">
        <v>4</v>
      </c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18254465</v>
      </c>
      <c r="C13" s="42">
        <v>1</v>
      </c>
      <c r="D13" s="43">
        <v>0</v>
      </c>
      <c r="E13" s="44">
        <v>0</v>
      </c>
      <c r="F13" s="45">
        <f>D13+B13</f>
        <v>18254465</v>
      </c>
      <c r="G13" s="46">
        <f>IF(ISBLANK(F13),"  ",IF(F76&gt;0,F13/F76,IF(F13&gt;0,1,0)))</f>
        <v>0.11913730758273965</v>
      </c>
      <c r="H13" s="4">
        <v>19433021</v>
      </c>
      <c r="I13" s="42">
        <v>1</v>
      </c>
      <c r="J13" s="43">
        <v>0</v>
      </c>
      <c r="K13" s="44">
        <v>0</v>
      </c>
      <c r="L13" s="45">
        <f t="shared" ref="L13:L34" si="0">J13+H13</f>
        <v>19433021</v>
      </c>
      <c r="M13" s="47">
        <f>IF(ISBLANK(L13),"  ",IF(L76&gt;0,L13/L76,IF(L13&gt;0,1,0)))</f>
        <v>0.12384152043412583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1803158.65</v>
      </c>
      <c r="C15" s="53">
        <v>1</v>
      </c>
      <c r="D15" s="80">
        <v>0</v>
      </c>
      <c r="E15" s="55">
        <v>0</v>
      </c>
      <c r="F15" s="38">
        <f>D15+B15</f>
        <v>1803158.65</v>
      </c>
      <c r="G15" s="56">
        <f>IF(ISBLANK(F15),"  ",IF(F76&gt;0,F15/F76,IF(F15&gt;0,1,0)))</f>
        <v>1.176826966473833E-2</v>
      </c>
      <c r="H15" s="79">
        <v>1849219</v>
      </c>
      <c r="I15" s="53">
        <v>1</v>
      </c>
      <c r="J15" s="80">
        <v>0</v>
      </c>
      <c r="K15" s="55">
        <v>0</v>
      </c>
      <c r="L15" s="38">
        <f t="shared" si="0"/>
        <v>1849219</v>
      </c>
      <c r="M15" s="56">
        <f>IF(ISBLANK(L15),"  ",IF(L76&gt;0,L15/L76,IF(L15&gt;0,1,0)))</f>
        <v>1.1784585246713506E-2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1803158.65</v>
      </c>
      <c r="C17" s="48">
        <v>1</v>
      </c>
      <c r="D17" s="80">
        <v>0</v>
      </c>
      <c r="E17" s="44">
        <v>0</v>
      </c>
      <c r="F17" s="34">
        <f t="shared" si="1"/>
        <v>1803158.65</v>
      </c>
      <c r="G17" s="51">
        <f>IF(ISBLANK(F17),"  ",IF(F76&gt;0,F17/F76,IF(F17&gt;0,1,0)))</f>
        <v>1.176826966473833E-2</v>
      </c>
      <c r="H17" s="32">
        <v>1849219</v>
      </c>
      <c r="I17" s="48">
        <v>1</v>
      </c>
      <c r="J17" s="80">
        <v>0</v>
      </c>
      <c r="K17" s="49">
        <v>0</v>
      </c>
      <c r="L17" s="34">
        <f t="shared" si="0"/>
        <v>1849219</v>
      </c>
      <c r="M17" s="51">
        <f>IF(ISBLANK(L17),"  ",IF(L76&gt;0,L17/L76,IF(L17&gt;0,1,0)))</f>
        <v>1.1784585246713506E-2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82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20057623.649999999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20057623.649999999</v>
      </c>
      <c r="G40" s="74">
        <f>IF(ISBLANK(F40),"  ",IF(F76&gt;0,F40/F76,IF(F40&gt;0,1,0)))</f>
        <v>0.13090557724747795</v>
      </c>
      <c r="H40" s="71">
        <v>21282240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21282240</v>
      </c>
      <c r="M40" s="74">
        <f>IF(ISBLANK(L40),"  ",IF(L76&gt;0,L40/L76,IF(L40&gt;0,1,0)))</f>
        <v>0.13562610568083933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3282217</v>
      </c>
      <c r="C45" s="48">
        <v>1</v>
      </c>
      <c r="D45" s="80">
        <v>0</v>
      </c>
      <c r="E45" s="49">
        <v>0</v>
      </c>
      <c r="F45" s="68">
        <f>D45+B45</f>
        <v>3282217</v>
      </c>
      <c r="G45" s="51">
        <f>IF(ISBLANK(F45),"  ",IF(D76&gt;0,F45/D76,IF(F45&gt;0,1,0)))</f>
        <v>4.6264862986334039E-2</v>
      </c>
      <c r="H45" s="32">
        <v>3028515</v>
      </c>
      <c r="I45" s="48">
        <v>1</v>
      </c>
      <c r="J45" s="80">
        <v>0</v>
      </c>
      <c r="K45" s="49">
        <v>0</v>
      </c>
      <c r="L45" s="68">
        <f>J45+H45</f>
        <v>3028515</v>
      </c>
      <c r="M45" s="51">
        <f>IF(ISBLANK(L45),"  ",IF(J76&gt;0,L45/J76,IF(L45&gt;0,1,0)))</f>
        <v>4.507849022036324E-2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3282217</v>
      </c>
      <c r="C47" s="84">
        <v>1</v>
      </c>
      <c r="D47" s="107">
        <v>0</v>
      </c>
      <c r="E47" s="75">
        <v>0</v>
      </c>
      <c r="F47" s="86">
        <f>F46+F45+F44+F43+F42</f>
        <v>3282217</v>
      </c>
      <c r="G47" s="74">
        <f>IF(ISBLANK(F47),"  ",IF(F76&gt;0,F47/F76,IF(F47&gt;0,1,0)))</f>
        <v>2.1421306857379658E-2</v>
      </c>
      <c r="H47" s="106">
        <v>3028515</v>
      </c>
      <c r="I47" s="84">
        <v>1</v>
      </c>
      <c r="J47" s="107">
        <v>0</v>
      </c>
      <c r="K47" s="75">
        <v>0</v>
      </c>
      <c r="L47" s="86">
        <f>L46+L45+L44+L43+L42</f>
        <v>3028515</v>
      </c>
      <c r="M47" s="74">
        <f>IF(ISBLANK(L47),"  ",IF(L76&gt;0,L47/L76,IF(L47&gt;0,1,0)))</f>
        <v>1.9299927801115255E-2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10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41162433.189999998</v>
      </c>
      <c r="C50" s="42">
        <v>1</v>
      </c>
      <c r="D50" s="93">
        <v>0</v>
      </c>
      <c r="E50" s="44">
        <v>0</v>
      </c>
      <c r="F50" s="96">
        <f t="shared" ref="F50:F55" si="2">D50+B50</f>
        <v>41162433.189999998</v>
      </c>
      <c r="G50" s="46">
        <f>IF(ISBLANK(F50),"  ",IF(F76&gt;0,F50/F76,IF(F50&gt;0,1,0)))</f>
        <v>0.26864558691865253</v>
      </c>
      <c r="H50" s="91">
        <v>40767775</v>
      </c>
      <c r="I50" s="42">
        <v>1</v>
      </c>
      <c r="J50" s="93">
        <v>0</v>
      </c>
      <c r="K50" s="44">
        <v>0</v>
      </c>
      <c r="L50" s="96">
        <f t="shared" ref="L50:L66" si="3">J50+H50</f>
        <v>40767775</v>
      </c>
      <c r="M50" s="46">
        <f>IF(ISBLANK(L50),"  ",IF(L76&gt;0,L50/L76,IF(L50&gt;0,1,0)))</f>
        <v>0.25980228399466782</v>
      </c>
      <c r="N50" s="25"/>
    </row>
    <row r="51" spans="1:14" ht="15" customHeight="1" x14ac:dyDescent="0.2">
      <c r="A51" s="31" t="s">
        <v>48</v>
      </c>
      <c r="B51" s="79">
        <v>7146482.7800000003</v>
      </c>
      <c r="C51" s="48">
        <v>1</v>
      </c>
      <c r="D51" s="80">
        <v>0</v>
      </c>
      <c r="E51" s="49">
        <v>0</v>
      </c>
      <c r="F51" s="97">
        <f t="shared" si="2"/>
        <v>7146482.7800000003</v>
      </c>
      <c r="G51" s="51">
        <f>IF(ISBLANK(F51),"  ",IF(F76&gt;0,F51/F76,IF(F51&gt;0,1,0)))</f>
        <v>4.664134046632494E-2</v>
      </c>
      <c r="H51" s="79">
        <v>7164987</v>
      </c>
      <c r="I51" s="48">
        <v>1</v>
      </c>
      <c r="J51" s="80">
        <v>0</v>
      </c>
      <c r="K51" s="49">
        <v>0</v>
      </c>
      <c r="L51" s="97">
        <f t="shared" si="3"/>
        <v>7164987</v>
      </c>
      <c r="M51" s="51">
        <f>IF(ISBLANK(L51),"  ",IF(L76&gt;0,L51/L76,IF(L51&gt;0,1,0)))</f>
        <v>4.5660573514058667E-2</v>
      </c>
      <c r="N51" s="25"/>
    </row>
    <row r="52" spans="1:14" ht="15" customHeight="1" x14ac:dyDescent="0.2">
      <c r="A52" s="98" t="s">
        <v>49</v>
      </c>
      <c r="B52" s="125">
        <v>1405565.31</v>
      </c>
      <c r="C52" s="48">
        <v>1</v>
      </c>
      <c r="D52" s="126">
        <v>0</v>
      </c>
      <c r="E52" s="49">
        <v>0</v>
      </c>
      <c r="F52" s="99">
        <f t="shared" si="2"/>
        <v>1405565.31</v>
      </c>
      <c r="G52" s="51">
        <f>IF(ISBLANK(F52),"  ",IF(F76&gt;0,F52/F76,IF(F52&gt;0,1,0)))</f>
        <v>9.1733867119687604E-3</v>
      </c>
      <c r="H52" s="125">
        <v>1366895</v>
      </c>
      <c r="I52" s="48">
        <v>1</v>
      </c>
      <c r="J52" s="126">
        <v>0</v>
      </c>
      <c r="K52" s="49">
        <v>0</v>
      </c>
      <c r="L52" s="99">
        <f t="shared" si="3"/>
        <v>1366895</v>
      </c>
      <c r="M52" s="51">
        <f>IF(ISBLANK(L52),"  ",IF(L76&gt;0,L52/L76,IF(L52&gt;0,1,0)))</f>
        <v>8.7108615317095794E-3</v>
      </c>
      <c r="N52" s="25"/>
    </row>
    <row r="53" spans="1:14" ht="15" customHeight="1" x14ac:dyDescent="0.2">
      <c r="A53" s="98" t="s">
        <v>50</v>
      </c>
      <c r="B53" s="125">
        <v>754359.74</v>
      </c>
      <c r="C53" s="48">
        <v>1</v>
      </c>
      <c r="D53" s="126">
        <v>0</v>
      </c>
      <c r="E53" s="49">
        <v>0</v>
      </c>
      <c r="F53" s="99">
        <f t="shared" si="2"/>
        <v>754359.74</v>
      </c>
      <c r="G53" s="51">
        <f>IF(ISBLANK(F53),"  ",IF(F76&gt;0,F53/F76,IF(F53&gt;0,1,0)))</f>
        <v>4.9233099065031762E-3</v>
      </c>
      <c r="H53" s="125">
        <v>708834</v>
      </c>
      <c r="I53" s="48">
        <v>1</v>
      </c>
      <c r="J53" s="126">
        <v>0</v>
      </c>
      <c r="K53" s="49">
        <v>0</v>
      </c>
      <c r="L53" s="99">
        <f t="shared" si="3"/>
        <v>708834</v>
      </c>
      <c r="M53" s="51">
        <f>IF(ISBLANK(L53),"  ",IF(L76&gt;0,L53/L76,IF(L53&gt;0,1,0)))</f>
        <v>4.5172122386634142E-3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2663116.67</v>
      </c>
      <c r="E54" s="49">
        <v>1</v>
      </c>
      <c r="F54" s="99">
        <f t="shared" si="2"/>
        <v>2663116.67</v>
      </c>
      <c r="G54" s="51">
        <f>IF(ISBLANK(F54),"  ",IF(F76&gt;0,F54/F76,IF(F54&gt;0,1,0)))</f>
        <v>1.7380764094839882E-2</v>
      </c>
      <c r="H54" s="125">
        <v>0</v>
      </c>
      <c r="I54" s="48">
        <v>0</v>
      </c>
      <c r="J54" s="126">
        <v>3120000</v>
      </c>
      <c r="K54" s="49">
        <v>1</v>
      </c>
      <c r="L54" s="99">
        <f t="shared" si="3"/>
        <v>3120000</v>
      </c>
      <c r="M54" s="51">
        <f>IF(ISBLANK(L54),"  ",IF(L76&gt;0,L54/L76,IF(L54&gt;0,1,0)))</f>
        <v>1.9882937591354045E-2</v>
      </c>
      <c r="N54" s="25"/>
    </row>
    <row r="55" spans="1:14" ht="15" customHeight="1" x14ac:dyDescent="0.2">
      <c r="A55" s="31" t="s">
        <v>52</v>
      </c>
      <c r="B55" s="79">
        <v>8469333.9800000004</v>
      </c>
      <c r="C55" s="48">
        <v>0.5563436262705449</v>
      </c>
      <c r="D55" s="80">
        <v>6753872.6499999994</v>
      </c>
      <c r="E55" s="49">
        <v>0.44365637372945516</v>
      </c>
      <c r="F55" s="97">
        <f t="shared" si="2"/>
        <v>15223206.629999999</v>
      </c>
      <c r="G55" s="51">
        <f>IF(ISBLANK(F55),"  ",IF(F76&gt;0,F55/F76,IF(F55&gt;0,1,0)))</f>
        <v>9.9353875924269003E-2</v>
      </c>
      <c r="H55" s="79">
        <v>4402311</v>
      </c>
      <c r="I55" s="48">
        <v>0.40697792776906705</v>
      </c>
      <c r="J55" s="80">
        <v>6414764.5700000003</v>
      </c>
      <c r="K55" s="49">
        <v>0.59302207223093295</v>
      </c>
      <c r="L55" s="97">
        <f t="shared" si="3"/>
        <v>10817075.57</v>
      </c>
      <c r="M55" s="51">
        <f>IF(ISBLANK(L55),"  ",IF(L76&gt;0,L55/L76,IF(L55&gt;0,1,0)))</f>
        <v>6.8934371307458497E-2</v>
      </c>
      <c r="N55" s="25"/>
    </row>
    <row r="56" spans="1:14" s="77" customFormat="1" ht="15" customHeight="1" x14ac:dyDescent="0.25">
      <c r="A56" s="87" t="s">
        <v>53</v>
      </c>
      <c r="B56" s="127">
        <v>58938175</v>
      </c>
      <c r="C56" s="84">
        <v>0.86223441324908523</v>
      </c>
      <c r="D56" s="107">
        <v>9416989.3200000003</v>
      </c>
      <c r="E56" s="75">
        <v>0.13776558675091488</v>
      </c>
      <c r="F56" s="100">
        <f>F55+F53+F52+F51+F50+F54</f>
        <v>68355164.319999993</v>
      </c>
      <c r="G56" s="74">
        <f>IF(ISBLANK(F56),"  ",IF(F76&gt;0,F56/F76,IF(F56&gt;0,1,0)))</f>
        <v>0.44611826402255828</v>
      </c>
      <c r="H56" s="127">
        <v>54410802</v>
      </c>
      <c r="I56" s="84">
        <v>0.85089248432004316</v>
      </c>
      <c r="J56" s="107">
        <v>9534764.5700000003</v>
      </c>
      <c r="K56" s="75">
        <v>0.14910751567995686</v>
      </c>
      <c r="L56" s="97">
        <f t="shared" si="3"/>
        <v>63945566.57</v>
      </c>
      <c r="M56" s="74">
        <f>IF(ISBLANK(L56),"  ",IF(L76&gt;0,L56/L76,IF(L56&gt;0,1,0)))</f>
        <v>0.40750824017791204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469660.21</v>
      </c>
      <c r="E60" s="49">
        <v>1</v>
      </c>
      <c r="F60" s="68">
        <f t="shared" si="4"/>
        <v>469660.21</v>
      </c>
      <c r="G60" s="51">
        <f>IF(ISBLANK(F60),"  ",IF(F76&gt;0,F60/F76,IF(F60&gt;0,1,0)))</f>
        <v>3.0652255707381234E-3</v>
      </c>
      <c r="H60" s="69">
        <v>0</v>
      </c>
      <c r="I60" s="48">
        <v>0</v>
      </c>
      <c r="J60" s="70">
        <v>41228.79</v>
      </c>
      <c r="K60" s="49">
        <v>1</v>
      </c>
      <c r="L60" s="68">
        <f t="shared" si="3"/>
        <v>41228.79</v>
      </c>
      <c r="M60" s="51">
        <f>IF(ISBLANK(L60),"  ",IF(L76&gt;0,L60/L76,IF(L60&gt;0,1,0)))</f>
        <v>2.6274021106956468E-4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4818748.3100000005</v>
      </c>
      <c r="E62" s="49">
        <v>1</v>
      </c>
      <c r="F62" s="34">
        <f t="shared" si="4"/>
        <v>4818748.3100000005</v>
      </c>
      <c r="G62" s="51">
        <f>IF(ISBLANK(F62),"  ",IF(F76&gt;0,F62/F76,IF(F62&gt;0,1,0)))</f>
        <v>3.1449439880723809E-2</v>
      </c>
      <c r="H62" s="32">
        <v>0</v>
      </c>
      <c r="I62" s="48">
        <v>0</v>
      </c>
      <c r="J62" s="80">
        <v>3675735</v>
      </c>
      <c r="K62" s="49">
        <v>1</v>
      </c>
      <c r="L62" s="34">
        <f t="shared" si="3"/>
        <v>3675735</v>
      </c>
      <c r="M62" s="51">
        <f>IF(ISBLANK(L62),"  ",IF(L76&gt;0,L62/L76,IF(L62&gt;0,1,0)))</f>
        <v>2.3424490258767871E-2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14498509.75</v>
      </c>
      <c r="E63" s="49">
        <v>1</v>
      </c>
      <c r="F63" s="34">
        <f t="shared" si="4"/>
        <v>14498509.75</v>
      </c>
      <c r="G63" s="51">
        <f>IF(ISBLANK(F63),"  ",IF(F76&gt;0,F63/F76,IF(F63&gt;0,1,0)))</f>
        <v>9.462415992893243E-2</v>
      </c>
      <c r="H63" s="32">
        <v>0</v>
      </c>
      <c r="I63" s="48">
        <v>0</v>
      </c>
      <c r="J63" s="80">
        <v>13894368</v>
      </c>
      <c r="K63" s="49">
        <v>1</v>
      </c>
      <c r="L63" s="34">
        <f t="shared" si="3"/>
        <v>13894368</v>
      </c>
      <c r="M63" s="51">
        <f>IF(ISBLANK(L63),"  ",IF(L76&gt;0,L63/L76,IF(L63&gt;0,1,0)))</f>
        <v>8.8545144812598314E-2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433037.37999999977</v>
      </c>
      <c r="E64" s="49">
        <v>1</v>
      </c>
      <c r="F64" s="34">
        <f t="shared" si="4"/>
        <v>433037.37999999977</v>
      </c>
      <c r="G64" s="51">
        <f>IF(ISBLANK(F64),"  ",IF(F76&gt;0,F64/F76,IF(F64&gt;0,1,0)))</f>
        <v>2.8262075900818613E-3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1232738.53</v>
      </c>
      <c r="E65" s="49">
        <v>1</v>
      </c>
      <c r="F65" s="34">
        <f t="shared" si="4"/>
        <v>1232738.53</v>
      </c>
      <c r="G65" s="51">
        <f>IF(ISBLANK(F65),"  ",IF(F76&gt;0,F65/F76,IF(F65&gt;0,1,0)))</f>
        <v>8.0454370707497766E-3</v>
      </c>
      <c r="H65" s="32">
        <v>0</v>
      </c>
      <c r="I65" s="48">
        <v>0</v>
      </c>
      <c r="J65" s="80">
        <v>983157.84</v>
      </c>
      <c r="K65" s="49">
        <v>1</v>
      </c>
      <c r="L65" s="34">
        <f t="shared" si="3"/>
        <v>983157.84</v>
      </c>
      <c r="M65" s="51">
        <f>IF(ISBLANK(L65),"  ",IF(L76&gt;0,L65/L76,IF(L65&gt;0,1,0)))</f>
        <v>6.2654057612725788E-3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v>0</v>
      </c>
      <c r="F66" s="34">
        <f t="shared" si="4"/>
        <v>0</v>
      </c>
      <c r="G66" s="51">
        <f>IF(ISBLANK(F66),"  ",IF(F76&gt;0,F66/F76,IF(F66&gt;0,1,0)))</f>
        <v>0</v>
      </c>
      <c r="H66" s="32">
        <v>11013755</v>
      </c>
      <c r="I66" s="48">
        <v>1</v>
      </c>
      <c r="J66" s="80">
        <v>0</v>
      </c>
      <c r="K66" s="49">
        <v>0</v>
      </c>
      <c r="L66" s="34">
        <f t="shared" si="3"/>
        <v>11013755</v>
      </c>
      <c r="M66" s="51">
        <f>IF(ISBLANK(L66),"  ",IF(L76&gt;0,L66/L76,IF(L66&gt;0,1,0)))</f>
        <v>7.0187757471622939E-2</v>
      </c>
      <c r="N66" s="25"/>
    </row>
    <row r="67" spans="1:14" s="77" customFormat="1" ht="15" customHeight="1" x14ac:dyDescent="0.25">
      <c r="A67" s="105" t="s">
        <v>64</v>
      </c>
      <c r="B67" s="106">
        <v>58938175</v>
      </c>
      <c r="C67" s="84">
        <v>0.65626968490736248</v>
      </c>
      <c r="D67" s="107">
        <v>30869683.5</v>
      </c>
      <c r="E67" s="75">
        <v>0.34373031509263746</v>
      </c>
      <c r="F67" s="106">
        <f>F66+F65+F64+F63+F62+F61+F60+F59+F58+F57+F56</f>
        <v>89807858.5</v>
      </c>
      <c r="G67" s="74">
        <f>IF(ISBLANK(F67),"  ",IF(F76&gt;0,F67/F76,IF(F67&gt;0,1,0)))</f>
        <v>0.5861287340637843</v>
      </c>
      <c r="H67" s="106">
        <v>65424557</v>
      </c>
      <c r="I67" s="84">
        <v>0.6993254059969285</v>
      </c>
      <c r="J67" s="107">
        <v>28129254.199999999</v>
      </c>
      <c r="K67" s="75">
        <v>0.30067459400307145</v>
      </c>
      <c r="L67" s="106">
        <f>L66+L65+L64+L63+L62+L61+L60+L59+L58+L57+L56</f>
        <v>93553811.200000003</v>
      </c>
      <c r="M67" s="74">
        <f>IF(ISBLANK(L67),"  ",IF(L76&gt;0,L67/L76,IF(L67&gt;0,1,0)))</f>
        <v>0.5961937786932433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1485770.13</v>
      </c>
      <c r="E69" s="44">
        <v>1</v>
      </c>
      <c r="F69" s="58">
        <f>D69+B69</f>
        <v>1485770.13</v>
      </c>
      <c r="G69" s="46">
        <f>IF(ISBLANK(F69),"  ",IF(F76&gt;0,F69/F76,IF(F69&gt;0,1,0)))</f>
        <v>9.6968414563262766E-3</v>
      </c>
      <c r="H69" s="3">
        <v>0</v>
      </c>
      <c r="I69" s="42">
        <v>0</v>
      </c>
      <c r="J69" s="93">
        <v>1611363.24</v>
      </c>
      <c r="K69" s="44">
        <v>1</v>
      </c>
      <c r="L69" s="58">
        <f>J69+H69</f>
        <v>1611363.24</v>
      </c>
      <c r="M69" s="46">
        <f>IF(ISBLANK(L69),"  ",IF(L76&gt;0,L69/L76,IF(L69&gt;0,1,0)))</f>
        <v>1.0268793185231426E-2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20913429</v>
      </c>
      <c r="E72" s="44">
        <v>1</v>
      </c>
      <c r="F72" s="58">
        <f>D72+B72</f>
        <v>20913429</v>
      </c>
      <c r="G72" s="46">
        <f>IF(ISBLANK(F72),"  ",IF(F76&gt;0,F72/F76,IF(F72&gt;0,1,0)))</f>
        <v>0.13649096938106853</v>
      </c>
      <c r="H72" s="3">
        <v>0</v>
      </c>
      <c r="I72" s="42">
        <v>0</v>
      </c>
      <c r="J72" s="93">
        <v>18899895.109999999</v>
      </c>
      <c r="K72" s="44">
        <v>1</v>
      </c>
      <c r="L72" s="58">
        <f>J72+H72</f>
        <v>18899895.109999999</v>
      </c>
      <c r="M72" s="46">
        <f>IF(ISBLANK(L72),"  ",IF(L76&gt;0,L72/L76,IF(L72&gt;0,1,0)))</f>
        <v>0.12044404966514984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17675172.710000001</v>
      </c>
      <c r="E73" s="49">
        <v>1</v>
      </c>
      <c r="F73" s="34">
        <f>D73+B73</f>
        <v>17675172.710000001</v>
      </c>
      <c r="G73" s="51">
        <f>IF(ISBLANK(F73),"  ",IF(F76&gt;0,F73/F76,IF(F73&gt;0,1,0)))</f>
        <v>0.11535657099396317</v>
      </c>
      <c r="H73" s="32">
        <v>0</v>
      </c>
      <c r="I73" s="48">
        <v>0</v>
      </c>
      <c r="J73" s="80">
        <v>18542638.109999999</v>
      </c>
      <c r="K73" s="49">
        <v>1</v>
      </c>
      <c r="L73" s="34">
        <f>J73+H73</f>
        <v>18542638.109999999</v>
      </c>
      <c r="M73" s="51">
        <f>IF(ISBLANK(L73),"  ",IF(L76&gt;0,L73/L76,IF(L73&gt;0,1,0)))</f>
        <v>0.11816734497442087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40074371.840000004</v>
      </c>
      <c r="E74" s="75">
        <v>1</v>
      </c>
      <c r="F74" s="112">
        <f>F73+F72+F71+F70+F69</f>
        <v>40074371.840000004</v>
      </c>
      <c r="G74" s="74">
        <f>IF(ISBLANK(F74),"  ",IF(F76&gt;0,F74/F76,IF(F74&gt;0,1,0)))</f>
        <v>0.26154438183135797</v>
      </c>
      <c r="H74" s="110">
        <v>0</v>
      </c>
      <c r="I74" s="84">
        <v>0</v>
      </c>
      <c r="J74" s="111">
        <v>39053896.460000001</v>
      </c>
      <c r="K74" s="75">
        <v>1</v>
      </c>
      <c r="L74" s="112">
        <f>L73+L72+L71+L70+L69</f>
        <v>39053896.460000001</v>
      </c>
      <c r="M74" s="74">
        <f>IF(ISBLANK(L74),"  ",IF(L76&gt;0,L74/L76,IF(L74&gt;0,1,0)))</f>
        <v>0.24888018782480215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82278015.650000006</v>
      </c>
      <c r="C76" s="116">
        <v>0.53698540372404868</v>
      </c>
      <c r="D76" s="115">
        <v>70944055.340000004</v>
      </c>
      <c r="E76" s="117">
        <v>0.46301459627595132</v>
      </c>
      <c r="F76" s="115">
        <f>F74+F67+F47+F40+F48+F75</f>
        <v>153222070.99000001</v>
      </c>
      <c r="G76" s="118">
        <f>IF(ISBLANK(F76),"  ",IF(F76&gt;0,F76/F76,IF(F76&gt;0,1,0)))</f>
        <v>1</v>
      </c>
      <c r="H76" s="115">
        <v>89735312</v>
      </c>
      <c r="I76" s="116">
        <v>0.5718594898194499</v>
      </c>
      <c r="J76" s="115">
        <v>67183150.659999996</v>
      </c>
      <c r="K76" s="117">
        <v>0.4281405101805501</v>
      </c>
      <c r="L76" s="115">
        <f>L74+L67+L47+L40+L48+L75</f>
        <v>156918462.66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85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8891959</v>
      </c>
      <c r="C13" s="42">
        <v>1</v>
      </c>
      <c r="D13" s="43">
        <v>0</v>
      </c>
      <c r="E13" s="44">
        <v>0</v>
      </c>
      <c r="F13" s="45">
        <f>D13+B13</f>
        <v>8891959</v>
      </c>
      <c r="G13" s="46">
        <f>IF(ISBLANK(F13),"  ",IF(F76&gt;0,F13/F76,IF(F13&gt;0,1,0)))</f>
        <v>0.2443219459458085</v>
      </c>
      <c r="H13" s="4">
        <v>9140226</v>
      </c>
      <c r="I13" s="42">
        <v>1</v>
      </c>
      <c r="J13" s="43">
        <v>0</v>
      </c>
      <c r="K13" s="44">
        <v>0</v>
      </c>
      <c r="L13" s="45">
        <f t="shared" ref="L13:L34" si="0">J13+H13</f>
        <v>9140226</v>
      </c>
      <c r="M13" s="47">
        <f>IF(ISBLANK(L13),"  ",IF(L76&gt;0,L13/L76,IF(L13&gt;0,1,0)))</f>
        <v>0.22376295254495965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549424</v>
      </c>
      <c r="C15" s="53">
        <v>1</v>
      </c>
      <c r="D15" s="80">
        <v>0</v>
      </c>
      <c r="E15" s="55">
        <v>0</v>
      </c>
      <c r="F15" s="38">
        <f>D15+B15</f>
        <v>549424</v>
      </c>
      <c r="G15" s="56">
        <f>IF(ISBLANK(F15),"  ",IF(F76&gt;0,F15/F76,IF(F15&gt;0,1,0)))</f>
        <v>1.5096374244340295E-2</v>
      </c>
      <c r="H15" s="79">
        <v>578577</v>
      </c>
      <c r="I15" s="53">
        <v>1</v>
      </c>
      <c r="J15" s="80">
        <v>0</v>
      </c>
      <c r="K15" s="55">
        <v>0</v>
      </c>
      <c r="L15" s="38">
        <f t="shared" si="0"/>
        <v>578577</v>
      </c>
      <c r="M15" s="56">
        <f>IF(ISBLANK(L15),"  ",IF(L76&gt;0,L15/L76,IF(L15&gt;0,1,0)))</f>
        <v>1.416421189088816E-2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549424</v>
      </c>
      <c r="C17" s="48">
        <v>1</v>
      </c>
      <c r="D17" s="80">
        <v>0</v>
      </c>
      <c r="E17" s="44">
        <v>0</v>
      </c>
      <c r="F17" s="34">
        <f t="shared" si="1"/>
        <v>549424</v>
      </c>
      <c r="G17" s="51">
        <f>IF(ISBLANK(F17),"  ",IF(F76&gt;0,F17/F76,IF(F17&gt;0,1,0)))</f>
        <v>1.5096374244340295E-2</v>
      </c>
      <c r="H17" s="32">
        <v>528577</v>
      </c>
      <c r="I17" s="48">
        <v>1</v>
      </c>
      <c r="J17" s="80">
        <v>0</v>
      </c>
      <c r="K17" s="49">
        <v>0</v>
      </c>
      <c r="L17" s="34">
        <f t="shared" si="0"/>
        <v>528577</v>
      </c>
      <c r="M17" s="51">
        <f>IF(ISBLANK(L17),"  ",IF(L76&gt;0,L17/L76,IF(L17&gt;0,1,0)))</f>
        <v>1.2940155983818905E-2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50000</v>
      </c>
      <c r="I21" s="48">
        <v>1</v>
      </c>
      <c r="J21" s="80">
        <v>0</v>
      </c>
      <c r="K21" s="49">
        <v>0</v>
      </c>
      <c r="L21" s="34">
        <f t="shared" si="0"/>
        <v>50000</v>
      </c>
      <c r="M21" s="51">
        <f>IF(ISBLANK(L21),"  ",IF(L76&gt;0,L21/L76,IF(L21&gt;0,1,0)))</f>
        <v>1.2240559070692543E-3</v>
      </c>
      <c r="N21" s="25"/>
    </row>
    <row r="22" spans="1:14" ht="15" customHeight="1" x14ac:dyDescent="0.2">
      <c r="A22" s="59" t="s">
        <v>82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182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9441383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9441383</v>
      </c>
      <c r="G40" s="74">
        <f>IF(ISBLANK(F40),"  ",IF(F76&gt;0,F40/F76,IF(F40&gt;0,1,0)))</f>
        <v>0.25941832019014877</v>
      </c>
      <c r="H40" s="71">
        <v>9718803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9718803</v>
      </c>
      <c r="M40" s="74">
        <f>IF(ISBLANK(L40),"  ",IF(L76&gt;0,L40/L76,IF(L40&gt;0,1,0)))</f>
        <v>0.2379271644358478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11865505</v>
      </c>
      <c r="C50" s="42">
        <v>1</v>
      </c>
      <c r="D50" s="93">
        <v>0</v>
      </c>
      <c r="E50" s="44">
        <v>0</v>
      </c>
      <c r="F50" s="96">
        <f t="shared" ref="F50:F55" si="2">D50+B50</f>
        <v>11865505</v>
      </c>
      <c r="G50" s="46">
        <f>IF(ISBLANK(F50),"  ",IF(F76&gt;0,F50/F76,IF(F50&gt;0,1,0)))</f>
        <v>0.32602526296283196</v>
      </c>
      <c r="H50" s="91">
        <v>11124331</v>
      </c>
      <c r="I50" s="42">
        <v>1</v>
      </c>
      <c r="J50" s="93">
        <v>0</v>
      </c>
      <c r="K50" s="44">
        <v>0</v>
      </c>
      <c r="L50" s="96">
        <f t="shared" ref="L50:L66" si="3">J50+H50</f>
        <v>11124331</v>
      </c>
      <c r="M50" s="46">
        <f>IF(ISBLANK(L50),"  ",IF(L76&gt;0,L50/L76,IF(L50&gt;0,1,0)))</f>
        <v>0.27233606145487249</v>
      </c>
      <c r="N50" s="25"/>
    </row>
    <row r="51" spans="1:14" ht="15" customHeight="1" x14ac:dyDescent="0.2">
      <c r="A51" s="31" t="s">
        <v>48</v>
      </c>
      <c r="B51" s="79">
        <v>352829</v>
      </c>
      <c r="C51" s="48">
        <v>1</v>
      </c>
      <c r="D51" s="80">
        <v>0</v>
      </c>
      <c r="E51" s="49">
        <v>0</v>
      </c>
      <c r="F51" s="97">
        <f t="shared" si="2"/>
        <v>352829</v>
      </c>
      <c r="G51" s="51">
        <f>IF(ISBLANK(F51),"  ",IF(F76&gt;0,F51/F76,IF(F51&gt;0,1,0)))</f>
        <v>9.6945867458581025E-3</v>
      </c>
      <c r="H51" s="79">
        <v>352829</v>
      </c>
      <c r="I51" s="48">
        <v>1</v>
      </c>
      <c r="J51" s="80">
        <v>0</v>
      </c>
      <c r="K51" s="49">
        <v>0</v>
      </c>
      <c r="L51" s="97">
        <f t="shared" si="3"/>
        <v>352829</v>
      </c>
      <c r="M51" s="51">
        <f>IF(ISBLANK(L51),"  ",IF(L76&gt;0,L51/L76,IF(L51&gt;0,1,0)))</f>
        <v>8.6376484327067588E-3</v>
      </c>
      <c r="N51" s="25"/>
    </row>
    <row r="52" spans="1:14" ht="15" customHeight="1" x14ac:dyDescent="0.2">
      <c r="A52" s="98" t="s">
        <v>49</v>
      </c>
      <c r="B52" s="125">
        <v>480891</v>
      </c>
      <c r="C52" s="48">
        <v>1</v>
      </c>
      <c r="D52" s="126">
        <v>0</v>
      </c>
      <c r="E52" s="49">
        <v>0</v>
      </c>
      <c r="F52" s="99">
        <f t="shared" si="2"/>
        <v>480891</v>
      </c>
      <c r="G52" s="51">
        <f>IF(ISBLANK(F52),"  ",IF(F76&gt;0,F52/F76,IF(F52&gt;0,1,0)))</f>
        <v>1.3213311589473791E-2</v>
      </c>
      <c r="H52" s="125">
        <v>480890</v>
      </c>
      <c r="I52" s="48">
        <v>1</v>
      </c>
      <c r="J52" s="126">
        <v>0</v>
      </c>
      <c r="K52" s="49">
        <v>0</v>
      </c>
      <c r="L52" s="99">
        <f t="shared" si="3"/>
        <v>480890</v>
      </c>
      <c r="M52" s="51">
        <f>IF(ISBLANK(L52),"  ",IF(L76&gt;0,L52/L76,IF(L52&gt;0,1,0)))</f>
        <v>1.1772724903010675E-2</v>
      </c>
      <c r="N52" s="25"/>
    </row>
    <row r="53" spans="1:14" ht="15" customHeight="1" x14ac:dyDescent="0.2">
      <c r="A53" s="98" t="s">
        <v>50</v>
      </c>
      <c r="B53" s="125">
        <v>231918</v>
      </c>
      <c r="C53" s="48">
        <v>1</v>
      </c>
      <c r="D53" s="126">
        <v>0</v>
      </c>
      <c r="E53" s="49">
        <v>0</v>
      </c>
      <c r="F53" s="99">
        <f t="shared" si="2"/>
        <v>231918</v>
      </c>
      <c r="G53" s="51">
        <f>IF(ISBLANK(F53),"  ",IF(F76&gt;0,F53/F76,IF(F53&gt;0,1,0)))</f>
        <v>6.372347989892892E-3</v>
      </c>
      <c r="H53" s="125">
        <v>231918</v>
      </c>
      <c r="I53" s="48">
        <v>1</v>
      </c>
      <c r="J53" s="126">
        <v>0</v>
      </c>
      <c r="K53" s="49">
        <v>0</v>
      </c>
      <c r="L53" s="99">
        <f t="shared" si="3"/>
        <v>231918</v>
      </c>
      <c r="M53" s="51">
        <f>IF(ISBLANK(L53),"  ",IF(L76&gt;0,L53/L76,IF(L53&gt;0,1,0)))</f>
        <v>5.6776119571137467E-3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224991</v>
      </c>
      <c r="E54" s="49">
        <v>1</v>
      </c>
      <c r="F54" s="99">
        <f t="shared" si="2"/>
        <v>224991</v>
      </c>
      <c r="G54" s="51">
        <f>IF(ISBLANK(F54),"  ",IF(F76&gt;0,F54/F76,IF(F54&gt;0,1,0)))</f>
        <v>6.1820166894936647E-3</v>
      </c>
      <c r="H54" s="125">
        <v>0</v>
      </c>
      <c r="I54" s="48">
        <v>0</v>
      </c>
      <c r="J54" s="126">
        <v>229501</v>
      </c>
      <c r="K54" s="49">
        <v>1</v>
      </c>
      <c r="L54" s="99">
        <f t="shared" si="3"/>
        <v>229501</v>
      </c>
      <c r="M54" s="51">
        <f>IF(ISBLANK(L54),"  ",IF(L76&gt;0,L54/L76,IF(L54&gt;0,1,0)))</f>
        <v>5.6184410945660191E-3</v>
      </c>
      <c r="N54" s="25"/>
    </row>
    <row r="55" spans="1:14" ht="15" customHeight="1" x14ac:dyDescent="0.2">
      <c r="A55" s="31" t="s">
        <v>52</v>
      </c>
      <c r="B55" s="79">
        <v>2197258</v>
      </c>
      <c r="C55" s="48">
        <v>0.40490203792732926</v>
      </c>
      <c r="D55" s="80">
        <v>3229383</v>
      </c>
      <c r="E55" s="49">
        <v>1.1757704952650723</v>
      </c>
      <c r="F55" s="97">
        <f t="shared" si="2"/>
        <v>5426641</v>
      </c>
      <c r="G55" s="51">
        <f>IF(ISBLANK(F55),"  ",IF(F76&gt;0,F55/F76,IF(F55&gt;0,1,0)))</f>
        <v>0.14910634305323586</v>
      </c>
      <c r="H55" s="79">
        <v>2746610</v>
      </c>
      <c r="I55" s="48">
        <v>0.64556821595266445</v>
      </c>
      <c r="J55" s="80">
        <v>1507952</v>
      </c>
      <c r="K55" s="49">
        <v>0.35443178404733555</v>
      </c>
      <c r="L55" s="97">
        <f t="shared" si="3"/>
        <v>4254562</v>
      </c>
      <c r="M55" s="51">
        <f>IF(ISBLANK(L55),"  ",IF(L76&gt;0,L55/L76,IF(L55&gt;0,1,0)))</f>
        <v>0.10415643496184762</v>
      </c>
      <c r="N55" s="25"/>
    </row>
    <row r="56" spans="1:14" s="77" customFormat="1" ht="15" customHeight="1" x14ac:dyDescent="0.25">
      <c r="A56" s="87" t="s">
        <v>53</v>
      </c>
      <c r="B56" s="127">
        <v>15128401</v>
      </c>
      <c r="C56" s="84">
        <v>0.81410881851607197</v>
      </c>
      <c r="D56" s="107">
        <v>3454374</v>
      </c>
      <c r="E56" s="75">
        <v>0.2312694380198731</v>
      </c>
      <c r="F56" s="100">
        <f>F55+F53+F52+F51+F50+F54</f>
        <v>18582775</v>
      </c>
      <c r="G56" s="74">
        <f>IF(ISBLANK(F56),"  ",IF(F76&gt;0,F56/F76,IF(F56&gt;0,1,0)))</f>
        <v>0.5105938690307863</v>
      </c>
      <c r="H56" s="127">
        <v>14936578</v>
      </c>
      <c r="I56" s="84">
        <v>0.89579886231469763</v>
      </c>
      <c r="J56" s="107">
        <v>1737453</v>
      </c>
      <c r="K56" s="75">
        <v>0.10420113768530237</v>
      </c>
      <c r="L56" s="97">
        <f t="shared" si="3"/>
        <v>16674031</v>
      </c>
      <c r="M56" s="74">
        <f>IF(ISBLANK(L56),"  ",IF(L76&gt;0,L56/L76,IF(L56&gt;0,1,0)))</f>
        <v>0.40819892280411735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v>0</v>
      </c>
      <c r="F60" s="68">
        <f t="shared" si="4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904982</v>
      </c>
      <c r="K60" s="49">
        <v>1</v>
      </c>
      <c r="L60" s="68">
        <f t="shared" si="3"/>
        <v>904982</v>
      </c>
      <c r="M60" s="51">
        <f>IF(ISBLANK(L60),"  ",IF(L76&gt;0,L60/L76,IF(L60&gt;0,1,0)))</f>
        <v>2.215497125782696E-2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3510.2600000000093</v>
      </c>
      <c r="E62" s="49">
        <v>1</v>
      </c>
      <c r="F62" s="34">
        <f t="shared" si="4"/>
        <v>3510.2600000000093</v>
      </c>
      <c r="G62" s="51">
        <f>IF(ISBLANK(F62),"  ",IF(F76&gt;0,F62/F76,IF(F62&gt;0,1,0)))</f>
        <v>9.6450462038313045E-5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2094697</v>
      </c>
      <c r="E63" s="49">
        <v>1</v>
      </c>
      <c r="F63" s="34">
        <f t="shared" si="4"/>
        <v>2094697</v>
      </c>
      <c r="G63" s="51">
        <f>IF(ISBLANK(F63),"  ",IF(F76&gt;0,F63/F76,IF(F63&gt;0,1,0)))</f>
        <v>5.7555421387665777E-2</v>
      </c>
      <c r="H63" s="32">
        <v>0</v>
      </c>
      <c r="I63" s="48">
        <v>0</v>
      </c>
      <c r="J63" s="80">
        <v>3112953</v>
      </c>
      <c r="K63" s="49">
        <v>1</v>
      </c>
      <c r="L63" s="34">
        <f t="shared" si="3"/>
        <v>3112953</v>
      </c>
      <c r="M63" s="51">
        <f>IF(ISBLANK(L63),"  ",IF(L76&gt;0,L63/L76,IF(L63&gt;0,1,0)))</f>
        <v>7.6208570161579128E-2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317844</v>
      </c>
      <c r="K65" s="49">
        <v>1</v>
      </c>
      <c r="L65" s="34">
        <f t="shared" si="3"/>
        <v>317844</v>
      </c>
      <c r="M65" s="51">
        <f>IF(ISBLANK(L65),"  ",IF(L76&gt;0,L65/L76,IF(L65&gt;0,1,0)))</f>
        <v>7.7811765145304017E-3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v>0</v>
      </c>
      <c r="F66" s="34">
        <f t="shared" si="4"/>
        <v>0</v>
      </c>
      <c r="G66" s="51">
        <f>IF(ISBLANK(F66),"  ",IF(F76&gt;0,F66/F76,IF(F66&gt;0,1,0)))</f>
        <v>0</v>
      </c>
      <c r="H66" s="32">
        <v>10967</v>
      </c>
      <c r="I66" s="48">
        <v>1</v>
      </c>
      <c r="J66" s="80">
        <v>0</v>
      </c>
      <c r="K66" s="49">
        <v>0</v>
      </c>
      <c r="L66" s="34">
        <f t="shared" si="3"/>
        <v>10967</v>
      </c>
      <c r="M66" s="51">
        <f>IF(ISBLANK(L66),"  ",IF(L76&gt;0,L66/L76,IF(L66&gt;0,1,0)))</f>
        <v>2.6848442265657026E-4</v>
      </c>
      <c r="N66" s="25"/>
    </row>
    <row r="67" spans="1:14" s="77" customFormat="1" ht="15" customHeight="1" x14ac:dyDescent="0.25">
      <c r="A67" s="105" t="s">
        <v>64</v>
      </c>
      <c r="B67" s="106">
        <v>15128401</v>
      </c>
      <c r="C67" s="84">
        <v>0.73151269169939326</v>
      </c>
      <c r="D67" s="107">
        <v>5552581.2599999998</v>
      </c>
      <c r="E67" s="75">
        <v>2.231269438019873</v>
      </c>
      <c r="F67" s="106">
        <f>F66+F65+F64+F63+F62+F61+F60+F59+F58+F57+F56</f>
        <v>20680982.259999998</v>
      </c>
      <c r="G67" s="74">
        <f>IF(ISBLANK(F67),"  ",IF(F76&gt;0,F67/F76,IF(F67&gt;0,1,0)))</f>
        <v>0.56824574088049029</v>
      </c>
      <c r="H67" s="106">
        <v>14947545</v>
      </c>
      <c r="I67" s="84">
        <v>0.71108432385729603</v>
      </c>
      <c r="J67" s="107">
        <v>6073232</v>
      </c>
      <c r="K67" s="75">
        <v>0.28891567614270397</v>
      </c>
      <c r="L67" s="106">
        <f>L66+L65+L64+L63+L62+L61+L60+L59+L58+L57+L56</f>
        <v>21020777</v>
      </c>
      <c r="M67" s="74">
        <f>IF(ISBLANK(L67),"  ",IF(L76&gt;0,L67/L76,IF(L67&gt;0,1,0)))</f>
        <v>0.51461212516071042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6272069</v>
      </c>
      <c r="E72" s="44">
        <v>1</v>
      </c>
      <c r="F72" s="58">
        <f>D72+B72</f>
        <v>6272069</v>
      </c>
      <c r="G72" s="46">
        <f>IF(ISBLANK(F72),"  ",IF(F76&gt;0,F72/F76,IF(F72&gt;0,1,0)))</f>
        <v>0.17233593892936092</v>
      </c>
      <c r="H72" s="3">
        <v>0</v>
      </c>
      <c r="I72" s="42">
        <v>0</v>
      </c>
      <c r="J72" s="93">
        <v>6265398.4500000002</v>
      </c>
      <c r="K72" s="44">
        <v>1</v>
      </c>
      <c r="L72" s="58">
        <f>J72+H72</f>
        <v>6265398.4500000002</v>
      </c>
      <c r="M72" s="46">
        <f>IF(ISBLANK(L72),"  ",IF(L76&gt;0,L72/L76,IF(L72&gt;0,1,0)))</f>
        <v>0.15338395965730101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0</v>
      </c>
      <c r="E73" s="49"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v>0</v>
      </c>
      <c r="J73" s="80">
        <v>3842829</v>
      </c>
      <c r="K73" s="49">
        <v>1</v>
      </c>
      <c r="L73" s="34">
        <f>J73+H73</f>
        <v>3842829</v>
      </c>
      <c r="M73" s="51">
        <f>IF(ISBLANK(L73),"  ",IF(L76&gt;0,L73/L76,IF(L73&gt;0,1,0)))</f>
        <v>9.4076750746140719E-2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6272069</v>
      </c>
      <c r="E74" s="75">
        <v>1</v>
      </c>
      <c r="F74" s="112">
        <f>F73+F72+F71+F70+F69</f>
        <v>6272069</v>
      </c>
      <c r="G74" s="74">
        <f>IF(ISBLANK(F74),"  ",IF(F76&gt;0,F74/F76,IF(F74&gt;0,1,0)))</f>
        <v>0.17233593892936092</v>
      </c>
      <c r="H74" s="110">
        <v>0</v>
      </c>
      <c r="I74" s="84">
        <v>0</v>
      </c>
      <c r="J74" s="111">
        <v>10108227.449999999</v>
      </c>
      <c r="K74" s="75">
        <v>1</v>
      </c>
      <c r="L74" s="112">
        <f>L73+L72+L71+L70+L69</f>
        <v>10108227.449999999</v>
      </c>
      <c r="M74" s="74">
        <f>IF(ISBLANK(L74),"  ",IF(L76&gt;0,L74/L76,IF(L74&gt;0,1,0)))</f>
        <v>0.2474607104034417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24569784</v>
      </c>
      <c r="C76" s="116">
        <v>0.67509729164835219</v>
      </c>
      <c r="D76" s="115">
        <v>11824650.26</v>
      </c>
      <c r="E76" s="117">
        <v>0.32490270835164786</v>
      </c>
      <c r="F76" s="115">
        <f>F74+F67+F47+F40+F48+F75</f>
        <v>36394434.259999998</v>
      </c>
      <c r="G76" s="118">
        <f>IF(ISBLANK(F76),"  ",IF(F76&gt;0,F76/F76,IF(F76&gt;0,1,0)))</f>
        <v>1</v>
      </c>
      <c r="H76" s="115">
        <v>24666348</v>
      </c>
      <c r="I76" s="116">
        <v>0.60385977950451775</v>
      </c>
      <c r="J76" s="115">
        <v>16181459.449999999</v>
      </c>
      <c r="K76" s="117">
        <v>0.39614022049548214</v>
      </c>
      <c r="L76" s="115">
        <f>L74+L67+L47+L40+L48+L75</f>
        <v>40847807.450000003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</row>
    <row r="85" spans="17:17" x14ac:dyDescent="0.2">
      <c r="Q85" s="155">
        <v>3</v>
      </c>
    </row>
  </sheetData>
  <hyperlinks>
    <hyperlink ref="O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117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5396063</v>
      </c>
      <c r="C13" s="42">
        <v>1</v>
      </c>
      <c r="D13" s="43">
        <v>0</v>
      </c>
      <c r="E13" s="44">
        <v>0</v>
      </c>
      <c r="F13" s="45">
        <f>D13+B13</f>
        <v>5396063</v>
      </c>
      <c r="G13" s="46">
        <f>IF(ISBLANK(F13),"  ",IF(F76&gt;0,F13/F76,IF(F13&gt;0,1,0)))</f>
        <v>0.16153959567374712</v>
      </c>
      <c r="H13" s="4">
        <v>5692475</v>
      </c>
      <c r="I13" s="42">
        <v>1</v>
      </c>
      <c r="J13" s="43">
        <v>0</v>
      </c>
      <c r="K13" s="44">
        <v>0</v>
      </c>
      <c r="L13" s="45">
        <f t="shared" ref="L13:L34" si="0">J13+H13</f>
        <v>5692475</v>
      </c>
      <c r="M13" s="47">
        <f>IF(ISBLANK(L13),"  ",IF(L76&gt;0,L13/L76,IF(L13&gt;0,1,0)))</f>
        <v>0.15824196285054501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183797</v>
      </c>
      <c r="C15" s="53">
        <v>1</v>
      </c>
      <c r="D15" s="80">
        <v>0</v>
      </c>
      <c r="E15" s="55">
        <v>0</v>
      </c>
      <c r="F15" s="38">
        <f>D15+B15</f>
        <v>183797</v>
      </c>
      <c r="G15" s="56">
        <f>IF(ISBLANK(F15),"  ",IF(F76&gt;0,F15/F76,IF(F15&gt;0,1,0)))</f>
        <v>5.5022510052324626E-3</v>
      </c>
      <c r="H15" s="79">
        <v>189181</v>
      </c>
      <c r="I15" s="53">
        <v>1</v>
      </c>
      <c r="J15" s="80">
        <v>0</v>
      </c>
      <c r="K15" s="55">
        <v>0</v>
      </c>
      <c r="L15" s="38">
        <f t="shared" si="0"/>
        <v>189181</v>
      </c>
      <c r="M15" s="56">
        <f>IF(ISBLANK(L15),"  ",IF(L76&gt;0,L15/L76,IF(L15&gt;0,1,0)))</f>
        <v>5.2589379442209159E-3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183797</v>
      </c>
      <c r="C17" s="48">
        <v>1</v>
      </c>
      <c r="D17" s="80">
        <v>0</v>
      </c>
      <c r="E17" s="44">
        <v>0</v>
      </c>
      <c r="F17" s="34">
        <f t="shared" si="1"/>
        <v>183797</v>
      </c>
      <c r="G17" s="51">
        <f>IF(ISBLANK(F17),"  ",IF(F76&gt;0,F17/F76,IF(F17&gt;0,1,0)))</f>
        <v>5.5022510052324626E-3</v>
      </c>
      <c r="H17" s="32">
        <v>189181</v>
      </c>
      <c r="I17" s="48">
        <v>1</v>
      </c>
      <c r="J17" s="80">
        <v>0</v>
      </c>
      <c r="K17" s="49">
        <v>0</v>
      </c>
      <c r="L17" s="34">
        <f t="shared" si="0"/>
        <v>189181</v>
      </c>
      <c r="M17" s="51">
        <f>IF(ISBLANK(L17),"  ",IF(L76&gt;0,L17/L76,IF(L17&gt;0,1,0)))</f>
        <v>5.2589379442209159E-3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5579860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5579860</v>
      </c>
      <c r="G40" s="74">
        <f>IF(ISBLANK(F40),"  ",IF(F76&gt;0,F40/F76,IF(F40&gt;0,1,0)))</f>
        <v>0.16704184667897959</v>
      </c>
      <c r="H40" s="71">
        <v>5881656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5881656</v>
      </c>
      <c r="M40" s="74">
        <f>IF(ISBLANK(L40),"  ",IF(L76&gt;0,L40/L76,IF(L40&gt;0,1,0)))</f>
        <v>0.16350090079476592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6043866</v>
      </c>
      <c r="C50" s="42">
        <v>1</v>
      </c>
      <c r="D50" s="93">
        <v>0</v>
      </c>
      <c r="E50" s="44">
        <v>0</v>
      </c>
      <c r="F50" s="96">
        <f t="shared" ref="F50:F55" si="2">D50+B50</f>
        <v>6043866</v>
      </c>
      <c r="G50" s="46">
        <f>IF(ISBLANK(F50),"  ",IF(F76&gt;0,F50/F76,IF(F50&gt;0,1,0)))</f>
        <v>0.18093259288231203</v>
      </c>
      <c r="H50" s="91">
        <v>6634758</v>
      </c>
      <c r="I50" s="42">
        <v>1</v>
      </c>
      <c r="J50" s="93">
        <v>0</v>
      </c>
      <c r="K50" s="44">
        <v>0</v>
      </c>
      <c r="L50" s="96">
        <f t="shared" ref="L50:L66" si="3">J50+H50</f>
        <v>6634758</v>
      </c>
      <c r="M50" s="46">
        <f>IF(ISBLANK(L50),"  ",IF(L76&gt;0,L50/L76,IF(L50&gt;0,1,0)))</f>
        <v>0.18443596659772002</v>
      </c>
      <c r="N50" s="25"/>
    </row>
    <row r="51" spans="1:14" ht="15" customHeight="1" x14ac:dyDescent="0.2">
      <c r="A51" s="31" t="s">
        <v>48</v>
      </c>
      <c r="B51" s="79">
        <v>556381</v>
      </c>
      <c r="C51" s="48">
        <v>1</v>
      </c>
      <c r="D51" s="80">
        <v>0</v>
      </c>
      <c r="E51" s="49">
        <v>0</v>
      </c>
      <c r="F51" s="97">
        <f t="shared" si="2"/>
        <v>556381</v>
      </c>
      <c r="G51" s="51">
        <f>IF(ISBLANK(F51),"  ",IF(F76&gt;0,F51/F76,IF(F51&gt;0,1,0)))</f>
        <v>1.6656136479606537E-2</v>
      </c>
      <c r="H51" s="79">
        <v>318874</v>
      </c>
      <c r="I51" s="48">
        <v>1</v>
      </c>
      <c r="J51" s="80">
        <v>0</v>
      </c>
      <c r="K51" s="49">
        <v>0</v>
      </c>
      <c r="L51" s="97">
        <f t="shared" si="3"/>
        <v>318874</v>
      </c>
      <c r="M51" s="51">
        <f>IF(ISBLANK(L51),"  ",IF(L76&gt;0,L51/L76,IF(L51&gt;0,1,0)))</f>
        <v>8.8642018914452305E-3</v>
      </c>
      <c r="N51" s="25"/>
    </row>
    <row r="52" spans="1:14" ht="15" customHeight="1" x14ac:dyDescent="0.2">
      <c r="A52" s="98" t="s">
        <v>49</v>
      </c>
      <c r="B52" s="125">
        <v>479971</v>
      </c>
      <c r="C52" s="48">
        <v>1</v>
      </c>
      <c r="D52" s="126">
        <v>0</v>
      </c>
      <c r="E52" s="49">
        <v>0</v>
      </c>
      <c r="F52" s="99">
        <f t="shared" si="2"/>
        <v>479971</v>
      </c>
      <c r="G52" s="51">
        <f>IF(ISBLANK(F52),"  ",IF(F76&gt;0,F52/F76,IF(F52&gt;0,1,0)))</f>
        <v>1.4368683478143986E-2</v>
      </c>
      <c r="H52" s="125">
        <v>550318</v>
      </c>
      <c r="I52" s="48">
        <v>1</v>
      </c>
      <c r="J52" s="126">
        <v>0</v>
      </c>
      <c r="K52" s="49">
        <v>0</v>
      </c>
      <c r="L52" s="99">
        <f t="shared" si="3"/>
        <v>550318</v>
      </c>
      <c r="M52" s="51">
        <f>IF(ISBLANK(L52),"  ",IF(L76&gt;0,L52/L76,IF(L52&gt;0,1,0)))</f>
        <v>1.5297985588340087E-2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v>0</v>
      </c>
      <c r="F53" s="99">
        <f t="shared" si="2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305947</v>
      </c>
      <c r="E54" s="49">
        <v>1</v>
      </c>
      <c r="F54" s="99">
        <f t="shared" si="2"/>
        <v>305947</v>
      </c>
      <c r="G54" s="51">
        <f>IF(ISBLANK(F54),"  ",IF(F76&gt;0,F54/F76,IF(F54&gt;0,1,0)))</f>
        <v>9.1590025315856968E-3</v>
      </c>
      <c r="H54" s="125">
        <v>0</v>
      </c>
      <c r="I54" s="48">
        <v>0</v>
      </c>
      <c r="J54" s="126">
        <v>328077</v>
      </c>
      <c r="K54" s="49">
        <v>1</v>
      </c>
      <c r="L54" s="99">
        <f t="shared" si="3"/>
        <v>328077</v>
      </c>
      <c r="M54" s="51">
        <f>IF(ISBLANK(L54),"  ",IF(L76&gt;0,L54/L76,IF(L54&gt;0,1,0)))</f>
        <v>9.1200309963800023E-3</v>
      </c>
      <c r="N54" s="25"/>
    </row>
    <row r="55" spans="1:14" ht="15" customHeight="1" x14ac:dyDescent="0.2">
      <c r="A55" s="31" t="s">
        <v>52</v>
      </c>
      <c r="B55" s="79">
        <v>1366472</v>
      </c>
      <c r="C55" s="48">
        <v>0.59194017837842761</v>
      </c>
      <c r="D55" s="80">
        <v>941991</v>
      </c>
      <c r="E55" s="49">
        <v>0.55472385441363004</v>
      </c>
      <c r="F55" s="97">
        <f t="shared" si="2"/>
        <v>2308463</v>
      </c>
      <c r="G55" s="51">
        <f>IF(ISBLANK(F55),"  ",IF(F76&gt;0,F55/F76,IF(F55&gt;0,1,0)))</f>
        <v>6.9107454758738973E-2</v>
      </c>
      <c r="H55" s="79">
        <v>1698126</v>
      </c>
      <c r="I55" s="48">
        <v>0.63613161777844707</v>
      </c>
      <c r="J55" s="80">
        <v>971331</v>
      </c>
      <c r="K55" s="49">
        <v>0.36386838222155293</v>
      </c>
      <c r="L55" s="97">
        <f t="shared" si="3"/>
        <v>2669457</v>
      </c>
      <c r="M55" s="51">
        <f>IF(ISBLANK(L55),"  ",IF(L76&gt;0,L55/L76,IF(L55&gt;0,1,0)))</f>
        <v>7.4206758119293864E-2</v>
      </c>
      <c r="N55" s="25"/>
    </row>
    <row r="56" spans="1:14" s="77" customFormat="1" ht="15" customHeight="1" x14ac:dyDescent="0.25">
      <c r="A56" s="87" t="s">
        <v>53</v>
      </c>
      <c r="B56" s="127">
        <v>8446690</v>
      </c>
      <c r="C56" s="84">
        <v>0.87127530834602418</v>
      </c>
      <c r="D56" s="107">
        <v>1247938</v>
      </c>
      <c r="E56" s="75">
        <v>0.13561483300072721</v>
      </c>
      <c r="F56" s="100">
        <f>F55+F53+F52+F51+F50+F54</f>
        <v>9694628</v>
      </c>
      <c r="G56" s="74">
        <f>IF(ISBLANK(F56),"  ",IF(F76&gt;0,F56/F76,IF(F56&gt;0,1,0)))</f>
        <v>0.2902238701303872</v>
      </c>
      <c r="H56" s="127">
        <v>9202076</v>
      </c>
      <c r="I56" s="84">
        <v>0.87626434511541418</v>
      </c>
      <c r="J56" s="107">
        <v>1299408</v>
      </c>
      <c r="K56" s="75">
        <v>0.12373565488458584</v>
      </c>
      <c r="L56" s="97">
        <f t="shared" si="3"/>
        <v>10501484</v>
      </c>
      <c r="M56" s="74">
        <f>IF(ISBLANK(L56),"  ",IF(L76&gt;0,L56/L76,IF(L56&gt;0,1,0)))</f>
        <v>0.29192494319317924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412727</v>
      </c>
      <c r="E60" s="49">
        <v>1</v>
      </c>
      <c r="F60" s="68">
        <f t="shared" si="4"/>
        <v>412727</v>
      </c>
      <c r="G60" s="51">
        <f>IF(ISBLANK(F60),"  ",IF(F76&gt;0,F60/F76,IF(F60&gt;0,1,0)))</f>
        <v>1.2355629039846019E-2</v>
      </c>
      <c r="H60" s="69">
        <v>0</v>
      </c>
      <c r="I60" s="48">
        <v>0</v>
      </c>
      <c r="J60" s="70">
        <v>1197998</v>
      </c>
      <c r="K60" s="49">
        <v>1</v>
      </c>
      <c r="L60" s="68">
        <f t="shared" si="3"/>
        <v>1197998</v>
      </c>
      <c r="M60" s="51">
        <f>IF(ISBLANK(L60),"  ",IF(L76&gt;0,L60/L76,IF(L60&gt;0,1,0)))</f>
        <v>3.3302483543806029E-2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4501</v>
      </c>
      <c r="E62" s="49">
        <v>1</v>
      </c>
      <c r="F62" s="34">
        <f t="shared" si="4"/>
        <v>4501</v>
      </c>
      <c r="G62" s="51">
        <f>IF(ISBLANK(F62),"  ",IF(F76&gt;0,F62/F76,IF(F62&gt;0,1,0)))</f>
        <v>1.3474448317737131E-4</v>
      </c>
      <c r="H62" s="32">
        <v>0</v>
      </c>
      <c r="I62" s="48">
        <v>0</v>
      </c>
      <c r="J62" s="80">
        <v>3840</v>
      </c>
      <c r="K62" s="49">
        <v>1</v>
      </c>
      <c r="L62" s="34">
        <f t="shared" si="3"/>
        <v>3840</v>
      </c>
      <c r="M62" s="51">
        <f>IF(ISBLANK(L62),"  ",IF(L76&gt;0,L62/L76,IF(L62&gt;0,1,0)))</f>
        <v>1.0674603530908663E-4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237363</v>
      </c>
      <c r="E63" s="49">
        <v>1</v>
      </c>
      <c r="F63" s="34">
        <f t="shared" si="4"/>
        <v>237363</v>
      </c>
      <c r="G63" s="51">
        <f>IF(ISBLANK(F63),"  ",IF(F76&gt;0,F63/F76,IF(F63&gt;0,1,0)))</f>
        <v>7.1058330949634275E-3</v>
      </c>
      <c r="H63" s="32">
        <v>0</v>
      </c>
      <c r="I63" s="48">
        <v>0</v>
      </c>
      <c r="J63" s="80">
        <v>192778</v>
      </c>
      <c r="K63" s="49">
        <v>1</v>
      </c>
      <c r="L63" s="34">
        <f t="shared" si="3"/>
        <v>192778</v>
      </c>
      <c r="M63" s="51">
        <f>IF(ISBLANK(L63),"  ",IF(L76&gt;0,L63/L76,IF(L63&gt;0,1,0)))</f>
        <v>5.3589289569830993E-3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141750</v>
      </c>
      <c r="E65" s="49">
        <v>1</v>
      </c>
      <c r="F65" s="34">
        <f t="shared" si="4"/>
        <v>141750</v>
      </c>
      <c r="G65" s="51">
        <f>IF(ISBLANK(F65),"  ",IF(F76&gt;0,F65/F76,IF(F65&gt;0,1,0)))</f>
        <v>4.2435082182609163E-3</v>
      </c>
      <c r="H65" s="32">
        <v>0</v>
      </c>
      <c r="I65" s="48">
        <v>0</v>
      </c>
      <c r="J65" s="80">
        <v>250000</v>
      </c>
      <c r="K65" s="49">
        <v>1</v>
      </c>
      <c r="L65" s="34">
        <f t="shared" si="3"/>
        <v>250000</v>
      </c>
      <c r="M65" s="51">
        <f>IF(ISBLANK(L65),"  ",IF(L76&gt;0,L65/L76,IF(L65&gt;0,1,0)))</f>
        <v>6.9496116737686603E-3</v>
      </c>
      <c r="N65" s="25"/>
    </row>
    <row r="66" spans="1:14" ht="15" customHeight="1" x14ac:dyDescent="0.2">
      <c r="A66" s="81" t="s">
        <v>63</v>
      </c>
      <c r="B66" s="32">
        <v>303577</v>
      </c>
      <c r="C66" s="48">
        <v>1</v>
      </c>
      <c r="D66" s="80">
        <v>0</v>
      </c>
      <c r="E66" s="49">
        <v>0</v>
      </c>
      <c r="F66" s="34">
        <f t="shared" si="4"/>
        <v>303577</v>
      </c>
      <c r="G66" s="51">
        <f>IF(ISBLANK(F66),"  ",IF(F76&gt;0,F66/F76,IF(F66&gt;0,1,0)))</f>
        <v>9.0880528703703289E-3</v>
      </c>
      <c r="H66" s="32">
        <v>806762</v>
      </c>
      <c r="I66" s="48">
        <v>1</v>
      </c>
      <c r="J66" s="80">
        <v>0</v>
      </c>
      <c r="K66" s="49">
        <v>0</v>
      </c>
      <c r="L66" s="34">
        <f t="shared" si="3"/>
        <v>806762</v>
      </c>
      <c r="M66" s="51">
        <f>IF(ISBLANK(L66),"  ",IF(L76&gt;0,L66/L76,IF(L66&gt;0,1,0)))</f>
        <v>2.2426730452611808E-2</v>
      </c>
      <c r="N66" s="25"/>
    </row>
    <row r="67" spans="1:14" s="77" customFormat="1" ht="15" customHeight="1" x14ac:dyDescent="0.25">
      <c r="A67" s="105" t="s">
        <v>64</v>
      </c>
      <c r="B67" s="106">
        <v>8750267</v>
      </c>
      <c r="C67" s="84">
        <v>0.81061927013882751</v>
      </c>
      <c r="D67" s="107">
        <v>2044279</v>
      </c>
      <c r="E67" s="75">
        <v>0.2042473861601117</v>
      </c>
      <c r="F67" s="106">
        <f>F66+F65+F64+F63+F62+F61+F60+F59+F58+F57+F56</f>
        <v>10794546</v>
      </c>
      <c r="G67" s="74">
        <f>IF(ISBLANK(F67),"  ",IF(F76&gt;0,F67/F76,IF(F67&gt;0,1,0)))</f>
        <v>0.32315163783700529</v>
      </c>
      <c r="H67" s="106">
        <v>10008838</v>
      </c>
      <c r="I67" s="84">
        <v>0.77271247080374983</v>
      </c>
      <c r="J67" s="107">
        <v>2944024</v>
      </c>
      <c r="K67" s="75">
        <v>0.22728752919625023</v>
      </c>
      <c r="L67" s="106">
        <f>L66+L65+L64+L63+L62+L61+L60+L59+L58+L57+L56</f>
        <v>12952862</v>
      </c>
      <c r="M67" s="74">
        <f>IF(ISBLANK(L67),"  ",IF(L76&gt;0,L67/L76,IF(L67&gt;0,1,0)))</f>
        <v>0.36006944385565792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9209118</v>
      </c>
      <c r="E72" s="44">
        <v>1</v>
      </c>
      <c r="F72" s="58">
        <f>D72+B72</f>
        <v>9209118</v>
      </c>
      <c r="G72" s="46">
        <f>IF(ISBLANK(F72),"  ",IF(F76&gt;0,F72/F76,IF(F72&gt;0,1,0)))</f>
        <v>0.27568936801364746</v>
      </c>
      <c r="H72" s="3">
        <v>0</v>
      </c>
      <c r="I72" s="42">
        <v>0</v>
      </c>
      <c r="J72" s="93">
        <v>10000000</v>
      </c>
      <c r="K72" s="44">
        <v>1</v>
      </c>
      <c r="L72" s="58">
        <f>J72+H72</f>
        <v>10000000</v>
      </c>
      <c r="M72" s="46">
        <f>IF(ISBLANK(L72),"  ",IF(L76&gt;0,L72/L76,IF(L72&gt;0,1,0)))</f>
        <v>0.27798446695074641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7820441</v>
      </c>
      <c r="E73" s="49">
        <v>1</v>
      </c>
      <c r="F73" s="34">
        <f>D73+B73</f>
        <v>7820441</v>
      </c>
      <c r="G73" s="51">
        <f>IF(ISBLANK(F73),"  ",IF(F76&gt;0,F73/F76,IF(F73&gt;0,1,0)))</f>
        <v>0.23411714747036766</v>
      </c>
      <c r="H73" s="32">
        <v>0</v>
      </c>
      <c r="I73" s="48">
        <v>0</v>
      </c>
      <c r="J73" s="80">
        <v>7138715</v>
      </c>
      <c r="K73" s="49">
        <v>1</v>
      </c>
      <c r="L73" s="34">
        <f>J73+H73</f>
        <v>7138715</v>
      </c>
      <c r="M73" s="51">
        <f>IF(ISBLANK(L73),"  ",IF(L76&gt;0,L73/L76,IF(L73&gt;0,1,0)))</f>
        <v>0.19844518839882977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17029559</v>
      </c>
      <c r="E74" s="75">
        <v>1</v>
      </c>
      <c r="F74" s="112">
        <f>F73+F72+F71+F70+F69</f>
        <v>17029559</v>
      </c>
      <c r="G74" s="74">
        <f>IF(ISBLANK(F74),"  ",IF(F76&gt;0,F74/F76,IF(F74&gt;0,1,0)))</f>
        <v>0.50980651548401512</v>
      </c>
      <c r="H74" s="110">
        <v>0</v>
      </c>
      <c r="I74" s="84">
        <v>0</v>
      </c>
      <c r="J74" s="111">
        <v>17138715</v>
      </c>
      <c r="K74" s="75">
        <v>1</v>
      </c>
      <c r="L74" s="112">
        <f>L73+L72+L71+L70+L69</f>
        <v>17138715</v>
      </c>
      <c r="M74" s="74">
        <f>IF(ISBLANK(L74),"  ",IF(L76&gt;0,L74/L76,IF(L74&gt;0,1,0)))</f>
        <v>0.47642965534957615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14330127</v>
      </c>
      <c r="C76" s="116">
        <v>0.42899479148657949</v>
      </c>
      <c r="D76" s="115">
        <v>19073838</v>
      </c>
      <c r="E76" s="117">
        <v>0.57100520851342051</v>
      </c>
      <c r="F76" s="115">
        <f>F74+F67+F47+F40+F48+F75</f>
        <v>33403965</v>
      </c>
      <c r="G76" s="118">
        <f>IF(ISBLANK(F76),"  ",IF(F76&gt;0,F76/F76,IF(F76&gt;0,1,0)))</f>
        <v>1</v>
      </c>
      <c r="H76" s="115">
        <v>15890494</v>
      </c>
      <c r="I76" s="116">
        <v>0.4417310504174034</v>
      </c>
      <c r="J76" s="115">
        <v>20082739</v>
      </c>
      <c r="K76" s="117">
        <v>0.55826894958259654</v>
      </c>
      <c r="L76" s="115">
        <f>L74+L67+L47+L40+L48+L75</f>
        <v>35973233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77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4016328</v>
      </c>
      <c r="C13" s="42">
        <v>1</v>
      </c>
      <c r="D13" s="43">
        <v>0</v>
      </c>
      <c r="E13" s="44">
        <v>0</v>
      </c>
      <c r="F13" s="45">
        <f>D13+B13</f>
        <v>4016328</v>
      </c>
      <c r="G13" s="46">
        <f>IF(ISBLANK(F13),"  ",IF(F76&gt;0,F13/F76,IF(F13&gt;0,1,0)))</f>
        <v>0.19684059795370357</v>
      </c>
      <c r="H13" s="4">
        <v>4275772</v>
      </c>
      <c r="I13" s="42">
        <v>1</v>
      </c>
      <c r="J13" s="43">
        <v>0</v>
      </c>
      <c r="K13" s="44">
        <v>0</v>
      </c>
      <c r="L13" s="45">
        <f t="shared" ref="L13:L34" si="0">J13+H13</f>
        <v>4275772</v>
      </c>
      <c r="M13" s="47">
        <f>IF(ISBLANK(L13),"  ",IF(L76&gt;0,L13/L76,IF(L13&gt;0,1,0)))</f>
        <v>0.19128827803811152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196832.55</v>
      </c>
      <c r="C15" s="53">
        <v>1</v>
      </c>
      <c r="D15" s="80">
        <v>0</v>
      </c>
      <c r="E15" s="55">
        <v>0</v>
      </c>
      <c r="F15" s="38">
        <f>D15+B15</f>
        <v>196832.55</v>
      </c>
      <c r="G15" s="56">
        <f>IF(ISBLANK(F15),"  ",IF(F76&gt;0,F15/F76,IF(F15&gt;0,1,0)))</f>
        <v>9.6467810494442318E-3</v>
      </c>
      <c r="H15" s="79">
        <v>201881</v>
      </c>
      <c r="I15" s="53">
        <v>1</v>
      </c>
      <c r="J15" s="80">
        <v>0</v>
      </c>
      <c r="K15" s="55">
        <v>0</v>
      </c>
      <c r="L15" s="38">
        <f t="shared" si="0"/>
        <v>201881</v>
      </c>
      <c r="M15" s="56">
        <f>IF(ISBLANK(L15),"  ",IF(L76&gt;0,L15/L76,IF(L15&gt;0,1,0)))</f>
        <v>9.0316950619939492E-3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196832.55</v>
      </c>
      <c r="C17" s="48">
        <v>1</v>
      </c>
      <c r="D17" s="80">
        <v>0</v>
      </c>
      <c r="E17" s="44">
        <v>0</v>
      </c>
      <c r="F17" s="34">
        <f t="shared" si="1"/>
        <v>196832.55</v>
      </c>
      <c r="G17" s="51">
        <f>IF(ISBLANK(F17),"  ",IF(F76&gt;0,F17/F76,IF(F17&gt;0,1,0)))</f>
        <v>9.6467810494442318E-3</v>
      </c>
      <c r="H17" s="32">
        <v>201881</v>
      </c>
      <c r="I17" s="48">
        <v>1</v>
      </c>
      <c r="J17" s="80">
        <v>0</v>
      </c>
      <c r="K17" s="49">
        <v>0</v>
      </c>
      <c r="L17" s="34">
        <f t="shared" si="0"/>
        <v>201881</v>
      </c>
      <c r="M17" s="51">
        <f>IF(ISBLANK(L17),"  ",IF(L76&gt;0,L17/L76,IF(L17&gt;0,1,0)))</f>
        <v>9.0316950619939492E-3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4213160.55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4213160.55</v>
      </c>
      <c r="G40" s="74">
        <f>IF(ISBLANK(F40),"  ",IF(F76&gt;0,F40/F76,IF(F40&gt;0,1,0)))</f>
        <v>0.20648737900314779</v>
      </c>
      <c r="H40" s="71">
        <v>4477653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4477653</v>
      </c>
      <c r="M40" s="74">
        <f>IF(ISBLANK(L40),"  ",IF(L76&gt;0,L40/L76,IF(L40&gt;0,1,0)))</f>
        <v>0.20031997310010546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7249946.3700000001</v>
      </c>
      <c r="C50" s="42">
        <v>1</v>
      </c>
      <c r="D50" s="93">
        <v>0</v>
      </c>
      <c r="E50" s="44">
        <v>0</v>
      </c>
      <c r="F50" s="96">
        <f t="shared" ref="F50:F55" si="2">D50+B50</f>
        <v>7249946.3700000001</v>
      </c>
      <c r="G50" s="46">
        <f>IF(ISBLANK(F50),"  ",IF(F76&gt;0,F50/F76,IF(F50&gt;0,1,0)))</f>
        <v>0.35532052626256683</v>
      </c>
      <c r="H50" s="91">
        <v>8088420</v>
      </c>
      <c r="I50" s="42">
        <v>1</v>
      </c>
      <c r="J50" s="93">
        <v>0</v>
      </c>
      <c r="K50" s="44">
        <v>0</v>
      </c>
      <c r="L50" s="96">
        <f t="shared" ref="L50:L66" si="3">J50+H50</f>
        <v>8088420</v>
      </c>
      <c r="M50" s="46">
        <f>IF(ISBLANK(L50),"  ",IF(L76&gt;0,L50/L76,IF(L50&gt;0,1,0)))</f>
        <v>0.36185744559088323</v>
      </c>
      <c r="N50" s="25"/>
    </row>
    <row r="51" spans="1:14" ht="15" customHeight="1" x14ac:dyDescent="0.2">
      <c r="A51" s="31" t="s">
        <v>48</v>
      </c>
      <c r="B51" s="79">
        <v>2331849</v>
      </c>
      <c r="C51" s="48">
        <v>1</v>
      </c>
      <c r="D51" s="80">
        <v>0</v>
      </c>
      <c r="E51" s="49">
        <v>0</v>
      </c>
      <c r="F51" s="97">
        <f t="shared" si="2"/>
        <v>2331849</v>
      </c>
      <c r="G51" s="51">
        <f>IF(ISBLANK(F51),"  ",IF(F76&gt;0,F51/F76,IF(F51&gt;0,1,0)))</f>
        <v>0.11428413005554967</v>
      </c>
      <c r="H51" s="79">
        <v>2676496</v>
      </c>
      <c r="I51" s="48">
        <v>1</v>
      </c>
      <c r="J51" s="80">
        <v>0</v>
      </c>
      <c r="K51" s="49">
        <v>0</v>
      </c>
      <c r="L51" s="97">
        <f t="shared" si="3"/>
        <v>2676496</v>
      </c>
      <c r="M51" s="51">
        <f>IF(ISBLANK(L51),"  ",IF(L76&gt;0,L51/L76,IF(L51&gt;0,1,0)))</f>
        <v>0.1197403208159587</v>
      </c>
      <c r="N51" s="25"/>
    </row>
    <row r="52" spans="1:14" ht="15" customHeight="1" x14ac:dyDescent="0.2">
      <c r="A52" s="98" t="s">
        <v>49</v>
      </c>
      <c r="B52" s="125">
        <v>149207</v>
      </c>
      <c r="C52" s="48">
        <v>1</v>
      </c>
      <c r="D52" s="126">
        <v>0</v>
      </c>
      <c r="E52" s="49">
        <v>0</v>
      </c>
      <c r="F52" s="99">
        <f t="shared" si="2"/>
        <v>149207</v>
      </c>
      <c r="G52" s="51">
        <f>IF(ISBLANK(F52),"  ",IF(F76&gt;0,F52/F76,IF(F52&gt;0,1,0)))</f>
        <v>7.3126485433655432E-3</v>
      </c>
      <c r="H52" s="125">
        <v>143100</v>
      </c>
      <c r="I52" s="48">
        <v>1</v>
      </c>
      <c r="J52" s="126">
        <v>0</v>
      </c>
      <c r="K52" s="49">
        <v>0</v>
      </c>
      <c r="L52" s="99">
        <f t="shared" si="3"/>
        <v>143100</v>
      </c>
      <c r="M52" s="51">
        <f>IF(ISBLANK(L52),"  ",IF(L76&gt;0,L52/L76,IF(L52&gt;0,1,0)))</f>
        <v>6.4019673142659992E-3</v>
      </c>
      <c r="N52" s="25"/>
    </row>
    <row r="53" spans="1:14" ht="15" customHeight="1" x14ac:dyDescent="0.2">
      <c r="A53" s="98" t="s">
        <v>50</v>
      </c>
      <c r="B53" s="125">
        <v>141855</v>
      </c>
      <c r="C53" s="48">
        <v>1</v>
      </c>
      <c r="D53" s="126">
        <v>0</v>
      </c>
      <c r="E53" s="49">
        <v>0</v>
      </c>
      <c r="F53" s="99">
        <f t="shared" si="2"/>
        <v>141855</v>
      </c>
      <c r="G53" s="51">
        <f>IF(ISBLANK(F53),"  ",IF(F76&gt;0,F53/F76,IF(F53&gt;0,1,0)))</f>
        <v>6.952326359481252E-3</v>
      </c>
      <c r="H53" s="125">
        <v>141252</v>
      </c>
      <c r="I53" s="48">
        <v>1</v>
      </c>
      <c r="J53" s="126">
        <v>0</v>
      </c>
      <c r="K53" s="49">
        <v>0</v>
      </c>
      <c r="L53" s="99">
        <f t="shared" si="3"/>
        <v>141252</v>
      </c>
      <c r="M53" s="51">
        <f>IF(ISBLANK(L53),"  ",IF(L76&gt;0,L53/L76,IF(L53&gt;0,1,0)))</f>
        <v>6.319292013100635E-3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2025104.7699999998</v>
      </c>
      <c r="C55" s="48">
        <v>0.9172581097637269</v>
      </c>
      <c r="D55" s="80">
        <v>182675.95</v>
      </c>
      <c r="E55" s="49">
        <v>7.3647659816707289E-2</v>
      </c>
      <c r="F55" s="97">
        <f t="shared" si="2"/>
        <v>2207780.7199999997</v>
      </c>
      <c r="G55" s="51">
        <f>IF(ISBLANK(F55),"  ",IF(F76&gt;0,F55/F76,IF(F55&gt;0,1,0)))</f>
        <v>0.10820353244940606</v>
      </c>
      <c r="H55" s="79">
        <v>2480404</v>
      </c>
      <c r="I55" s="48">
        <v>0.93686554694216095</v>
      </c>
      <c r="J55" s="80">
        <v>167152</v>
      </c>
      <c r="K55" s="49">
        <v>6.3134453057839005E-2</v>
      </c>
      <c r="L55" s="97">
        <f t="shared" si="3"/>
        <v>2647556</v>
      </c>
      <c r="M55" s="51">
        <f>IF(ISBLANK(L55),"  ",IF(L76&gt;0,L55/L76,IF(L55&gt;0,1,0)))</f>
        <v>0.11844561128363963</v>
      </c>
      <c r="N55" s="25"/>
    </row>
    <row r="56" spans="1:14" s="77" customFormat="1" ht="15" customHeight="1" x14ac:dyDescent="0.25">
      <c r="A56" s="87" t="s">
        <v>53</v>
      </c>
      <c r="B56" s="127">
        <v>11897962.140000001</v>
      </c>
      <c r="C56" s="84">
        <v>0.98487861745057881</v>
      </c>
      <c r="D56" s="107">
        <v>182675.95</v>
      </c>
      <c r="E56" s="75">
        <v>1.3501875729138149E-2</v>
      </c>
      <c r="F56" s="100">
        <f>F55+F53+F52+F51+F50+F54</f>
        <v>12080638.09</v>
      </c>
      <c r="G56" s="74">
        <f>IF(ISBLANK(F56),"  ",IF(F76&gt;0,F56/F76,IF(F56&gt;0,1,0)))</f>
        <v>0.59207316367036933</v>
      </c>
      <c r="H56" s="127">
        <v>13529672</v>
      </c>
      <c r="I56" s="84">
        <v>0.98779629496589871</v>
      </c>
      <c r="J56" s="107">
        <v>167152</v>
      </c>
      <c r="K56" s="75">
        <v>1.2203705034101337E-2</v>
      </c>
      <c r="L56" s="97">
        <f t="shared" si="3"/>
        <v>13696824</v>
      </c>
      <c r="M56" s="74">
        <f>IF(ISBLANK(L56),"  ",IF(L76&gt;0,L56/L76,IF(L56&gt;0,1,0)))</f>
        <v>0.61276463701784822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v>0</v>
      </c>
      <c r="F60" s="68">
        <f t="shared" si="4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v>0</v>
      </c>
      <c r="L60" s="68">
        <f t="shared" si="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86010.02</v>
      </c>
      <c r="C66" s="48">
        <v>1</v>
      </c>
      <c r="D66" s="80">
        <v>0</v>
      </c>
      <c r="E66" s="49">
        <v>0</v>
      </c>
      <c r="F66" s="34">
        <f t="shared" si="4"/>
        <v>86010.02</v>
      </c>
      <c r="G66" s="51">
        <f>IF(ISBLANK(F66),"  ",IF(F76&gt;0,F66/F76,IF(F66&gt;0,1,0)))</f>
        <v>4.2153588468894975E-3</v>
      </c>
      <c r="H66" s="32">
        <v>908749</v>
      </c>
      <c r="I66" s="48">
        <v>1</v>
      </c>
      <c r="J66" s="80">
        <v>0</v>
      </c>
      <c r="K66" s="49">
        <v>0</v>
      </c>
      <c r="L66" s="34">
        <f t="shared" si="3"/>
        <v>908749</v>
      </c>
      <c r="M66" s="51">
        <f>IF(ISBLANK(L66),"  ",IF(L76&gt;0,L66/L76,IF(L66&gt;0,1,0)))</f>
        <v>4.0655355659482265E-2</v>
      </c>
      <c r="N66" s="25"/>
    </row>
    <row r="67" spans="1:14" s="77" customFormat="1" ht="15" customHeight="1" x14ac:dyDescent="0.25">
      <c r="A67" s="105" t="s">
        <v>64</v>
      </c>
      <c r="B67" s="106">
        <v>11983972.16</v>
      </c>
      <c r="C67" s="84">
        <v>0.98498551545599033</v>
      </c>
      <c r="D67" s="107">
        <v>182675.95</v>
      </c>
      <c r="E67" s="75">
        <v>1.2652072550038541E-2</v>
      </c>
      <c r="F67" s="106">
        <f>F66+F65+F64+F63+F62+F61+F60+F59+F58+F57+F56</f>
        <v>12166648.109999999</v>
      </c>
      <c r="G67" s="74">
        <f>IF(ISBLANK(F67),"  ",IF(F76&gt;0,F67/F76,IF(F67&gt;0,1,0)))</f>
        <v>0.59628852251725883</v>
      </c>
      <c r="H67" s="106">
        <v>14438421</v>
      </c>
      <c r="I67" s="84">
        <v>0.98855560134477438</v>
      </c>
      <c r="J67" s="107">
        <v>167152</v>
      </c>
      <c r="K67" s="75">
        <v>1.1444398655225646E-2</v>
      </c>
      <c r="L67" s="106">
        <f>L66+L65+L64+L63+L62+L61+L60+L59+L58+L57+L56</f>
        <v>14605573</v>
      </c>
      <c r="M67" s="74">
        <f>IF(ISBLANK(L67),"  ",IF(L76&gt;0,L67/L76,IF(L67&gt;0,1,0)))</f>
        <v>0.65341999267733042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4024152.93</v>
      </c>
      <c r="E73" s="49">
        <v>1</v>
      </c>
      <c r="F73" s="34">
        <f>D73+B73</f>
        <v>4024152.93</v>
      </c>
      <c r="G73" s="51">
        <f>IF(ISBLANK(F73),"  ",IF(F76&gt;0,F73/F76,IF(F73&gt;0,1,0)))</f>
        <v>0.19722409847959335</v>
      </c>
      <c r="H73" s="32">
        <v>0</v>
      </c>
      <c r="I73" s="48">
        <v>0</v>
      </c>
      <c r="J73" s="80">
        <v>3269278</v>
      </c>
      <c r="K73" s="49">
        <v>1</v>
      </c>
      <c r="L73" s="34">
        <f>J73+H73</f>
        <v>3269278</v>
      </c>
      <c r="M73" s="51">
        <f>IF(ISBLANK(L73),"  ",IF(L76&gt;0,L73/L76,IF(L73&gt;0,1,0)))</f>
        <v>0.14626003422256406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4024152.93</v>
      </c>
      <c r="E74" s="75">
        <v>1</v>
      </c>
      <c r="F74" s="112">
        <f>F73+F72+F71+F70+F69</f>
        <v>4024152.93</v>
      </c>
      <c r="G74" s="74">
        <f>IF(ISBLANK(F74),"  ",IF(F76&gt;0,F74/F76,IF(F74&gt;0,1,0)))</f>
        <v>0.19722409847959335</v>
      </c>
      <c r="H74" s="110">
        <v>0</v>
      </c>
      <c r="I74" s="84">
        <v>0</v>
      </c>
      <c r="J74" s="111">
        <v>3269278</v>
      </c>
      <c r="K74" s="75">
        <v>1</v>
      </c>
      <c r="L74" s="112">
        <f>L73+L72+L71+L70+L69</f>
        <v>3269278</v>
      </c>
      <c r="M74" s="74">
        <f>IF(ISBLANK(L74),"  ",IF(L76&gt;0,L74/L76,IF(L74&gt;0,1,0)))</f>
        <v>0.14626003422256406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16197132.710000001</v>
      </c>
      <c r="C76" s="116">
        <v>0.79382293671530091</v>
      </c>
      <c r="D76" s="115">
        <v>4206828.88</v>
      </c>
      <c r="E76" s="117">
        <v>0.20617706328469912</v>
      </c>
      <c r="F76" s="115">
        <f>F74+F67+F47+F40+F48+F75</f>
        <v>20403961.59</v>
      </c>
      <c r="G76" s="118">
        <f>IF(ISBLANK(F76),"  ",IF(F76&gt;0,F76/F76,IF(F76&gt;0,1,0)))</f>
        <v>1</v>
      </c>
      <c r="H76" s="115">
        <v>18916074</v>
      </c>
      <c r="I76" s="116">
        <v>0.846261966891942</v>
      </c>
      <c r="J76" s="115">
        <v>3436430</v>
      </c>
      <c r="K76" s="117">
        <v>0.15373803310805806</v>
      </c>
      <c r="L76" s="115">
        <f>L74+L67+L47+L40+L48+L75</f>
        <v>22352504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96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3748222</v>
      </c>
      <c r="C13" s="42">
        <v>1</v>
      </c>
      <c r="D13" s="43">
        <v>0</v>
      </c>
      <c r="E13" s="44">
        <v>0</v>
      </c>
      <c r="F13" s="45">
        <f>D13+B13</f>
        <v>3748222</v>
      </c>
      <c r="G13" s="46">
        <f>IF(ISBLANK(F13),"  ",IF(F76&gt;0,F13/F76,IF(F13&gt;0,1,0)))</f>
        <v>0.40907269855623091</v>
      </c>
      <c r="H13" s="4">
        <v>3991878</v>
      </c>
      <c r="I13" s="42">
        <v>1</v>
      </c>
      <c r="J13" s="43">
        <v>0</v>
      </c>
      <c r="K13" s="44">
        <v>0</v>
      </c>
      <c r="L13" s="45">
        <f t="shared" ref="L13:L34" si="0">J13+H13</f>
        <v>3991878</v>
      </c>
      <c r="M13" s="47">
        <f>IF(ISBLANK(L13),"  ",IF(L76&gt;0,L13/L76,IF(L13&gt;0,1,0)))</f>
        <v>0.42235386739101016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1803906.01</v>
      </c>
      <c r="C15" s="53">
        <v>1</v>
      </c>
      <c r="D15" s="80">
        <v>0</v>
      </c>
      <c r="E15" s="55">
        <v>0</v>
      </c>
      <c r="F15" s="38">
        <f>D15+B15</f>
        <v>1803906.01</v>
      </c>
      <c r="G15" s="56">
        <f>IF(ISBLANK(F15),"  ",IF(F76&gt;0,F15/F76,IF(F15&gt;0,1,0)))</f>
        <v>0.19687433120356884</v>
      </c>
      <c r="H15" s="79">
        <v>1805414</v>
      </c>
      <c r="I15" s="53">
        <v>1</v>
      </c>
      <c r="J15" s="80">
        <v>0</v>
      </c>
      <c r="K15" s="55">
        <v>0</v>
      </c>
      <c r="L15" s="38">
        <f t="shared" si="0"/>
        <v>1805414</v>
      </c>
      <c r="M15" s="56">
        <f>IF(ISBLANK(L15),"  ",IF(L76&gt;0,L15/L76,IF(L15&gt;0,1,0)))</f>
        <v>0.19101875987739936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53906.01</v>
      </c>
      <c r="C17" s="48">
        <v>1</v>
      </c>
      <c r="D17" s="80">
        <v>0</v>
      </c>
      <c r="E17" s="44">
        <v>0</v>
      </c>
      <c r="F17" s="34">
        <f t="shared" si="1"/>
        <v>53906.01</v>
      </c>
      <c r="G17" s="51">
        <f>IF(ISBLANK(F17),"  ",IF(F76&gt;0,F17/F76,IF(F17&gt;0,1,0)))</f>
        <v>5.8831832743896093E-3</v>
      </c>
      <c r="H17" s="32">
        <v>55414</v>
      </c>
      <c r="I17" s="48">
        <v>1</v>
      </c>
      <c r="J17" s="80">
        <v>0</v>
      </c>
      <c r="K17" s="49">
        <v>0</v>
      </c>
      <c r="L17" s="34">
        <f t="shared" si="0"/>
        <v>55414</v>
      </c>
      <c r="M17" s="51">
        <f>IF(ISBLANK(L17),"  ",IF(L76&gt;0,L17/L76,IF(L17&gt;0,1,0)))</f>
        <v>5.8629840910983345E-3</v>
      </c>
      <c r="N17" s="25"/>
    </row>
    <row r="18" spans="1:14" ht="15" customHeight="1" x14ac:dyDescent="0.2">
      <c r="A18" s="59" t="s">
        <v>17</v>
      </c>
      <c r="B18" s="32">
        <v>1000000</v>
      </c>
      <c r="C18" s="48">
        <v>1</v>
      </c>
      <c r="D18" s="80">
        <v>0</v>
      </c>
      <c r="E18" s="44">
        <v>0</v>
      </c>
      <c r="F18" s="34">
        <f t="shared" si="1"/>
        <v>1000000</v>
      </c>
      <c r="G18" s="51">
        <f>IF(ISBLANK(F18),"  ",IF(F76&gt;0,F18/F76,IF(F18&gt;0,1,0)))</f>
        <v>0.10913779881667385</v>
      </c>
      <c r="H18" s="32">
        <v>1000000</v>
      </c>
      <c r="I18" s="48">
        <v>1</v>
      </c>
      <c r="J18" s="80">
        <v>0</v>
      </c>
      <c r="K18" s="49">
        <v>0</v>
      </c>
      <c r="L18" s="34">
        <f t="shared" si="0"/>
        <v>1000000</v>
      </c>
      <c r="M18" s="51">
        <f>IF(ISBLANK(L18),"  ",IF(L76&gt;0,L18/L76,IF(L18&gt;0,1,0)))</f>
        <v>0.10580330044931488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750000</v>
      </c>
      <c r="C22" s="48">
        <v>1</v>
      </c>
      <c r="D22" s="80">
        <v>0</v>
      </c>
      <c r="E22" s="44">
        <v>0</v>
      </c>
      <c r="F22" s="34">
        <f t="shared" si="1"/>
        <v>750000</v>
      </c>
      <c r="G22" s="51">
        <f>IF(ISBLANK(F22),"  ",IF(F76&gt;0,F22/F76,IF(F22&gt;0,1,0)))</f>
        <v>8.1853349112505386E-2</v>
      </c>
      <c r="H22" s="32">
        <v>750000</v>
      </c>
      <c r="I22" s="48">
        <v>1</v>
      </c>
      <c r="J22" s="80">
        <v>0</v>
      </c>
      <c r="K22" s="49">
        <v>0</v>
      </c>
      <c r="L22" s="34">
        <f t="shared" si="0"/>
        <v>750000</v>
      </c>
      <c r="M22" s="51">
        <f>IF(ISBLANK(L22),"  ",IF(L76&gt;0,L22/L76,IF(L22&gt;0,1,0)))</f>
        <v>7.9352475336986153E-2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116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5552128.0099999998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5552128.0099999998</v>
      </c>
      <c r="G40" s="74">
        <f>IF(ISBLANK(F40),"  ",IF(F76&gt;0,F40/F76,IF(F40&gt;0,1,0)))</f>
        <v>0.60594702975979975</v>
      </c>
      <c r="H40" s="71">
        <v>5797292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5797292</v>
      </c>
      <c r="M40" s="74">
        <f>IF(ISBLANK(L40),"  ",IF(L76&gt;0,L40/L76,IF(L40&gt;0,1,0)))</f>
        <v>0.61337262726840958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10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v>0</v>
      </c>
      <c r="F50" s="96">
        <f t="shared" ref="F50:F55" si="2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v>0</v>
      </c>
      <c r="L50" s="96">
        <f t="shared" ref="L50:L66" si="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v>0</v>
      </c>
      <c r="F52" s="99">
        <f t="shared" si="2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v>0</v>
      </c>
      <c r="L52" s="99">
        <f t="shared" si="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v>0</v>
      </c>
      <c r="F53" s="99">
        <f t="shared" si="2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v>0</v>
      </c>
      <c r="F55" s="97">
        <f t="shared" si="2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v>0</v>
      </c>
      <c r="L55" s="97">
        <f t="shared" si="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v>0</v>
      </c>
      <c r="L56" s="97">
        <f t="shared" si="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v>0</v>
      </c>
      <c r="F60" s="68">
        <f t="shared" si="4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v>0</v>
      </c>
      <c r="L60" s="68">
        <f t="shared" si="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v>0</v>
      </c>
      <c r="F66" s="34">
        <f t="shared" si="4"/>
        <v>0</v>
      </c>
      <c r="G66" s="51">
        <f>IF(ISBLANK(F66),"  ",IF(F76&gt;0,F66/F76,IF(F66&gt;0,1,0)))</f>
        <v>0</v>
      </c>
      <c r="H66" s="32">
        <v>0</v>
      </c>
      <c r="I66" s="48">
        <v>0</v>
      </c>
      <c r="J66" s="80">
        <v>0</v>
      </c>
      <c r="K66" s="49">
        <v>0</v>
      </c>
      <c r="L66" s="34">
        <f t="shared" si="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v>0</v>
      </c>
      <c r="D67" s="107">
        <v>0</v>
      </c>
      <c r="E67" s="75"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0</v>
      </c>
      <c r="I67" s="84">
        <v>0</v>
      </c>
      <c r="J67" s="107">
        <v>0</v>
      </c>
      <c r="K67" s="75">
        <v>0</v>
      </c>
      <c r="L67" s="106">
        <f>L66+L65+L64+L63+L62+L61+L60+L59+L58+L57+L56</f>
        <v>0</v>
      </c>
      <c r="M67" s="74">
        <f>IF(ISBLANK(L67),"  ",IF(L76&gt;0,L67/L76,IF(L67&gt;0,1,0)))</f>
        <v>0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3610600.3099999996</v>
      </c>
      <c r="C69" s="42">
        <v>1</v>
      </c>
      <c r="D69" s="93">
        <v>0</v>
      </c>
      <c r="E69" s="44">
        <v>0</v>
      </c>
      <c r="F69" s="58">
        <f>D69+B69</f>
        <v>3610600.3099999996</v>
      </c>
      <c r="G69" s="46">
        <f>IF(ISBLANK(F69),"  ",IF(F76&gt;0,F69/F76,IF(F69&gt;0,1,0)))</f>
        <v>0.3940529702402002</v>
      </c>
      <c r="H69" s="3">
        <v>3654209</v>
      </c>
      <c r="I69" s="42">
        <v>1</v>
      </c>
      <c r="J69" s="93">
        <v>0</v>
      </c>
      <c r="K69" s="44">
        <v>0</v>
      </c>
      <c r="L69" s="58">
        <f>J69+H69</f>
        <v>3654209</v>
      </c>
      <c r="M69" s="46">
        <f>IF(ISBLANK(L69),"  ",IF(L76&gt;0,L69/L76,IF(L69&gt;0,1,0)))</f>
        <v>0.38662737273159048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0</v>
      </c>
      <c r="E73" s="49"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v>0</v>
      </c>
      <c r="J73" s="80">
        <v>0</v>
      </c>
      <c r="K73" s="49"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3610600.3099999996</v>
      </c>
      <c r="C74" s="84">
        <v>1</v>
      </c>
      <c r="D74" s="111">
        <v>0</v>
      </c>
      <c r="E74" s="75">
        <v>0</v>
      </c>
      <c r="F74" s="112">
        <f>F73+F72+F71+F70+F69</f>
        <v>3610600.3099999996</v>
      </c>
      <c r="G74" s="74">
        <f>IF(ISBLANK(F74),"  ",IF(F76&gt;0,F74/F76,IF(F74&gt;0,1,0)))</f>
        <v>0.3940529702402002</v>
      </c>
      <c r="H74" s="110">
        <v>3654209</v>
      </c>
      <c r="I74" s="84">
        <v>1</v>
      </c>
      <c r="J74" s="111">
        <v>0</v>
      </c>
      <c r="K74" s="75">
        <v>0</v>
      </c>
      <c r="L74" s="112">
        <f>L73+L72+L71+L70+L69</f>
        <v>3654209</v>
      </c>
      <c r="M74" s="74">
        <f>IF(ISBLANK(L74),"  ",IF(L76&gt;0,L74/L76,IF(L74&gt;0,1,0)))</f>
        <v>0.38662737273159048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9162728.3200000003</v>
      </c>
      <c r="C76" s="116">
        <v>1</v>
      </c>
      <c r="D76" s="115">
        <v>0</v>
      </c>
      <c r="E76" s="117">
        <v>0</v>
      </c>
      <c r="F76" s="115">
        <f>F74+F67+F47+F40+F48+F75</f>
        <v>9162728.3200000003</v>
      </c>
      <c r="G76" s="118">
        <f>IF(ISBLANK(F76),"  ",IF(F76&gt;0,F76/F76,IF(F76&gt;0,1,0)))</f>
        <v>1</v>
      </c>
      <c r="H76" s="115">
        <v>9451501</v>
      </c>
      <c r="I76" s="116">
        <v>1</v>
      </c>
      <c r="J76" s="115">
        <v>0</v>
      </c>
      <c r="K76" s="117">
        <v>0</v>
      </c>
      <c r="L76" s="115">
        <f>L74+L67+L47+L40+L48+L75</f>
        <v>9451501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  <row r="96" spans="7:7" x14ac:dyDescent="0.2">
      <c r="G96" s="6" t="s">
        <v>4</v>
      </c>
    </row>
  </sheetData>
  <hyperlinks>
    <hyperlink ref="O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P15" sqref="P15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LCTCBoard!B13+Online!B13+BRCC!B13+BPCC!B13+Delgado!B13+CentLATCC!B13+Fletcher!B13+LDCC!B13+Northshore!B13+Nunez!B13+RPCC!B13+SLCC!B13+Sowela!B13+NWLTC!B13</f>
        <v>117793071</v>
      </c>
      <c r="C13" s="42">
        <f t="shared" ref="C13:C76" si="0">IF(ISBLANK(B13),"  ",IF(F13&gt;0,B13/F13,IF(B13&gt;0,1,0)))</f>
        <v>1</v>
      </c>
      <c r="D13" s="43">
        <f>LCTCBoard!D13+Online!D13+BRCC!D13+BPCC!D13+Delgado!D13+CentLATCC!D13+Fletcher!D13+LDCC!D13+Northshore!D13+Nunez!D13+RPCC!D13+SLCC!D13+Sowela!D13+NWLTC!D13</f>
        <v>0</v>
      </c>
      <c r="E13" s="44">
        <f>IF(ISBLANK(D13),"  ",IF(F13&gt;0,D13/F13,IF(D13&gt;0,1,0)))</f>
        <v>0</v>
      </c>
      <c r="F13" s="45">
        <f>D13+B13</f>
        <v>117793071</v>
      </c>
      <c r="G13" s="46">
        <f>IF(ISBLANK(F13),"  ",IF(F76&gt;0,F13/F76,IF(F13&gt;0,1,0)))</f>
        <v>0.20106913518204841</v>
      </c>
      <c r="H13" s="4">
        <f>LCTCBoard!H13+Online!H13+BRCC!H13+BPCC!H13+Delgado!H13+CentLATCC!H13+Fletcher!H13+LDCC!H13+Northshore!H13+Nunez!H13+RPCC!H13+SLCC!H13+Sowela!H13+NWLTC!H13</f>
        <v>119871045</v>
      </c>
      <c r="I13" s="42">
        <f>IF(ISBLANK(H13),"  ",IF(L13&gt;0,H13/L13,IF(H13&gt;0,1,0)))</f>
        <v>1</v>
      </c>
      <c r="J13" s="43">
        <f>LCTCBoard!J13+Online!J13+BRCC!J13+BPCC!J13+Delgado!J13+CentLATCC!J13+Fletcher!J13+LDCC!J13+Northshore!J13+Nunez!J13+RPCC!J13+SLCC!J13+Sowela!J13+NWLTC!J13</f>
        <v>0</v>
      </c>
      <c r="K13" s="44">
        <f>IF(ISBLANK(J13),"  ",IF(L13&gt;0,J13/L13,IF(J13&gt;0,1,0)))</f>
        <v>0</v>
      </c>
      <c r="L13" s="45">
        <f t="shared" ref="L13:L34" si="1">J13+H13</f>
        <v>119871045</v>
      </c>
      <c r="M13" s="47">
        <f>IF(ISBLANK(L13),"  ",IF(L76&gt;0,L13/L76,IF(L13&gt;0,1,0)))</f>
        <v>0.19763499599621473</v>
      </c>
      <c r="N13" s="25"/>
    </row>
    <row r="14" spans="1:17" ht="15" customHeight="1" x14ac:dyDescent="0.2">
      <c r="A14" s="11" t="s">
        <v>13</v>
      </c>
      <c r="B14" s="4">
        <f>LCTCBoard!B14+Online!B14+BRCC!B14+BPCC!B14+Delgado!B14+CentLATCC!B14+Fletcher!B14+LDCC!B14+Northshore!B14+Nunez!B14+RPCC!B14+SLCC!B14+Sowela!B14+NWLTC!B14</f>
        <v>0</v>
      </c>
      <c r="C14" s="48">
        <f t="shared" si="0"/>
        <v>0</v>
      </c>
      <c r="D14" s="43">
        <f>LCTCBoard!D14+Online!D14+BRCC!D14+BPCC!D14+Delgado!D14+CentLATCC!D14+Fletcher!D14+LDCC!D14+Northshore!D14+Nunez!D14+RPCC!D14+SLCC!D14+Sowela!D14+NWLTC!D14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LCTCBoard!H14+Online!H14+BRCC!H14+BPCC!H14+Delgado!H14+CentLATCC!H14+Fletcher!H14+LDCC!H14+Northshore!H14+Nunez!H14+RPCC!H14+SLCC!H14+Sowela!H14+NWLTC!H14</f>
        <v>0</v>
      </c>
      <c r="I14" s="48">
        <f>IF(ISBLANK(H14),"  ",IF(L14&gt;0,H14/L14,IF(H14&gt;0,1,0)))</f>
        <v>0</v>
      </c>
      <c r="J14" s="43">
        <f>LCTCBoard!J14+Online!J14+BRCC!J14+BPCC!J14+Delgado!J14+CentLATCC!J14+Fletcher!J14+LDCC!J14+Northshore!J14+Nunez!J14+RPCC!J14+SLCC!J14+Sowela!J14+NWLTC!J14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148">
        <f>LCTCBoard!B15+Online!B15+BRCC!B15+BPCC!B15+Delgado!B15+CentLATCC!B15+Fletcher!B15+LDCC!B15+Northshore!B15+Nunez!B15+RPCC!B15+SLCC!B15+Sowela!B15+NWLTC!B15</f>
        <v>15829804.02</v>
      </c>
      <c r="C15" s="149">
        <f t="shared" si="0"/>
        <v>0.99062864959731833</v>
      </c>
      <c r="D15" s="150">
        <f>LCTCBoard!D15+Online!D15+BRCC!D15+BPCC!D15+Delgado!D15+CentLATCC!D15+Fletcher!D15+LDCC!D15+Northshore!D15+Nunez!D15+RPCC!D15+SLCC!D15+Sowela!D15+NWLTC!D15</f>
        <v>149750</v>
      </c>
      <c r="E15" s="149">
        <f>IF(ISBLANK(D15),"  ",IF(F15&gt;0,D15/F15,IF(D15&gt;0,1,0)))</f>
        <v>9.3713504026816385E-3</v>
      </c>
      <c r="F15" s="151">
        <f>D15+B15</f>
        <v>15979554.02</v>
      </c>
      <c r="G15" s="56">
        <f>IF(ISBLANK(F15),"  ",IF(F76&gt;0,F15/F76,IF(F15&gt;0,1,0)))</f>
        <v>2.7276605322533998E-2</v>
      </c>
      <c r="H15" s="150">
        <f>LCTCBoard!H15+Online!H15+BRCC!H15+BPCC!H15+Delgado!H15+CentLATCC!H15+Fletcher!H15+LDCC!H15+Northshore!H15+Nunez!H15+RPCC!H15+SLCC!H15+Sowela!H15+NWLTC!H15</f>
        <v>19272305</v>
      </c>
      <c r="I15" s="149">
        <f>IF(ISBLANK(H15),"  ",IF(L15&gt;0,H15/L15,IF(H15&gt;0,1,0)))</f>
        <v>0.989729002293257</v>
      </c>
      <c r="J15" s="150">
        <f>LCTCBoard!J15+Online!J15+BRCC!J15+BPCC!J15+Delgado!J15+CentLATCC!J15+Fletcher!J15+LDCC!J15+Northshore!J15+Nunez!J15+RPCC!J15+SLCC!J15+Sowela!J15+NWLTC!J15</f>
        <v>200000</v>
      </c>
      <c r="K15" s="149">
        <f>IF(ISBLANK(J15),"  ",IF(L15&gt;0,J15/L15,IF(J15&gt;0,1,0)))</f>
        <v>1.0270997706742988E-2</v>
      </c>
      <c r="L15" s="151">
        <f t="shared" si="1"/>
        <v>19472305</v>
      </c>
      <c r="M15" s="56">
        <f>IF(ISBLANK(L15),"  ",IF(L76&gt;0,L15/L76,IF(L15&gt;0,1,0)))</f>
        <v>3.2104574717873466E-2</v>
      </c>
      <c r="N15" s="25"/>
    </row>
    <row r="16" spans="1:17" ht="15" customHeight="1" x14ac:dyDescent="0.2">
      <c r="A16" s="57" t="s">
        <v>15</v>
      </c>
      <c r="B16" s="152">
        <f>LCTCBoard!B16+Online!B16+BRCC!B16+BPCC!B16+Delgado!B16+CentLATCC!B16+Fletcher!B16+LDCC!B16+Northshore!B16+Nunez!B16+RPCC!B16+SLCC!B16+Sowela!B16+NWLTC!B16</f>
        <v>0</v>
      </c>
      <c r="C16" s="153">
        <f t="shared" si="0"/>
        <v>0</v>
      </c>
      <c r="D16" s="154">
        <f>LCTCBoard!D16+Online!D16+BRCC!D16+BPCC!D16+Delgado!D16+CentLATCC!D16+Fletcher!D16+LDCC!D16+Northshore!D16+Nunez!D16+RPCC!D16+SLCC!D16+Sowela!D16+NWLTC!D16</f>
        <v>0</v>
      </c>
      <c r="E16" s="153">
        <f>IF(ISBLANK(D16),"  ",IF(F16&gt;0,D16/F16,IF(D16&gt;0,1,0)))</f>
        <v>0</v>
      </c>
      <c r="F16" s="150">
        <f t="shared" ref="F16:F39" si="2">D16+B16</f>
        <v>0</v>
      </c>
      <c r="G16" s="46">
        <f>IF(ISBLANK(F16),"  ",IF(F76&gt;0,F16/F76,IF(F16&gt;0,1,0)))</f>
        <v>0</v>
      </c>
      <c r="H16" s="154">
        <f>LCTCBoard!H16+Online!H16+BRCC!H16+BPCC!H16+Delgado!H16+CentLATCC!H16+Fletcher!H16+LDCC!H16+Northshore!H16+Nunez!H16+RPCC!H16+SLCC!H16+Sowela!H16+NWLTC!H16</f>
        <v>3094092</v>
      </c>
      <c r="I16" s="153">
        <f t="shared" ref="I16:I34" si="3">IF(ISBLANK(H16),"  ",IF(L16&gt;0,H16/L16,IF(H16&gt;0,1,0)))</f>
        <v>1</v>
      </c>
      <c r="J16" s="154">
        <f>LCTCBoard!J16+Online!J16+BRCC!J16+BPCC!J16+Delgado!J16+CentLATCC!J16+Fletcher!J16+LDCC!J16+Northshore!J16+Nunez!J16+RPCC!J16+SLCC!J16+Sowela!J16+NWLTC!J16</f>
        <v>0</v>
      </c>
      <c r="K16" s="153">
        <f t="shared" ref="K16:K34" si="4">IF(ISBLANK(J16),"  ",IF(L16&gt;0,J16/L16,IF(J16&gt;0,1,0)))</f>
        <v>0</v>
      </c>
      <c r="L16" s="150">
        <f t="shared" si="1"/>
        <v>3094092</v>
      </c>
      <c r="M16" s="46">
        <f>IF(ISBLANK(L16),"  ",IF(L76&gt;0,L16/L76,IF(L16&gt;0,1,0)))</f>
        <v>5.1013225089671993E-3</v>
      </c>
      <c r="N16" s="25"/>
    </row>
    <row r="17" spans="1:14" ht="15" customHeight="1" x14ac:dyDescent="0.2">
      <c r="A17" s="59" t="s">
        <v>16</v>
      </c>
      <c r="B17" s="4">
        <f>LCTCBoard!B17+Online!B17+BRCC!B17+BPCC!B17+Delgado!B17+CentLATCC!B17+Fletcher!B17+LDCC!B17+Northshore!B17+Nunez!B17+RPCC!B17+SLCC!B17+Sowela!B17+NWLTC!B17</f>
        <v>4999982.0200000005</v>
      </c>
      <c r="C17" s="48">
        <f t="shared" si="0"/>
        <v>1</v>
      </c>
      <c r="D17" s="43">
        <f>LCTCBoard!D17+Online!D17+BRCC!D17+BPCC!D17+Delgado!D17+CentLATCC!D17+Fletcher!D17+LDCC!D17+Northshore!D17+Nunez!D17+RPCC!D17+SLCC!D17+Sowela!D17+NWLTC!D17</f>
        <v>0</v>
      </c>
      <c r="E17" s="44">
        <f t="shared" ref="E17:E34" si="5">IF(ISBLANK(D17),"  ",IF(F17&gt;0,D17/F17,IF(D17&gt;0,1,0)))</f>
        <v>0</v>
      </c>
      <c r="F17" s="34">
        <f t="shared" si="2"/>
        <v>4999982.0200000005</v>
      </c>
      <c r="G17" s="51">
        <f>IF(ISBLANK(F17),"  ",IF(F76&gt;0,F17/F76,IF(F17&gt;0,1,0)))</f>
        <v>8.5348149271631743E-3</v>
      </c>
      <c r="H17" s="4">
        <f>LCTCBoard!H17+Online!H17+BRCC!H17+BPCC!H17+Delgado!H17+CentLATCC!H17+Fletcher!H17+LDCC!H17+Northshore!H17+Nunez!H17+RPCC!H17+SLCC!H17+Sowela!H17+NWLTC!H17</f>
        <v>5134391</v>
      </c>
      <c r="I17" s="48">
        <f t="shared" si="3"/>
        <v>1</v>
      </c>
      <c r="J17" s="43">
        <f>LCTCBoard!J17+Online!J17+BRCC!J17+BPCC!J17+Delgado!J17+CentLATCC!J17+Fletcher!J17+LDCC!J17+Northshore!J17+Nunez!J17+RPCC!J17+SLCC!J17+Sowela!J17+NWLTC!J17</f>
        <v>0</v>
      </c>
      <c r="K17" s="49">
        <f t="shared" si="4"/>
        <v>0</v>
      </c>
      <c r="L17" s="34">
        <f t="shared" si="1"/>
        <v>5134391</v>
      </c>
      <c r="M17" s="51">
        <f>IF(ISBLANK(L17),"  ",IF(L76&gt;0,L17/L76,IF(L17&gt;0,1,0)))</f>
        <v>8.4652248149501078E-3</v>
      </c>
      <c r="N17" s="25"/>
    </row>
    <row r="18" spans="1:14" ht="15" customHeight="1" x14ac:dyDescent="0.2">
      <c r="A18" s="59" t="s">
        <v>17</v>
      </c>
      <c r="B18" s="4">
        <f>LCTCBoard!B18+Online!B18+BRCC!B18+BPCC!B18+Delgado!B18+CentLATCC!B18+Fletcher!B18+LDCC!B18+Northshore!B18+Nunez!B18+RPCC!B18+SLCC!B18+Sowela!B18+NWLTC!B18</f>
        <v>0</v>
      </c>
      <c r="C18" s="48">
        <f t="shared" si="0"/>
        <v>0</v>
      </c>
      <c r="D18" s="43">
        <f>LCTCBoard!D18+Online!D18+BRCC!D18+BPCC!D18+Delgado!D18+CentLATCC!D18+Fletcher!D18+LDCC!D18+Northshore!D18+Nunez!D18+RPCC!D18+SLCC!D18+Sowela!D18+NWLTC!D18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LCTCBoard!H18+Online!H18+BRCC!H18+BPCC!H18+Delgado!H18+CentLATCC!H18+Fletcher!H18+LDCC!H18+Northshore!H18+Nunez!H18+RPCC!H18+SLCC!H18+Sowela!H18+NWLTC!H18</f>
        <v>0</v>
      </c>
      <c r="I18" s="48">
        <f t="shared" si="3"/>
        <v>0</v>
      </c>
      <c r="J18" s="43">
        <f>LCTCBoard!J18+Online!J18+BRCC!J18+BPCC!J18+Delgado!J18+CentLATCC!J18+Fletcher!J18+LDCC!J18+Northshore!J18+Nunez!J18+RPCC!J18+SLCC!J18+Sowela!J18+NWLTC!J18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LCTCBoard!B19+Online!B19+BRCC!B19+BPCC!B19+Delgado!B19+CentLATCC!B19+Fletcher!B19+LDCC!B19+Northshore!B19+Nunez!B19+RPCC!B19+SLCC!B19+Sowela!B19+NWLTC!B19</f>
        <v>130811</v>
      </c>
      <c r="C19" s="48">
        <f t="shared" si="0"/>
        <v>1</v>
      </c>
      <c r="D19" s="43">
        <f>LCTCBoard!D19+Online!D19+BRCC!D19+BPCC!D19+Delgado!D19+CentLATCC!D19+Fletcher!D19+LDCC!D19+Northshore!D19+Nunez!D19+RPCC!D19+SLCC!D19+Sowela!D19+NWLTC!D19</f>
        <v>0</v>
      </c>
      <c r="E19" s="44">
        <f t="shared" si="5"/>
        <v>0</v>
      </c>
      <c r="F19" s="34">
        <f t="shared" si="2"/>
        <v>130811</v>
      </c>
      <c r="G19" s="51">
        <f>IF(ISBLANK(F19),"  ",IF(F76&gt;0,F19/F76,IF(F19&gt;0,1,0)))</f>
        <v>2.2329033803948395E-4</v>
      </c>
      <c r="H19" s="4">
        <f>LCTCBoard!H19+Online!H19+BRCC!H19+BPCC!H19+Delgado!H19+CentLATCC!H19+Fletcher!H19+LDCC!H19+Northshore!H19+Nunez!H19+RPCC!H19+SLCC!H19+Sowela!H19+NWLTC!H19</f>
        <v>163957</v>
      </c>
      <c r="I19" s="48">
        <f t="shared" si="3"/>
        <v>1</v>
      </c>
      <c r="J19" s="43">
        <f>LCTCBoard!J19+Online!J19+BRCC!J19+BPCC!J19+Delgado!J19+CentLATCC!J19+Fletcher!J19+LDCC!J19+Northshore!J19+Nunez!J19+RPCC!J19+SLCC!J19+Sowela!J19+NWLTC!J19</f>
        <v>0</v>
      </c>
      <c r="K19" s="49">
        <f t="shared" si="4"/>
        <v>0</v>
      </c>
      <c r="L19" s="34">
        <f t="shared" si="1"/>
        <v>163957</v>
      </c>
      <c r="M19" s="51">
        <f>IF(ISBLANK(L19),"  ",IF(L76&gt;0,L19/L76,IF(L19&gt;0,1,0)))</f>
        <v>2.703208355157943E-4</v>
      </c>
      <c r="N19" s="25"/>
    </row>
    <row r="20" spans="1:14" ht="15" customHeight="1" x14ac:dyDescent="0.2">
      <c r="A20" s="59" t="s">
        <v>19</v>
      </c>
      <c r="B20" s="4">
        <f>LCTCBoard!B20+Online!B20+BRCC!B20+BPCC!B20+Delgado!B20+CentLATCC!B20+Fletcher!B20+LDCC!B20+Northshore!B20+Nunez!B20+RPCC!B20+SLCC!B20+Sowela!B20+NWLTC!B20</f>
        <v>386700</v>
      </c>
      <c r="C20" s="48">
        <f t="shared" si="0"/>
        <v>1</v>
      </c>
      <c r="D20" s="43">
        <f>LCTCBoard!D20+Online!D20+BRCC!D20+BPCC!D20+Delgado!D20+CentLATCC!D20+Fletcher!D20+LDCC!D20+Northshore!D20+Nunez!D20+RPCC!D20+SLCC!D20+Sowela!D20+NWLTC!D20</f>
        <v>0</v>
      </c>
      <c r="E20" s="44">
        <f t="shared" si="5"/>
        <v>0</v>
      </c>
      <c r="F20" s="34">
        <f>D20+B20</f>
        <v>386700</v>
      </c>
      <c r="G20" s="51">
        <f>IF(ISBLANK(F20),"  ",IF(F76&gt;0,F20/F76,IF(F20&gt;0,1,0)))</f>
        <v>6.6008496013231644E-4</v>
      </c>
      <c r="H20" s="4">
        <f>LCTCBoard!H20+Online!H20+BRCC!H20+BPCC!H20+Delgado!H20+CentLATCC!H20+Fletcher!H20+LDCC!H20+Northshore!H20+Nunez!H20+RPCC!H20+SLCC!H20+Sowela!H20+NWLTC!H20</f>
        <v>530624</v>
      </c>
      <c r="I20" s="48">
        <f t="shared" si="3"/>
        <v>1</v>
      </c>
      <c r="J20" s="43">
        <f>LCTCBoard!J20+Online!J20+BRCC!J20+BPCC!J20+Delgado!J20+CentLATCC!J20+Fletcher!J20+LDCC!J20+Northshore!J20+Nunez!J20+RPCC!J20+SLCC!J20+Sowela!J20+NWLTC!J20</f>
        <v>0</v>
      </c>
      <c r="K20" s="49">
        <f t="shared" si="4"/>
        <v>0</v>
      </c>
      <c r="L20" s="34">
        <f t="shared" si="1"/>
        <v>530624</v>
      </c>
      <c r="M20" s="51">
        <f>IF(ISBLANK(L20),"  ",IF(L76&gt;0,L20/L76,IF(L20&gt;0,1,0)))</f>
        <v>8.7485574281508474E-4</v>
      </c>
      <c r="N20" s="25"/>
    </row>
    <row r="21" spans="1:14" ht="15" customHeight="1" x14ac:dyDescent="0.2">
      <c r="A21" s="59" t="s">
        <v>20</v>
      </c>
      <c r="B21" s="4">
        <f>LCTCBoard!B21+Online!B21+BRCC!B21+BPCC!B21+Delgado!B21+CentLATCC!B21+Fletcher!B21+LDCC!B21+Northshore!B21+Nunez!B21+RPCC!B21+SLCC!B21+Sowela!B21+NWLTC!B21</f>
        <v>0</v>
      </c>
      <c r="C21" s="48">
        <f t="shared" si="0"/>
        <v>0</v>
      </c>
      <c r="D21" s="43">
        <f>LCTCBoard!D21+Online!D21+BRCC!D21+BPCC!D21+Delgado!D21+CentLATCC!D21+Fletcher!D21+LDCC!D21+Northshore!D21+Nunez!D21+RPCC!D21+SLCC!D21+Sowela!D21+NWLTC!D21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LCTCBoard!H21+Online!H21+BRCC!H21+BPCC!H21+Delgado!H21+CentLATCC!H21+Fletcher!H21+LDCC!H21+Northshore!H21+Nunez!H21+RPCC!H21+SLCC!H21+Sowela!H21+NWLTC!H21</f>
        <v>0</v>
      </c>
      <c r="I21" s="48">
        <f t="shared" si="3"/>
        <v>0</v>
      </c>
      <c r="J21" s="43">
        <f>LCTCBoard!J21+Online!J21+BRCC!J21+BPCC!J21+Delgado!J21+CentLATCC!J21+Fletcher!J21+LDCC!J21+Northshore!J21+Nunez!J21+RPCC!J21+SLCC!J21+Sowela!J21+NWLTC!J21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LCTCBoard!B22+Online!B22+BRCC!B22+BPCC!B22+Delgado!B22+CentLATCC!B22+Fletcher!B22+LDCC!B22+Northshore!B22+Nunez!B22+RPCC!B22+SLCC!B22+Sowela!B22+NWLTC!B22</f>
        <v>0</v>
      </c>
      <c r="C22" s="48">
        <f t="shared" si="0"/>
        <v>0</v>
      </c>
      <c r="D22" s="43">
        <f>LCTCBoard!D22+Online!D22+BRCC!D22+BPCC!D22+Delgado!D22+CentLATCC!D22+Fletcher!D22+LDCC!D22+Northshore!D22+Nunez!D22+RPCC!D22+SLCC!D22+Sowela!D22+NWLTC!D22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LCTCBoard!H22+Online!H22+BRCC!H22+BPCC!H22+Delgado!H22+CentLATCC!H22+Fletcher!H22+LDCC!H22+Northshore!H22+Nunez!H22+RPCC!H22+SLCC!H22+Sowela!H22+NWLTC!H22</f>
        <v>0</v>
      </c>
      <c r="I22" s="48">
        <f t="shared" si="3"/>
        <v>0</v>
      </c>
      <c r="J22" s="43">
        <f>LCTCBoard!J22+Online!J22+BRCC!J22+BPCC!J22+Delgado!J22+CentLATCC!J22+Fletcher!J22+LDCC!J22+Northshore!J22+Nunez!J22+RPCC!J22+SLCC!J22+Sowela!J22+NWLTC!J22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LCTCBoard!B23+Online!B23+BRCC!B23+BPCC!B23+Delgado!B23+CentLATCC!B23+Fletcher!B23+LDCC!B23+Northshore!B23+Nunez!B23+RPCC!B23+SLCC!B23+Sowela!B23+NWLTC!B23</f>
        <v>0</v>
      </c>
      <c r="C23" s="48">
        <f t="shared" si="0"/>
        <v>0</v>
      </c>
      <c r="D23" s="43">
        <f>LCTCBoard!D23+Online!D23+BRCC!D23+BPCC!D23+Delgado!D23+CentLATCC!D23+Fletcher!D23+LDCC!D23+Northshore!D23+Nunez!D23+RPCC!D23+SLCC!D23+Sowela!D23+NWLTC!D23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LCTCBoard!H23+Online!H23+BRCC!H23+BPCC!H23+Delgado!H23+CentLATCC!H23+Fletcher!H23+LDCC!H23+Northshore!H23+Nunez!H23+RPCC!H23+SLCC!H23+Sowela!H23+NWLTC!H23</f>
        <v>0</v>
      </c>
      <c r="I23" s="48">
        <f t="shared" si="3"/>
        <v>0</v>
      </c>
      <c r="J23" s="43">
        <f>LCTCBoard!J23+Online!J23+BRCC!J23+BPCC!J23+Delgado!J23+CentLATCC!J23+Fletcher!J23+LDCC!J23+Northshore!J23+Nunez!J23+RPCC!J23+SLCC!J23+Sowela!J23+NWLTC!J23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LCTCBoard!B24+Online!B24+BRCC!B24+BPCC!B24+Delgado!B24+CentLATCC!B24+Fletcher!B24+LDCC!B24+Northshore!B24+Nunez!B24+RPCC!B24+SLCC!B24+Sowela!B24+NWLTC!B24</f>
        <v>0</v>
      </c>
      <c r="C24" s="48">
        <f t="shared" si="0"/>
        <v>0</v>
      </c>
      <c r="D24" s="43">
        <f>LCTCBoard!D24+Online!D24+BRCC!D24+BPCC!D24+Delgado!D24+CentLATCC!D24+Fletcher!D24+LDCC!D24+Northshore!D24+Nunez!D24+RPCC!D24+SLCC!D24+Sowela!D24+NWLTC!D24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LCTCBoard!H24+Online!H24+BRCC!H24+BPCC!H24+Delgado!H24+CentLATCC!H24+Fletcher!H24+LDCC!H24+Northshore!H24+Nunez!H24+RPCC!H24+SLCC!H24+Sowela!H24+NWLTC!H24</f>
        <v>0</v>
      </c>
      <c r="I24" s="48">
        <f t="shared" si="3"/>
        <v>0</v>
      </c>
      <c r="J24" s="43">
        <f>LCTCBoard!J24+Online!J24+BRCC!J24+BPCC!J24+Delgado!J24+CentLATCC!J24+Fletcher!J24+LDCC!J24+Northshore!J24+Nunez!J24+RPCC!J24+SLCC!J24+Sowela!J24+NWLTC!J24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LCTCBoard!B25+Online!B25+BRCC!B25+BPCC!B25+Delgado!B25+CentLATCC!B25+Fletcher!B25+LDCC!B25+Northshore!B25+Nunez!B25+RPCC!B25+SLCC!B25+Sowela!B25+NWLTC!B25</f>
        <v>0</v>
      </c>
      <c r="C25" s="48">
        <f t="shared" si="0"/>
        <v>0</v>
      </c>
      <c r="D25" s="43">
        <f>LCTCBoard!D25+Online!D25+BRCC!D25+BPCC!D25+Delgado!D25+CentLATCC!D25+Fletcher!D25+LDCC!D25+Northshore!D25+Nunez!D25+RPCC!D25+SLCC!D25+Sowela!D25+NWLTC!D25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LCTCBoard!H25+Online!H25+BRCC!H25+BPCC!H25+Delgado!H25+CentLATCC!H25+Fletcher!H25+LDCC!H25+Northshore!H25+Nunez!H25+RPCC!H25+SLCC!H25+Sowela!H25+NWLTC!H25</f>
        <v>0</v>
      </c>
      <c r="I25" s="48">
        <f t="shared" si="3"/>
        <v>0</v>
      </c>
      <c r="J25" s="43">
        <f>LCTCBoard!J25+Online!J25+BRCC!J25+BPCC!J25+Delgado!J25+CentLATCC!J25+Fletcher!J25+LDCC!J25+Northshore!J25+Nunez!J25+RPCC!J25+SLCC!J25+Sowela!J25+NWLTC!J25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LCTCBoard!B26+Online!B26+BRCC!B26+BPCC!B26+Delgado!B26+CentLATCC!B26+Fletcher!B26+LDCC!B26+Northshore!B26+Nunez!B26+RPCC!B26+SLCC!B26+Sowela!B26+NWLTC!B26</f>
        <v>0</v>
      </c>
      <c r="C26" s="48">
        <f t="shared" si="0"/>
        <v>0</v>
      </c>
      <c r="D26" s="43">
        <f>LCTCBoard!D26+Online!D26+BRCC!D26+BPCC!D26+Delgado!D26+CentLATCC!D26+Fletcher!D26+LDCC!D26+Northshore!D26+Nunez!D26+RPCC!D26+SLCC!D26+Sowela!D26+NWLTC!D26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LCTCBoard!H26+Online!H26+BRCC!H26+BPCC!H26+Delgado!H26+CentLATCC!H26+Fletcher!H26+LDCC!H26+Northshore!H26+Nunez!H26+RPCC!H26+SLCC!H26+Sowela!H26+NWLTC!H26</f>
        <v>0</v>
      </c>
      <c r="I26" s="48">
        <f t="shared" si="3"/>
        <v>0</v>
      </c>
      <c r="J26" s="43">
        <f>LCTCBoard!J26+Online!J26+BRCC!J26+BPCC!J26+Delgado!J26+CentLATCC!J26+Fletcher!J26+LDCC!J26+Northshore!J26+Nunez!J26+RPCC!J26+SLCC!J26+Sowela!J26+NWLTC!J26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LCTCBoard!B27+Online!B27+BRCC!B27+BPCC!B27+Delgado!B27+CentLATCC!B27+Fletcher!B27+LDCC!B27+Northshore!B27+Nunez!B27+RPCC!B27+SLCC!B27+Sowela!B27+NWLTC!B27</f>
        <v>0</v>
      </c>
      <c r="C27" s="48">
        <f t="shared" si="0"/>
        <v>0</v>
      </c>
      <c r="D27" s="43">
        <f>LCTCBoard!D27+Online!D27+BRCC!D27+BPCC!D27+Delgado!D27+CentLATCC!D27+Fletcher!D27+LDCC!D27+Northshore!D27+Nunez!D27+RPCC!D27+SLCC!D27+Sowela!D27+NWLTC!D27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LCTCBoard!H27+Online!H27+BRCC!H27+BPCC!H27+Delgado!H27+CentLATCC!H27+Fletcher!H27+LDCC!H27+Northshore!H27+Nunez!H27+RPCC!H27+SLCC!H27+Sowela!H27+NWLTC!H27</f>
        <v>0</v>
      </c>
      <c r="I27" s="48">
        <f t="shared" si="3"/>
        <v>0</v>
      </c>
      <c r="J27" s="43">
        <f>LCTCBoard!J27+Online!J27+BRCC!J27+BPCC!J27+Delgado!J27+CentLATCC!J27+Fletcher!J27+LDCC!J27+Northshore!J27+Nunez!J27+RPCC!J27+SLCC!J27+Sowela!J27+NWLTC!J27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LCTCBoard!B28+Online!B28+BRCC!B28+BPCC!B28+Delgado!B28+CentLATCC!B28+Fletcher!B28+LDCC!B28+Northshore!B28+Nunez!B28+RPCC!B28+SLCC!B28+Sowela!B28+NWLTC!B28</f>
        <v>0</v>
      </c>
      <c r="C28" s="48">
        <f t="shared" si="0"/>
        <v>0</v>
      </c>
      <c r="D28" s="43">
        <f>LCTCBoard!D28+Online!D28+BRCC!D28+BPCC!D28+Delgado!D28+CentLATCC!D28+Fletcher!D28+LDCC!D28+Northshore!D28+Nunez!D28+RPCC!D28+SLCC!D28+Sowela!D28+NWLTC!D28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LCTCBoard!H28+Online!H28+BRCC!H28+BPCC!H28+Delgado!H28+CentLATCC!H28+Fletcher!H28+LDCC!H28+Northshore!H28+Nunez!H28+RPCC!H28+SLCC!H28+Sowela!H28+NWLTC!H28</f>
        <v>0</v>
      </c>
      <c r="I28" s="48">
        <f t="shared" si="3"/>
        <v>0</v>
      </c>
      <c r="J28" s="43">
        <f>LCTCBoard!J28+Online!J28+BRCC!J28+BPCC!J28+Delgado!J28+CentLATCC!J28+Fletcher!J28+LDCC!J28+Northshore!J28+Nunez!J28+RPCC!J28+SLCC!J28+Sowela!J28+NWLTC!J28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LCTCBoard!B29+Online!B29+BRCC!B29+BPCC!B29+Delgado!B29+CentLATCC!B29+Fletcher!B29+LDCC!B29+Northshore!B29+Nunez!B29+RPCC!B29+SLCC!B29+Sowela!B29+NWLTC!B29</f>
        <v>10000000</v>
      </c>
      <c r="C29" s="48">
        <f t="shared" si="0"/>
        <v>0.98524594201827631</v>
      </c>
      <c r="D29" s="43">
        <f>LCTCBoard!D29+Online!D29+BRCC!D29+BPCC!D29+Delgado!D29+CentLATCC!D29+Fletcher!D29+LDCC!D29+Northshore!D29+Nunez!D29+RPCC!D29+SLCC!D29+Sowela!D29+NWLTC!D29</f>
        <v>149750</v>
      </c>
      <c r="E29" s="44">
        <f t="shared" si="5"/>
        <v>1.4754057981723688E-2</v>
      </c>
      <c r="F29" s="34">
        <f t="shared" si="2"/>
        <v>10149750</v>
      </c>
      <c r="G29" s="51">
        <f>IF(ISBLANK(F29),"  ",IF(F76&gt;0,F29/F76,IF(F29&gt;0,1,0)))</f>
        <v>1.7325309863209151E-2</v>
      </c>
      <c r="H29" s="4">
        <f>LCTCBoard!H29+Online!H29+BRCC!H29+BPCC!H29+Delgado!H29+CentLATCC!H29+Fletcher!H29+LDCC!H29+Northshore!H29+Nunez!H29+RPCC!H29+SLCC!H29+Sowela!H29+NWLTC!H29</f>
        <v>10000000</v>
      </c>
      <c r="I29" s="48">
        <f t="shared" si="3"/>
        <v>0.98039215686274506</v>
      </c>
      <c r="J29" s="43">
        <f>LCTCBoard!J29+Online!J29+BRCC!J29+BPCC!J29+Delgado!J29+CentLATCC!J29+Fletcher!J29+LDCC!J29+Northshore!J29+Nunez!J29+RPCC!J29+SLCC!J29+Sowela!J29+NWLTC!J29</f>
        <v>200000</v>
      </c>
      <c r="K29" s="49">
        <f t="shared" si="4"/>
        <v>1.9607843137254902E-2</v>
      </c>
      <c r="L29" s="34">
        <f t="shared" si="1"/>
        <v>10200000</v>
      </c>
      <c r="M29" s="51">
        <f>IF(ISBLANK(L29),"  ",IF(L76&gt;0,L29/L76,IF(L29&gt;0,1,0)))</f>
        <v>1.6817046678465099E-2</v>
      </c>
      <c r="N29" s="25"/>
    </row>
    <row r="30" spans="1:14" ht="15" customHeight="1" x14ac:dyDescent="0.2">
      <c r="A30" s="60" t="s">
        <v>29</v>
      </c>
      <c r="B30" s="4">
        <f>LCTCBoard!B30+Online!B30+BRCC!B30+BPCC!B30+Delgado!B30+CentLATCC!B30+Fletcher!B30+LDCC!B30+Northshore!B30+Nunez!B30+RPCC!B30+SLCC!B30+Sowela!B30+NWLTC!B30</f>
        <v>0</v>
      </c>
      <c r="C30" s="48">
        <f t="shared" si="0"/>
        <v>0</v>
      </c>
      <c r="D30" s="43">
        <f>LCTCBoard!D30+Online!D30+BRCC!D30+BPCC!D30+Delgado!D30+CentLATCC!D30+Fletcher!D30+LDCC!D30+Northshore!D30+Nunez!D30+RPCC!D30+SLCC!D30+Sowela!D30+NWLTC!D30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LCTCBoard!H30+Online!H30+BRCC!H30+BPCC!H30+Delgado!H30+CentLATCC!H30+Fletcher!H30+LDCC!H30+Northshore!H30+Nunez!H30+RPCC!H30+SLCC!H30+Sowela!H30+NWLTC!H30</f>
        <v>0</v>
      </c>
      <c r="I30" s="48">
        <f t="shared" si="3"/>
        <v>0</v>
      </c>
      <c r="J30" s="43">
        <f>LCTCBoard!J30+Online!J30+BRCC!J30+BPCC!J30+Delgado!J30+CentLATCC!J30+Fletcher!J30+LDCC!J30+Northshore!J30+Nunez!J30+RPCC!J30+SLCC!J30+Sowela!J30+NWLTC!J30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LCTCBoard!B31+Online!B31+BRCC!B31+BPCC!B31+Delgado!B31+CentLATCC!B31+Fletcher!B31+LDCC!B31+Northshore!B31+Nunez!B31+RPCC!B31+SLCC!B31+Sowela!B31+NWLTC!B31</f>
        <v>312311</v>
      </c>
      <c r="C31" s="48">
        <f t="shared" si="0"/>
        <v>1</v>
      </c>
      <c r="D31" s="43">
        <f>LCTCBoard!D31+Online!D31+BRCC!D31+BPCC!D31+Delgado!D31+CentLATCC!D31+Fletcher!D31+LDCC!D31+Northshore!D31+Nunez!D31+RPCC!D31+SLCC!D31+Sowela!D31+NWLTC!D31</f>
        <v>0</v>
      </c>
      <c r="E31" s="44">
        <f>IF(ISBLANK(D31),"  ",IF(F31&gt;0,D31/F31,IF(D31&gt;0,1,0)))</f>
        <v>0</v>
      </c>
      <c r="F31" s="34">
        <f t="shared" si="2"/>
        <v>312311</v>
      </c>
      <c r="G31" s="51">
        <f>IF(ISBLANK(F31),"  ",IF(F76&gt;0,F31/F76,IF(F31&gt;0,1,0)))</f>
        <v>5.3310523398987302E-4</v>
      </c>
      <c r="H31" s="4">
        <f>LCTCBoard!H31+Online!H31+BRCC!H31+BPCC!H31+Delgado!H31+CentLATCC!H31+Fletcher!H31+LDCC!H31+Northshore!H31+Nunez!H31+RPCC!H31+SLCC!H31+Sowela!H31+NWLTC!H31</f>
        <v>349241</v>
      </c>
      <c r="I31" s="48">
        <f t="shared" si="3"/>
        <v>1</v>
      </c>
      <c r="J31" s="43">
        <f>LCTCBoard!J31+Online!J31+BRCC!J31+BPCC!J31+Delgado!J31+CentLATCC!J31+Fletcher!J31+LDCC!J31+Northshore!J31+Nunez!J31+RPCC!J31+SLCC!J31+Sowela!J31+NWLTC!J31</f>
        <v>0</v>
      </c>
      <c r="K31" s="49">
        <f>IF(ISBLANK(J31),"  ",IF(L31&gt;0,J31/L31,IF(J31&gt;0,1,0)))</f>
        <v>0</v>
      </c>
      <c r="L31" s="34">
        <f t="shared" si="1"/>
        <v>349241</v>
      </c>
      <c r="M31" s="51">
        <f>IF(ISBLANK(L31),"  ",IF(L76&gt;0,L31/L76,IF(L31&gt;0,1,0)))</f>
        <v>5.7580413716017934E-4</v>
      </c>
      <c r="N31" s="25"/>
    </row>
    <row r="32" spans="1:14" ht="15" customHeight="1" x14ac:dyDescent="0.2">
      <c r="A32" s="60" t="s">
        <v>31</v>
      </c>
      <c r="B32" s="4">
        <f>LCTCBoard!B32+Online!B32+BRCC!B32+BPCC!B32+Delgado!B32+CentLATCC!B32+Fletcher!B32+LDCC!B32+Northshore!B32+Nunez!B32+RPCC!B32+SLCC!B32+Sowela!B32+NWLTC!B32</f>
        <v>0</v>
      </c>
      <c r="C32" s="48">
        <f t="shared" si="0"/>
        <v>0</v>
      </c>
      <c r="D32" s="43">
        <f>LCTCBoard!D32+Online!D32+BRCC!D32+BPCC!D32+Delgado!D32+CentLATCC!D32+Fletcher!D32+LDCC!D32+Northshore!D32+Nunez!D32+RPCC!D32+SLCC!D32+Sowela!D32+NWLTC!D32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LCTCBoard!H32+Online!H32+BRCC!H32+BPCC!H32+Delgado!H32+CentLATCC!H32+Fletcher!H32+LDCC!H32+Northshore!H32+Nunez!H32+RPCC!H32+SLCC!H32+Sowela!H32+NWLTC!H32</f>
        <v>0</v>
      </c>
      <c r="I32" s="48">
        <f t="shared" si="3"/>
        <v>0</v>
      </c>
      <c r="J32" s="43">
        <f>LCTCBoard!J32+Online!J32+BRCC!J32+BPCC!J32+Delgado!J32+CentLATCC!J32+Fletcher!J32+LDCC!J32+Northshore!J32+Nunez!J32+RPCC!J32+SLCC!J32+Sowela!J32+NWLTC!J32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LCTCBoard!B33+Online!B33+BRCC!B33+BPCC!B33+Delgado!B33+CentLATCC!B33+Fletcher!B33+LDCC!B33+Northshore!B33+Nunez!B33+RPCC!B33+SLCC!B33+Sowela!B33+NWLTC!B33</f>
        <v>0</v>
      </c>
      <c r="C33" s="48">
        <f>IF(ISBLANK(B33),"  ",IF(F33&gt;0,B33/F33,IF(B33&gt;0,1,0)))</f>
        <v>0</v>
      </c>
      <c r="D33" s="43">
        <f>LCTCBoard!D33+Online!D33+BRCC!D33+BPCC!D33+Delgado!D33+CentLATCC!D33+Fletcher!D33+LDCC!D33+Northshore!D33+Nunez!D33+RPCC!D33+SLCC!D33+Sowela!D33+NWLTC!D33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LCTCBoard!H33+Online!H33+BRCC!H33+BPCC!H33+Delgado!H33+CentLATCC!H33+Fletcher!H33+LDCC!H33+Northshore!H33+Nunez!H33+RPCC!H33+SLCC!H33+Sowela!H33+NWLTC!H33</f>
        <v>0</v>
      </c>
      <c r="I33" s="48">
        <f>IF(ISBLANK(H33),"  ",IF(L33&gt;0,H33/L33,IF(H33&gt;0,1,0)))</f>
        <v>0</v>
      </c>
      <c r="J33" s="43">
        <f>LCTCBoard!J33+Online!J33+BRCC!J33+BPCC!J33+Delgado!J33+CentLATCC!J33+Fletcher!J33+LDCC!J33+Northshore!J33+Nunez!J33+RPCC!J33+SLCC!J33+Sowela!J33+NWLTC!J33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LCTCBoard!B34+Online!B34+BRCC!B34+BPCC!B34+Delgado!B34+CentLATCC!B34+Fletcher!B34+LDCC!B34+Northshore!B34+Nunez!B34+RPCC!B34+SLCC!B34+Sowela!B34+NWLTC!B34</f>
        <v>0</v>
      </c>
      <c r="C34" s="48">
        <f t="shared" si="0"/>
        <v>0</v>
      </c>
      <c r="D34" s="43">
        <f>LCTCBoard!D34+Online!D34+BRCC!D34+BPCC!D34+Delgado!D34+CentLATCC!D34+Fletcher!D34+LDCC!D34+Northshore!D34+Nunez!D34+RPCC!D34+SLCC!D34+Sowela!D34+NWLTC!D34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LCTCBoard!H34+Online!H34+BRCC!H34+BPCC!H34+Delgado!H34+CentLATCC!H34+Fletcher!H34+LDCC!H34+Northshore!H34+Nunez!H34+RPCC!H34+SLCC!H34+Sowela!H34+NWLTC!H34</f>
        <v>0</v>
      </c>
      <c r="I34" s="48">
        <f t="shared" si="3"/>
        <v>0</v>
      </c>
      <c r="J34" s="43">
        <f>LCTCBoard!J34+Online!J34+BRCC!J34+BPCC!J34+Delgado!J34+CentLATCC!J34+Fletcher!J34+LDCC!J34+Northshore!J34+Nunez!J34+RPCC!J34+SLCC!J34+Sowela!J34+NWLTC!J34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LCTCBoard!B36+Online!B36+BRCC!B36+BPCC!B36+Delgado!B36+CentLATCC!B36+Fletcher!B36+LDCC!B36+Northshore!B36+Nunez!B36+RPCC!B36+SLCC!B36+Sowela!B36+NWLTC!B36</f>
        <v>0</v>
      </c>
      <c r="C36" s="48">
        <f t="shared" si="0"/>
        <v>0</v>
      </c>
      <c r="D36" s="43">
        <f>LCTCBoard!D36+Online!D36+BRCC!D36+BPCC!D36+Delgado!D36+CentLATCC!D36+Fletcher!D36+LDCC!D36+Northshore!D36+Nunez!D36+RPCC!D36+SLCC!D36+Sowela!D36+NWLTC!D36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LCTCBoard!H36+Online!H36+BRCC!H36+BPCC!H36+Delgado!H36+CentLATCC!H36+Fletcher!H36+LDCC!H36+Northshore!H36+Nunez!H36+RPCC!H36+SLCC!H36+Sowela!H36+NWLTC!H36</f>
        <v>0</v>
      </c>
      <c r="I36" s="48">
        <f>IF(ISBLANK(H36),"  ",IF(L36&gt;0,H36/L36,IF(H36&gt;0,1,0)))</f>
        <v>0</v>
      </c>
      <c r="J36" s="43">
        <f>LCTCBoard!J36+Online!J36+BRCC!J36+BPCC!J36+Delgado!J36+CentLATCC!J36+Fletcher!J36+LDCC!J36+Northshore!J36+Nunez!J36+RPCC!J36+SLCC!J36+Sowela!J36+NWLTC!J36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LCTCBoard!B38+Online!B38+BRCC!B38+BPCC!B38+Delgado!B38+CentLATCC!B38+Fletcher!B38+LDCC!B38+Northshore!B38+Nunez!B38+RPCC!B38+SLCC!B38+Sowela!B38+NWLTC!B38</f>
        <v>0</v>
      </c>
      <c r="C38" s="48">
        <f t="shared" si="0"/>
        <v>0</v>
      </c>
      <c r="D38" s="43">
        <f>LCTCBoard!D38+Online!D38+BRCC!D38+BPCC!D38+Delgado!D38+CentLATCC!D38+Fletcher!D38+LDCC!D38+Northshore!D38+Nunez!D38+RPCC!D38+SLCC!D38+Sowela!D38+NWLTC!D38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LCTCBoard!H38+Online!H38+BRCC!H38+BPCC!H38+Delgado!H38+CentLATCC!H38+Fletcher!H38+LDCC!H38+Northshore!H38+Nunez!H38+RPCC!H38+SLCC!H38+Sowela!H38+NWLTC!H38</f>
        <v>0</v>
      </c>
      <c r="I38" s="48">
        <f>IF(ISBLANK(H38),"  ",IF(L38&gt;0,H38/L38,IF(H38&gt;0,1,0)))</f>
        <v>0</v>
      </c>
      <c r="J38" s="43">
        <f>LCTCBoard!J38+Online!J38+BRCC!J38+BPCC!J38+Delgado!J38+CentLATCC!J38+Fletcher!J38+LDCC!J38+Northshore!J38+Nunez!J38+RPCC!J38+SLCC!J38+Sowela!J38+NWLTC!J38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133622875.02</v>
      </c>
      <c r="C40" s="84">
        <f t="shared" si="0"/>
        <v>0.9988805631946176</v>
      </c>
      <c r="D40" s="122">
        <f>D39+D38+D36+D34+D29+D28+D26+D27+D25+D24+D23+D22+D21+D20+D19+D18+D17+D16+D14+D13+D30+D31+D32</f>
        <v>149750</v>
      </c>
      <c r="E40" s="73">
        <f>IF(ISBLANK(D40),"  ",IF(F40&gt;0,D40/F40,IF(D40&gt;0,1,0)))</f>
        <v>1.1194368053823514E-3</v>
      </c>
      <c r="F40" s="71">
        <f>F39+F38+F36+F34+F29+F28+F26+F27+F25+F24+F23+F22+F21+F20+F19+F18+F17+F16+F14+F13+F30+F31+F32</f>
        <v>133772625.02</v>
      </c>
      <c r="G40" s="74">
        <f>IF(ISBLANK(F40),"  ",IF(F76&gt;0,F40/F76,IF(F40&gt;0,1,0)))</f>
        <v>0.2283457405045824</v>
      </c>
      <c r="H40" s="71">
        <f>H39+H38+H36+H34+H29+H28+H26+H27+H25+H24+H23+H22+H21+H20+H19+H18+H17+H16+H14+H13+H30+H31+H32+H33</f>
        <v>139143350</v>
      </c>
      <c r="I40" s="84">
        <f>IF(ISBLANK(H40),"  ",IF(L40&gt;0,H40/L40,IF(H40&gt;0,1,0)))</f>
        <v>0.99856469648533641</v>
      </c>
      <c r="J40" s="122">
        <f>J39+J38+J36+J34+J29+J28+J26+J27+J25+J24+J23+J22+J21+J20+J19+J18+J17+J16+J14+J13+J30+J31+J32</f>
        <v>200000</v>
      </c>
      <c r="K40" s="75">
        <f>IF(ISBLANK(J40),"  ",IF(L40&gt;0,J40/L40,IF(J40&gt;0,1,0)))</f>
        <v>1.435303514663599E-3</v>
      </c>
      <c r="L40" s="71">
        <f>L39+L38+L36+L34+L29+L28+L26+L27+L25+L24+L23+L22+L21+L20+L19+L18+L17+L16+L14+L13+L30+L31+L32</f>
        <v>139343350</v>
      </c>
      <c r="M40" s="74">
        <f>IF(ISBLANK(L40),"  ",IF(L76&gt;0,L40/L76,IF(L40&gt;0,1,0)))</f>
        <v>0.22973957071408821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LCTCBoard!B42+Online!B42+BRCC!B42+BPCC!B42+Delgado!B42+CentLATCC!B42+Fletcher!B42+LDCC!B42+Northshore!B42+Nunez!B42+RPCC!B42+SLCC!B42+Sowela!B42+NWLTC!B42</f>
        <v>0</v>
      </c>
      <c r="C42" s="42">
        <f t="shared" si="0"/>
        <v>0</v>
      </c>
      <c r="D42" s="43">
        <f>LCTCBoard!D42+Online!D42+BRCC!D42+BPCC!D42+Delgado!D42+CentLATCC!D42+Fletcher!D42+LDCC!D42+Northshore!D42+Nunez!D42+RPCC!D42+SLCC!D42+Sowela!D42+NWLTC!D42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LCTCBoard!H42+Online!H42+BRCC!H42+BPCC!H42+Delgado!H42+CentLATCC!H42+Fletcher!H42+LDCC!H42+Northshore!H42+Nunez!H42+RPCC!H42+SLCC!H42+Sowela!H42+NWLTC!H42</f>
        <v>0</v>
      </c>
      <c r="I42" s="42">
        <f t="shared" ref="I42:I48" si="7">IF(ISBLANK(H42),"  ",IF(L42&gt;0,H42/L42,IF(H42&gt;0,1,0)))</f>
        <v>0</v>
      </c>
      <c r="J42" s="43">
        <f>LCTCBoard!J42+Online!J42+BRCC!J42+BPCC!J42+Delgado!J42+CentLATCC!J42+Fletcher!J42+LDCC!J42+Northshore!J42+Nunez!J42+RPCC!J42+SLCC!J42+Sowela!J42+NWLTC!J42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LCTCBoard!B43+Online!B43+BRCC!B43+BPCC!B43+Delgado!B43+CentLATCC!B43+Fletcher!B43+LDCC!B43+Northshore!B43+Nunez!B43+RPCC!B43+SLCC!B43+Sowela!B43+NWLTC!B43</f>
        <v>0</v>
      </c>
      <c r="C43" s="48">
        <f t="shared" si="0"/>
        <v>0</v>
      </c>
      <c r="D43" s="43">
        <f>LCTCBoard!D43+Online!D43+BRCC!D43+BPCC!D43+Delgado!D43+CentLATCC!D43+Fletcher!D43+LDCC!D43+Northshore!D43+Nunez!D43+RPCC!D43+SLCC!D43+Sowela!D43+NWLTC!D43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LCTCBoard!H43+Online!H43+BRCC!H43+BPCC!H43+Delgado!H43+CentLATCC!H43+Fletcher!H43+LDCC!H43+Northshore!H43+Nunez!H43+RPCC!H43+SLCC!H43+Sowela!H43+NWLTC!H43</f>
        <v>0</v>
      </c>
      <c r="I43" s="48">
        <f t="shared" si="7"/>
        <v>0</v>
      </c>
      <c r="J43" s="43">
        <f>LCTCBoard!J43+Online!J43+BRCC!J43+BPCC!J43+Delgado!J43+CentLATCC!J43+Fletcher!J43+LDCC!J43+Northshore!J43+Nunez!J43+RPCC!J43+SLCC!J43+Sowela!J43+NWLTC!J43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LCTCBoard!B44+Online!B44+BRCC!B44+BPCC!B44+Delgado!B44+CentLATCC!B44+Fletcher!B44+LDCC!B44+Northshore!B44+Nunez!B44+RPCC!B44+SLCC!B44+Sowela!B44+NWLTC!B44</f>
        <v>0</v>
      </c>
      <c r="C44" s="48">
        <f t="shared" si="0"/>
        <v>0</v>
      </c>
      <c r="D44" s="43">
        <f>LCTCBoard!D44+Online!D44+BRCC!D44+BPCC!D44+Delgado!D44+CentLATCC!D44+Fletcher!D44+LDCC!D44+Northshore!D44+Nunez!D44+RPCC!D44+SLCC!D44+Sowela!D44+NWLTC!D44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LCTCBoard!H44+Online!H44+BRCC!H44+BPCC!H44+Delgado!H44+CentLATCC!H44+Fletcher!H44+LDCC!H44+Northshore!H44+Nunez!H44+RPCC!H44+SLCC!H44+Sowela!H44+NWLTC!H44</f>
        <v>0</v>
      </c>
      <c r="I44" s="48">
        <f t="shared" si="7"/>
        <v>0</v>
      </c>
      <c r="J44" s="43">
        <f>LCTCBoard!J44+Online!J44+BRCC!J44+BPCC!J44+Delgado!J44+CentLATCC!J44+Fletcher!J44+LDCC!J44+Northshore!J44+Nunez!J44+RPCC!J44+SLCC!J44+Sowela!J44+NWLTC!J44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LCTCBoard!B45+Online!B45+BRCC!B45+BPCC!B45+Delgado!B45+CentLATCC!B45+Fletcher!B45+LDCC!B45+Northshore!B45+Nunez!B45+RPCC!B45+SLCC!B45+Sowela!B45+NWLTC!B45</f>
        <v>0</v>
      </c>
      <c r="C45" s="48">
        <f t="shared" si="0"/>
        <v>0</v>
      </c>
      <c r="D45" s="43">
        <f>LCTCBoard!D45+Online!D45+BRCC!D45+BPCC!D45+Delgado!D45+CentLATCC!D45+Fletcher!D45+LDCC!D45+Northshore!D45+Nunez!D45+RPCC!D45+SLCC!D45+Sowela!D45+NWLTC!D45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LCTCBoard!H45+Online!H45+BRCC!H45+BPCC!H45+Delgado!H45+CentLATCC!H45+Fletcher!H45+LDCC!H45+Northshore!H45+Nunez!H45+RPCC!H45+SLCC!H45+Sowela!H45+NWLTC!H45</f>
        <v>0</v>
      </c>
      <c r="I45" s="48">
        <f t="shared" si="7"/>
        <v>0</v>
      </c>
      <c r="J45" s="43">
        <f>LCTCBoard!J45+Online!J45+BRCC!J45+BPCC!J45+Delgado!J45+CentLATCC!J45+Fletcher!J45+LDCC!J45+Northshore!J45+Nunez!J45+RPCC!J45+SLCC!J45+Sowela!J45+NWLTC!J45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LCTCBoard!B46+Online!B46+BRCC!B46+BPCC!B46+Delgado!B46+CentLATCC!B46+Fletcher!B46+LDCC!B46+Northshore!B46+Nunez!B46+RPCC!B46+SLCC!B46+Sowela!B46+NWLTC!B46</f>
        <v>0</v>
      </c>
      <c r="C46" s="48">
        <f t="shared" si="0"/>
        <v>0</v>
      </c>
      <c r="D46" s="43">
        <f>LCTCBoard!D46+Online!D46+BRCC!D46+BPCC!D46+Delgado!D46+CentLATCC!D46+Fletcher!D46+LDCC!D46+Northshore!D46+Nunez!D46+RPCC!D46+SLCC!D46+Sowela!D46+NWLTC!D46</f>
        <v>55899</v>
      </c>
      <c r="E46" s="49">
        <f t="shared" si="6"/>
        <v>1</v>
      </c>
      <c r="F46" s="68">
        <f>D46+B46</f>
        <v>55899</v>
      </c>
      <c r="G46" s="51">
        <f>IF(ISBLANK(F46),"  ",IF(F76&gt;0,F46/F76,IF(F46&gt;0,1,0)))</f>
        <v>9.5417867045348738E-5</v>
      </c>
      <c r="H46" s="4">
        <f>LCTCBoard!H46+Online!H46+BRCC!H46+BPCC!H46+Delgado!H46+CentLATCC!H46+Fletcher!H46+LDCC!H46+Northshore!H46+Nunez!H46+RPCC!H46+SLCC!H46+Sowela!H46+NWLTC!H46</f>
        <v>0</v>
      </c>
      <c r="I46" s="48">
        <f t="shared" si="7"/>
        <v>0</v>
      </c>
      <c r="J46" s="43">
        <f>LCTCBoard!J46+Online!J46+BRCC!J46+BPCC!J46+Delgado!J46+CentLATCC!J46+Fletcher!J46+LDCC!J46+Northshore!J46+Nunez!J46+RPCC!J46+SLCC!J46+Sowela!J46+NWLTC!J46</f>
        <v>59000</v>
      </c>
      <c r="K46" s="49">
        <f t="shared" si="8"/>
        <v>1</v>
      </c>
      <c r="L46" s="68">
        <f>J46+H46</f>
        <v>59000</v>
      </c>
      <c r="M46" s="51">
        <f>IF(ISBLANK(L46),"  ",IF(L76&gt;0,L46/L76,IF(L46&gt;0,1,0)))</f>
        <v>9.7275073924454983E-5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0</v>
      </c>
      <c r="C47" s="84">
        <f t="shared" si="0"/>
        <v>0</v>
      </c>
      <c r="D47" s="85">
        <f>D46+D45+D44+D43+D42</f>
        <v>55899</v>
      </c>
      <c r="E47" s="75">
        <f t="shared" si="6"/>
        <v>1</v>
      </c>
      <c r="F47" s="86">
        <f>F46+F45+F44+F43+F42</f>
        <v>55899</v>
      </c>
      <c r="G47" s="74">
        <f>IF(ISBLANK(F47),"  ",IF(F76&gt;0,F47/F76,IF(F47&gt;0,1,0)))</f>
        <v>9.5417867045348738E-5</v>
      </c>
      <c r="H47" s="83">
        <f>H46+H45+H44+H43+H42</f>
        <v>0</v>
      </c>
      <c r="I47" s="84">
        <f t="shared" si="7"/>
        <v>0</v>
      </c>
      <c r="J47" s="85">
        <f>J46+J45+J44+J43+J42</f>
        <v>59000</v>
      </c>
      <c r="K47" s="75">
        <f t="shared" si="8"/>
        <v>1</v>
      </c>
      <c r="L47" s="86">
        <f>L46+L45+L44+L43+L42</f>
        <v>59000</v>
      </c>
      <c r="M47" s="74">
        <f>IF(ISBLANK(L47),"  ",IF(L76&gt;0,L47/L76,IF(L47&gt;0,1,0)))</f>
        <v>9.7275073924454983E-5</v>
      </c>
      <c r="N47" s="76"/>
    </row>
    <row r="48" spans="1:14" s="77" customFormat="1" ht="15" customHeight="1" x14ac:dyDescent="0.25">
      <c r="A48" s="87" t="s">
        <v>45</v>
      </c>
      <c r="B48" s="88">
        <f>LCTCBoard!B48+Online!B48+BRCC!B48+BPCC!B48+Delgado!B48+CentLATCC!B48+Fletcher!B48+LDCC!B48+Northshore!B48+Nunez!B48+RPCC!B48+SLCC!B48+Sowela!B48+NWLTC!B48</f>
        <v>83492</v>
      </c>
      <c r="C48" s="84">
        <f t="shared" si="0"/>
        <v>1</v>
      </c>
      <c r="D48" s="89">
        <f>LCTCBoard!D48+Online!D48+BRCC!D48+BPCC!D48+Delgado!D48+CentLATCC!D48+Fletcher!D48+LDCC!D48+Northshore!D48+Nunez!D48+RPCC!D48+SLCC!D48+Sowela!D48+NWLTC!D48</f>
        <v>0</v>
      </c>
      <c r="E48" s="75">
        <f t="shared" si="6"/>
        <v>0</v>
      </c>
      <c r="F48" s="90">
        <f>D48+B48</f>
        <v>83492</v>
      </c>
      <c r="G48" s="74">
        <f>IF(ISBLANK(F48),"  ",IF(F76&gt;0,F48/F76,IF(F48&gt;0,1,0)))</f>
        <v>1.4251826607542635E-4</v>
      </c>
      <c r="H48" s="88">
        <f>LCTCBoard!H48+Online!H48+BRCC!H48+BPCC!H48+Delgado!H48+CentLATCC!H48+Fletcher!H48+LDCC!H48+Northshore!H48+Nunez!H48+RPCC!H48+SLCC!H48+Sowela!H48+NWLTC!H48</f>
        <v>0</v>
      </c>
      <c r="I48" s="84">
        <f t="shared" si="7"/>
        <v>0</v>
      </c>
      <c r="J48" s="89">
        <f>LCTCBoard!J48+Online!J48+BRCC!J48+BPCC!J48+Delgado!J48+CentLATCC!J48+Fletcher!J48+LDCC!J48+Northshore!J48+Nunez!J48+RPCC!J48+SLCC!J48+Sowela!J48+NWLTC!J48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LCTCBoard!B50+Online!B50+BRCC!B50+BPCC!B50+Delgado!B50+CentLATCC!B50+Fletcher!B50+LDCC!B50+Northshore!B50+Nunez!B50+RPCC!B50+SLCC!B50+Sowela!B50+NWLTC!B50</f>
        <v>144932442.62</v>
      </c>
      <c r="C50" s="42">
        <f t="shared" si="0"/>
        <v>0.97810955589488191</v>
      </c>
      <c r="D50" s="43">
        <f>LCTCBoard!D50+Online!D50+BRCC!D50+BPCC!D50+Delgado!D50+CentLATCC!D50+Fletcher!D50+LDCC!D50+Northshore!D50+Nunez!D50+RPCC!D50+SLCC!D50+Sowela!D50+NWLTC!D50</f>
        <v>3243640.26</v>
      </c>
      <c r="E50" s="44">
        <f t="shared" ref="E50:E67" si="9">IF(ISBLANK(D50),"  ",IF(F50&gt;0,D50/F50,IF(D50&gt;0,1,0)))</f>
        <v>2.1890444105118187E-2</v>
      </c>
      <c r="F50" s="96">
        <f t="shared" ref="F50:F55" si="10">D50+B50</f>
        <v>148176082.88</v>
      </c>
      <c r="G50" s="46">
        <f>IF(ISBLANK(F50),"  ",IF(F76&gt;0,F50/F76,IF(F50&gt;0,1,0)))</f>
        <v>0.25293199834602437</v>
      </c>
      <c r="H50" s="4">
        <f>LCTCBoard!H50+Online!H50+BRCC!H50+BPCC!H50+Delgado!H50+CentLATCC!H50+Fletcher!H50+LDCC!H50+Northshore!H50+Nunez!H50+RPCC!H50+SLCC!H50+Sowela!H50+NWLTC!H50</f>
        <v>149901703.96000001</v>
      </c>
      <c r="I50" s="42">
        <f t="shared" ref="I50:I67" si="11">IF(ISBLANK(H50),"  ",IF(L50&gt;0,H50/L50,IF(H50&gt;0,1,0)))</f>
        <v>0.97810224273700519</v>
      </c>
      <c r="J50" s="43">
        <f>LCTCBoard!J50+Online!J50+BRCC!J50+BPCC!J50+Delgado!J50+CentLATCC!J50+Fletcher!J50+LDCC!J50+Northshore!J50+Nunez!J50+RPCC!J50+SLCC!J50+Sowela!J50+NWLTC!J50</f>
        <v>3356000</v>
      </c>
      <c r="K50" s="44">
        <f t="shared" ref="K50:K67" si="12">IF(ISBLANK(J50),"  ",IF(L50&gt;0,J50/L50,IF(J50&gt;0,1,0)))</f>
        <v>2.1897757262994817E-2</v>
      </c>
      <c r="L50" s="96">
        <f t="shared" ref="L50:L66" si="13">J50+H50</f>
        <v>153257703.96000001</v>
      </c>
      <c r="M50" s="46">
        <f>IF(ISBLANK(L50),"  ",IF(L76&gt;0,L50/L76,IF(L50&gt;0,1,0)))</f>
        <v>0.25268058444408875</v>
      </c>
      <c r="N50" s="25"/>
    </row>
    <row r="51" spans="1:14" ht="15" customHeight="1" x14ac:dyDescent="0.2">
      <c r="A51" s="31" t="s">
        <v>48</v>
      </c>
      <c r="B51" s="4">
        <f>LCTCBoard!B51+Online!B51+BRCC!B51+BPCC!B51+Delgado!B51+CentLATCC!B51+Fletcher!B51+LDCC!B51+Northshore!B51+Nunez!B51+RPCC!B51+SLCC!B51+Sowela!B51+NWLTC!B51</f>
        <v>3443540.29</v>
      </c>
      <c r="C51" s="48">
        <f t="shared" si="0"/>
        <v>1</v>
      </c>
      <c r="D51" s="43">
        <f>LCTCBoard!D51+Online!D51+BRCC!D51+BPCC!D51+Delgado!D51+CentLATCC!D51+Fletcher!D51+LDCC!D51+Northshore!D51+Nunez!D51+RPCC!D51+SLCC!D51+Sowela!D51+NWLTC!D51</f>
        <v>0</v>
      </c>
      <c r="E51" s="49">
        <f t="shared" si="9"/>
        <v>0</v>
      </c>
      <c r="F51" s="97">
        <f t="shared" si="10"/>
        <v>3443540.29</v>
      </c>
      <c r="G51" s="51">
        <f>IF(ISBLANK(F51),"  ",IF(F76&gt;0,F51/F76,IF(F51&gt;0,1,0)))</f>
        <v>5.8780169512249172E-3</v>
      </c>
      <c r="H51" s="4">
        <f>LCTCBoard!H51+Online!H51+BRCC!H51+BPCC!H51+Delgado!H51+CentLATCC!H51+Fletcher!H51+LDCC!H51+Northshore!H51+Nunez!H51+RPCC!H51+SLCC!H51+Sowela!H51+NWLTC!H51</f>
        <v>3671624.52</v>
      </c>
      <c r="I51" s="48">
        <f t="shared" si="11"/>
        <v>1</v>
      </c>
      <c r="J51" s="43">
        <f>LCTCBoard!J51+Online!J51+BRCC!J51+BPCC!J51+Delgado!J51+CentLATCC!J51+Fletcher!J51+LDCC!J51+Northshore!J51+Nunez!J51+RPCC!J51+SLCC!J51+Sowela!J51+NWLTC!J51</f>
        <v>0</v>
      </c>
      <c r="K51" s="49">
        <f t="shared" si="12"/>
        <v>0</v>
      </c>
      <c r="L51" s="97">
        <f t="shared" si="13"/>
        <v>3671624.52</v>
      </c>
      <c r="M51" s="51">
        <f>IF(ISBLANK(L51),"  ",IF(L76&gt;0,L51/L76,IF(L51&gt;0,1,0)))</f>
        <v>6.0535177390820599E-3</v>
      </c>
      <c r="N51" s="25"/>
    </row>
    <row r="52" spans="1:14" ht="15" customHeight="1" x14ac:dyDescent="0.2">
      <c r="A52" s="98" t="s">
        <v>49</v>
      </c>
      <c r="B52" s="4">
        <f>LCTCBoard!B52+Online!B52+BRCC!B52+BPCC!B52+Delgado!B52+CentLATCC!B52+Fletcher!B52+LDCC!B52+Northshore!B52+Nunez!B52+RPCC!B52+SLCC!B52+Sowela!B52+NWLTC!B52</f>
        <v>0</v>
      </c>
      <c r="C52" s="48">
        <f t="shared" si="0"/>
        <v>0</v>
      </c>
      <c r="D52" s="43">
        <f>LCTCBoard!D52+Online!D52+BRCC!D52+BPCC!D52+Delgado!D52+CentLATCC!D52+Fletcher!D52+LDCC!D52+Northshore!D52+Nunez!D52+RPCC!D52+SLCC!D52+Sowela!D52+NWLTC!D52</f>
        <v>7704301.1500000004</v>
      </c>
      <c r="E52" s="49">
        <f t="shared" si="9"/>
        <v>1</v>
      </c>
      <c r="F52" s="99">
        <f t="shared" si="10"/>
        <v>7704301.1500000004</v>
      </c>
      <c r="G52" s="51">
        <f>IF(ISBLANK(F52),"  ",IF(F76&gt;0,F52/F76,IF(F52&gt;0,1,0)))</f>
        <v>1.3151004182687121E-2</v>
      </c>
      <c r="H52" s="4">
        <f>LCTCBoard!H52+Online!H52+BRCC!H52+BPCC!H52+Delgado!H52+CentLATCC!H52+Fletcher!H52+LDCC!H52+Northshore!H52+Nunez!H52+RPCC!H52+SLCC!H52+Sowela!H52+NWLTC!H52</f>
        <v>0</v>
      </c>
      <c r="I52" s="48">
        <f t="shared" si="11"/>
        <v>0</v>
      </c>
      <c r="J52" s="43">
        <f>LCTCBoard!J52+Online!J52+BRCC!J52+BPCC!J52+Delgado!J52+CentLATCC!J52+Fletcher!J52+LDCC!J52+Northshore!J52+Nunez!J52+RPCC!J52+SLCC!J52+Sowela!J52+NWLTC!J52</f>
        <v>8168074</v>
      </c>
      <c r="K52" s="49">
        <f t="shared" si="12"/>
        <v>1</v>
      </c>
      <c r="L52" s="99">
        <f t="shared" si="13"/>
        <v>8168074</v>
      </c>
      <c r="M52" s="51">
        <f>IF(ISBLANK(L52),"  ",IF(L76&gt;0,L52/L76,IF(L52&gt;0,1,0)))</f>
        <v>1.3466949189329129E-2</v>
      </c>
      <c r="N52" s="25"/>
    </row>
    <row r="53" spans="1:14" ht="15" customHeight="1" x14ac:dyDescent="0.2">
      <c r="A53" s="98" t="s">
        <v>50</v>
      </c>
      <c r="B53" s="4">
        <f>LCTCBoard!B53+Online!B53+BRCC!B53+BPCC!B53+Delgado!B53+CentLATCC!B53+Fletcher!B53+LDCC!B53+Northshore!B53+Nunez!B53+RPCC!B53+SLCC!B53+Sowela!B53+NWLTC!B53</f>
        <v>2449144.37</v>
      </c>
      <c r="C53" s="48">
        <f t="shared" si="0"/>
        <v>0.73974954831422735</v>
      </c>
      <c r="D53" s="43">
        <f>LCTCBoard!D53+Online!D53+BRCC!D53+BPCC!D53+Delgado!D53+CentLATCC!D53+Fletcher!D53+LDCC!D53+Northshore!D53+Nunez!D53+RPCC!D53+SLCC!D53+Sowela!D53+NWLTC!D53</f>
        <v>861630.71</v>
      </c>
      <c r="E53" s="49">
        <f t="shared" si="9"/>
        <v>0.2602504516857726</v>
      </c>
      <c r="F53" s="99">
        <f t="shared" si="10"/>
        <v>3310775.08</v>
      </c>
      <c r="G53" s="51">
        <f>IF(ISBLANK(F53),"  ",IF(F76&gt;0,F53/F76,IF(F53&gt;0,1,0)))</f>
        <v>5.6513908370542203E-3</v>
      </c>
      <c r="H53" s="4">
        <f>LCTCBoard!H53+Online!H53+BRCC!H53+BPCC!H53+Delgado!H53+CentLATCC!H53+Fletcher!H53+LDCC!H53+Northshore!H53+Nunez!H53+RPCC!H53+SLCC!H53+Sowela!H53+NWLTC!H53</f>
        <v>2594259.2400000002</v>
      </c>
      <c r="I53" s="48">
        <f t="shared" si="11"/>
        <v>0.75059741178442396</v>
      </c>
      <c r="J53" s="43">
        <f>LCTCBoard!J53+Online!J53+BRCC!J53+BPCC!J53+Delgado!J53+CentLATCC!J53+Fletcher!J53+LDCC!J53+Northshore!J53+Nunez!J53+RPCC!J53+SLCC!J53+Sowela!J53+NWLTC!J53</f>
        <v>862000</v>
      </c>
      <c r="K53" s="49">
        <f t="shared" si="12"/>
        <v>0.24940258821557609</v>
      </c>
      <c r="L53" s="99">
        <f t="shared" si="13"/>
        <v>3456259.24</v>
      </c>
      <c r="M53" s="51">
        <f>IF(ISBLANK(L53),"  ",IF(L76&gt;0,L53/L76,IF(L53&gt;0,1,0)))</f>
        <v>5.6984385266623831E-3</v>
      </c>
      <c r="N53" s="25"/>
    </row>
    <row r="54" spans="1:14" ht="15" customHeight="1" x14ac:dyDescent="0.2">
      <c r="A54" s="98" t="s">
        <v>51</v>
      </c>
      <c r="B54" s="4">
        <f>LCTCBoard!B54+Online!B54+BRCC!B54+BPCC!B54+Delgado!B54+CentLATCC!B54+Fletcher!B54+LDCC!B54+Northshore!B54+Nunez!B54+RPCC!B54+SLCC!B54+Sowela!B54+NWLTC!B54</f>
        <v>0</v>
      </c>
      <c r="C54" s="48">
        <f>IF(ISBLANK(B54),"  ",IF(F54&gt;0,B54/F54,IF(B54&gt;0,1,0)))</f>
        <v>0</v>
      </c>
      <c r="D54" s="43">
        <f>LCTCBoard!D54+Online!D54+BRCC!D54+BPCC!D54+Delgado!D54+CentLATCC!D54+Fletcher!D54+LDCC!D54+Northshore!D54+Nunez!D54+RPCC!D54+SLCC!D54+Sowela!D54+NWLTC!D54</f>
        <v>988208.9</v>
      </c>
      <c r="E54" s="49">
        <f>IF(ISBLANK(D54),"  ",IF(F54&gt;0,D54/F54,IF(D54&gt;0,1,0)))</f>
        <v>1</v>
      </c>
      <c r="F54" s="99">
        <f t="shared" si="10"/>
        <v>988208.9</v>
      </c>
      <c r="G54" s="51">
        <f>IF(ISBLANK(F54),"  ",IF(F76&gt;0,F54/F76,IF(F54&gt;0,1,0)))</f>
        <v>1.6868420800592199E-3</v>
      </c>
      <c r="H54" s="4">
        <f>LCTCBoard!H54+Online!H54+BRCC!H54+BPCC!H54+Delgado!H54+CentLATCC!H54+Fletcher!H54+LDCC!H54+Northshore!H54+Nunez!H54+RPCC!H54+SLCC!H54+Sowela!H54+NWLTC!H54</f>
        <v>0</v>
      </c>
      <c r="I54" s="48">
        <f>IF(ISBLANK(H54),"  ",IF(L54&gt;0,H54/L54,IF(H54&gt;0,1,0)))</f>
        <v>0</v>
      </c>
      <c r="J54" s="43">
        <f>LCTCBoard!J54+Online!J54+BRCC!J54+BPCC!J54+Delgado!J54+CentLATCC!J54+Fletcher!J54+LDCC!J54+Northshore!J54+Nunez!J54+RPCC!J54+SLCC!J54+Sowela!J54+NWLTC!J54</f>
        <v>988300</v>
      </c>
      <c r="K54" s="49">
        <f>IF(ISBLANK(J54),"  ",IF(L54&gt;0,J54/L54,IF(J54&gt;0,1,0)))</f>
        <v>1</v>
      </c>
      <c r="L54" s="99">
        <f t="shared" si="13"/>
        <v>988300</v>
      </c>
      <c r="M54" s="51">
        <f>IF(ISBLANK(L54),"  ",IF(L76&gt;0,L54/L76,IF(L54&gt;0,1,0)))</f>
        <v>1.6294399247379467E-3</v>
      </c>
      <c r="N54" s="25"/>
    </row>
    <row r="55" spans="1:14" ht="15" customHeight="1" x14ac:dyDescent="0.2">
      <c r="A55" s="31" t="s">
        <v>52</v>
      </c>
      <c r="B55" s="4">
        <f>LCTCBoard!B55+Online!B55+BRCC!B55+BPCC!B55+Delgado!B55+CentLATCC!B55+Fletcher!B55+LDCC!B55+Northshore!B55+Nunez!B55+RPCC!B55+SLCC!B55+Sowela!B55+NWLTC!B55</f>
        <v>13708003.18</v>
      </c>
      <c r="C55" s="48">
        <f t="shared" si="0"/>
        <v>0.40675685313248394</v>
      </c>
      <c r="D55" s="43">
        <f>LCTCBoard!D55+Online!D55+BRCC!D55+BPCC!D55+Delgado!D55+CentLATCC!D55+Fletcher!D55+LDCC!D55+Northshore!D55+Nunez!D55+RPCC!D55+SLCC!D55+Sowela!D55+NWLTC!D55</f>
        <v>19992727.550000001</v>
      </c>
      <c r="E55" s="49">
        <f t="shared" si="9"/>
        <v>0.593243146867516</v>
      </c>
      <c r="F55" s="97">
        <f t="shared" si="10"/>
        <v>33700730.730000004</v>
      </c>
      <c r="G55" s="51">
        <f>IF(ISBLANK(F55),"  ",IF(F76&gt;0,F55/F76,IF(F55&gt;0,1,0)))</f>
        <v>5.7526106802022199E-2</v>
      </c>
      <c r="H55" s="4">
        <f>LCTCBoard!H55+Online!H55+BRCC!H55+BPCC!H55+Delgado!H55+CentLATCC!H55+Fletcher!H55+LDCC!H55+Northshore!H55+Nunez!H55+RPCC!H55+SLCC!H55+Sowela!H55+NWLTC!H55</f>
        <v>13985048.99</v>
      </c>
      <c r="I55" s="48">
        <f t="shared" si="11"/>
        <v>0.39941882391329936</v>
      </c>
      <c r="J55" s="43">
        <f>LCTCBoard!J55+Online!J55+BRCC!J55+BPCC!J55+Delgado!J55+CentLATCC!J55+Fletcher!J55+LDCC!J55+Northshore!J55+Nunez!J55+RPCC!J55+SLCC!J55+Sowela!J55+NWLTC!J55</f>
        <v>21028446</v>
      </c>
      <c r="K55" s="49">
        <f t="shared" si="12"/>
        <v>0.60058117608670059</v>
      </c>
      <c r="L55" s="97">
        <f t="shared" si="13"/>
        <v>35013494.990000002</v>
      </c>
      <c r="M55" s="51">
        <f>IF(ISBLANK(L55),"  ",IF(L76&gt;0,L55/L76,IF(L55&gt;0,1,0)))</f>
        <v>5.7727801923826851E-2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164533130.46000001</v>
      </c>
      <c r="C56" s="84">
        <f t="shared" si="0"/>
        <v>0.83382371858135707</v>
      </c>
      <c r="D56" s="85">
        <f>D55+D53+D52+D51+D50+D54</f>
        <v>32790508.57</v>
      </c>
      <c r="E56" s="75">
        <f t="shared" si="9"/>
        <v>0.16617628141864296</v>
      </c>
      <c r="F56" s="100">
        <f>F55+F53+F52+F51+F50+F54</f>
        <v>197323639.03</v>
      </c>
      <c r="G56" s="74">
        <f>IF(ISBLANK(F56),"  ",IF(F76&gt;0,F56/F76,IF(F56&gt;0,1,0)))</f>
        <v>0.33682535919907203</v>
      </c>
      <c r="H56" s="83">
        <f>H55+H53+H52+H51+H50</f>
        <v>170152636.71000001</v>
      </c>
      <c r="I56" s="84">
        <f t="shared" si="11"/>
        <v>0.83181665963194928</v>
      </c>
      <c r="J56" s="85">
        <f>J55+J53+J52+J51+J50+J54</f>
        <v>34402820</v>
      </c>
      <c r="K56" s="75">
        <f t="shared" si="12"/>
        <v>0.16818334036805074</v>
      </c>
      <c r="L56" s="97">
        <f t="shared" si="13"/>
        <v>204555456.71000001</v>
      </c>
      <c r="M56" s="74">
        <f>IF(ISBLANK(L56),"  ",IF(L76&gt;0,L56/L76,IF(L56&gt;0,1,0)))</f>
        <v>0.33725673174772713</v>
      </c>
      <c r="N56" s="76"/>
    </row>
    <row r="57" spans="1:14" ht="15" customHeight="1" x14ac:dyDescent="0.2">
      <c r="A57" s="41" t="s">
        <v>54</v>
      </c>
      <c r="B57" s="4">
        <f>LCTCBoard!B57+Online!B57+BRCC!B57+BPCC!B57+Delgado!B57+CentLATCC!B57+Fletcher!B57+LDCC!B57+Northshore!B57+Nunez!B57+RPCC!B57+SLCC!B57+Sowela!B57+NWLTC!B57</f>
        <v>0</v>
      </c>
      <c r="C57" s="48">
        <f t="shared" si="0"/>
        <v>0</v>
      </c>
      <c r="D57" s="43">
        <f>LCTCBoard!D57+Online!D57+BRCC!D57+BPCC!D57+Delgado!D57+CentLATCC!D57+Fletcher!D57+LDCC!D57+Northshore!D57+Nunez!D57+RPCC!D57+SLCC!D57+Sowela!D57+NWLTC!D57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LCTCBoard!H57+Online!H57+BRCC!H57+BPCC!H57+Delgado!H57+CentLATCC!H57+Fletcher!H57+LDCC!H57+Northshore!H57+Nunez!H57+RPCC!H57+SLCC!H57+Sowela!H57+NWLTC!H57</f>
        <v>0</v>
      </c>
      <c r="I57" s="48">
        <f t="shared" si="11"/>
        <v>0</v>
      </c>
      <c r="J57" s="43">
        <f>LCTCBoard!J57+Online!J57+BRCC!J57+BPCC!J57+Delgado!J57+CentLATCC!J57+Fletcher!J57+LDCC!J57+Northshore!J57+Nunez!J57+RPCC!J57+SLCC!J57+Sowela!J57+NWLTC!J57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LCTCBoard!B58+Online!B58+BRCC!B58+BPCC!B58+Delgado!B58+CentLATCC!B58+Fletcher!B58+LDCC!B58+Northshore!B58+Nunez!B58+RPCC!B58+SLCC!B58+Sowela!B58+NWLTC!B58</f>
        <v>0</v>
      </c>
      <c r="C58" s="48">
        <f t="shared" si="0"/>
        <v>0</v>
      </c>
      <c r="D58" s="43">
        <f>LCTCBoard!D58+Online!D58+BRCC!D58+BPCC!D58+Delgado!D58+CentLATCC!D58+Fletcher!D58+LDCC!D58+Northshore!D58+Nunez!D58+RPCC!D58+SLCC!D58+Sowela!D58+NWLTC!D58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LCTCBoard!H58+Online!H58+BRCC!H58+BPCC!H58+Delgado!H58+CentLATCC!H58+Fletcher!H58+LDCC!H58+Northshore!H58+Nunez!H58+RPCC!H58+SLCC!H58+Sowela!H58+NWLTC!H58</f>
        <v>0</v>
      </c>
      <c r="I58" s="48">
        <f t="shared" si="11"/>
        <v>0</v>
      </c>
      <c r="J58" s="43">
        <f>LCTCBoard!J58+Online!J58+BRCC!J58+BPCC!J58+Delgado!J58+CentLATCC!J58+Fletcher!J58+LDCC!J58+Northshore!J58+Nunez!J58+RPCC!J58+SLCC!J58+Sowela!J58+NWLTC!J58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LCTCBoard!B59+Online!B59+BRCC!B59+BPCC!B59+Delgado!B59+CentLATCC!B59+Fletcher!B59+LDCC!B59+Northshore!B59+Nunez!B59+RPCC!B59+SLCC!B59+Sowela!B59+NWLTC!B59</f>
        <v>37173.379999999997</v>
      </c>
      <c r="C59" s="48">
        <f t="shared" si="0"/>
        <v>0.29423663656285598</v>
      </c>
      <c r="D59" s="43">
        <f>LCTCBoard!D59+Online!D59+BRCC!D59+BPCC!D59+Delgado!D59+CentLATCC!D59+Fletcher!D59+LDCC!D59+Northshore!D59+Nunez!D59+RPCC!D59+SLCC!D59+Sowela!D59+NWLTC!D59</f>
        <v>89165</v>
      </c>
      <c r="E59" s="49">
        <f t="shared" si="9"/>
        <v>0.70576336343714396</v>
      </c>
      <c r="F59" s="34">
        <f t="shared" si="14"/>
        <v>126338.38</v>
      </c>
      <c r="G59" s="51">
        <f>IF(ISBLANK(F59),"  ",IF(F76&gt;0,F59/F76,IF(F59&gt;0,1,0)))</f>
        <v>2.1565571379746949E-4</v>
      </c>
      <c r="H59" s="4">
        <f>LCTCBoard!H59+Online!H59+BRCC!H59+BPCC!H59+Delgado!H59+CentLATCC!H59+Fletcher!H59+LDCC!H59+Northshore!H59+Nunez!H59+RPCC!H59+SLCC!H59+Sowela!H59+NWLTC!H59</f>
        <v>39000</v>
      </c>
      <c r="I59" s="48">
        <f t="shared" si="11"/>
        <v>0.37864077669902912</v>
      </c>
      <c r="J59" s="43">
        <f>LCTCBoard!J59+Online!J59+BRCC!J59+BPCC!J59+Delgado!J59+CentLATCC!J59+Fletcher!J59+LDCC!J59+Northshore!J59+Nunez!J59+RPCC!J59+SLCC!J59+Sowela!J59+NWLTC!J59</f>
        <v>64000</v>
      </c>
      <c r="K59" s="49">
        <f t="shared" si="12"/>
        <v>0.62135922330097082</v>
      </c>
      <c r="L59" s="34">
        <f t="shared" si="13"/>
        <v>103000</v>
      </c>
      <c r="M59" s="51">
        <f>IF(ISBLANK(L59),"  ",IF(L76&gt;0,L59/L76,IF(L59&gt;0,1,0)))</f>
        <v>1.6981919685116716E-4</v>
      </c>
      <c r="N59" s="25"/>
    </row>
    <row r="60" spans="1:14" ht="15" customHeight="1" x14ac:dyDescent="0.2">
      <c r="A60" s="81" t="s">
        <v>57</v>
      </c>
      <c r="B60" s="4">
        <f>LCTCBoard!B60+Online!B60+BRCC!B60+BPCC!B60+Delgado!B60+CentLATCC!B60+Fletcher!B60+LDCC!B60+Northshore!B60+Nunez!B60+RPCC!B60+SLCC!B60+Sowela!B60+NWLTC!B60</f>
        <v>1260</v>
      </c>
      <c r="C60" s="48">
        <f t="shared" si="0"/>
        <v>3.4489499628315704E-5</v>
      </c>
      <c r="D60" s="43">
        <f>LCTCBoard!D60+Online!D60+BRCC!D60+BPCC!D60+Delgado!D60+CentLATCC!D60+Fletcher!D60+LDCC!D60+Northshore!D60+Nunez!D60+RPCC!D60+SLCC!D60+Sowela!D60+NWLTC!D60</f>
        <v>36531598.219999991</v>
      </c>
      <c r="E60" s="49">
        <f t="shared" si="9"/>
        <v>0.99996551050037163</v>
      </c>
      <c r="F60" s="68">
        <f t="shared" si="14"/>
        <v>36532858.219999991</v>
      </c>
      <c r="G60" s="51">
        <f>IF(ISBLANK(F60),"  ",IF(F76&gt;0,F60/F76,IF(F60&gt;0,1,0)))</f>
        <v>6.2360460981816045E-2</v>
      </c>
      <c r="H60" s="4">
        <f>LCTCBoard!H60+Online!H60+BRCC!H60+BPCC!H60+Delgado!H60+CentLATCC!H60+Fletcher!H60+LDCC!H60+Northshore!H60+Nunez!H60+RPCC!H60+SLCC!H60+Sowela!H60+NWLTC!H60</f>
        <v>0</v>
      </c>
      <c r="I60" s="48">
        <f t="shared" si="11"/>
        <v>0</v>
      </c>
      <c r="J60" s="43">
        <f>LCTCBoard!J60+Online!J60+BRCC!J60+BPCC!J60+Delgado!J60+CentLATCC!J60+Fletcher!J60+LDCC!J60+Northshore!J60+Nunez!J60+RPCC!J60+SLCC!J60+Sowela!J60+NWLTC!J60</f>
        <v>37315097</v>
      </c>
      <c r="K60" s="49">
        <f t="shared" si="12"/>
        <v>1</v>
      </c>
      <c r="L60" s="68">
        <f t="shared" si="13"/>
        <v>37315097</v>
      </c>
      <c r="M60" s="51">
        <f>IF(ISBLANK(L60),"  ",IF(L76&gt;0,L60/L76,IF(L60&gt;0,1,0)))</f>
        <v>6.1522522358867938E-2</v>
      </c>
      <c r="N60" s="25"/>
    </row>
    <row r="61" spans="1:14" ht="15" customHeight="1" x14ac:dyDescent="0.2">
      <c r="A61" s="103" t="s">
        <v>58</v>
      </c>
      <c r="B61" s="4">
        <f>LCTCBoard!B61+Online!B61+BRCC!B61+BPCC!B61+Delgado!B61+CentLATCC!B61+Fletcher!B61+LDCC!B61+Northshore!B61+Nunez!B61+RPCC!B61+SLCC!B61+Sowela!B61+NWLTC!B61</f>
        <v>0</v>
      </c>
      <c r="C61" s="48">
        <f t="shared" si="0"/>
        <v>0</v>
      </c>
      <c r="D61" s="43">
        <f>LCTCBoard!D61+Online!D61+BRCC!D61+BPCC!D61+Delgado!D61+CentLATCC!D61+Fletcher!D61+LDCC!D61+Northshore!D61+Nunez!D61+RPCC!D61+SLCC!D61+Sowela!D61+NWLTC!D61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LCTCBoard!H61+Online!H61+BRCC!H61+BPCC!H61+Delgado!H61+CentLATCC!H61+Fletcher!H61+LDCC!H61+Northshore!H61+Nunez!H61+RPCC!H61+SLCC!H61+Sowela!H61+NWLTC!H61</f>
        <v>0</v>
      </c>
      <c r="I61" s="48">
        <f t="shared" si="11"/>
        <v>0</v>
      </c>
      <c r="J61" s="43">
        <f>LCTCBoard!J61+Online!J61+BRCC!J61+BPCC!J61+Delgado!J61+CentLATCC!J61+Fletcher!J61+LDCC!J61+Northshore!J61+Nunez!J61+RPCC!J61+SLCC!J61+Sowela!J61+NWLTC!J61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LCTCBoard!B62+Online!B62+BRCC!B62+BPCC!B62+Delgado!B62+CentLATCC!B62+Fletcher!B62+LDCC!B62+Northshore!B62+Nunez!B62+RPCC!B62+SLCC!B62+Sowela!B62+NWLTC!B62</f>
        <v>0</v>
      </c>
      <c r="C62" s="48">
        <f t="shared" si="0"/>
        <v>0</v>
      </c>
      <c r="D62" s="43">
        <f>LCTCBoard!D62+Online!D62+BRCC!D62+BPCC!D62+Delgado!D62+CentLATCC!D62+Fletcher!D62+LDCC!D62+Northshore!D62+Nunez!D62+RPCC!D62+SLCC!D62+Sowela!D62+NWLTC!D62</f>
        <v>811525.92999999982</v>
      </c>
      <c r="E62" s="49">
        <f t="shared" si="9"/>
        <v>1</v>
      </c>
      <c r="F62" s="34">
        <f t="shared" si="14"/>
        <v>811525.92999999982</v>
      </c>
      <c r="G62" s="51">
        <f>IF(ISBLANK(F62),"  ",IF(F76&gt;0,F62/F76,IF(F62&gt;0,1,0)))</f>
        <v>1.3852497055867362E-3</v>
      </c>
      <c r="H62" s="4">
        <f>LCTCBoard!H62+Online!H62+BRCC!H62+BPCC!H62+Delgado!H62+CentLATCC!H62+Fletcher!H62+LDCC!H62+Northshore!H62+Nunez!H62+RPCC!H62+SLCC!H62+Sowela!H62+NWLTC!H62</f>
        <v>0</v>
      </c>
      <c r="I62" s="48">
        <f t="shared" si="11"/>
        <v>0</v>
      </c>
      <c r="J62" s="43">
        <f>LCTCBoard!J62+Online!J62+BRCC!J62+BPCC!J62+Delgado!J62+CentLATCC!J62+Fletcher!J62+LDCC!J62+Northshore!J62+Nunez!J62+RPCC!J62+SLCC!J62+Sowela!J62+NWLTC!J62</f>
        <v>798600</v>
      </c>
      <c r="K62" s="49">
        <f t="shared" si="12"/>
        <v>1</v>
      </c>
      <c r="L62" s="34">
        <f t="shared" si="13"/>
        <v>798600</v>
      </c>
      <c r="M62" s="51">
        <f>IF(ISBLANK(L62),"  ",IF(L76&gt;0,L62/L76,IF(L62&gt;0,1,0)))</f>
        <v>1.3166758311198262E-3</v>
      </c>
      <c r="N62" s="25"/>
    </row>
    <row r="63" spans="1:14" ht="15" customHeight="1" x14ac:dyDescent="0.2">
      <c r="A63" s="104" t="s">
        <v>60</v>
      </c>
      <c r="B63" s="4">
        <f>LCTCBoard!B63+Online!B63+BRCC!B63+BPCC!B63+Delgado!B63+CentLATCC!B63+Fletcher!B63+LDCC!B63+Northshore!B63+Nunez!B63+RPCC!B63+SLCC!B63+Sowela!B63+NWLTC!B63</f>
        <v>0</v>
      </c>
      <c r="C63" s="48">
        <f t="shared" si="0"/>
        <v>0</v>
      </c>
      <c r="D63" s="43">
        <f>LCTCBoard!D63+Online!D63+BRCC!D63+BPCC!D63+Delgado!D63+CentLATCC!D63+Fletcher!D63+LDCC!D63+Northshore!D63+Nunez!D63+RPCC!D63+SLCC!D63+Sowela!D63+NWLTC!D63</f>
        <v>2078429.02</v>
      </c>
      <c r="E63" s="49">
        <f t="shared" si="9"/>
        <v>1</v>
      </c>
      <c r="F63" s="34">
        <f t="shared" si="14"/>
        <v>2078429.02</v>
      </c>
      <c r="G63" s="51">
        <f>IF(ISBLANK(F63),"  ",IF(F76&gt;0,F63/F76,IF(F63&gt;0,1,0)))</f>
        <v>3.547814162928755E-3</v>
      </c>
      <c r="H63" s="4">
        <f>LCTCBoard!H63+Online!H63+BRCC!H63+BPCC!H63+Delgado!H63+CentLATCC!H63+Fletcher!H63+LDCC!H63+Northshore!H63+Nunez!H63+RPCC!H63+SLCC!H63+Sowela!H63+NWLTC!H63</f>
        <v>0</v>
      </c>
      <c r="I63" s="48">
        <f t="shared" si="11"/>
        <v>0</v>
      </c>
      <c r="J63" s="43">
        <f>LCTCBoard!J63+Online!J63+BRCC!J63+BPCC!J63+Delgado!J63+CentLATCC!J63+Fletcher!J63+LDCC!J63+Northshore!J63+Nunez!J63+RPCC!J63+SLCC!J63+Sowela!J63+NWLTC!J63</f>
        <v>2177600</v>
      </c>
      <c r="K63" s="49">
        <f t="shared" si="12"/>
        <v>1</v>
      </c>
      <c r="L63" s="34">
        <f t="shared" si="13"/>
        <v>2177600</v>
      </c>
      <c r="M63" s="51">
        <f>IF(ISBLANK(L63),"  ",IF(L76&gt;0,L63/L76,IF(L63&gt;0,1,0)))</f>
        <v>3.5902745928456468E-3</v>
      </c>
      <c r="N63" s="25"/>
    </row>
    <row r="64" spans="1:14" ht="15" customHeight="1" x14ac:dyDescent="0.2">
      <c r="A64" s="104" t="s">
        <v>61</v>
      </c>
      <c r="B64" s="4">
        <f>LCTCBoard!B64+Online!B64+BRCC!B64+BPCC!B64+Delgado!B64+CentLATCC!B64+Fletcher!B64+LDCC!B64+Northshore!B64+Nunez!B64+RPCC!B64+SLCC!B64+Sowela!B64+NWLTC!B64</f>
        <v>0</v>
      </c>
      <c r="C64" s="48">
        <f t="shared" si="0"/>
        <v>0</v>
      </c>
      <c r="D64" s="43">
        <f>LCTCBoard!D64+Online!D64+BRCC!D64+BPCC!D64+Delgado!D64+CentLATCC!D64+Fletcher!D64+LDCC!D64+Northshore!D64+Nunez!D64+RPCC!D64+SLCC!D64+Sowela!D64+NWLTC!D64</f>
        <v>546534.37</v>
      </c>
      <c r="E64" s="49">
        <f t="shared" si="9"/>
        <v>1</v>
      </c>
      <c r="F64" s="34">
        <f t="shared" si="14"/>
        <v>546534.37</v>
      </c>
      <c r="G64" s="51">
        <f>IF(ISBLANK(F64),"  ",IF(F76&gt;0,F64/F76,IF(F64&gt;0,1,0)))</f>
        <v>9.3291729462733567E-4</v>
      </c>
      <c r="H64" s="4">
        <f>LCTCBoard!H64+Online!H64+BRCC!H64+BPCC!H64+Delgado!H64+CentLATCC!H64+Fletcher!H64+LDCC!H64+Northshore!H64+Nunez!H64+RPCC!H64+SLCC!H64+Sowela!H64+NWLTC!H64</f>
        <v>0</v>
      </c>
      <c r="I64" s="48">
        <f t="shared" si="11"/>
        <v>0</v>
      </c>
      <c r="J64" s="43">
        <f>LCTCBoard!J64+Online!J64+BRCC!J64+BPCC!J64+Delgado!J64+CentLATCC!J64+Fletcher!J64+LDCC!J64+Northshore!J64+Nunez!J64+RPCC!J64+SLCC!J64+Sowela!J64+NWLTC!J64</f>
        <v>202500</v>
      </c>
      <c r="K64" s="49">
        <f t="shared" si="12"/>
        <v>1</v>
      </c>
      <c r="L64" s="34">
        <f t="shared" si="13"/>
        <v>202500</v>
      </c>
      <c r="M64" s="51">
        <f>IF(ISBLANK(L64),"  ",IF(L76&gt;0,L64/L76,IF(L64&gt;0,1,0)))</f>
        <v>3.338678384695277E-4</v>
      </c>
      <c r="N64" s="25"/>
    </row>
    <row r="65" spans="1:14" ht="15" customHeight="1" x14ac:dyDescent="0.2">
      <c r="A65" s="82" t="s">
        <v>62</v>
      </c>
      <c r="B65" s="4">
        <f>LCTCBoard!B65+Online!B65+BRCC!B65+BPCC!B65+Delgado!B65+CentLATCC!B65+Fletcher!B65+LDCC!B65+Northshore!B65+Nunez!B65+RPCC!B65+SLCC!B65+Sowela!B65+NWLTC!B65</f>
        <v>0</v>
      </c>
      <c r="C65" s="48">
        <f t="shared" si="0"/>
        <v>0</v>
      </c>
      <c r="D65" s="43">
        <f>LCTCBoard!D65+Online!D65+BRCC!D65+BPCC!D65+Delgado!D65+CentLATCC!D65+Fletcher!D65+LDCC!D65+Northshore!D65+Nunez!D65+RPCC!D65+SLCC!D65+Sowela!D65+NWLTC!D65</f>
        <v>4718008.0199999996</v>
      </c>
      <c r="E65" s="49">
        <f t="shared" si="9"/>
        <v>1</v>
      </c>
      <c r="F65" s="34">
        <f t="shared" si="14"/>
        <v>4718008.0199999996</v>
      </c>
      <c r="G65" s="51">
        <f>IF(ISBLANK(F65),"  ",IF(F76&gt;0,F65/F76,IF(F65&gt;0,1,0)))</f>
        <v>8.0534940154787914E-3</v>
      </c>
      <c r="H65" s="4">
        <f>LCTCBoard!H65+Online!H65+BRCC!H65+BPCC!H65+Delgado!H65+CentLATCC!H65+Fletcher!H65+LDCC!H65+Northshore!H65+Nunez!H65+RPCC!H65+SLCC!H65+Sowela!H65+NWLTC!H65</f>
        <v>0</v>
      </c>
      <c r="I65" s="48">
        <f t="shared" si="11"/>
        <v>0</v>
      </c>
      <c r="J65" s="43">
        <f>LCTCBoard!J65+Online!J65+BRCC!J65+BPCC!J65+Delgado!J65+CentLATCC!J65+Fletcher!J65+LDCC!J65+Northshore!J65+Nunez!J65+RPCC!J65+SLCC!J65+Sowela!J65+NWLTC!J65</f>
        <v>5691879</v>
      </c>
      <c r="K65" s="49">
        <f t="shared" si="12"/>
        <v>1</v>
      </c>
      <c r="L65" s="34">
        <f t="shared" si="13"/>
        <v>5691879</v>
      </c>
      <c r="M65" s="51">
        <f>IF(ISBLANK(L65),"  ",IF(L76&gt;0,L65/L76,IF(L65&gt;0,1,0)))</f>
        <v>9.3843720422720819E-3</v>
      </c>
      <c r="N65" s="25"/>
    </row>
    <row r="66" spans="1:14" ht="15" customHeight="1" x14ac:dyDescent="0.2">
      <c r="A66" s="81" t="s">
        <v>63</v>
      </c>
      <c r="B66" s="4">
        <f>LCTCBoard!B66+Online!B66+BRCC!B66+BPCC!B66+Delgado!B66+CentLATCC!B66+Fletcher!B66+LDCC!B66+Northshore!B66+Nunez!B66+RPCC!B66+SLCC!B66+Sowela!B66+NWLTC!B66</f>
        <v>2648663</v>
      </c>
      <c r="C66" s="48">
        <f t="shared" si="0"/>
        <v>0.62197730090463177</v>
      </c>
      <c r="D66" s="43">
        <f>LCTCBoard!D66+Online!D66+BRCC!D66+BPCC!D66+Delgado!D66+CentLATCC!D66+Fletcher!D66+LDCC!D66+Northshore!D66+Nunez!D66+RPCC!D66+SLCC!D66+Sowela!D66+NWLTC!D66</f>
        <v>1609793.0500000003</v>
      </c>
      <c r="E66" s="49">
        <f t="shared" si="9"/>
        <v>0.37802269909536812</v>
      </c>
      <c r="F66" s="34">
        <f t="shared" si="14"/>
        <v>4258456.0500000007</v>
      </c>
      <c r="G66" s="51">
        <f>IF(ISBLANK(F66),"  ",IF(F76&gt;0,F66/F76,IF(F66&gt;0,1,0)))</f>
        <v>7.2690529919562253E-3</v>
      </c>
      <c r="H66" s="4">
        <f>LCTCBoard!H66+Online!H66+BRCC!H66+BPCC!H66+Delgado!H66+CentLATCC!H66+Fletcher!H66+LDCC!H66+Northshore!H66+Nunez!H66+RPCC!H66+SLCC!H66+Sowela!H66+NWLTC!H66</f>
        <v>2458363.29</v>
      </c>
      <c r="I66" s="48">
        <f t="shared" si="11"/>
        <v>0.59203954912143542</v>
      </c>
      <c r="J66" s="43">
        <f>LCTCBoard!J66+Online!J66+BRCC!J66+BPCC!J66+Delgado!J66+CentLATCC!J66+Fletcher!J66+LDCC!J66+Northshore!J66+Nunez!J66+RPCC!J66+SLCC!J66+Sowela!J66+NWLTC!J66</f>
        <v>1694000</v>
      </c>
      <c r="K66" s="49">
        <f t="shared" si="12"/>
        <v>0.40796045087856464</v>
      </c>
      <c r="L66" s="34">
        <f t="shared" si="13"/>
        <v>4152363.29</v>
      </c>
      <c r="M66" s="51">
        <f>IF(ISBLANK(L66),"  ",IF(L76&gt;0,L66/L76,IF(L66&gt;0,1,0)))</f>
        <v>6.8461262033210693E-3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167220226.84</v>
      </c>
      <c r="C67" s="84">
        <f t="shared" si="0"/>
        <v>0.6786651164173374</v>
      </c>
      <c r="D67" s="107">
        <f>D66+D65+D64+D63+D62+D61+D60+D59+D58+D57+D56</f>
        <v>79175562.179999992</v>
      </c>
      <c r="E67" s="75">
        <f t="shared" si="9"/>
        <v>0.3213348835826626</v>
      </c>
      <c r="F67" s="106">
        <f>F66+F65+F64+F63+F62+F61+F60+F59+F58+F57+F56</f>
        <v>246395789.01999998</v>
      </c>
      <c r="G67" s="74">
        <f>IF(ISBLANK(F67),"  ",IF(F76&gt;0,F67/F76,IF(F67&gt;0,1,0)))</f>
        <v>0.42059000406526337</v>
      </c>
      <c r="H67" s="106">
        <f>H66+H65+H64+H63+H62+H61+H60+H59+H58+H57+H56</f>
        <v>172650000</v>
      </c>
      <c r="I67" s="84">
        <f t="shared" si="11"/>
        <v>0.6770681272420308</v>
      </c>
      <c r="J67" s="107">
        <f>J66+J65+J64+J63+J62+J61+J60+J59+J58+J57+J56</f>
        <v>82346496</v>
      </c>
      <c r="K67" s="75">
        <f t="shared" si="12"/>
        <v>0.3229318727579692</v>
      </c>
      <c r="L67" s="106">
        <f>L66+L65+L64+L63+L62+L61+L60+L59+L58+L57+L56</f>
        <v>254996496</v>
      </c>
      <c r="M67" s="74">
        <f>IF(ISBLANK(L67),"  ",IF(L76&gt;0,L67/L76,IF(L67&gt;0,1,0)))</f>
        <v>0.42042038981147439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LCTCBoard!B69+Online!B69+BRCC!B69+BPCC!B69+Delgado!B69+CentLATCC!B69+Fletcher!B69+LDCC!B69+Northshore!B69+Nunez!B69+RPCC!B69+SLCC!B69+Sowela!B69+NWLTC!B69</f>
        <v>0</v>
      </c>
      <c r="C69" s="42">
        <f t="shared" si="0"/>
        <v>0</v>
      </c>
      <c r="D69" s="43">
        <f>LCTCBoard!D69+Online!D69+BRCC!D69+BPCC!D69+Delgado!D69+CentLATCC!D69+Fletcher!D69+LDCC!D69+Northshore!D69+Nunez!D69+RPCC!D69+SLCC!D69+Sowela!D69+NWLTC!D69</f>
        <v>78453.739999999991</v>
      </c>
      <c r="E69" s="44">
        <f>IF(ISBLANK(D69),"  ",IF(F69&gt;0,D69/F69,IF(D69&gt;0,1,0)))</f>
        <v>1</v>
      </c>
      <c r="F69" s="58">
        <f>D69+B69</f>
        <v>78453.739999999991</v>
      </c>
      <c r="G69" s="46">
        <f>IF(ISBLANK(F69),"  ",IF(F76&gt;0,F69/F76,IF(F69&gt;0,1,0)))</f>
        <v>1.3391811181828579E-4</v>
      </c>
      <c r="H69" s="4">
        <f>LCTCBoard!H69+Online!H69+BRCC!H69+BPCC!H69+Delgado!H69+CentLATCC!H69+Fletcher!H69+LDCC!H69+Northshore!H69+Nunez!H69+RPCC!H69+SLCC!H69+Sowela!H69+NWLTC!H69</f>
        <v>0</v>
      </c>
      <c r="I69" s="42">
        <f>IF(ISBLANK(H69),"  ",IF(L69&gt;0,H69/L69,IF(H69&gt;0,1,0)))</f>
        <v>0</v>
      </c>
      <c r="J69" s="43">
        <f>LCTCBoard!J69+Online!J69+BRCC!J69+BPCC!J69+Delgado!J69+CentLATCC!J69+Fletcher!J69+LDCC!J69+Northshore!J69+Nunez!J69+RPCC!J69+SLCC!J69+Sowela!J69+NWLTC!J69</f>
        <v>80000</v>
      </c>
      <c r="K69" s="44">
        <f>IF(ISBLANK(J69),"  ",IF(L69&gt;0,J69/L69,IF(J69&gt;0,1,0)))</f>
        <v>1</v>
      </c>
      <c r="L69" s="58">
        <f>J69+H69</f>
        <v>80000</v>
      </c>
      <c r="M69" s="46">
        <f>IF(ISBLANK(L69),"  ",IF(L76&gt;0,L69/L76,IF(L69&gt;0,1,0)))</f>
        <v>1.318984053212949E-4</v>
      </c>
    </row>
    <row r="70" spans="1:14" ht="15" customHeight="1" x14ac:dyDescent="0.2">
      <c r="A70" s="31" t="s">
        <v>67</v>
      </c>
      <c r="B70" s="4">
        <f>LCTCBoard!B70+Online!B70+BRCC!B70+BPCC!B70+Delgado!B70+CentLATCC!B70+Fletcher!B70+LDCC!B70+Northshore!B70+Nunez!B70+RPCC!B70+SLCC!B70+Sowela!B70+NWLTC!B70</f>
        <v>0</v>
      </c>
      <c r="C70" s="48">
        <f t="shared" si="0"/>
        <v>0</v>
      </c>
      <c r="D70" s="43">
        <f>LCTCBoard!D70+Online!D70+BRCC!D70+BPCC!D70+Delgado!D70+CentLATCC!D70+Fletcher!D70+LDCC!D70+Northshore!D70+Nunez!D70+RPCC!D70+SLCC!D70+Sowela!D70+NWLTC!D70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LCTCBoard!H70+Online!H70+BRCC!H70+BPCC!H70+Delgado!H70+CentLATCC!H70+Fletcher!H70+LDCC!H70+Northshore!H70+Nunez!H70+RPCC!H70+SLCC!H70+Sowela!H70+NWLTC!H70</f>
        <v>0</v>
      </c>
      <c r="I70" s="48">
        <f>IF(ISBLANK(H70),"  ",IF(L70&gt;0,H70/L70,IF(H70&gt;0,1,0)))</f>
        <v>0</v>
      </c>
      <c r="J70" s="43">
        <f>LCTCBoard!J70+Online!J70+BRCC!J70+BPCC!J70+Delgado!J70+CentLATCC!J70+Fletcher!J70+LDCC!J70+Northshore!J70+Nunez!J70+RPCC!J70+SLCC!J70+Sowela!J70+NWLTC!J70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LCTCBoard!B72+Online!B72+BRCC!B72+BPCC!B72+Delgado!B72+CentLATCC!B72+Fletcher!B72+LDCC!B72+Northshore!B72+Nunez!B72+RPCC!B72+SLCC!B72+Sowela!B72+NWLTC!B72</f>
        <v>0</v>
      </c>
      <c r="C72" s="42">
        <f t="shared" si="0"/>
        <v>0</v>
      </c>
      <c r="D72" s="43">
        <f>LCTCBoard!D72+Online!D72+BRCC!D72+BPCC!D72+Delgado!D72+CentLATCC!D72+Fletcher!D72+LDCC!D72+Northshore!D72+Nunez!D72+RPCC!D72+SLCC!D72+Sowela!D72+NWLTC!D72</f>
        <v>136163588.94</v>
      </c>
      <c r="E72" s="44">
        <f>IF(ISBLANK(D72),"  ",IF(F72&gt;0,D72/F72,IF(D72&gt;0,1,0)))</f>
        <v>1</v>
      </c>
      <c r="F72" s="58">
        <f>D72+B72</f>
        <v>136163588.94</v>
      </c>
      <c r="G72" s="46">
        <f>IF(ISBLANK(F72),"  ",IF(F76&gt;0,F72/F76,IF(F72&gt;0,1,0)))</f>
        <v>0.23242704209188783</v>
      </c>
      <c r="H72" s="4">
        <f>LCTCBoard!H72+Online!H72+BRCC!H72+BPCC!H72+Delgado!H72+CentLATCC!H72+Fletcher!H72+LDCC!H72+Northshore!H72+Nunez!H72+RPCC!H72+SLCC!H72+Sowela!H72+NWLTC!H72</f>
        <v>0</v>
      </c>
      <c r="I72" s="42">
        <f>IF(ISBLANK(H72),"  ",IF(L72&gt;0,H72/L72,IF(H72&gt;0,1,0)))</f>
        <v>0</v>
      </c>
      <c r="J72" s="43">
        <f>LCTCBoard!J72+Online!J72+BRCC!J72+BPCC!J72+Delgado!J72+CentLATCC!J72+Fletcher!J72+LDCC!J72+Northshore!J72+Nunez!J72+RPCC!J72+SLCC!J72+Sowela!J72+NWLTC!J72</f>
        <v>138623000</v>
      </c>
      <c r="K72" s="44">
        <f>IF(ISBLANK(J72),"  ",IF(L72&gt;0,J72/L72,IF(J72&gt;0,1,0)))</f>
        <v>1</v>
      </c>
      <c r="L72" s="58">
        <f>J72+H72</f>
        <v>138623000</v>
      </c>
      <c r="M72" s="46">
        <f>IF(ISBLANK(L72),"  ",IF(L76&gt;0,L72/L76,IF(L72&gt;0,1,0)))</f>
        <v>0.22855190801067327</v>
      </c>
    </row>
    <row r="73" spans="1:14" ht="15" customHeight="1" x14ac:dyDescent="0.2">
      <c r="A73" s="31" t="s">
        <v>70</v>
      </c>
      <c r="B73" s="4">
        <f>LCTCBoard!B73+Online!B73+BRCC!B73+BPCC!B73+Delgado!B73+CentLATCC!B73+Fletcher!B73+LDCC!B73+Northshore!B73+Nunez!B73+RPCC!B73+SLCC!B73+Sowela!B73+NWLTC!B73</f>
        <v>0</v>
      </c>
      <c r="C73" s="48">
        <f t="shared" si="0"/>
        <v>0</v>
      </c>
      <c r="D73" s="43">
        <f>LCTCBoard!D73+Online!D73+BRCC!D73+BPCC!D73+Delgado!D73+CentLATCC!D73+Fletcher!D73+LDCC!D73+Northshore!D73+Nunez!D73+RPCC!D73+SLCC!D73+Sowela!D73+NWLTC!D73</f>
        <v>69283830.299999997</v>
      </c>
      <c r="E73" s="49">
        <f>IF(ISBLANK(D73),"  ",IF(F73&gt;0,D73/F73,IF(D73&gt;0,1,0)))</f>
        <v>1</v>
      </c>
      <c r="F73" s="34">
        <f>D73+B73</f>
        <v>69283830.299999997</v>
      </c>
      <c r="G73" s="51">
        <f>IF(ISBLANK(F73),"  ",IF(F76&gt;0,F73/F76,IF(F73&gt;0,1,0)))</f>
        <v>0.11826535909332732</v>
      </c>
      <c r="H73" s="4">
        <f>LCTCBoard!H73+Online!H73+BRCC!H73+BPCC!H73+Delgado!H73+CentLATCC!H73+Fletcher!H73+LDCC!H73+Northshore!H73+Nunez!H73+RPCC!H73+SLCC!H73+Sowela!H73+NWLTC!H73</f>
        <v>0</v>
      </c>
      <c r="I73" s="48">
        <f>IF(ISBLANK(H73),"  ",IF(L73&gt;0,H73/L73,IF(H73&gt;0,1,0)))</f>
        <v>0</v>
      </c>
      <c r="J73" s="43">
        <f>LCTCBoard!J73+Online!J73+BRCC!J73+BPCC!J73+Delgado!J73+CentLATCC!J73+Fletcher!J73+LDCC!J73+Northshore!J73+Nunez!J73+RPCC!J73+SLCC!J73+Sowela!J73+NWLTC!J73</f>
        <v>73425577.930000007</v>
      </c>
      <c r="K73" s="49">
        <f>IF(ISBLANK(J73),"  ",IF(L73&gt;0,J73/L73,IF(J73&gt;0,1,0)))</f>
        <v>1</v>
      </c>
      <c r="L73" s="34">
        <f>J73+H73</f>
        <v>73425577.930000007</v>
      </c>
      <c r="M73" s="51">
        <f>IF(ISBLANK(L73),"  ",IF(L76&gt;0,L73/L76,IF(L73&gt;0,1,0)))</f>
        <v>0.12105895798451832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205525872.98000002</v>
      </c>
      <c r="E74" s="75">
        <f>IF(ISBLANK(D74),"  ",IF(F74&gt;0,D74/F74,IF(D74&gt;0,1,0)))</f>
        <v>1</v>
      </c>
      <c r="F74" s="112">
        <f>F73+F72+F71+F70+F69</f>
        <v>205525872.98000002</v>
      </c>
      <c r="G74" s="74">
        <f>IF(ISBLANK(F74),"  ",IF(F76&gt;0,F74/F76,IF(F74&gt;0,1,0)))</f>
        <v>0.35082631929703351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212128577.93000001</v>
      </c>
      <c r="K74" s="75">
        <f>IF(ISBLANK(J74),"  ",IF(L74&gt;0,J74/L74,IF(J74&gt;0,1,0)))</f>
        <v>1</v>
      </c>
      <c r="L74" s="112">
        <f>L73+L72+L71+L70+L69</f>
        <v>212128577.93000001</v>
      </c>
      <c r="M74" s="74">
        <f>IF(ISBLANK(L74),"  ",IF(L76&gt;0,L74/L76,IF(L74&gt;0,1,0)))</f>
        <v>0.34974276440051288</v>
      </c>
    </row>
    <row r="75" spans="1:14" s="77" customFormat="1" ht="15" customHeight="1" x14ac:dyDescent="0.25">
      <c r="A75" s="78" t="s">
        <v>72</v>
      </c>
      <c r="B75" s="88">
        <f>LCTCBoard!B75+Online!B75+BRCC!B75+BPCC!B75+Delgado!B75+CentLATCC!B75+Fletcher!B75+LDCC!B75+Northshore!B75+Nunez!B75+RPCC!B75+SLCC!B75+Sowela!B75+NWLTC!B75</f>
        <v>0</v>
      </c>
      <c r="C75" s="84">
        <f>IF(ISBLANK(B75),"  ",IF(F75&gt;0,B75/F75,IF(B75&gt;0,1,0)))</f>
        <v>0</v>
      </c>
      <c r="D75" s="89">
        <f>LCTCBoard!D75+Online!D75+BRCC!D75+BPCC!D75+Delgado!D75+CentLATCC!D75+Fletcher!D75+LDCC!D75+Northshore!D75+Nunez!D75+RPCC!D75+SLCC!D75+Sowela!D75+NWLTC!D75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LCTCBoard!H75+Online!H75+BRCC!H75+BPCC!H75+Delgado!H75+CentLATCC!H75+Fletcher!H75+LDCC!H75+Northshore!H75+Nunez!H75+RPCC!H75+SLCC!H75+Sowela!H75+NWLTC!H75</f>
        <v>0</v>
      </c>
      <c r="I75" s="84">
        <f>IF(ISBLANK(H75),"  ",IF(L75&gt;0,H75/L75,IF(H75&gt;0,1,0)))</f>
        <v>0</v>
      </c>
      <c r="J75" s="89">
        <f>LCTCBoard!J75+Online!J75+BRCC!J75+BPCC!J75+Delgado!J75+CentLATCC!J75+Fletcher!J75+LDCC!J75+Northshore!J75+Nunez!J75+RPCC!J75+SLCC!J75+Sowela!J75+NWLTC!J75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300926593.86000001</v>
      </c>
      <c r="C76" s="116">
        <f t="shared" si="0"/>
        <v>0.51367240421730509</v>
      </c>
      <c r="D76" s="115">
        <f>D74+D67+D47+D40+D48+D75</f>
        <v>284907084.16000003</v>
      </c>
      <c r="E76" s="117">
        <f>IF(ISBLANK(D76),"  ",IF(F76&gt;0,D76/F76,IF(D76&gt;0,1,0)))</f>
        <v>0.48632759578269497</v>
      </c>
      <c r="F76" s="115">
        <f>F74+F67+F47+F40+F48+F75</f>
        <v>585833678.01999998</v>
      </c>
      <c r="G76" s="118">
        <f>IF(ISBLANK(F76),"  ",IF(F76&gt;0,F76/F76,IF(F76&gt;0,1,0)))</f>
        <v>1</v>
      </c>
      <c r="H76" s="115">
        <f>H74+H67+H47+H40+H48+H75</f>
        <v>311793350</v>
      </c>
      <c r="I76" s="116">
        <f>IF(ISBLANK(H76),"  ",IF(L76&gt;0,H76/L76,IF(H76&gt;0,1,0)))</f>
        <v>0.5140630706848045</v>
      </c>
      <c r="J76" s="115">
        <f>J74+J67+J47+J40+J48+J75</f>
        <v>294734073.93000001</v>
      </c>
      <c r="K76" s="117">
        <f>IF(ISBLANK(J76),"  ",IF(L76&gt;0,J76/L76,IF(J76&gt;0,1,0)))</f>
        <v>0.48593692931519544</v>
      </c>
      <c r="L76" s="115">
        <f>L74+L67+L47+L40+L48+L75</f>
        <v>606527423.93000007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A40" sqref="A40:XFD40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'ULS Summary'!B13-ULSBoard!B13+LSU!B13+LSUA!B13+LSUS!B13+SUBR!B13+SUNO!B13</f>
        <v>370536198.47000003</v>
      </c>
      <c r="C13" s="42">
        <f t="shared" ref="C13:C76" si="0">IF(ISBLANK(B13),"  ",IF(F13&gt;0,B13/F13,IF(B13&gt;0,1,0)))</f>
        <v>1</v>
      </c>
      <c r="D13" s="43">
        <f>'ULS Summary'!D13-ULSBoard!D13+LSU!D13+LSUA!D13+LSUS!D13+SUBR!D13+SUNO!D13</f>
        <v>0</v>
      </c>
      <c r="E13" s="44">
        <f>IF(ISBLANK(D13),"  ",IF(F13&gt;0,D13/F13,IF(D13&gt;0,1,0)))</f>
        <v>0</v>
      </c>
      <c r="F13" s="45">
        <f>D13+B13</f>
        <v>370536198.47000003</v>
      </c>
      <c r="G13" s="46">
        <f>IF(ISBLANK(F13),"  ",IF(F76&gt;0,F13/F76,IF(F13&gt;0,1,0)))</f>
        <v>0.12474979380942207</v>
      </c>
      <c r="H13" s="4">
        <f>'ULS Summary'!H13-ULSBoard!H13+LSU!H13+LSUA!H13+LSUS!H13+SUBR!H13+SUNO!H13</f>
        <v>381585757</v>
      </c>
      <c r="I13" s="42">
        <f>IF(ISBLANK(H13),"  ",IF(L13&gt;0,H13/L13,IF(H13&gt;0,1,0)))</f>
        <v>1</v>
      </c>
      <c r="J13" s="43">
        <f>'ULS Summary'!J13-ULSBoard!J13+LSU!J13+LSUA!J13+LSUS!J13+SUBR!J13+SUNO!J13</f>
        <v>0</v>
      </c>
      <c r="K13" s="44">
        <f>IF(ISBLANK(J13),"  ",IF(L13&gt;0,J13/L13,IF(J13&gt;0,1,0)))</f>
        <v>0</v>
      </c>
      <c r="L13" s="45">
        <f t="shared" ref="L13:L34" si="1">J13+H13</f>
        <v>381585757</v>
      </c>
      <c r="M13" s="47">
        <f>IF(ISBLANK(L13),"  ",IF(L76&gt;0,L13/L76,IF(L13&gt;0,1,0)))</f>
        <v>0.12610167520526541</v>
      </c>
      <c r="N13" s="25"/>
    </row>
    <row r="14" spans="1:17" ht="15" customHeight="1" x14ac:dyDescent="0.2">
      <c r="A14" s="11" t="s">
        <v>13</v>
      </c>
      <c r="B14" s="4">
        <f>'ULS Summary'!B14-ULSBoard!B14+LSU!B14+LSUA!B14+LSUS!B14+SUBR!B14+SUNO!B14</f>
        <v>0</v>
      </c>
      <c r="C14" s="48">
        <f t="shared" si="0"/>
        <v>0</v>
      </c>
      <c r="D14" s="43">
        <f>'ULS Summary'!D14-ULSBoard!D14+LSU!D14+LSUA!D14+LSUS!D14+SUBR!D14+SUNO!D14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'ULS Summary'!H14-ULSBoard!H14+LSU!H14+LSUA!H14+LSUS!H14+SUBR!H14+SUNO!H14</f>
        <v>0</v>
      </c>
      <c r="I14" s="48">
        <f>IF(ISBLANK(H14),"  ",IF(L14&gt;0,H14/L14,IF(H14&gt;0,1,0)))</f>
        <v>0</v>
      </c>
      <c r="J14" s="43">
        <f>'ULS Summary'!J14-ULSBoard!J14+LSU!J14+LSUA!J14+LSUS!J14+SUBR!J14+SUNO!J14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'ULS Summary'!B15-ULSBoard!B15+LSU!B15+LSUA!B15+LSUS!B15+SUBR!B15+SUNO!B15</f>
        <v>32832791.339999996</v>
      </c>
      <c r="C15" s="53">
        <f t="shared" si="0"/>
        <v>1</v>
      </c>
      <c r="D15" s="43">
        <f>'ULS Summary'!D15-ULSBoard!D15+LSU!D15+LSUA!D15+LSUS!D15+SUBR!D15+SUNO!D15</f>
        <v>0</v>
      </c>
      <c r="E15" s="55">
        <f>IF(ISBLANK(D15),"  ",IF(F15&gt;0,D15/F15,IF(D15&gt;0,1,0)))</f>
        <v>0</v>
      </c>
      <c r="F15" s="38">
        <f>D15+B15</f>
        <v>32832791.339999996</v>
      </c>
      <c r="G15" s="56">
        <f>IF(ISBLANK(F15),"  ",IF(F76&gt;0,F15/F76,IF(F15&gt;0,1,0)))</f>
        <v>1.1053937420325738E-2</v>
      </c>
      <c r="H15" s="4">
        <f>'ULS Summary'!H15-ULSBoard!H15+LSU!H15+LSUA!H15+LSUS!H15+SUBR!H15+SUNO!H15</f>
        <v>34201417</v>
      </c>
      <c r="I15" s="53">
        <f>IF(ISBLANK(H15),"  ",IF(L15&gt;0,H15/L15,IF(H15&gt;0,1,0)))</f>
        <v>1</v>
      </c>
      <c r="J15" s="43">
        <f>'ULS Summary'!J15-ULSBoard!J15+LSU!J15+LSUA!J15+LSUS!J15+SUBR!J15+SUNO!J15</f>
        <v>0</v>
      </c>
      <c r="K15" s="55">
        <f>IF(ISBLANK(J15),"  ",IF(L15&gt;0,J15/L15,IF(J15&gt;0,1,0)))</f>
        <v>0</v>
      </c>
      <c r="L15" s="38">
        <f t="shared" si="1"/>
        <v>34201417</v>
      </c>
      <c r="M15" s="56">
        <f>IF(ISBLANK(L15),"  ",IF(L76&gt;0,L15/L76,IF(L15&gt;0,1,0)))</f>
        <v>1.1302455343200461E-2</v>
      </c>
      <c r="N15" s="25"/>
    </row>
    <row r="16" spans="1:17" ht="15" customHeight="1" x14ac:dyDescent="0.2">
      <c r="A16" s="57" t="s">
        <v>15</v>
      </c>
      <c r="B16" s="4">
        <f>'ULS Summary'!B16-ULSBoard!B16+LSU!B16+LSUA!B16+LSUS!B16+SUBR!B16+SUNO!B16</f>
        <v>0</v>
      </c>
      <c r="C16" s="42">
        <f t="shared" si="0"/>
        <v>0</v>
      </c>
      <c r="D16" s="43">
        <f>'ULS Summary'!D16-ULSBoard!D16+LSU!D16+LSUA!D16+LSUS!D16+SUBR!D16+SUNO!D16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'ULS Summary'!H16-ULSBoard!H16+LSU!H16+LSUA!H16+LSUS!H16+SUBR!H16+SUNO!H16</f>
        <v>0</v>
      </c>
      <c r="I16" s="42">
        <f t="shared" ref="I16:I34" si="3">IF(ISBLANK(H16),"  ",IF(L16&gt;0,H16/L16,IF(H16&gt;0,1,0)))</f>
        <v>0</v>
      </c>
      <c r="J16" s="43">
        <f>'ULS Summary'!J16-ULSBoard!J16+LSU!J16+LSUA!J16+LSUS!J16+SUBR!J16+SUNO!J16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'ULS Summary'!B17-ULSBoard!B17+LSU!B17+LSUA!B17+LSUS!B17+SUBR!B17+SUNO!B17</f>
        <v>27061590.679999996</v>
      </c>
      <c r="C17" s="48">
        <f t="shared" si="0"/>
        <v>1</v>
      </c>
      <c r="D17" s="43">
        <f>'ULS Summary'!D17-ULSBoard!D17+LSU!D17+LSUA!D17+LSUS!D17+SUBR!D17+SUNO!D17</f>
        <v>0</v>
      </c>
      <c r="E17" s="44">
        <f t="shared" ref="E17:E34" si="5">IF(ISBLANK(D17),"  ",IF(F17&gt;0,D17/F17,IF(D17&gt;0,1,0)))</f>
        <v>0</v>
      </c>
      <c r="F17" s="34">
        <f t="shared" si="2"/>
        <v>27061590.679999996</v>
      </c>
      <c r="G17" s="51">
        <f>IF(ISBLANK(F17),"  ",IF(F76&gt;0,F17/F76,IF(F17&gt;0,1,0)))</f>
        <v>9.1109259268721751E-3</v>
      </c>
      <c r="H17" s="4">
        <f>'ULS Summary'!H17-ULSBoard!H17+LSU!H17+LSUA!H17+LSUS!H17+SUBR!H17+SUNO!H17</f>
        <v>27750412</v>
      </c>
      <c r="I17" s="48">
        <f t="shared" si="3"/>
        <v>1</v>
      </c>
      <c r="J17" s="43">
        <f>'ULS Summary'!J17-ULSBoard!J17+LSU!J17+LSUA!J17+LSUS!J17+SUBR!J17+SUNO!J17</f>
        <v>0</v>
      </c>
      <c r="K17" s="49">
        <f t="shared" si="4"/>
        <v>0</v>
      </c>
      <c r="L17" s="34">
        <f t="shared" si="1"/>
        <v>27750412</v>
      </c>
      <c r="M17" s="51">
        <f>IF(ISBLANK(L17),"  ",IF(L76&gt;0,L17/L76,IF(L17&gt;0,1,0)))</f>
        <v>9.170608117944767E-3</v>
      </c>
      <c r="N17" s="25"/>
    </row>
    <row r="18" spans="1:14" ht="15" customHeight="1" x14ac:dyDescent="0.2">
      <c r="A18" s="59" t="s">
        <v>17</v>
      </c>
      <c r="B18" s="4">
        <f>'ULS Summary'!B18-ULSBoard!B18+LSU!B18+LSUA!B18+LSUS!B18+SUBR!B18+SUNO!B18</f>
        <v>0</v>
      </c>
      <c r="C18" s="48">
        <f t="shared" si="0"/>
        <v>0</v>
      </c>
      <c r="D18" s="43">
        <f>'ULS Summary'!D18-ULSBoard!D18+LSU!D18+LSUA!D18+LSUS!D18+SUBR!D18+SUNO!D18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'ULS Summary'!H18-ULSBoard!H18+LSU!H18+LSUA!H18+LSUS!H18+SUBR!H18+SUNO!H18</f>
        <v>0</v>
      </c>
      <c r="I18" s="48">
        <f t="shared" si="3"/>
        <v>0</v>
      </c>
      <c r="J18" s="43">
        <f>'ULS Summary'!J18-ULSBoard!J18+LSU!J18+LSUA!J18+LSUS!J18+SUBR!J18+SUNO!J18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'ULS Summary'!B19-ULSBoard!B19+LSU!B19+LSUA!B19+LSUS!B19+SUBR!B19+SUNO!B19</f>
        <v>392432</v>
      </c>
      <c r="C19" s="48">
        <f t="shared" si="0"/>
        <v>1</v>
      </c>
      <c r="D19" s="43">
        <f>'ULS Summary'!D19-ULSBoard!D19+LSU!D19+LSUA!D19+LSUS!D19+SUBR!D19+SUNO!D19</f>
        <v>0</v>
      </c>
      <c r="E19" s="44">
        <f t="shared" si="5"/>
        <v>0</v>
      </c>
      <c r="F19" s="34">
        <f t="shared" si="2"/>
        <v>392432</v>
      </c>
      <c r="G19" s="51">
        <f>IF(ISBLANK(F19),"  ",IF(F76&gt;0,F19/F76,IF(F19&gt;0,1,0)))</f>
        <v>1.3212153437738353E-4</v>
      </c>
      <c r="H19" s="4">
        <f>'ULS Summary'!H19-ULSBoard!H19+LSU!H19+LSUA!H19+LSUS!H19+SUBR!H19+SUNO!H19</f>
        <v>491870</v>
      </c>
      <c r="I19" s="48">
        <f t="shared" si="3"/>
        <v>1</v>
      </c>
      <c r="J19" s="43">
        <f>'ULS Summary'!J19-ULSBoard!J19+LSU!J19+LSUA!J19+LSUS!J19+SUBR!J19+SUNO!J19</f>
        <v>0</v>
      </c>
      <c r="K19" s="49">
        <f t="shared" si="4"/>
        <v>0</v>
      </c>
      <c r="L19" s="34">
        <f t="shared" si="1"/>
        <v>491870</v>
      </c>
      <c r="M19" s="51">
        <f>IF(ISBLANK(L19),"  ",IF(L76&gt;0,L19/L76,IF(L19&gt;0,1,0)))</f>
        <v>1.625470286701867E-4</v>
      </c>
      <c r="N19" s="25"/>
    </row>
    <row r="20" spans="1:14" ht="15" customHeight="1" x14ac:dyDescent="0.2">
      <c r="A20" s="59" t="s">
        <v>19</v>
      </c>
      <c r="B20" s="4">
        <f>'ULS Summary'!B20-ULSBoard!B20+LSU!B20+LSUA!B20+LSUS!B20+SUBR!B20+SUNO!B20</f>
        <v>1160298</v>
      </c>
      <c r="C20" s="48">
        <f t="shared" si="0"/>
        <v>1</v>
      </c>
      <c r="D20" s="43">
        <f>'ULS Summary'!D20-ULSBoard!D20+LSU!D20+LSUA!D20+LSUS!D20+SUBR!D20+SUNO!D20</f>
        <v>0</v>
      </c>
      <c r="E20" s="44">
        <f t="shared" si="5"/>
        <v>0</v>
      </c>
      <c r="F20" s="34">
        <f>D20+B20</f>
        <v>1160298</v>
      </c>
      <c r="G20" s="51">
        <f>IF(ISBLANK(F20),"  ",IF(F76&gt;0,F20/F76,IF(F20&gt;0,1,0)))</f>
        <v>3.9064182353887902E-4</v>
      </c>
      <c r="H20" s="4">
        <f>'ULS Summary'!H20-ULSBoard!H20+LSU!H20+LSUA!H20+LSUS!H20+SUBR!H20+SUNO!H20</f>
        <v>1591874</v>
      </c>
      <c r="I20" s="48">
        <f t="shared" si="3"/>
        <v>1</v>
      </c>
      <c r="J20" s="43">
        <f>'ULS Summary'!J20-ULSBoard!J20+LSU!J20+LSUA!J20+LSUS!J20+SUBR!J20+SUNO!J20</f>
        <v>0</v>
      </c>
      <c r="K20" s="49">
        <f t="shared" si="4"/>
        <v>0</v>
      </c>
      <c r="L20" s="34">
        <f t="shared" si="1"/>
        <v>1591874</v>
      </c>
      <c r="M20" s="51">
        <f>IF(ISBLANK(L20),"  ",IF(L76&gt;0,L20/L76,IF(L20&gt;0,1,0)))</f>
        <v>5.260625545719901E-4</v>
      </c>
      <c r="N20" s="25"/>
    </row>
    <row r="21" spans="1:14" ht="15" customHeight="1" x14ac:dyDescent="0.2">
      <c r="A21" s="59" t="s">
        <v>20</v>
      </c>
      <c r="B21" s="4">
        <f>'ULS Summary'!B21-ULSBoard!B21+LSU!B21+LSUA!B21+LSUS!B21+SUBR!B21+SUNO!B21</f>
        <v>0</v>
      </c>
      <c r="C21" s="48">
        <f t="shared" si="0"/>
        <v>0</v>
      </c>
      <c r="D21" s="43">
        <f>'ULS Summary'!D21-ULSBoard!D21+LSU!D21+LSUA!D21+LSUS!D21+SUBR!D21+SUNO!D21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'ULS Summary'!H21-ULSBoard!H21+LSU!H21+LSUA!H21+LSUS!H21+SUBR!H21+SUNO!H21</f>
        <v>50000</v>
      </c>
      <c r="I21" s="48">
        <f t="shared" si="3"/>
        <v>1</v>
      </c>
      <c r="J21" s="43">
        <f>'ULS Summary'!J21-ULSBoard!J21+LSU!J21+LSUA!J21+LSUS!J21+SUBR!J21+SUNO!J21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1.6523372910544116E-5</v>
      </c>
      <c r="N21" s="25"/>
    </row>
    <row r="22" spans="1:14" ht="15" customHeight="1" x14ac:dyDescent="0.2">
      <c r="A22" s="59" t="s">
        <v>21</v>
      </c>
      <c r="B22" s="4">
        <f>'ULS Summary'!B22-ULSBoard!B22+LSU!B22+LSUA!B22+LSUS!B22+SUBR!B22+SUNO!B22</f>
        <v>0</v>
      </c>
      <c r="C22" s="48">
        <f t="shared" si="0"/>
        <v>0</v>
      </c>
      <c r="D22" s="43">
        <f>'ULS Summary'!D22-ULSBoard!D22+LSU!D22+LSUA!D22+LSUS!D22+SUBR!D22+SUNO!D22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'ULS Summary'!H22-ULSBoard!H22+LSU!H22+LSUA!H22+LSUS!H22+SUBR!H22+SUNO!H22</f>
        <v>0</v>
      </c>
      <c r="I22" s="48">
        <f t="shared" si="3"/>
        <v>0</v>
      </c>
      <c r="J22" s="43">
        <f>'ULS Summary'!J22-ULSBoard!J22+LSU!J22+LSUA!J22+LSUS!J22+SUBR!J22+SUNO!J22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'ULS Summary'!B23-ULSBoard!B23+LSU!B23+LSUA!B23+LSUS!B23+SUBR!B23+SUNO!B23</f>
        <v>750000</v>
      </c>
      <c r="C23" s="48">
        <f t="shared" si="0"/>
        <v>1</v>
      </c>
      <c r="D23" s="43">
        <f>'ULS Summary'!D23-ULSBoard!D23+LSU!D23+LSUA!D23+LSUS!D23+SUBR!D23+SUNO!D23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2.5250527679454695E-4</v>
      </c>
      <c r="H23" s="4">
        <f>'ULS Summary'!H23-ULSBoard!H23+LSU!H23+LSUA!H23+LSUS!H23+SUBR!H23+SUNO!H23</f>
        <v>750000</v>
      </c>
      <c r="I23" s="48">
        <f t="shared" si="3"/>
        <v>1</v>
      </c>
      <c r="J23" s="43">
        <f>'ULS Summary'!J23-ULSBoard!J23+LSU!J23+LSUA!J23+LSUS!J23+SUBR!J23+SUNO!J23</f>
        <v>0</v>
      </c>
      <c r="K23" s="49">
        <f t="shared" si="4"/>
        <v>0</v>
      </c>
      <c r="L23" s="34">
        <f t="shared" si="1"/>
        <v>750000</v>
      </c>
      <c r="M23" s="51">
        <f>IF(ISBLANK(L23),"  ",IF(L76&gt;0,L23/L76,IF(L23&gt;0,1,0)))</f>
        <v>2.4785059365816173E-4</v>
      </c>
      <c r="N23" s="25"/>
    </row>
    <row r="24" spans="1:14" ht="15" customHeight="1" x14ac:dyDescent="0.2">
      <c r="A24" s="59" t="s">
        <v>23</v>
      </c>
      <c r="B24" s="4">
        <f>'ULS Summary'!B24-ULSBoard!B24+LSU!B24+LSUA!B24+LSUS!B24+SUBR!B24+SUNO!B24</f>
        <v>3258470.66</v>
      </c>
      <c r="C24" s="48">
        <f t="shared" si="0"/>
        <v>1</v>
      </c>
      <c r="D24" s="43">
        <f>'ULS Summary'!D24-ULSBoard!D24+LSU!D24+LSUA!D24+LSUS!D24+SUBR!D24+SUNO!D24</f>
        <v>0</v>
      </c>
      <c r="E24" s="44">
        <f t="shared" si="5"/>
        <v>0</v>
      </c>
      <c r="F24" s="34">
        <f t="shared" si="2"/>
        <v>3258470.66</v>
      </c>
      <c r="G24" s="51">
        <f>IF(ISBLANK(F24),"  ",IF(F76&gt;0,F24/F76,IF(F24&gt;0,1,0)))</f>
        <v>1.0970413812402802E-3</v>
      </c>
      <c r="H24" s="4">
        <f>'ULS Summary'!H24-ULSBoard!H24+LSU!H24+LSUA!H24+LSUS!H24+SUBR!H24+SUNO!H24</f>
        <v>3357261</v>
      </c>
      <c r="I24" s="48">
        <f t="shared" si="3"/>
        <v>1</v>
      </c>
      <c r="J24" s="43">
        <f>'ULS Summary'!J24-ULSBoard!J24+LSU!J24+LSUA!J24+LSUS!J24+SUBR!J24+SUNO!J24</f>
        <v>0</v>
      </c>
      <c r="K24" s="49">
        <f t="shared" si="4"/>
        <v>0</v>
      </c>
      <c r="L24" s="34">
        <f t="shared" si="1"/>
        <v>3357261</v>
      </c>
      <c r="M24" s="51">
        <f>IF(ISBLANK(L24),"  ",IF(L76&gt;0,L24/L76,IF(L24&gt;0,1,0)))</f>
        <v>1.1094655092205251E-3</v>
      </c>
      <c r="N24" s="25"/>
    </row>
    <row r="25" spans="1:14" ht="15" customHeight="1" x14ac:dyDescent="0.2">
      <c r="A25" s="59" t="s">
        <v>24</v>
      </c>
      <c r="B25" s="4">
        <f>'ULS Summary'!B25-ULSBoard!B25+LSU!B25+LSUA!B25+LSUS!B25+SUBR!B25+SUNO!B25</f>
        <v>210000</v>
      </c>
      <c r="C25" s="48">
        <f t="shared" si="0"/>
        <v>1</v>
      </c>
      <c r="D25" s="43">
        <f>'ULS Summary'!D25-ULSBoard!D25+LSU!D25+LSUA!D25+LSUS!D25+SUBR!D25+SUNO!D25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7.0701477502473149E-5</v>
      </c>
      <c r="H25" s="4">
        <f>'ULS Summary'!H25-ULSBoard!H25+LSU!H25+LSUA!H25+LSUS!H25+SUBR!H25+SUNO!H25</f>
        <v>210000</v>
      </c>
      <c r="I25" s="48">
        <f t="shared" si="3"/>
        <v>1</v>
      </c>
      <c r="J25" s="43">
        <f>'ULS Summary'!J25-ULSBoard!J25+LSU!J25+LSUA!J25+LSUS!J25+SUBR!J25+SUNO!J25</f>
        <v>0</v>
      </c>
      <c r="K25" s="49">
        <f t="shared" si="4"/>
        <v>0</v>
      </c>
      <c r="L25" s="34">
        <f t="shared" si="1"/>
        <v>210000</v>
      </c>
      <c r="M25" s="51">
        <f>IF(ISBLANK(L25),"  ",IF(L76&gt;0,L25/L76,IF(L25&gt;0,1,0)))</f>
        <v>6.9398166224285288E-5</v>
      </c>
      <c r="N25" s="25"/>
    </row>
    <row r="26" spans="1:14" ht="15" customHeight="1" x14ac:dyDescent="0.2">
      <c r="A26" s="59" t="s">
        <v>25</v>
      </c>
      <c r="B26" s="4">
        <f>'ULS Summary'!B26-ULSBoard!B26+LSU!B26+LSUA!B26+LSUS!B26+SUBR!B26+SUNO!B26</f>
        <v>0</v>
      </c>
      <c r="C26" s="48">
        <f t="shared" si="0"/>
        <v>0</v>
      </c>
      <c r="D26" s="43">
        <f>'ULS Summary'!D26-ULSBoard!D26+LSU!D26+LSUA!D26+LSUS!D26+SUBR!D26+SUNO!D26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'ULS Summary'!H26-ULSBoard!H26+LSU!H26+LSUA!H26+LSUS!H26+SUBR!H26+SUNO!H26</f>
        <v>0</v>
      </c>
      <c r="I26" s="48">
        <f t="shared" si="3"/>
        <v>0</v>
      </c>
      <c r="J26" s="43">
        <f>'ULS Summary'!J26-ULSBoard!J26+LSU!J26+LSUA!J26+LSUS!J26+SUBR!J26+SUNO!J26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'ULS Summary'!B27-ULSBoard!B27+LSU!B27+LSUA!B27+LSUS!B27+SUBR!B27+SUNO!B27</f>
        <v>0</v>
      </c>
      <c r="C27" s="48">
        <f t="shared" si="0"/>
        <v>0</v>
      </c>
      <c r="D27" s="43">
        <f>'ULS Summary'!D27-ULSBoard!D27+LSU!D27+LSUA!D27+LSUS!D27+SUBR!D27+SUNO!D27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'ULS Summary'!H27-ULSBoard!H27+LSU!H27+LSUA!H27+LSUS!H27+SUBR!H27+SUNO!H27</f>
        <v>0</v>
      </c>
      <c r="I27" s="48">
        <f t="shared" si="3"/>
        <v>0</v>
      </c>
      <c r="J27" s="43">
        <f>'ULS Summary'!J27-ULSBoard!J27+LSU!J27+LSUA!J27+LSUS!J27+SUBR!J27+SUNO!J27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'ULS Summary'!B28-ULSBoard!B28+LSU!B28+LSUA!B28+LSUS!B28+SUBR!B28+SUNO!B28</f>
        <v>0</v>
      </c>
      <c r="C28" s="48">
        <f t="shared" si="0"/>
        <v>0</v>
      </c>
      <c r="D28" s="43">
        <f>'ULS Summary'!D28-ULSBoard!D28+LSU!D28+LSUA!D28+LSUS!D28+SUBR!D28+SUNO!D28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'ULS Summary'!H28-ULSBoard!H28+LSU!H28+LSUA!H28+LSUS!H28+SUBR!H28+SUNO!H28</f>
        <v>0</v>
      </c>
      <c r="I28" s="48">
        <f t="shared" si="3"/>
        <v>0</v>
      </c>
      <c r="J28" s="43">
        <f>'ULS Summary'!J28-ULSBoard!J28+LSU!J28+LSUA!J28+LSUS!J28+SUBR!J28+SUNO!J28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'ULS Summary'!B29-ULSBoard!B29+LSU!B29+LSUA!B29+LSUS!B29+SUBR!B29+SUNO!B29</f>
        <v>0</v>
      </c>
      <c r="C29" s="48">
        <f t="shared" si="0"/>
        <v>0</v>
      </c>
      <c r="D29" s="43">
        <f>'ULS Summary'!D29-ULSBoard!D29+LSU!D29+LSUA!D29+LSUS!D29+SUBR!D29+SUNO!D29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'ULS Summary'!H29-ULSBoard!H29+LSU!H29+LSUA!H29+LSUS!H29+SUBR!H29+SUNO!H29</f>
        <v>0</v>
      </c>
      <c r="I29" s="48">
        <f t="shared" si="3"/>
        <v>0</v>
      </c>
      <c r="J29" s="43">
        <f>'ULS Summary'!J29-ULSBoard!J29+LSU!J29+LSUA!J29+LSUS!J29+SUBR!J29+SUNO!J29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'ULS Summary'!B30-ULSBoard!B30+LSU!B30+LSUA!B30+LSUS!B30+SUBR!B30+SUNO!B30</f>
        <v>0</v>
      </c>
      <c r="C30" s="48">
        <f t="shared" si="0"/>
        <v>0</v>
      </c>
      <c r="D30" s="43">
        <f>'ULS Summary'!D30-ULSBoard!D30+LSU!D30+LSUA!D30+LSUS!D30+SUBR!D30+SUNO!D30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'ULS Summary'!H30-ULSBoard!H30+LSU!H30+LSUA!H30+LSUS!H30+SUBR!H30+SUNO!H30</f>
        <v>0</v>
      </c>
      <c r="I30" s="48">
        <f t="shared" si="3"/>
        <v>0</v>
      </c>
      <c r="J30" s="43">
        <f>'ULS Summary'!J30-ULSBoard!J30+LSU!J30+LSUA!J30+LSUS!J30+SUBR!J30+SUNO!J30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'ULS Summary'!B31-ULSBoard!B31+LSU!B31+LSUA!B31+LSUS!B31+SUBR!B31+SUNO!B31</f>
        <v>0</v>
      </c>
      <c r="C31" s="48">
        <f t="shared" si="0"/>
        <v>0</v>
      </c>
      <c r="D31" s="43">
        <f>'ULS Summary'!D31-ULSBoard!D31+LSU!D31+LSUA!D31+LSUS!D31+SUBR!D31+SUNO!D31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'ULS Summary'!H31-ULSBoard!H31+LSU!H31+LSUA!H31+LSUS!H31+SUBR!H31+SUNO!H31</f>
        <v>0</v>
      </c>
      <c r="I31" s="48">
        <f t="shared" si="3"/>
        <v>0</v>
      </c>
      <c r="J31" s="43">
        <f>'ULS Summary'!J31-ULSBoard!J31+LSU!J31+LSUA!J31+LSUS!J31+SUBR!J31+SUNO!J31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'ULS Summary'!B32-ULSBoard!B32+LSU!B32+LSUA!B32+LSUS!B32+SUBR!B32+SUNO!B32</f>
        <v>0</v>
      </c>
      <c r="C32" s="48">
        <f t="shared" si="0"/>
        <v>0</v>
      </c>
      <c r="D32" s="43">
        <f>'ULS Summary'!D32-ULSBoard!D32+LSU!D32+LSUA!D32+LSUS!D32+SUBR!D32+SUNO!D32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'ULS Summary'!H32-ULSBoard!H32+LSU!H32+LSUA!H32+LSUS!H32+SUBR!H32+SUNO!H32</f>
        <v>0</v>
      </c>
      <c r="I32" s="48">
        <f t="shared" si="3"/>
        <v>0</v>
      </c>
      <c r="J32" s="43">
        <f>'ULS Summary'!J32-ULSBoard!J32+LSU!J32+LSUA!J32+LSUS!J32+SUBR!J32+SUNO!J32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'ULS Summary'!B33-ULSBoard!B33+LSU!B33+LSUA!B33+LSUS!B33+SUBR!B33+SUNO!B33</f>
        <v>0</v>
      </c>
      <c r="C33" s="48">
        <f>IF(ISBLANK(B33),"  ",IF(F33&gt;0,B33/F33,IF(B33&gt;0,1,0)))</f>
        <v>0</v>
      </c>
      <c r="D33" s="43">
        <f>'ULS Summary'!D33-ULSBoard!D33+LSU!D33+LSUA!D33+LSUS!D33+SUBR!D33+SUNO!D33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'ULS Summary'!H33-ULSBoard!H33+LSU!H33+LSUA!H33+LSUS!H33+SUBR!H33+SUNO!H33</f>
        <v>0</v>
      </c>
      <c r="I33" s="48">
        <f>IF(ISBLANK(H33),"  ",IF(L33&gt;0,H33/L33,IF(H33&gt;0,1,0)))</f>
        <v>0</v>
      </c>
      <c r="J33" s="43">
        <f>'ULS Summary'!J33-ULSBoard!J33+LSU!J33+LSUA!J33+LSUS!J33+SUBR!J33+SUNO!J33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'ULS Summary'!B34-ULSBoard!B34+LSU!B34+LSUA!B34+LSUS!B34+SUBR!B34+SUNO!B34</f>
        <v>0</v>
      </c>
      <c r="C34" s="48">
        <f t="shared" si="0"/>
        <v>0</v>
      </c>
      <c r="D34" s="43">
        <f>'ULS Summary'!D34-ULSBoard!D34+LSU!D34+LSUA!D34+LSUS!D34+SUBR!D34+SUNO!D34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'ULS Summary'!H34-ULSBoard!H34+LSU!H34+LSUA!H34+LSUS!H34+SUBR!H34+SUNO!H34</f>
        <v>0</v>
      </c>
      <c r="I34" s="48">
        <f t="shared" si="3"/>
        <v>0</v>
      </c>
      <c r="J34" s="43">
        <f>'ULS Summary'!J34-ULSBoard!J34+LSU!J34+LSUA!J34+LSUS!J34+SUBR!J34+SUNO!J34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'ULS Summary'!B36-ULSBoard!B36+LSU!B36+LSUA!B36+LSUS!B36+SUBR!B36+SUNO!B36</f>
        <v>0</v>
      </c>
      <c r="C36" s="48">
        <f t="shared" si="0"/>
        <v>0</v>
      </c>
      <c r="D36" s="43">
        <f>'ULS Summary'!D36-ULSBoard!D36+LSU!D36+LSUA!D36+LSUS!D36+SUBR!D36+SUNO!D36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'ULS Summary'!H36-ULSBoard!H36+LSU!H36+LSUA!H36+LSUS!H36+SUBR!H36+SUNO!H36</f>
        <v>0</v>
      </c>
      <c r="I36" s="48">
        <f>IF(ISBLANK(H36),"  ",IF(L36&gt;0,H36/L36,IF(H36&gt;0,1,0)))</f>
        <v>0</v>
      </c>
      <c r="J36" s="43">
        <f>'ULS Summary'!J36-ULSBoard!J36+LSU!J36+LSUA!J36+LSUS!J36+SUBR!J36+SUNO!J36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'ULS Summary'!B38-ULSBoard!B38+LSU!B38+LSUA!B38+LSUS!B38+SUBR!B38+SUNO!B38</f>
        <v>0</v>
      </c>
      <c r="C38" s="48">
        <f t="shared" si="0"/>
        <v>0</v>
      </c>
      <c r="D38" s="43">
        <f>'ULS Summary'!D38-ULSBoard!D38+LSU!D38+LSUA!D38+LSUS!D38+SUBR!D38+SUNO!D38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'ULS Summary'!H38-ULSBoard!H38+LSU!H38+LSUA!H38+LSUS!H38+SUBR!H38+SUNO!H38</f>
        <v>0</v>
      </c>
      <c r="I38" s="48">
        <f>IF(ISBLANK(H38),"  ",IF(L38&gt;0,H38/L38,IF(H38&gt;0,1,0)))</f>
        <v>0</v>
      </c>
      <c r="J38" s="43">
        <f>'ULS Summary'!J38-ULSBoard!J38+LSU!J38+LSUA!J38+LSUS!J38+SUBR!J38+SUNO!J38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403368989.81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403368989.81</v>
      </c>
      <c r="G40" s="74">
        <f>IF(ISBLANK(F40),"  ",IF(F76&gt;0,F40/F76,IF(F40&gt;0,1,0)))</f>
        <v>0.13580373122974779</v>
      </c>
      <c r="H40" s="71">
        <f>H39+H38+H36+H34+H29+H28+H26+H27+H25+H24+H23+H22+H21+H20+H19+H18+H17+H16+H14+H13+H30+H31+H32</f>
        <v>415787174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415787174</v>
      </c>
      <c r="M40" s="74">
        <f>IF(ISBLANK(L40),"  ",IF(L76&gt;0,L40/L76,IF(L40&gt;0,1,0)))</f>
        <v>0.13740413054846587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'ULS Summary'!B42-ULSBoard!B42+LSU!B42+LSUA!B42+LSUS!B42+SUBR!B42+SUNO!B42</f>
        <v>0</v>
      </c>
      <c r="C42" s="42">
        <f t="shared" si="0"/>
        <v>0</v>
      </c>
      <c r="D42" s="43">
        <f>'ULS Summary'!D42-ULSBoard!D42+LSU!D42+LSUA!D42+LSUS!D42+SUBR!D42+SUNO!D42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'ULS Summary'!H42-ULSBoard!H42+LSU!H42+LSUA!H42+LSUS!H42+SUBR!H42+SUNO!H42</f>
        <v>0</v>
      </c>
      <c r="I42" s="42">
        <f t="shared" ref="I42:I48" si="7">IF(ISBLANK(H42),"  ",IF(L42&gt;0,H42/L42,IF(H42&gt;0,1,0)))</f>
        <v>0</v>
      </c>
      <c r="J42" s="43">
        <f>'ULS Summary'!J42-ULSBoard!J42+LSU!J42+LSUA!J42+LSUS!J42+SUBR!J42+SUNO!J42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'ULS Summary'!B43-ULSBoard!B43+LSU!B43+LSUA!B43+LSUS!B43+SUBR!B43+SUNO!B43</f>
        <v>0</v>
      </c>
      <c r="C43" s="48">
        <f t="shared" si="0"/>
        <v>0</v>
      </c>
      <c r="D43" s="43">
        <f>'ULS Summary'!D43-ULSBoard!D43+LSU!D43+LSUA!D43+LSUS!D43+SUBR!D43+SUNO!D43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'ULS Summary'!H43-ULSBoard!H43+LSU!H43+LSUA!H43+LSUS!H43+SUBR!H43+SUNO!H43</f>
        <v>0</v>
      </c>
      <c r="I43" s="48">
        <f t="shared" si="7"/>
        <v>0</v>
      </c>
      <c r="J43" s="43">
        <f>'ULS Summary'!J43-ULSBoard!J43+LSU!J43+LSUA!J43+LSUS!J43+SUBR!J43+SUNO!J43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'ULS Summary'!B44-ULSBoard!B44+LSU!B44+LSUA!B44+LSUS!B44+SUBR!B44+SUNO!B44</f>
        <v>0</v>
      </c>
      <c r="C44" s="48">
        <f t="shared" si="0"/>
        <v>0</v>
      </c>
      <c r="D44" s="43">
        <f>'ULS Summary'!D44-ULSBoard!D44+LSU!D44+LSUA!D44+LSUS!D44+SUBR!D44+SUNO!D44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'ULS Summary'!H44-ULSBoard!H44+LSU!H44+LSUA!H44+LSUS!H44+SUBR!H44+SUNO!H44</f>
        <v>0</v>
      </c>
      <c r="I44" s="48">
        <f t="shared" si="7"/>
        <v>0</v>
      </c>
      <c r="J44" s="43">
        <f>'ULS Summary'!J44-ULSBoard!J44+LSU!J44+LSUA!J44+LSUS!J44+SUBR!J44+SUNO!J44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'ULS Summary'!B45-ULSBoard!B45+LSU!B45+LSUA!B45+LSUS!B45+SUBR!B45+SUNO!B45</f>
        <v>10697562.890000001</v>
      </c>
      <c r="C45" s="48">
        <f t="shared" si="0"/>
        <v>0.88391524075161776</v>
      </c>
      <c r="D45" s="43">
        <f>'ULS Summary'!D45-ULSBoard!D45+LSU!D45+LSUA!D45+LSUS!D45+SUBR!D45+SUNO!D45</f>
        <v>1404913</v>
      </c>
      <c r="E45" s="49">
        <f t="shared" si="6"/>
        <v>0.11608475924838219</v>
      </c>
      <c r="F45" s="68">
        <f>D45+B45</f>
        <v>12102475.890000001</v>
      </c>
      <c r="G45" s="51">
        <f>IF(ISBLANK(F45),"  ",IF(D76&gt;0,F45/D76,IF(F45&gt;0,1,0)))</f>
        <v>8.8752019982087163E-3</v>
      </c>
      <c r="H45" s="4">
        <f>'ULS Summary'!H45-ULSBoard!H45+LSU!H45+LSUA!H45+LSUS!H45+SUBR!H45+SUNO!H45</f>
        <v>10642631</v>
      </c>
      <c r="I45" s="48">
        <f t="shared" si="7"/>
        <v>0.88066147475157874</v>
      </c>
      <c r="J45" s="43">
        <f>'ULS Summary'!J45-ULSBoard!J45+LSU!J45+LSUA!J45+LSUS!J45+SUBR!J45+SUNO!J45</f>
        <v>1442184</v>
      </c>
      <c r="K45" s="49">
        <f t="shared" si="8"/>
        <v>0.11933852524842126</v>
      </c>
      <c r="L45" s="68">
        <f>J45+H45</f>
        <v>12084815</v>
      </c>
      <c r="M45" s="51">
        <f>IF(ISBLANK(L45),"  ",IF(J76&gt;0,L45/J76,IF(L45&gt;0,1,0)))</f>
        <v>8.8114923692272831E-3</v>
      </c>
      <c r="N45" s="25"/>
    </row>
    <row r="46" spans="1:14" ht="15" customHeight="1" x14ac:dyDescent="0.2">
      <c r="A46" s="81" t="s">
        <v>43</v>
      </c>
      <c r="B46" s="4">
        <f>'ULS Summary'!B46-ULSBoard!B46+LSU!B46+LSUA!B46+LSUS!B46+SUBR!B46+SUNO!B46</f>
        <v>259923</v>
      </c>
      <c r="C46" s="48">
        <f t="shared" si="0"/>
        <v>1</v>
      </c>
      <c r="D46" s="43">
        <f>'ULS Summary'!D46-ULSBoard!D46+LSU!D46+LSUA!D46+LSUS!D46+SUBR!D46+SUNO!D46</f>
        <v>0</v>
      </c>
      <c r="E46" s="49">
        <f t="shared" si="6"/>
        <v>0</v>
      </c>
      <c r="F46" s="68">
        <f>D46+B46</f>
        <v>259923</v>
      </c>
      <c r="G46" s="51">
        <f>IF(ISBLANK(F46),"  ",IF(F76&gt;0,F46/F76,IF(F46&gt;0,1,0)))</f>
        <v>8.7509238747025369E-5</v>
      </c>
      <c r="H46" s="4">
        <f>'ULS Summary'!H46-ULSBoard!H46+LSU!H46+LSUA!H46+LSUS!H46+SUBR!H46+SUNO!H46</f>
        <v>509923</v>
      </c>
      <c r="I46" s="48">
        <f t="shared" si="7"/>
        <v>1</v>
      </c>
      <c r="J46" s="43">
        <f>'ULS Summary'!J46-ULSBoard!J46+LSU!J46+LSUA!J46+LSUS!J46+SUBR!J46+SUNO!J46</f>
        <v>0</v>
      </c>
      <c r="K46" s="49">
        <f t="shared" si="8"/>
        <v>0</v>
      </c>
      <c r="L46" s="68">
        <f>J46+H46</f>
        <v>509923</v>
      </c>
      <c r="M46" s="51">
        <f>IF(ISBLANK(L46),"  ",IF(L76&gt;0,L46/L76,IF(L46&gt;0,1,0)))</f>
        <v>1.6851295769326776E-4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10957485.890000001</v>
      </c>
      <c r="C47" s="84">
        <f t="shared" si="0"/>
        <v>0.88635595627508501</v>
      </c>
      <c r="D47" s="85">
        <f>D46+D45+D44+D43+D42</f>
        <v>1404913</v>
      </c>
      <c r="E47" s="75">
        <f t="shared" si="6"/>
        <v>0.11364404372491495</v>
      </c>
      <c r="F47" s="86">
        <f>F46+F45+F44+F43+F42</f>
        <v>12362398.890000001</v>
      </c>
      <c r="G47" s="74">
        <f>IF(ISBLANK(F47),"  ",IF(F76&gt;0,F47/F76,IF(F47&gt;0,1,0)))</f>
        <v>4.1620946047520669E-3</v>
      </c>
      <c r="H47" s="83">
        <f>H46+H45+H44+H43+H42</f>
        <v>11152554</v>
      </c>
      <c r="I47" s="84">
        <f t="shared" si="7"/>
        <v>0.88549313213184744</v>
      </c>
      <c r="J47" s="85">
        <f>J46+J45+J44+J43+J42</f>
        <v>1442184</v>
      </c>
      <c r="K47" s="75">
        <f t="shared" si="8"/>
        <v>0.11450686786815256</v>
      </c>
      <c r="L47" s="86">
        <f>L46+L45+L44+L43+L42</f>
        <v>12594738</v>
      </c>
      <c r="M47" s="74">
        <f>IF(ISBLANK(L47),"  ",IF(L76&gt;0,L47/L76,IF(L47&gt;0,1,0)))</f>
        <v>4.162151053692012E-3</v>
      </c>
      <c r="N47" s="76"/>
    </row>
    <row r="48" spans="1:14" s="77" customFormat="1" ht="15" customHeight="1" x14ac:dyDescent="0.25">
      <c r="A48" s="87" t="s">
        <v>45</v>
      </c>
      <c r="B48" s="88">
        <f>'ULS Summary'!B48-ULSBoard!B48+LSU!B48+LSUA!B48+LSUS!B48+SUBR!B48+SUNO!B48</f>
        <v>0</v>
      </c>
      <c r="C48" s="84">
        <f t="shared" si="0"/>
        <v>0</v>
      </c>
      <c r="D48" s="89">
        <f>'ULS Summary'!D48-ULSBoard!D48+LSU!D48+LSUA!D48+LSUS!D48+SUBR!D48+SUNO!D48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'ULS Summary'!H48-ULSBoard!H48+LSU!H48+LSUA!H48+LSUS!H48+SUBR!H48+SUNO!H48</f>
        <v>0</v>
      </c>
      <c r="I48" s="84">
        <f t="shared" si="7"/>
        <v>0</v>
      </c>
      <c r="J48" s="89">
        <f>'ULS Summary'!J48-ULSBoard!J48+LSU!J48+LSUA!J48+LSUS!J48+SUBR!J48+SUNO!J48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'ULS Summary'!B50-ULSBoard!B50+LSU!B50+LSUA!B50+LSUS!B50+SUBR!B50+SUNO!B50</f>
        <v>839809495.66000009</v>
      </c>
      <c r="C50" s="42">
        <f t="shared" si="0"/>
        <v>0.97992585425876078</v>
      </c>
      <c r="D50" s="43">
        <f>'ULS Summary'!D50-ULSBoard!D50+LSU!D50+LSUA!D50+LSUS!D50+SUBR!D50+SUNO!D50</f>
        <v>17203810</v>
      </c>
      <c r="E50" s="44">
        <f t="shared" ref="E50:E67" si="9">IF(ISBLANK(D50),"  ",IF(F50&gt;0,D50/F50,IF(D50&gt;0,1,0)))</f>
        <v>2.0074145741239176E-2</v>
      </c>
      <c r="F50" s="96">
        <f t="shared" ref="F50:F55" si="10">D50+B50</f>
        <v>857013305.66000009</v>
      </c>
      <c r="G50" s="46">
        <f>IF(ISBLANK(F50),"  ",IF(F76&gt;0,F50/F76,IF(F50&gt;0,1,0)))</f>
        <v>0.28853384261638398</v>
      </c>
      <c r="H50" s="4">
        <f>'ULS Summary'!H50-ULSBoard!H50+LSU!H50+LSUA!H50+LSUS!H50+SUBR!H50+SUNO!H50</f>
        <v>832174650</v>
      </c>
      <c r="I50" s="42">
        <f t="shared" ref="I50:I67" si="11">IF(ISBLANK(H50),"  ",IF(L50&gt;0,H50/L50,IF(H50&gt;0,1,0)))</f>
        <v>0.97377058271831107</v>
      </c>
      <c r="J50" s="43">
        <f>'ULS Summary'!J50-ULSBoard!J50+LSU!J50+LSUA!J50+LSUS!J50+SUBR!J50+SUNO!J50</f>
        <v>22415399</v>
      </c>
      <c r="K50" s="44">
        <f t="shared" ref="K50:K67" si="12">IF(ISBLANK(J50),"  ",IF(L50&gt;0,J50/L50,IF(J50&gt;0,1,0)))</f>
        <v>2.6229417281688941E-2</v>
      </c>
      <c r="L50" s="96">
        <f t="shared" ref="L50:L66" si="13">J50+H50</f>
        <v>854590049</v>
      </c>
      <c r="M50" s="46">
        <f>IF(ISBLANK(L50),"  ",IF(L76&gt;0,L50/L76,IF(L50&gt;0,1,0)))</f>
        <v>0.28241420130534339</v>
      </c>
      <c r="N50" s="25"/>
    </row>
    <row r="51" spans="1:14" ht="15" customHeight="1" x14ac:dyDescent="0.2">
      <c r="A51" s="31" t="s">
        <v>48</v>
      </c>
      <c r="B51" s="4">
        <f>'ULS Summary'!B51-ULSBoard!B51+LSU!B51+LSUA!B51+LSUS!B51+SUBR!B51+SUNO!B51</f>
        <v>114556288.44</v>
      </c>
      <c r="C51" s="48">
        <f t="shared" si="0"/>
        <v>0.99959634405491238</v>
      </c>
      <c r="D51" s="43">
        <f>'ULS Summary'!D51-ULSBoard!D51+LSU!D51+LSUA!D51+LSUS!D51+SUBR!D51+SUNO!D51</f>
        <v>46260</v>
      </c>
      <c r="E51" s="49">
        <f t="shared" si="9"/>
        <v>4.0365594508763787E-4</v>
      </c>
      <c r="F51" s="97">
        <f t="shared" si="10"/>
        <v>114602548.44</v>
      </c>
      <c r="G51" s="51">
        <f>IF(ISBLANK(F51),"  ",IF(F76&gt;0,F51/F76,IF(F51&gt;0,1,0)))</f>
        <v>3.8583664286936901E-2</v>
      </c>
      <c r="H51" s="4">
        <f>'ULS Summary'!H51-ULSBoard!H51+LSU!H51+LSUA!H51+LSUS!H51+SUBR!H51+SUNO!H51</f>
        <v>122812536</v>
      </c>
      <c r="I51" s="48">
        <f t="shared" si="11"/>
        <v>0.99962347018279418</v>
      </c>
      <c r="J51" s="43">
        <f>'ULS Summary'!J51-ULSBoard!J51+LSU!J51+LSUA!J51+LSUS!J51+SUBR!J51+SUNO!J51</f>
        <v>46260</v>
      </c>
      <c r="K51" s="49">
        <f t="shared" si="12"/>
        <v>3.7652981720576195E-4</v>
      </c>
      <c r="L51" s="97">
        <f t="shared" si="13"/>
        <v>122858796</v>
      </c>
      <c r="M51" s="51">
        <f>IF(ISBLANK(L51),"  ",IF(L76&gt;0,L51/L76,IF(L51&gt;0,1,0)))</f>
        <v>4.0600834032969317E-2</v>
      </c>
      <c r="N51" s="25"/>
    </row>
    <row r="52" spans="1:14" ht="15" customHeight="1" x14ac:dyDescent="0.2">
      <c r="A52" s="98" t="s">
        <v>49</v>
      </c>
      <c r="B52" s="4">
        <f>'ULS Summary'!B52-ULSBoard!B52+LSU!B52+LSUA!B52+LSUS!B52+SUBR!B52+SUNO!B52</f>
        <v>33633674.480000004</v>
      </c>
      <c r="C52" s="48">
        <f t="shared" si="0"/>
        <v>0.92479078802190673</v>
      </c>
      <c r="D52" s="43">
        <f>'ULS Summary'!D52-ULSBoard!D52+LSU!D52+LSUA!D52+LSUS!D52+SUBR!D52+SUNO!D52</f>
        <v>2735280.44</v>
      </c>
      <c r="E52" s="49">
        <f t="shared" si="9"/>
        <v>7.5209211978093313E-2</v>
      </c>
      <c r="F52" s="99">
        <f t="shared" si="10"/>
        <v>36368954.920000002</v>
      </c>
      <c r="G52" s="51">
        <f>IF(ISBLANK(F52),"  ",IF(F76&gt;0,F52/F76,IF(F52&gt;0,1,0)))</f>
        <v>1.2244470705070669E-2</v>
      </c>
      <c r="H52" s="4">
        <f>'ULS Summary'!H52-ULSBoard!H52+LSU!H52+LSUA!H52+LSUS!H52+SUBR!H52+SUNO!H52</f>
        <v>35035105</v>
      </c>
      <c r="I52" s="48">
        <f t="shared" si="11"/>
        <v>0.95962233037620259</v>
      </c>
      <c r="J52" s="43">
        <f>'ULS Summary'!J52-ULSBoard!J52+LSU!J52+LSUA!J52+LSUS!J52+SUBR!J52+SUNO!J52</f>
        <v>1474159</v>
      </c>
      <c r="K52" s="49">
        <f t="shared" si="12"/>
        <v>4.0377669623797401E-2</v>
      </c>
      <c r="L52" s="99">
        <f t="shared" si="13"/>
        <v>36509264</v>
      </c>
      <c r="M52" s="51">
        <f>IF(ISBLANK(L52),"  ",IF(L76&gt;0,L52/L76,IF(L52&gt;0,1,0)))</f>
        <v>1.206512367523007E-2</v>
      </c>
      <c r="N52" s="25"/>
    </row>
    <row r="53" spans="1:14" ht="15" customHeight="1" x14ac:dyDescent="0.2">
      <c r="A53" s="98" t="s">
        <v>50</v>
      </c>
      <c r="B53" s="4">
        <f>'ULS Summary'!B53-ULSBoard!B53+LSU!B53+LSUA!B53+LSUS!B53+SUBR!B53+SUNO!B53</f>
        <v>16160650.300000001</v>
      </c>
      <c r="C53" s="48">
        <f t="shared" si="0"/>
        <v>1</v>
      </c>
      <c r="D53" s="43">
        <f>'ULS Summary'!D53-ULSBoard!D53+LSU!D53+LSUA!D53+LSUS!D53+SUBR!D53+SUNO!D53</f>
        <v>0</v>
      </c>
      <c r="E53" s="49">
        <f t="shared" si="9"/>
        <v>0</v>
      </c>
      <c r="F53" s="4">
        <f>'ULS Summary'!F53-ULSBoard!F53+LSU!F53+LSUA!F53+LSUS!F53+SUBR!F53+SUNO!F53</f>
        <v>16160650.300000001</v>
      </c>
      <c r="G53" s="51">
        <f>IF(ISBLANK(F53),"  ",IF(F76&gt;0,F53/F76,IF(F53&gt;0,1,0)))</f>
        <v>5.4408659695751715E-3</v>
      </c>
      <c r="H53" s="4">
        <f>'ULS Summary'!H53-ULSBoard!H53+LSU!H53+LSUA!H53+LSUS!H53+SUBR!H53+SUNO!H53</f>
        <v>16250365</v>
      </c>
      <c r="I53" s="48">
        <f t="shared" si="11"/>
        <v>1</v>
      </c>
      <c r="J53" s="43">
        <f>'ULS Summary'!J53-ULSBoard!J53+LSU!J53+LSUA!J53+LSUS!J53+SUBR!J53+SUNO!J53</f>
        <v>0</v>
      </c>
      <c r="K53" s="49">
        <f t="shared" si="12"/>
        <v>0</v>
      </c>
      <c r="L53" s="4">
        <f>'ULS Summary'!L53-ULSBoard!L53+LSU!L53+LSUA!L53+LSUS!L53+SUBR!L53+SUNO!L53</f>
        <v>16250365</v>
      </c>
      <c r="M53" s="51">
        <f>IF(ISBLANK(L53),"  ",IF(L76&gt;0,L53/L76,IF(L53&gt;0,1,0)))</f>
        <v>5.370216816549085E-3</v>
      </c>
      <c r="N53" s="25"/>
    </row>
    <row r="54" spans="1:14" ht="15" customHeight="1" x14ac:dyDescent="0.2">
      <c r="A54" s="98" t="s">
        <v>51</v>
      </c>
      <c r="B54" s="4">
        <f>'ULS Summary'!B54-ULSBoard!B54+LSU!B54+LSUA!B54+LSUS!B54+SUBR!B54+SUNO!B54</f>
        <v>0</v>
      </c>
      <c r="C54" s="48">
        <f>IF(ISBLANK(B54),"  ",IF(F54&gt;0,B54/F54,IF(B54&gt;0,1,0)))</f>
        <v>0</v>
      </c>
      <c r="D54" s="43">
        <f>'ULS Summary'!D54-ULSBoard!D54+LSU!D54+LSUA!D54+LSUS!D54+SUBR!D54+SUNO!D54</f>
        <v>15722307.219999999</v>
      </c>
      <c r="E54" s="49">
        <f>IF(ISBLANK(D54),"  ",IF(F54&gt;0,D54/F54,IF(D54&gt;0,1,0)))</f>
        <v>1</v>
      </c>
      <c r="F54" s="99">
        <f t="shared" si="10"/>
        <v>15722307.219999999</v>
      </c>
      <c r="G54" s="51">
        <f>IF(ISBLANK(F54),"  ",IF(F76&gt;0,F54/F76,IF(F54&gt;0,1,0)))</f>
        <v>5.2932873819133384E-3</v>
      </c>
      <c r="H54" s="4">
        <f>'ULS Summary'!H54-ULSBoard!H54+LSU!H54+LSUA!H54+LSUS!H54+SUBR!H54+SUNO!H54</f>
        <v>0</v>
      </c>
      <c r="I54" s="48">
        <f>IF(ISBLANK(H54),"  ",IF(L54&gt;0,H54/L54,IF(H54&gt;0,1,0)))</f>
        <v>0</v>
      </c>
      <c r="J54" s="43">
        <f>'ULS Summary'!J54-ULSBoard!J54+LSU!J54+LSUA!J54+LSUS!J54+SUBR!J54+SUNO!J54</f>
        <v>17426954</v>
      </c>
      <c r="K54" s="49">
        <f>IF(ISBLANK(J54),"  ",IF(L54&gt;0,J54/L54,IF(J54&gt;0,1,0)))</f>
        <v>1</v>
      </c>
      <c r="L54" s="99">
        <f t="shared" si="13"/>
        <v>17426954</v>
      </c>
      <c r="M54" s="51">
        <f>IF(ISBLANK(L54),"  ",IF(L76&gt;0,L54/L76,IF(L54&gt;0,1,0)))</f>
        <v>5.7590411927379691E-3</v>
      </c>
      <c r="N54" s="25"/>
    </row>
    <row r="55" spans="1:14" ht="15" customHeight="1" x14ac:dyDescent="0.2">
      <c r="A55" s="31" t="s">
        <v>52</v>
      </c>
      <c r="B55" s="4">
        <f>'ULS Summary'!B55-ULSBoard!B55+LSU!B55+LSUA!B55+LSUS!B55+SUBR!B55+SUNO!B55</f>
        <v>146850811.84999999</v>
      </c>
      <c r="C55" s="48">
        <f t="shared" si="0"/>
        <v>0.48813578134427071</v>
      </c>
      <c r="D55" s="43">
        <f>'ULS Summary'!D55-ULSBoard!D55+LSU!D55+LSUA!D55+LSUS!D55+SUBR!D55+SUNO!D55</f>
        <v>153989277.03999999</v>
      </c>
      <c r="E55" s="49">
        <f t="shared" si="9"/>
        <v>0.51186421865572929</v>
      </c>
      <c r="F55" s="97">
        <f t="shared" si="10"/>
        <v>300840088.88999999</v>
      </c>
      <c r="G55" s="51">
        <f>IF(ISBLANK(F55),"  ",IF(F76&gt;0,F55/F76,IF(F55&gt;0,1,0)))</f>
        <v>0.10128494655475408</v>
      </c>
      <c r="H55" s="4">
        <f>'ULS Summary'!H55-ULSBoard!H55+LSU!H55+LSUA!H55+LSUS!H55+SUBR!H55+SUNO!H55</f>
        <v>156785052</v>
      </c>
      <c r="I55" s="48">
        <f t="shared" si="11"/>
        <v>0.53221533214354122</v>
      </c>
      <c r="J55" s="43">
        <f>'ULS Summary'!J55-ULSBoard!J55+LSU!J55+LSUA!J55+LSUS!J55+SUBR!J55+SUNO!J55</f>
        <v>137804454.41</v>
      </c>
      <c r="K55" s="49">
        <f t="shared" si="12"/>
        <v>0.46778466785645889</v>
      </c>
      <c r="L55" s="97">
        <f t="shared" si="13"/>
        <v>294589506.40999997</v>
      </c>
      <c r="M55" s="51">
        <f>IF(ISBLANK(L55),"  ",IF(L76&gt;0,L55/L76,IF(L55&gt;0,1,0)))</f>
        <v>9.7352245398911116E-2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1151010920.73</v>
      </c>
      <c r="C56" s="84">
        <f t="shared" si="0"/>
        <v>0.85850986556712661</v>
      </c>
      <c r="D56" s="85">
        <f>D55+D53+D52+D51+D50+D54</f>
        <v>189696934.69999999</v>
      </c>
      <c r="E56" s="75">
        <f t="shared" si="9"/>
        <v>0.14149013443287331</v>
      </c>
      <c r="F56" s="100">
        <f>F55+F53+F52+F51+F50+F54</f>
        <v>1340707855.4300001</v>
      </c>
      <c r="G56" s="74">
        <f>IF(ISBLANK(F56),"  ",IF(F76&gt;0,F56/F76,IF(F56&gt;0,1,0)))</f>
        <v>0.45138107751463419</v>
      </c>
      <c r="H56" s="83">
        <f>H55+H53+H52+H51+H50</f>
        <v>1163057708</v>
      </c>
      <c r="I56" s="84">
        <f t="shared" si="11"/>
        <v>0.86651475336452721</v>
      </c>
      <c r="J56" s="85">
        <f>J55+J53+J52+J51+J50+J54</f>
        <v>179167226.41</v>
      </c>
      <c r="K56" s="75">
        <f t="shared" si="12"/>
        <v>0.13348524663547268</v>
      </c>
      <c r="L56" s="97">
        <f t="shared" si="13"/>
        <v>1342224934.4100001</v>
      </c>
      <c r="M56" s="74">
        <f>IF(ISBLANK(L56),"  ",IF(L76&gt;0,L56/L76,IF(L56&gt;0,1,0)))</f>
        <v>0.443561662421741</v>
      </c>
      <c r="N56" s="76"/>
    </row>
    <row r="57" spans="1:14" ht="15" customHeight="1" x14ac:dyDescent="0.2">
      <c r="A57" s="41" t="s">
        <v>54</v>
      </c>
      <c r="B57" s="4">
        <f>'ULS Summary'!B57-ULSBoard!B57+LSU!B57+LSUA!B57+LSUS!B57+SUBR!B57+SUNO!B57</f>
        <v>0</v>
      </c>
      <c r="C57" s="48">
        <f t="shared" si="0"/>
        <v>0</v>
      </c>
      <c r="D57" s="43">
        <f>'ULS Summary'!D57-ULSBoard!D57+LSU!D57+LSUA!D57+LSUS!D57+SUBR!D57+SUNO!D57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'ULS Summary'!H57-ULSBoard!H57+LSU!H57+LSUA!H57+LSUS!H57+SUBR!H57+SUNO!H57</f>
        <v>0</v>
      </c>
      <c r="I57" s="48">
        <f t="shared" si="11"/>
        <v>0</v>
      </c>
      <c r="J57" s="43">
        <f>'ULS Summary'!J57-ULSBoard!J57+LSU!J57+LSUA!J57+LSUS!J57+SUBR!J57+SUNO!J57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'ULS Summary'!B58-ULSBoard!B58+LSU!B58+LSUA!B58+LSUS!B58+SUBR!B58+SUNO!B58</f>
        <v>0</v>
      </c>
      <c r="C58" s="48">
        <f t="shared" si="0"/>
        <v>0</v>
      </c>
      <c r="D58" s="43">
        <f>'ULS Summary'!D58-ULSBoard!D58+LSU!D58+LSUA!D58+LSUS!D58+SUBR!D58+SUNO!D58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'ULS Summary'!H58-ULSBoard!H58+LSU!H58+LSUA!H58+LSUS!H58+SUBR!H58+SUNO!H58</f>
        <v>0</v>
      </c>
      <c r="I58" s="48">
        <f t="shared" si="11"/>
        <v>0</v>
      </c>
      <c r="J58" s="43">
        <f>'ULS Summary'!J58-ULSBoard!J58+LSU!J58+LSUA!J58+LSUS!J58+SUBR!J58+SUNO!J58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'ULS Summary'!B59-ULSBoard!B59+LSU!B59+LSUA!B59+LSUS!B59+SUBR!B59+SUNO!B59</f>
        <v>3929382.31</v>
      </c>
      <c r="C59" s="48">
        <f t="shared" si="0"/>
        <v>0.14788500256123835</v>
      </c>
      <c r="D59" s="43">
        <f>'ULS Summary'!D59-ULSBoard!D59+LSU!D59+LSUA!D59+LSUS!D59+SUBR!D59+SUNO!D59</f>
        <v>22641143.720000003</v>
      </c>
      <c r="E59" s="49">
        <f t="shared" si="9"/>
        <v>0.85211499743876173</v>
      </c>
      <c r="F59" s="34">
        <f t="shared" si="14"/>
        <v>26570526.030000001</v>
      </c>
      <c r="G59" s="51">
        <f>IF(ISBLANK(F59),"  ",IF(F76&gt;0,F59/F76,IF(F59&gt;0,1,0)))</f>
        <v>8.9455973730424871E-3</v>
      </c>
      <c r="H59" s="4">
        <f>'ULS Summary'!H59-ULSBoard!H59+LSU!H59+LSUA!H59+LSUS!H59+SUBR!H59+SUNO!H59</f>
        <v>2528630</v>
      </c>
      <c r="I59" s="48">
        <f t="shared" si="11"/>
        <v>0.10067429658178448</v>
      </c>
      <c r="J59" s="43">
        <f>'ULS Summary'!J59-ULSBoard!J59+LSU!J59+LSUA!J59+LSUS!J59+SUBR!J59+SUNO!J59</f>
        <v>22588307.350000001</v>
      </c>
      <c r="K59" s="49">
        <f t="shared" si="12"/>
        <v>0.89932570341821549</v>
      </c>
      <c r="L59" s="34">
        <f t="shared" si="13"/>
        <v>25116937.350000001</v>
      </c>
      <c r="M59" s="51">
        <f>IF(ISBLANK(L59),"  ",IF(L76&gt;0,L59/L76,IF(L59&gt;0,1,0)))</f>
        <v>8.3003304440964747E-3</v>
      </c>
      <c r="N59" s="25"/>
    </row>
    <row r="60" spans="1:14" ht="15" customHeight="1" x14ac:dyDescent="0.2">
      <c r="A60" s="81" t="s">
        <v>57</v>
      </c>
      <c r="B60" s="4">
        <f>'ULS Summary'!B60-ULSBoard!B60+LSU!B60+LSUA!B60+LSUS!B60+SUBR!B60+SUNO!B60</f>
        <v>959722</v>
      </c>
      <c r="C60" s="48">
        <f t="shared" si="0"/>
        <v>1.0591561556496782E-2</v>
      </c>
      <c r="D60" s="43">
        <f>'ULS Summary'!D60-ULSBoard!D60+LSU!D60+LSUA!D60+LSUS!D60+SUBR!D60+SUNO!D60</f>
        <v>89652223.639999986</v>
      </c>
      <c r="E60" s="49">
        <f t="shared" si="9"/>
        <v>0.98940843844350324</v>
      </c>
      <c r="F60" s="68">
        <f t="shared" si="14"/>
        <v>90611945.639999986</v>
      </c>
      <c r="G60" s="51">
        <f>IF(ISBLANK(F60),"  ",IF(F76&gt;0,F60/F76,IF(F60&gt;0,1,0)))</f>
        <v>3.050665921962752E-2</v>
      </c>
      <c r="H60" s="4">
        <f>'ULS Summary'!H60-ULSBoard!H60+LSU!H60+LSUA!H60+LSUS!H60+SUBR!H60+SUNO!H60</f>
        <v>990000</v>
      </c>
      <c r="I60" s="48">
        <f t="shared" si="11"/>
        <v>1.044540034851648E-2</v>
      </c>
      <c r="J60" s="43">
        <f>'ULS Summary'!J60-ULSBoard!J60+LSU!J60+LSUA!J60+LSUS!J60+SUBR!J60+SUNO!J60</f>
        <v>93788559.650000006</v>
      </c>
      <c r="K60" s="49">
        <f t="shared" si="12"/>
        <v>0.98955459965148351</v>
      </c>
      <c r="L60" s="68">
        <f t="shared" si="13"/>
        <v>94778559.650000006</v>
      </c>
      <c r="M60" s="51">
        <f>IF(ISBLANK(L60),"  ",IF(L76&gt;0,L60/L76,IF(L60&gt;0,1,0)))</f>
        <v>3.1321229700423996E-2</v>
      </c>
      <c r="N60" s="25"/>
    </row>
    <row r="61" spans="1:14" ht="15" customHeight="1" x14ac:dyDescent="0.2">
      <c r="A61" s="103" t="s">
        <v>58</v>
      </c>
      <c r="B61" s="4">
        <f>'ULS Summary'!B61-ULSBoard!B61+LSU!B61+LSUA!B61+LSUS!B61+SUBR!B61+SUNO!B61</f>
        <v>163412</v>
      </c>
      <c r="C61" s="48">
        <f t="shared" si="0"/>
        <v>1</v>
      </c>
      <c r="D61" s="43">
        <f>'ULS Summary'!D61-ULSBoard!D61+LSU!D61+LSUA!D61+LSUS!D61+SUBR!D61+SUNO!D61</f>
        <v>0</v>
      </c>
      <c r="E61" s="49">
        <f t="shared" si="9"/>
        <v>0</v>
      </c>
      <c r="F61" s="34">
        <f t="shared" si="14"/>
        <v>163412</v>
      </c>
      <c r="G61" s="51">
        <f>IF(ISBLANK(F61),"  ",IF(F76&gt;0,F61/F76,IF(F61&gt;0,1,0)))</f>
        <v>5.5016523055400678E-5</v>
      </c>
      <c r="H61" s="4">
        <f>'ULS Summary'!H61-ULSBoard!H61+LSU!H61+LSUA!H61+LSUS!H61+SUBR!H61+SUNO!H61</f>
        <v>156000</v>
      </c>
      <c r="I61" s="48">
        <f t="shared" si="11"/>
        <v>1</v>
      </c>
      <c r="J61" s="43">
        <f>'ULS Summary'!J61-ULSBoard!J61+LSU!J61+LSUA!J61+LSUS!J61+SUBR!J61+SUNO!J61</f>
        <v>0</v>
      </c>
      <c r="K61" s="49">
        <f t="shared" si="12"/>
        <v>0</v>
      </c>
      <c r="L61" s="34">
        <f t="shared" si="13"/>
        <v>156000</v>
      </c>
      <c r="M61" s="51">
        <f>IF(ISBLANK(L61),"  ",IF(L76&gt;0,L61/L76,IF(L61&gt;0,1,0)))</f>
        <v>5.1552923480897645E-5</v>
      </c>
      <c r="N61" s="25"/>
    </row>
    <row r="62" spans="1:14" ht="15" customHeight="1" x14ac:dyDescent="0.2">
      <c r="A62" s="103" t="s">
        <v>59</v>
      </c>
      <c r="B62" s="4">
        <f>'ULS Summary'!B62-ULSBoard!B62+LSU!B62+LSUA!B62+LSUS!B62+SUBR!B62+SUNO!B62</f>
        <v>0</v>
      </c>
      <c r="C62" s="48">
        <f t="shared" si="0"/>
        <v>0</v>
      </c>
      <c r="D62" s="43">
        <f>'ULS Summary'!D62-ULSBoard!D62+LSU!D62+LSUA!D62+LSUS!D62+SUBR!D62+SUNO!D62</f>
        <v>218460283.35999998</v>
      </c>
      <c r="E62" s="49">
        <f t="shared" si="9"/>
        <v>1</v>
      </c>
      <c r="F62" s="34">
        <f t="shared" si="14"/>
        <v>218460283.35999998</v>
      </c>
      <c r="G62" s="51">
        <f>IF(ISBLANK(F62),"  ",IF(F76&gt;0,F62/F76,IF(F62&gt;0,1,0)))</f>
        <v>7.3549832424575939E-2</v>
      </c>
      <c r="H62" s="4">
        <f>'ULS Summary'!H62-ULSBoard!H62+LSU!H62+LSUA!H62+LSUS!H62+SUBR!H62+SUNO!H62</f>
        <v>0</v>
      </c>
      <c r="I62" s="48">
        <f t="shared" si="11"/>
        <v>0</v>
      </c>
      <c r="J62" s="43">
        <f>'ULS Summary'!J62-ULSBoard!J62+LSU!J62+LSUA!J62+LSUS!J62+SUBR!J62+SUNO!J62</f>
        <v>222584592</v>
      </c>
      <c r="K62" s="49">
        <f t="shared" si="12"/>
        <v>1</v>
      </c>
      <c r="L62" s="34">
        <f t="shared" si="13"/>
        <v>222584592</v>
      </c>
      <c r="M62" s="51">
        <f>IF(ISBLANK(L62),"  ",IF(L76&gt;0,L62/L76,IF(L62&gt;0,1,0)))</f>
        <v>7.355696435514629E-2</v>
      </c>
      <c r="N62" s="25"/>
    </row>
    <row r="63" spans="1:14" ht="15" customHeight="1" x14ac:dyDescent="0.2">
      <c r="A63" s="104" t="s">
        <v>60</v>
      </c>
      <c r="B63" s="4">
        <f>'ULS Summary'!B63-ULSBoard!B63+LSU!B63+LSUA!B63+LSUS!B63+SUBR!B63+SUNO!B63</f>
        <v>0</v>
      </c>
      <c r="C63" s="48">
        <f t="shared" si="0"/>
        <v>0</v>
      </c>
      <c r="D63" s="43">
        <f>'ULS Summary'!D63-ULSBoard!D63+LSU!D63+LSUA!D63+LSUS!D63+SUBR!D63+SUNO!D63</f>
        <v>301505296.87</v>
      </c>
      <c r="E63" s="49">
        <f t="shared" si="9"/>
        <v>1</v>
      </c>
      <c r="F63" s="34">
        <f t="shared" si="14"/>
        <v>301505296.87</v>
      </c>
      <c r="G63" s="51">
        <f>IF(ISBLANK(F63),"  ",IF(F76&gt;0,F63/F76,IF(F63&gt;0,1,0)))</f>
        <v>0.10150890458824187</v>
      </c>
      <c r="H63" s="4">
        <f>'ULS Summary'!H63-ULSBoard!H63+LSU!H63+LSUA!H63+LSUS!H63+SUBR!H63+SUNO!H63</f>
        <v>0</v>
      </c>
      <c r="I63" s="48">
        <f t="shared" si="11"/>
        <v>0</v>
      </c>
      <c r="J63" s="43">
        <f>'ULS Summary'!J63-ULSBoard!J63+LSU!J63+LSUA!J63+LSUS!J63+SUBR!J63+SUNO!J63</f>
        <v>316336354</v>
      </c>
      <c r="K63" s="49">
        <f t="shared" si="12"/>
        <v>1</v>
      </c>
      <c r="L63" s="34">
        <f t="shared" si="13"/>
        <v>316336354</v>
      </c>
      <c r="M63" s="51">
        <f>IF(ISBLANK(L63),"  ",IF(L76&gt;0,L63/L76,IF(L63&gt;0,1,0)))</f>
        <v>0.10453887084607788</v>
      </c>
      <c r="N63" s="25"/>
    </row>
    <row r="64" spans="1:14" ht="15" customHeight="1" x14ac:dyDescent="0.2">
      <c r="A64" s="104" t="s">
        <v>61</v>
      </c>
      <c r="B64" s="4">
        <f>'ULS Summary'!B64-ULSBoard!B64+LSU!B64+LSUA!B64+LSUS!B64+SUBR!B64+SUNO!B64</f>
        <v>0</v>
      </c>
      <c r="C64" s="48">
        <f t="shared" si="0"/>
        <v>0</v>
      </c>
      <c r="D64" s="43">
        <f>'ULS Summary'!D64-ULSBoard!D64+LSU!D64+LSUA!D64+LSUS!D64+SUBR!D64+SUNO!D64</f>
        <v>1775507.46</v>
      </c>
      <c r="E64" s="49">
        <f t="shared" si="9"/>
        <v>1</v>
      </c>
      <c r="F64" s="34">
        <f t="shared" si="14"/>
        <v>1775507.46</v>
      </c>
      <c r="G64" s="51">
        <f>IF(ISBLANK(F64),"  ",IF(F76&gt;0,F64/F76,IF(F64&gt;0,1,0)))</f>
        <v>5.9776667018411069E-4</v>
      </c>
      <c r="H64" s="4">
        <f>'ULS Summary'!H64-ULSBoard!H64+LSU!H64+LSUA!H64+LSUS!H64+SUBR!H64+SUNO!H64</f>
        <v>0</v>
      </c>
      <c r="I64" s="48">
        <f t="shared" si="11"/>
        <v>0</v>
      </c>
      <c r="J64" s="43">
        <f>'ULS Summary'!J64-ULSBoard!J64+LSU!J64+LSUA!J64+LSUS!J64+SUBR!J64+SUNO!J64</f>
        <v>7739369</v>
      </c>
      <c r="K64" s="49">
        <f t="shared" si="12"/>
        <v>1</v>
      </c>
      <c r="L64" s="34">
        <f t="shared" si="13"/>
        <v>7739369</v>
      </c>
      <c r="M64" s="51">
        <f>IF(ISBLANK(L64),"  ",IF(L76&gt;0,L64/L76,IF(L64&gt;0,1,0)))</f>
        <v>2.5576096015860984E-3</v>
      </c>
      <c r="N64" s="25"/>
    </row>
    <row r="65" spans="1:14" ht="15" customHeight="1" x14ac:dyDescent="0.2">
      <c r="A65" s="82" t="s">
        <v>62</v>
      </c>
      <c r="B65" s="4">
        <f>'ULS Summary'!B65-ULSBoard!B65+LSU!B65+LSUA!B65+LSUS!B65+SUBR!B65+SUNO!B65</f>
        <v>0</v>
      </c>
      <c r="C65" s="48">
        <f t="shared" si="0"/>
        <v>0</v>
      </c>
      <c r="D65" s="43">
        <f>'ULS Summary'!D65-ULSBoard!D65+LSU!D65+LSUA!D65+LSUS!D65+SUBR!D65+SUNO!D65</f>
        <v>91009140.950000018</v>
      </c>
      <c r="E65" s="49">
        <f t="shared" si="9"/>
        <v>1</v>
      </c>
      <c r="F65" s="34">
        <f t="shared" si="14"/>
        <v>91009140.950000018</v>
      </c>
      <c r="G65" s="51">
        <f>IF(ISBLANK(F65),"  ",IF(F76&gt;0,F65/F76,IF(F65&gt;0,1,0)))</f>
        <v>3.0640384435218257E-2</v>
      </c>
      <c r="H65" s="4">
        <f>'ULS Summary'!H65-ULSBoard!H65+LSU!H65+LSUA!H65+LSUS!H65+SUBR!H65+SUNO!H65</f>
        <v>0</v>
      </c>
      <c r="I65" s="48">
        <f t="shared" si="11"/>
        <v>0</v>
      </c>
      <c r="J65" s="43">
        <f>'ULS Summary'!J65-ULSBoard!J65+LSU!J65+LSUA!J65+LSUS!J65+SUBR!J65+SUNO!J65</f>
        <v>92773850.820000008</v>
      </c>
      <c r="K65" s="49">
        <f t="shared" si="12"/>
        <v>1</v>
      </c>
      <c r="L65" s="34">
        <f t="shared" si="13"/>
        <v>92773850.820000008</v>
      </c>
      <c r="M65" s="51">
        <f>IF(ISBLANK(L65),"  ",IF(L76&gt;0,L65/L76,IF(L65&gt;0,1,0)))</f>
        <v>3.0658738668920986E-2</v>
      </c>
      <c r="N65" s="25"/>
    </row>
    <row r="66" spans="1:14" ht="15" customHeight="1" x14ac:dyDescent="0.2">
      <c r="A66" s="81" t="s">
        <v>63</v>
      </c>
      <c r="B66" s="4">
        <f>'ULS Summary'!B66-ULSBoard!B66+LSU!B66+LSUA!B66+LSUS!B66+SUBR!B66+SUNO!B66</f>
        <v>36216825.870000005</v>
      </c>
      <c r="C66" s="48">
        <f t="shared" si="0"/>
        <v>0.33236803169556667</v>
      </c>
      <c r="D66" s="43">
        <f>'ULS Summary'!D66-ULSBoard!D66+LSU!D66+LSUA!D66+LSUS!D66+SUBR!D66+SUNO!D66</f>
        <v>72749207.010000005</v>
      </c>
      <c r="E66" s="49">
        <f t="shared" si="9"/>
        <v>0.66763196830443328</v>
      </c>
      <c r="F66" s="34">
        <f t="shared" si="14"/>
        <v>108966032.88000001</v>
      </c>
      <c r="G66" s="51">
        <f>IF(ISBLANK(F66),"  ",IF(F76&gt;0,F66/F76,IF(F66&gt;0,1,0)))</f>
        <v>3.6685997724757474E-2</v>
      </c>
      <c r="H66" s="4">
        <f>'ULS Summary'!H66-ULSBoard!H66+LSU!H66+LSUA!H66+LSUS!H66+SUBR!H66+SUNO!H66</f>
        <v>60861149</v>
      </c>
      <c r="I66" s="48">
        <f t="shared" si="11"/>
        <v>0.48252493806670305</v>
      </c>
      <c r="J66" s="43">
        <f>'ULS Summary'!J66-ULSBoard!J66+LSU!J66+LSUA!J66+LSUS!J66+SUBR!J66+SUNO!J66</f>
        <v>65269428.299999997</v>
      </c>
      <c r="K66" s="49">
        <f t="shared" si="12"/>
        <v>0.51747506193329695</v>
      </c>
      <c r="L66" s="34">
        <f t="shared" si="13"/>
        <v>126130577.3</v>
      </c>
      <c r="M66" s="51">
        <f>IF(ISBLANK(L66),"  ",IF(L76&gt;0,L66/L76,IF(L66&gt;0,1,0)))</f>
        <v>4.1682051283002217E-2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1192280262.9100001</v>
      </c>
      <c r="C67" s="84">
        <f t="shared" si="0"/>
        <v>0.54697526003701102</v>
      </c>
      <c r="D67" s="107">
        <f>D66+D65+D64+D63+D62+D61+D60+D59+D58+D57+D56</f>
        <v>987489737.71000004</v>
      </c>
      <c r="E67" s="75">
        <f t="shared" si="9"/>
        <v>0.45302473996298909</v>
      </c>
      <c r="F67" s="106">
        <f>F66+F65+F64+F63+F62+F61+F60+F59+F58+F57+F56</f>
        <v>2179770000.6199999</v>
      </c>
      <c r="G67" s="74">
        <f>IF(ISBLANK(F67),"  ",IF(F76&gt;0,F67/F76,IF(F67&gt;0,1,0)))</f>
        <v>0.73387123647333719</v>
      </c>
      <c r="H67" s="106">
        <f>H66+H65+H64+H63+H62+H61+H60+H59+H58+H57+H56</f>
        <v>1227593487</v>
      </c>
      <c r="I67" s="84">
        <f t="shared" si="11"/>
        <v>0.55102378977216859</v>
      </c>
      <c r="J67" s="107">
        <f>J66+J65+J64+J63+J62+J61+J60+J59+J58+J57+J56</f>
        <v>1000247687.53</v>
      </c>
      <c r="K67" s="75">
        <f t="shared" si="12"/>
        <v>0.4489762102278313</v>
      </c>
      <c r="L67" s="106">
        <f>L66+L65+L64+L63+L62+L61+L60+L59+L58+L57+L56</f>
        <v>2227841174.5300002</v>
      </c>
      <c r="M67" s="74">
        <f>IF(ISBLANK(L67),"  ",IF(L76&gt;0,L67/L76,IF(L67&gt;0,1,0)))</f>
        <v>0.73622901024447585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'ULS Summary'!B69-ULSBoard!B69+LSU!B69+LSUA!B69+LSUS!B69+SUBR!B69+SUNO!B69</f>
        <v>0</v>
      </c>
      <c r="C69" s="42">
        <f t="shared" si="0"/>
        <v>0</v>
      </c>
      <c r="D69" s="43">
        <f>'ULS Summary'!D69-ULSBoard!D69+LSU!D69+LSUA!D69+LSUS!D69+SUBR!D69+SUNO!D69</f>
        <v>2055506.3399999999</v>
      </c>
      <c r="E69" s="44">
        <f>IF(ISBLANK(D69),"  ",IF(F69&gt;0,D69/F69,IF(D69&gt;0,1,0)))</f>
        <v>1</v>
      </c>
      <c r="F69" s="58">
        <f>D69+B69</f>
        <v>2055506.3399999999</v>
      </c>
      <c r="G69" s="46">
        <f>IF(ISBLANK(F69),"  ",IF(F76&gt;0,F69/F76,IF(F69&gt;0,1,0)))</f>
        <v>6.9203492977952812E-4</v>
      </c>
      <c r="H69" s="4">
        <f>'ULS Summary'!H69-ULSBoard!H69+LSU!H69+LSUA!H69+LSUS!H69+SUBR!H69+SUNO!H69</f>
        <v>0</v>
      </c>
      <c r="I69" s="42">
        <f>IF(ISBLANK(H69),"  ",IF(L69&gt;0,H69/L69,IF(H69&gt;0,1,0)))</f>
        <v>0</v>
      </c>
      <c r="J69" s="43">
        <f>'ULS Summary'!J69-ULSBoard!J69+LSU!J69+LSUA!J69+LSUS!J69+SUBR!J69+SUNO!J69</f>
        <v>2181084.4500000002</v>
      </c>
      <c r="K69" s="44">
        <f>IF(ISBLANK(J69),"  ",IF(L69&gt;0,J69/L69,IF(J69&gt;0,1,0)))</f>
        <v>1</v>
      </c>
      <c r="L69" s="58">
        <f>J69+H69</f>
        <v>2181084.4500000002</v>
      </c>
      <c r="M69" s="46">
        <f>IF(ISBLANK(L69),"  ",IF(L76&gt;0,L69/L76,IF(L69&gt;0,1,0)))</f>
        <v>7.207774343347803E-4</v>
      </c>
    </row>
    <row r="70" spans="1:14" ht="15" customHeight="1" x14ac:dyDescent="0.2">
      <c r="A70" s="31" t="s">
        <v>67</v>
      </c>
      <c r="B70" s="4">
        <f>'ULS Summary'!B70-ULSBoard!B70+LSU!B70+LSUA!B70+LSUS!B70+SUBR!B70+SUNO!B70</f>
        <v>0</v>
      </c>
      <c r="C70" s="48">
        <f t="shared" si="0"/>
        <v>0</v>
      </c>
      <c r="D70" s="43">
        <f>'ULS Summary'!D70-ULSBoard!D70+LSU!D70+LSUA!D70+LSUS!D70+SUBR!D70+SUNO!D70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'ULS Summary'!H70-ULSBoard!H70+LSU!H70+LSUA!H70+LSUS!H70+SUBR!H70+SUNO!H70</f>
        <v>0</v>
      </c>
      <c r="I70" s="48">
        <f>IF(ISBLANK(H70),"  ",IF(L70&gt;0,H70/L70,IF(H70&gt;0,1,0)))</f>
        <v>0</v>
      </c>
      <c r="J70" s="43">
        <f>'ULS Summary'!J70-ULSBoard!J70+LSU!J70+LSUA!J70+LSUS!J70+SUBR!J70+SUNO!J70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'ULS Summary'!B72-ULSBoard!B72+LSU!B72+LSUA!B72+LSUS!B72+SUBR!B72+SUNO!B72</f>
        <v>0</v>
      </c>
      <c r="C72" s="42">
        <f t="shared" si="0"/>
        <v>0</v>
      </c>
      <c r="D72" s="43">
        <f>'ULS Summary'!D72-ULSBoard!D72+LSU!D72+LSUA!D72+LSUS!D72+SUBR!D72+SUNO!D72</f>
        <v>212322695.93000001</v>
      </c>
      <c r="E72" s="44">
        <f>IF(ISBLANK(D72),"  ",IF(F72&gt;0,D72/F72,IF(D72&gt;0,1,0)))</f>
        <v>1</v>
      </c>
      <c r="F72" s="58">
        <f>D72+B72</f>
        <v>212322695.93000001</v>
      </c>
      <c r="G72" s="46">
        <f>IF(ISBLANK(F72),"  ",IF(F76&gt;0,F72/F76,IF(F72&gt;0,1,0)))</f>
        <v>7.1483468140758774E-2</v>
      </c>
      <c r="H72" s="4">
        <f>'ULS Summary'!H72-ULSBoard!H72+LSU!H72+LSUA!H72+LSUS!H72+SUBR!H72+SUNO!H72</f>
        <v>0</v>
      </c>
      <c r="I72" s="42">
        <f>IF(ISBLANK(H72),"  ",IF(L72&gt;0,H72/L72,IF(H72&gt;0,1,0)))</f>
        <v>0</v>
      </c>
      <c r="J72" s="43">
        <f>'ULS Summary'!J72-ULSBoard!J72+LSU!J72+LSUA!J72+LSUS!J72+SUBR!J72+SUNO!J72</f>
        <v>197701784.49000001</v>
      </c>
      <c r="K72" s="44">
        <f>IF(ISBLANK(J72),"  ",IF(L72&gt;0,J72/L72,IF(J72&gt;0,1,0)))</f>
        <v>1</v>
      </c>
      <c r="L72" s="58">
        <f>J72+H72</f>
        <v>197701784.49000001</v>
      </c>
      <c r="M72" s="46">
        <f>IF(ISBLANK(L72),"  ",IF(L76&gt;0,L72/L76,IF(L72&gt;0,1,0)))</f>
        <v>6.5334006204165948E-2</v>
      </c>
    </row>
    <row r="73" spans="1:14" ht="15" customHeight="1" x14ac:dyDescent="0.2">
      <c r="A73" s="31" t="s">
        <v>70</v>
      </c>
      <c r="B73" s="4">
        <f>'ULS Summary'!B73-ULSBoard!B73+LSU!B73+LSUA!B73+LSUS!B73+SUBR!B73+SUNO!B73</f>
        <v>0</v>
      </c>
      <c r="C73" s="48">
        <f t="shared" si="0"/>
        <v>0</v>
      </c>
      <c r="D73" s="43">
        <f>'ULS Summary'!D73-ULSBoard!D73+LSU!D73+LSUA!D73+LSUS!D73+SUBR!D73+SUNO!D73</f>
        <v>160355365.56</v>
      </c>
      <c r="E73" s="49">
        <f>IF(ISBLANK(D73),"  ",IF(F73&gt;0,D73/F73,IF(D73&gt;0,1,0)))</f>
        <v>1</v>
      </c>
      <c r="F73" s="34">
        <f>D73+B73</f>
        <v>160355365.56</v>
      </c>
      <c r="G73" s="51">
        <f>IF(ISBLANK(F73),"  ",IF(F76&gt;0,F73/F76,IF(F73&gt;0,1,0)))</f>
        <v>5.3987434621624752E-2</v>
      </c>
      <c r="H73" s="4">
        <f>'ULS Summary'!H73-ULSBoard!H73+LSU!H73+LSUA!H73+LSUS!H73+SUBR!H73+SUNO!H73</f>
        <v>0</v>
      </c>
      <c r="I73" s="48">
        <f>IF(ISBLANK(H73),"  ",IF(L73&gt;0,H73/L73,IF(H73&gt;0,1,0)))</f>
        <v>0</v>
      </c>
      <c r="J73" s="43">
        <f>'ULS Summary'!J73-ULSBoard!J73+LSU!J73+LSUA!J73+LSUS!J73+SUBR!J73+SUNO!J73</f>
        <v>169910601.24000001</v>
      </c>
      <c r="K73" s="49">
        <f>IF(ISBLANK(J73),"  ",IF(L73&gt;0,J73/L73,IF(J73&gt;0,1,0)))</f>
        <v>1</v>
      </c>
      <c r="L73" s="34">
        <f>J73+H73</f>
        <v>169910601.24000001</v>
      </c>
      <c r="M73" s="51">
        <f>IF(ISBLANK(L73),"  ",IF(L76&gt;0,L73/L76,IF(L73&gt;0,1,0)))</f>
        <v>5.6149924514865598E-2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374733567.82999998</v>
      </c>
      <c r="E74" s="75">
        <f>IF(ISBLANK(D74),"  ",IF(F74&gt;0,D74/F74,IF(D74&gt;0,1,0)))</f>
        <v>1</v>
      </c>
      <c r="F74" s="112">
        <f>F73+F72+F71+F70+F69</f>
        <v>374733567.82999998</v>
      </c>
      <c r="G74" s="74">
        <f>IF(ISBLANK(F74),"  ",IF(F76&gt;0,F74/F76,IF(F74&gt;0,1,0)))</f>
        <v>0.12616293769216305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369793470.18000001</v>
      </c>
      <c r="K74" s="75">
        <f>IF(ISBLANK(J74),"  ",IF(L74&gt;0,J74/L74,IF(J74&gt;0,1,0)))</f>
        <v>1</v>
      </c>
      <c r="L74" s="112">
        <f>L73+L72+L71+L70+L69</f>
        <v>369793470.18000001</v>
      </c>
      <c r="M74" s="74">
        <f>IF(ISBLANK(L74),"  ",IF(L76&gt;0,L74/L76,IF(L74&gt;0,1,0)))</f>
        <v>0.12220470815336631</v>
      </c>
    </row>
    <row r="75" spans="1:14" s="77" customFormat="1" ht="15" customHeight="1" x14ac:dyDescent="0.25">
      <c r="A75" s="78" t="s">
        <v>72</v>
      </c>
      <c r="B75" s="88">
        <f>'ULS Summary'!B75-ULSBoard!B75+LSU!B75+LSUA!B75+LSUS!B75+SUBR!B75+SUNO!B75</f>
        <v>0</v>
      </c>
      <c r="C75" s="84">
        <f>IF(ISBLANK(B75),"  ",IF(F75&gt;0,B75/F75,IF(B75&gt;0,1,0)))</f>
        <v>0</v>
      </c>
      <c r="D75" s="89">
        <f>'ULS Summary'!D75-ULSBoard!D75+LSU!D75+LSUA!D75+LSUS!D75+SUBR!D75+SUNO!D75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'ULS Summary'!H75-ULSBoard!H75+LSU!H75+LSUA!H75+LSUS!H75+SUBR!H75+SUNO!H75</f>
        <v>0</v>
      </c>
      <c r="I75" s="84">
        <f>IF(ISBLANK(H75),"  ",IF(L75&gt;0,H75/L75,IF(H75&gt;0,1,0)))</f>
        <v>0</v>
      </c>
      <c r="J75" s="89">
        <f>'ULS Summary'!J75-ULSBoard!J75+LSU!J75+LSUA!J75+LSUS!J75+SUBR!J75+SUNO!J75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1606606738.6100001</v>
      </c>
      <c r="C76" s="116">
        <f t="shared" si="0"/>
        <v>0.54090223897693657</v>
      </c>
      <c r="D76" s="115">
        <f>D74+D67+D47+D40+D48+D75</f>
        <v>1363628218.54</v>
      </c>
      <c r="E76" s="117">
        <f>IF(ISBLANK(D76),"  ",IF(F76&gt;0,D76/F76,IF(D76&gt;0,1,0)))</f>
        <v>0.45909776102306354</v>
      </c>
      <c r="F76" s="115">
        <f>F74+F67+F47+F40+F48+F75</f>
        <v>2970234957.1499996</v>
      </c>
      <c r="G76" s="118">
        <f>IF(ISBLANK(F76),"  ",IF(F76&gt;0,F76/F76,IF(F76&gt;0,1,0)))</f>
        <v>1</v>
      </c>
      <c r="H76" s="115">
        <f>H74+H67+H47+H40+H48+H75</f>
        <v>1654533215</v>
      </c>
      <c r="I76" s="116">
        <f>IF(ISBLANK(H76),"  ",IF(L76&gt;0,H76/L76,IF(H76&gt;0,1,0)))</f>
        <v>0.54676938608652925</v>
      </c>
      <c r="J76" s="115">
        <f>J74+J67+J47+J40+J48+J75</f>
        <v>1371483341.71</v>
      </c>
      <c r="K76" s="117">
        <f>IF(ISBLANK(J76),"  ",IF(L76&gt;0,J76/L76,IF(J76&gt;0,1,0)))</f>
        <v>0.45323061391347069</v>
      </c>
      <c r="L76" s="115">
        <f>L74+L67+L47+L40+L48+L75</f>
        <v>3026016556.71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7099163</v>
      </c>
      <c r="C13" s="42">
        <v>1</v>
      </c>
      <c r="D13" s="43">
        <v>0</v>
      </c>
      <c r="E13" s="44">
        <v>0</v>
      </c>
      <c r="F13" s="45">
        <f>D13+B13</f>
        <v>7099163</v>
      </c>
      <c r="G13" s="46">
        <f>IF(ISBLANK(F13),"  ",IF(F76&gt;0,F13/F76,IF(F13&gt;0,1,0)))</f>
        <v>0.10967580070498811</v>
      </c>
      <c r="H13" s="4">
        <v>7149749</v>
      </c>
      <c r="I13" s="42">
        <v>1</v>
      </c>
      <c r="J13" s="43">
        <v>0</v>
      </c>
      <c r="K13" s="44">
        <v>0</v>
      </c>
      <c r="L13" s="45">
        <f t="shared" ref="L13:L34" si="0">J13+H13</f>
        <v>7149749</v>
      </c>
      <c r="M13" s="47">
        <f>IF(ISBLANK(L13),"  ",IF(L76&gt;0,L13/L76,IF(L13&gt;0,1,0)))</f>
        <v>0.10706550212090855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10000000</v>
      </c>
      <c r="C15" s="53">
        <v>1</v>
      </c>
      <c r="D15" s="80">
        <v>0</v>
      </c>
      <c r="E15" s="55">
        <v>0</v>
      </c>
      <c r="F15" s="38">
        <f>D15+B15</f>
        <v>10000000</v>
      </c>
      <c r="G15" s="56">
        <f>IF(ISBLANK(F15),"  ",IF(F76&gt;0,F15/F76,IF(F15&gt;0,1,0)))</f>
        <v>0.1544911712901762</v>
      </c>
      <c r="H15" s="79">
        <v>12000000</v>
      </c>
      <c r="I15" s="53">
        <v>1</v>
      </c>
      <c r="J15" s="80">
        <v>0</v>
      </c>
      <c r="K15" s="55">
        <v>0</v>
      </c>
      <c r="L15" s="38">
        <f t="shared" si="0"/>
        <v>12000000</v>
      </c>
      <c r="M15" s="56">
        <f>IF(ISBLANK(L15),"  ",IF(L76&gt;0,L15/L76,IF(L15&gt;0,1,0)))</f>
        <v>0.17969666144236709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2000000</v>
      </c>
      <c r="I16" s="42">
        <v>1</v>
      </c>
      <c r="J16" s="93">
        <v>0</v>
      </c>
      <c r="K16" s="44">
        <v>0</v>
      </c>
      <c r="L16" s="58">
        <f t="shared" si="0"/>
        <v>2000000</v>
      </c>
      <c r="M16" s="46">
        <f>IF(ISBLANK(L16),"  ",IF(L76&gt;0,L16/L76,IF(L16&gt;0,1,0)))</f>
        <v>2.9949443573727849E-2</v>
      </c>
      <c r="N16" s="25"/>
    </row>
    <row r="17" spans="1:14" ht="15" customHeight="1" x14ac:dyDescent="0.2">
      <c r="A17" s="59" t="s">
        <v>16</v>
      </c>
      <c r="B17" s="32">
        <v>0</v>
      </c>
      <c r="C17" s="48">
        <v>0</v>
      </c>
      <c r="D17" s="80">
        <v>0</v>
      </c>
      <c r="E17" s="44">
        <v>0</v>
      </c>
      <c r="F17" s="34">
        <f t="shared" si="1"/>
        <v>0</v>
      </c>
      <c r="G17" s="51">
        <f>IF(ISBLANK(F17),"  ",IF(F76&gt;0,F17/F76,IF(F17&gt;0,1,0)))</f>
        <v>0</v>
      </c>
      <c r="H17" s="32">
        <v>0</v>
      </c>
      <c r="I17" s="48">
        <v>0</v>
      </c>
      <c r="J17" s="80">
        <v>0</v>
      </c>
      <c r="K17" s="49">
        <v>0</v>
      </c>
      <c r="L17" s="34">
        <f t="shared" si="0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10000000</v>
      </c>
      <c r="C29" s="48">
        <v>1</v>
      </c>
      <c r="D29" s="80">
        <v>0</v>
      </c>
      <c r="E29" s="44">
        <v>0</v>
      </c>
      <c r="F29" s="34">
        <f t="shared" si="1"/>
        <v>10000000</v>
      </c>
      <c r="G29" s="51">
        <f>IF(ISBLANK(F29),"  ",IF(F76&gt;0,F29/F76,IF(F29&gt;0,1,0)))</f>
        <v>0.1544911712901762</v>
      </c>
      <c r="H29" s="32">
        <v>10000000</v>
      </c>
      <c r="I29" s="48">
        <v>1</v>
      </c>
      <c r="J29" s="80">
        <v>0</v>
      </c>
      <c r="K29" s="49">
        <v>0</v>
      </c>
      <c r="L29" s="34">
        <f t="shared" si="0"/>
        <v>10000000</v>
      </c>
      <c r="M29" s="51">
        <f>IF(ISBLANK(L29),"  ",IF(L76&gt;0,L29/L76,IF(L29&gt;0,1,0)))</f>
        <v>0.14974721786863923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17099163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17099163</v>
      </c>
      <c r="G40" s="74">
        <f>IF(ISBLANK(F40),"  ",IF(F76&gt;0,F40/F76,IF(F40&gt;0,1,0)))</f>
        <v>0.26416697199516431</v>
      </c>
      <c r="H40" s="71">
        <v>19149749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19149749</v>
      </c>
      <c r="M40" s="74">
        <f>IF(ISBLANK(L40),"  ",IF(L76&gt;0,L40/L76,IF(L40&gt;0,1,0)))</f>
        <v>0.28676216356327566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v>0</v>
      </c>
      <c r="F50" s="96">
        <f t="shared" ref="F50:F55" si="2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v>0</v>
      </c>
      <c r="L50" s="96">
        <f t="shared" ref="L50:L66" si="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v>0</v>
      </c>
      <c r="F52" s="99">
        <f t="shared" si="2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v>0</v>
      </c>
      <c r="L52" s="99">
        <f t="shared" si="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v>0</v>
      </c>
      <c r="F53" s="99">
        <f t="shared" si="2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v>0</v>
      </c>
      <c r="F55" s="97">
        <f t="shared" si="2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v>0</v>
      </c>
      <c r="L55" s="97">
        <f t="shared" si="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v>0</v>
      </c>
      <c r="L56" s="97">
        <f t="shared" si="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14766430</v>
      </c>
      <c r="E60" s="49">
        <v>1</v>
      </c>
      <c r="F60" s="68">
        <f t="shared" si="4"/>
        <v>14766430</v>
      </c>
      <c r="G60" s="51">
        <f>IF(ISBLANK(F60),"  ",IF(F76&gt;0,F60/F76,IF(F60&gt;0,1,0)))</f>
        <v>0.22812830664743963</v>
      </c>
      <c r="H60" s="69">
        <v>0</v>
      </c>
      <c r="I60" s="48">
        <v>0</v>
      </c>
      <c r="J60" s="70">
        <v>14766430</v>
      </c>
      <c r="K60" s="49">
        <v>1</v>
      </c>
      <c r="L60" s="68">
        <f t="shared" si="3"/>
        <v>14766430</v>
      </c>
      <c r="M60" s="51">
        <f>IF(ISBLANK(L60),"  ",IF(L76&gt;0,L60/L76,IF(L60&gt;0,1,0)))</f>
        <v>0.22112318103520107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v>0</v>
      </c>
      <c r="F66" s="34">
        <f t="shared" si="4"/>
        <v>0</v>
      </c>
      <c r="G66" s="51">
        <f>IF(ISBLANK(F66),"  ",IF(F76&gt;0,F66/F76,IF(F66&gt;0,1,0)))</f>
        <v>0</v>
      </c>
      <c r="H66" s="32">
        <v>0</v>
      </c>
      <c r="I66" s="48">
        <v>0</v>
      </c>
      <c r="J66" s="80">
        <v>0</v>
      </c>
      <c r="K66" s="49">
        <v>0</v>
      </c>
      <c r="L66" s="34">
        <f t="shared" si="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v>0</v>
      </c>
      <c r="D67" s="107">
        <v>14766430</v>
      </c>
      <c r="E67" s="75">
        <v>1</v>
      </c>
      <c r="F67" s="106">
        <f>F66+F65+F64+F63+F62+F61+F60+F59+F58+F57+F56</f>
        <v>14766430</v>
      </c>
      <c r="G67" s="74">
        <f>IF(ISBLANK(F67),"  ",IF(F76&gt;0,F67/F76,IF(F67&gt;0,1,0)))</f>
        <v>0.22812830664743963</v>
      </c>
      <c r="H67" s="106">
        <v>0</v>
      </c>
      <c r="I67" s="84">
        <v>0</v>
      </c>
      <c r="J67" s="107">
        <v>14766430</v>
      </c>
      <c r="K67" s="75">
        <v>1</v>
      </c>
      <c r="L67" s="106">
        <f>L66+L65+L64+L63+L62+L61+L60+L59+L58+L57+L56</f>
        <v>14766430</v>
      </c>
      <c r="M67" s="74">
        <f>IF(ISBLANK(L67),"  ",IF(L76&gt;0,L67/L76,IF(L67&gt;0,1,0)))</f>
        <v>0.22112318103520107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32863024.93</v>
      </c>
      <c r="E73" s="49">
        <v>1</v>
      </c>
      <c r="F73" s="34">
        <f>D73+B73</f>
        <v>32863024.93</v>
      </c>
      <c r="G73" s="51">
        <f>IF(ISBLANK(F73),"  ",IF(F76&gt;0,F73/F76,IF(F73&gt;0,1,0)))</f>
        <v>0.50770472135739608</v>
      </c>
      <c r="H73" s="32">
        <v>0</v>
      </c>
      <c r="I73" s="48">
        <v>0</v>
      </c>
      <c r="J73" s="80">
        <v>32863024.93</v>
      </c>
      <c r="K73" s="49">
        <v>1</v>
      </c>
      <c r="L73" s="34">
        <f>J73+H73</f>
        <v>32863024.93</v>
      </c>
      <c r="M73" s="51">
        <f>IF(ISBLANK(L73),"  ",IF(L76&gt;0,L73/L76,IF(L73&gt;0,1,0)))</f>
        <v>0.49211465540152327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32863024.93</v>
      </c>
      <c r="E74" s="75">
        <v>1</v>
      </c>
      <c r="F74" s="112">
        <f>F73+F72+F71+F70+F69</f>
        <v>32863024.93</v>
      </c>
      <c r="G74" s="74">
        <f>IF(ISBLANK(F74),"  ",IF(F76&gt;0,F74/F76,IF(F74&gt;0,1,0)))</f>
        <v>0.50770472135739608</v>
      </c>
      <c r="H74" s="110">
        <v>0</v>
      </c>
      <c r="I74" s="84">
        <v>0</v>
      </c>
      <c r="J74" s="111">
        <v>32863024.93</v>
      </c>
      <c r="K74" s="75">
        <v>1</v>
      </c>
      <c r="L74" s="112">
        <f>L73+L72+L71+L70+L69</f>
        <v>32863024.93</v>
      </c>
      <c r="M74" s="74">
        <f>IF(ISBLANK(L74),"  ",IF(L76&gt;0,L74/L76,IF(L74&gt;0,1,0)))</f>
        <v>0.49211465540152327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17099163</v>
      </c>
      <c r="C76" s="116">
        <v>0.26416697199516431</v>
      </c>
      <c r="D76" s="115">
        <v>47629454.93</v>
      </c>
      <c r="E76" s="117">
        <v>0.73583302800483574</v>
      </c>
      <c r="F76" s="115">
        <f>F74+F67+F47+F40+F48+F75</f>
        <v>64728617.93</v>
      </c>
      <c r="G76" s="118">
        <f>IF(ISBLANK(F76),"  ",IF(F76&gt;0,F76/F76,IF(F76&gt;0,1,0)))</f>
        <v>1</v>
      </c>
      <c r="H76" s="115">
        <v>19149749</v>
      </c>
      <c r="I76" s="116">
        <v>0.28676216356327566</v>
      </c>
      <c r="J76" s="115">
        <v>47629454.93</v>
      </c>
      <c r="K76" s="117">
        <v>0.73583302800483574</v>
      </c>
      <c r="L76" s="115">
        <f>L74+L67+L47+L40+L48+L75</f>
        <v>66779203.93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1286145</v>
      </c>
      <c r="C13" s="42">
        <v>1</v>
      </c>
      <c r="D13" s="43">
        <v>0</v>
      </c>
      <c r="E13" s="44">
        <v>0</v>
      </c>
      <c r="F13" s="45">
        <f>D13+B13</f>
        <v>1286145</v>
      </c>
      <c r="G13" s="46">
        <f>IF(ISBLANK(F13),"  ",IF(F76&gt;0,F13/F76,IF(F13&gt;0,1,0)))</f>
        <v>1</v>
      </c>
      <c r="H13" s="4">
        <v>1286145</v>
      </c>
      <c r="I13" s="42">
        <v>1</v>
      </c>
      <c r="J13" s="43">
        <v>0</v>
      </c>
      <c r="K13" s="44">
        <v>0</v>
      </c>
      <c r="L13" s="45">
        <f t="shared" ref="L13:L34" si="0">J13+H13</f>
        <v>1286145</v>
      </c>
      <c r="M13" s="47">
        <f>IF(ISBLANK(L13),"  ",IF(L76&gt;0,L13/L76,IF(L13&gt;0,1,0)))</f>
        <v>1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0</v>
      </c>
      <c r="C15" s="53">
        <v>0</v>
      </c>
      <c r="D15" s="80">
        <v>0</v>
      </c>
      <c r="E15" s="55">
        <v>0</v>
      </c>
      <c r="F15" s="38">
        <f>D15+B15</f>
        <v>0</v>
      </c>
      <c r="G15" s="56">
        <f>IF(ISBLANK(F15),"  ",IF(F76&gt;0,F15/F76,IF(F15&gt;0,1,0)))</f>
        <v>0</v>
      </c>
      <c r="H15" s="79">
        <v>0</v>
      </c>
      <c r="I15" s="53">
        <v>0</v>
      </c>
      <c r="J15" s="80">
        <v>0</v>
      </c>
      <c r="K15" s="55">
        <v>0</v>
      </c>
      <c r="L15" s="38">
        <f t="shared" si="0"/>
        <v>0</v>
      </c>
      <c r="M15" s="56">
        <f>IF(ISBLANK(L15),"  ",IF(L76&gt;0,L15/L76,IF(L15&gt;0,1,0)))</f>
        <v>0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v>0</v>
      </c>
      <c r="D17" s="80">
        <v>0</v>
      </c>
      <c r="E17" s="44">
        <v>0</v>
      </c>
      <c r="F17" s="34">
        <f t="shared" si="1"/>
        <v>0</v>
      </c>
      <c r="G17" s="51">
        <f>IF(ISBLANK(F17),"  ",IF(F76&gt;0,F17/F76,IF(F17&gt;0,1,0)))</f>
        <v>0</v>
      </c>
      <c r="H17" s="32">
        <v>0</v>
      </c>
      <c r="I17" s="48">
        <v>0</v>
      </c>
      <c r="J17" s="80">
        <v>0</v>
      </c>
      <c r="K17" s="49">
        <v>0</v>
      </c>
      <c r="L17" s="34">
        <f t="shared" si="0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1286145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1286145</v>
      </c>
      <c r="G40" s="74">
        <f>IF(ISBLANK(F40),"  ",IF(F76&gt;0,F40/F76,IF(F40&gt;0,1,0)))</f>
        <v>1</v>
      </c>
      <c r="H40" s="71">
        <v>1286145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1286145</v>
      </c>
      <c r="M40" s="74">
        <f>IF(ISBLANK(L40),"  ",IF(L76&gt;0,L40/L76,IF(L40&gt;0,1,0)))</f>
        <v>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v>0</v>
      </c>
      <c r="F50" s="96">
        <f t="shared" ref="F50:F55" si="2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v>0</v>
      </c>
      <c r="L50" s="96">
        <f t="shared" ref="L50:L66" si="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v>0</v>
      </c>
      <c r="F52" s="99">
        <f t="shared" si="2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v>0</v>
      </c>
      <c r="L52" s="99">
        <f t="shared" si="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v>0</v>
      </c>
      <c r="F53" s="99">
        <f t="shared" si="2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v>0</v>
      </c>
      <c r="L53" s="99">
        <f t="shared" si="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v>0</v>
      </c>
      <c r="F55" s="97">
        <f t="shared" si="2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v>0</v>
      </c>
      <c r="L55" s="97">
        <f t="shared" si="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v>0</v>
      </c>
      <c r="L56" s="97">
        <f t="shared" si="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v>0</v>
      </c>
      <c r="F60" s="68">
        <f t="shared" si="4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v>0</v>
      </c>
      <c r="L60" s="68">
        <f t="shared" si="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v>0</v>
      </c>
      <c r="F66" s="34">
        <f t="shared" si="4"/>
        <v>0</v>
      </c>
      <c r="G66" s="51">
        <f>IF(ISBLANK(F66),"  ",IF(F76&gt;0,F66/F76,IF(F66&gt;0,1,0)))</f>
        <v>0</v>
      </c>
      <c r="H66" s="32">
        <v>0</v>
      </c>
      <c r="I66" s="48">
        <v>0</v>
      </c>
      <c r="J66" s="80">
        <v>0</v>
      </c>
      <c r="K66" s="49">
        <v>0</v>
      </c>
      <c r="L66" s="34">
        <f t="shared" si="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v>0</v>
      </c>
      <c r="D67" s="107">
        <v>0</v>
      </c>
      <c r="E67" s="75"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0</v>
      </c>
      <c r="I67" s="84">
        <v>0</v>
      </c>
      <c r="J67" s="107">
        <v>0</v>
      </c>
      <c r="K67" s="75">
        <v>0</v>
      </c>
      <c r="L67" s="106">
        <f>L66+L65+L64+L63+L62+L61+L60+L59+L58+L57+L56</f>
        <v>0</v>
      </c>
      <c r="M67" s="74">
        <f>IF(ISBLANK(L67),"  ",IF(L76&gt;0,L67/L76,IF(L67&gt;0,1,0)))</f>
        <v>0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0</v>
      </c>
      <c r="E73" s="49"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v>0</v>
      </c>
      <c r="J73" s="80">
        <v>0</v>
      </c>
      <c r="K73" s="49"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0</v>
      </c>
      <c r="E74" s="75">
        <v>0</v>
      </c>
      <c r="F74" s="112">
        <f>F73+F72+F71+F70+F69</f>
        <v>0</v>
      </c>
      <c r="G74" s="74">
        <f>IF(ISBLANK(F74),"  ",IF(F76&gt;0,F74/F76,IF(F74&gt;0,1,0)))</f>
        <v>0</v>
      </c>
      <c r="H74" s="110">
        <v>0</v>
      </c>
      <c r="I74" s="84">
        <v>0</v>
      </c>
      <c r="J74" s="111">
        <v>0</v>
      </c>
      <c r="K74" s="75"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1286145</v>
      </c>
      <c r="C76" s="116">
        <v>1</v>
      </c>
      <c r="D76" s="115">
        <v>0</v>
      </c>
      <c r="E76" s="117">
        <v>0</v>
      </c>
      <c r="F76" s="115">
        <f>F74+F67+F47+F40+F48+F75</f>
        <v>1286145</v>
      </c>
      <c r="G76" s="118">
        <f>IF(ISBLANK(F76),"  ",IF(F76&gt;0,F76/F76,IF(F76&gt;0,1,0)))</f>
        <v>1</v>
      </c>
      <c r="H76" s="115">
        <v>1286145</v>
      </c>
      <c r="I76" s="116">
        <v>1</v>
      </c>
      <c r="J76" s="115">
        <v>0</v>
      </c>
      <c r="K76" s="117">
        <v>0</v>
      </c>
      <c r="L76" s="115">
        <f>L74+L67+L47+L40+L48+L75</f>
        <v>1286145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14226582.970000001</v>
      </c>
      <c r="C13" s="42">
        <v>1</v>
      </c>
      <c r="D13" s="43">
        <v>0</v>
      </c>
      <c r="E13" s="44">
        <v>0</v>
      </c>
      <c r="F13" s="45">
        <f>D13+B13</f>
        <v>14226582.970000001</v>
      </c>
      <c r="G13" s="46">
        <f>IF(ISBLANK(F13),"  ",IF(F76&gt;0,F13/F76,IF(F13&gt;0,1,0)))</f>
        <v>0.21589550782099545</v>
      </c>
      <c r="H13" s="4">
        <v>14555798</v>
      </c>
      <c r="I13" s="42">
        <v>1</v>
      </c>
      <c r="J13" s="43">
        <v>0</v>
      </c>
      <c r="K13" s="44">
        <v>0</v>
      </c>
      <c r="L13" s="45">
        <f t="shared" ref="L13:L34" si="0">J13+H13</f>
        <v>14555798</v>
      </c>
      <c r="M13" s="47">
        <f>IF(ISBLANK(L13),"  ",IF(L76&gt;0,L13/L76,IF(L13&gt;0,1,0)))</f>
        <v>0.2169919001386913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726291.91</v>
      </c>
      <c r="C15" s="53">
        <v>1</v>
      </c>
      <c r="D15" s="80">
        <v>0</v>
      </c>
      <c r="E15" s="55">
        <v>0</v>
      </c>
      <c r="F15" s="38">
        <f>D15+B15</f>
        <v>726291.91</v>
      </c>
      <c r="G15" s="56">
        <f>IF(ISBLANK(F15),"  ",IF(F76&gt;0,F15/F76,IF(F15&gt;0,1,0)))</f>
        <v>1.1021842776047208E-2</v>
      </c>
      <c r="H15" s="79">
        <v>745816</v>
      </c>
      <c r="I15" s="53">
        <v>1</v>
      </c>
      <c r="J15" s="80">
        <v>0</v>
      </c>
      <c r="K15" s="55">
        <v>0</v>
      </c>
      <c r="L15" s="38">
        <f t="shared" si="0"/>
        <v>745816</v>
      </c>
      <c r="M15" s="56">
        <f>IF(ISBLANK(L15),"  ",IF(L76&gt;0,L15/L76,IF(L15&gt;0,1,0)))</f>
        <v>1.1118320753959226E-2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726291.91</v>
      </c>
      <c r="C17" s="48">
        <v>1</v>
      </c>
      <c r="D17" s="80">
        <v>0</v>
      </c>
      <c r="E17" s="44">
        <v>0</v>
      </c>
      <c r="F17" s="34">
        <f t="shared" si="1"/>
        <v>726291.91</v>
      </c>
      <c r="G17" s="51">
        <f>IF(ISBLANK(F17),"  ",IF(F76&gt;0,F17/F76,IF(F17&gt;0,1,0)))</f>
        <v>1.1021842776047208E-2</v>
      </c>
      <c r="H17" s="32">
        <v>745816</v>
      </c>
      <c r="I17" s="48">
        <v>1</v>
      </c>
      <c r="J17" s="80">
        <v>0</v>
      </c>
      <c r="K17" s="49">
        <v>0</v>
      </c>
      <c r="L17" s="34">
        <f t="shared" si="0"/>
        <v>745816</v>
      </c>
      <c r="M17" s="51">
        <f>IF(ISBLANK(L17),"  ",IF(L76&gt;0,L17/L76,IF(L17&gt;0,1,0)))</f>
        <v>1.1118320753959226E-2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14952874.880000001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14952874.880000001</v>
      </c>
      <c r="G40" s="74">
        <f>IF(ISBLANK(F40),"  ",IF(F76&gt;0,F40/F76,IF(F40&gt;0,1,0)))</f>
        <v>0.22691735059704266</v>
      </c>
      <c r="H40" s="71">
        <v>15301614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15301614</v>
      </c>
      <c r="M40" s="74">
        <f>IF(ISBLANK(L40),"  ",IF(L76&gt;0,L40/L76,IF(L40&gt;0,1,0)))</f>
        <v>0.22811022089265051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19844541.580000002</v>
      </c>
      <c r="C50" s="42">
        <v>1</v>
      </c>
      <c r="D50" s="93">
        <v>0</v>
      </c>
      <c r="E50" s="44">
        <v>0</v>
      </c>
      <c r="F50" s="96">
        <f t="shared" ref="F50:F55" si="2">D50+B50</f>
        <v>19844541.580000002</v>
      </c>
      <c r="G50" s="46">
        <f>IF(ISBLANK(F50),"  ",IF(F76&gt;0,F50/F76,IF(F50&gt;0,1,0)))</f>
        <v>0.30115083790137692</v>
      </c>
      <c r="H50" s="91">
        <v>20659875</v>
      </c>
      <c r="I50" s="42">
        <v>1</v>
      </c>
      <c r="J50" s="93">
        <v>0</v>
      </c>
      <c r="K50" s="44">
        <v>0</v>
      </c>
      <c r="L50" s="96">
        <f t="shared" ref="L50:L66" si="3">J50+H50</f>
        <v>20659875</v>
      </c>
      <c r="M50" s="46">
        <f>IF(ISBLANK(L50),"  ",IF(L76&gt;0,L50/L76,IF(L50&gt;0,1,0)))</f>
        <v>0.30798899056429918</v>
      </c>
      <c r="N50" s="25"/>
    </row>
    <row r="51" spans="1:14" ht="15" customHeight="1" x14ac:dyDescent="0.2">
      <c r="A51" s="31" t="s">
        <v>48</v>
      </c>
      <c r="B51" s="79">
        <v>466991.39</v>
      </c>
      <c r="C51" s="48">
        <v>1</v>
      </c>
      <c r="D51" s="80">
        <v>0</v>
      </c>
      <c r="E51" s="49">
        <v>0</v>
      </c>
      <c r="F51" s="97">
        <f t="shared" si="2"/>
        <v>466991.39</v>
      </c>
      <c r="G51" s="51">
        <f>IF(ISBLANK(F51),"  ",IF(F76&gt;0,F51/F76,IF(F51&gt;0,1,0)))</f>
        <v>7.0868277719735914E-3</v>
      </c>
      <c r="H51" s="79">
        <v>467000</v>
      </c>
      <c r="I51" s="48">
        <v>1</v>
      </c>
      <c r="J51" s="80">
        <v>0</v>
      </c>
      <c r="K51" s="49">
        <v>0</v>
      </c>
      <c r="L51" s="97">
        <f t="shared" si="3"/>
        <v>467000</v>
      </c>
      <c r="M51" s="51">
        <f>IF(ISBLANK(L51),"  ",IF(L76&gt;0,L51/L76,IF(L51&gt;0,1,0)))</f>
        <v>6.9618455384424013E-3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1123717</v>
      </c>
      <c r="E52" s="49">
        <v>1</v>
      </c>
      <c r="F52" s="99">
        <f t="shared" si="2"/>
        <v>1123717</v>
      </c>
      <c r="G52" s="51">
        <f>IF(ISBLANK(F52),"  ",IF(F76&gt;0,F52/F76,IF(F52&gt;0,1,0)))</f>
        <v>1.7052967172347326E-2</v>
      </c>
      <c r="H52" s="125">
        <v>0</v>
      </c>
      <c r="I52" s="48">
        <v>0</v>
      </c>
      <c r="J52" s="126">
        <v>1124000</v>
      </c>
      <c r="K52" s="49">
        <v>1</v>
      </c>
      <c r="L52" s="99">
        <f t="shared" si="3"/>
        <v>1124000</v>
      </c>
      <c r="M52" s="51">
        <f>IF(ISBLANK(L52),"  ",IF(L76&gt;0,L52/L76,IF(L52&gt;0,1,0)))</f>
        <v>1.6756133587171863E-2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481827</v>
      </c>
      <c r="E53" s="49">
        <v>1</v>
      </c>
      <c r="F53" s="99">
        <f t="shared" si="2"/>
        <v>481827</v>
      </c>
      <c r="G53" s="51">
        <f>IF(ISBLANK(F53),"  ",IF(F76&gt;0,F53/F76,IF(F53&gt;0,1,0)))</f>
        <v>7.3119655694010108E-3</v>
      </c>
      <c r="H53" s="125">
        <v>0</v>
      </c>
      <c r="I53" s="48">
        <v>0</v>
      </c>
      <c r="J53" s="126">
        <v>482000</v>
      </c>
      <c r="K53" s="49">
        <v>1</v>
      </c>
      <c r="L53" s="99">
        <f t="shared" si="3"/>
        <v>482000</v>
      </c>
      <c r="M53" s="51">
        <f>IF(ISBLANK(L53),"  ",IF(L76&gt;0,L53/L76,IF(L53&gt;0,1,0)))</f>
        <v>7.1854594208334852E-3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963919.5</v>
      </c>
      <c r="E54" s="49">
        <v>1</v>
      </c>
      <c r="F54" s="99">
        <f t="shared" si="2"/>
        <v>963919.5</v>
      </c>
      <c r="G54" s="51">
        <f>IF(ISBLANK(F54),"  ",IF(F76&gt;0,F54/F76,IF(F54&gt;0,1,0)))</f>
        <v>1.4627960234013946E-2</v>
      </c>
      <c r="H54" s="125">
        <v>0</v>
      </c>
      <c r="I54" s="48">
        <v>0</v>
      </c>
      <c r="J54" s="126">
        <v>964000</v>
      </c>
      <c r="K54" s="49">
        <v>1</v>
      </c>
      <c r="L54" s="99">
        <f t="shared" si="3"/>
        <v>964000</v>
      </c>
      <c r="M54" s="51">
        <f>IF(ISBLANK(L54),"  ",IF(L76&gt;0,L54/L76,IF(L54&gt;0,1,0)))</f>
        <v>1.437091884166697E-2</v>
      </c>
      <c r="N54" s="25"/>
    </row>
    <row r="55" spans="1:14" ht="15" customHeight="1" x14ac:dyDescent="0.2">
      <c r="A55" s="31" t="s">
        <v>52</v>
      </c>
      <c r="B55" s="79">
        <v>1155061</v>
      </c>
      <c r="C55" s="48">
        <v>0.29451894861869898</v>
      </c>
      <c r="D55" s="80">
        <v>2766795.3200000003</v>
      </c>
      <c r="E55" s="49">
        <v>2.3954937835497838</v>
      </c>
      <c r="F55" s="97">
        <f t="shared" si="2"/>
        <v>3921856.3200000003</v>
      </c>
      <c r="G55" s="51">
        <f>IF(ISBLANK(F55),"  ",IF(F76&gt;0,F55/F76,IF(F55&gt;0,1,0)))</f>
        <v>5.9516130021725129E-2</v>
      </c>
      <c r="H55" s="79">
        <v>1155000</v>
      </c>
      <c r="I55" s="48">
        <v>0.29449260581336051</v>
      </c>
      <c r="J55" s="80">
        <v>2767000</v>
      </c>
      <c r="K55" s="49">
        <v>0.70550739418663944</v>
      </c>
      <c r="L55" s="97">
        <f t="shared" si="3"/>
        <v>3922000</v>
      </c>
      <c r="M55" s="51">
        <f>IF(ISBLANK(L55),"  ",IF(L76&gt;0,L55/L76,IF(L55&gt;0,1,0)))</f>
        <v>5.8467576449188652E-2</v>
      </c>
      <c r="N55" s="25"/>
    </row>
    <row r="56" spans="1:14" s="77" customFormat="1" ht="15" customHeight="1" x14ac:dyDescent="0.25">
      <c r="A56" s="87" t="s">
        <v>53</v>
      </c>
      <c r="B56" s="127">
        <v>21466593.970000003</v>
      </c>
      <c r="C56" s="84">
        <v>0.80090705784904626</v>
      </c>
      <c r="D56" s="107">
        <v>5336258.82</v>
      </c>
      <c r="E56" s="75">
        <v>0.23948876923508458</v>
      </c>
      <c r="F56" s="100">
        <f>F55+F53+F52+F51+F50+F54</f>
        <v>26802852.790000003</v>
      </c>
      <c r="G56" s="74">
        <f>IF(ISBLANK(F56),"  ",IF(F76&gt;0,F56/F76,IF(F56&gt;0,1,0)))</f>
        <v>0.40674668867083796</v>
      </c>
      <c r="H56" s="127">
        <v>22281875</v>
      </c>
      <c r="I56" s="84">
        <v>0.80676258536960688</v>
      </c>
      <c r="J56" s="107">
        <v>5337000</v>
      </c>
      <c r="K56" s="75">
        <v>0.19323741463039315</v>
      </c>
      <c r="L56" s="132">
        <f t="shared" si="3"/>
        <v>27618875</v>
      </c>
      <c r="M56" s="74">
        <f>IF(ISBLANK(L56),"  ",IF(L76&gt;0,L56/L76,IF(L56&gt;0,1,0)))</f>
        <v>0.41173092440160253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648654.41999999993</v>
      </c>
      <c r="E60" s="49">
        <v>1</v>
      </c>
      <c r="F60" s="68">
        <f t="shared" si="4"/>
        <v>648654.41999999993</v>
      </c>
      <c r="G60" s="51">
        <f>IF(ISBLANK(F60),"  ",IF(F76&gt;0,F60/F76,IF(F60&gt;0,1,0)))</f>
        <v>9.8436550576862271E-3</v>
      </c>
      <c r="H60" s="69">
        <v>0</v>
      </c>
      <c r="I60" s="48">
        <v>0</v>
      </c>
      <c r="J60" s="70">
        <v>650000</v>
      </c>
      <c r="K60" s="49">
        <v>1</v>
      </c>
      <c r="L60" s="68">
        <f t="shared" si="3"/>
        <v>650000</v>
      </c>
      <c r="M60" s="51">
        <f>IF(ISBLANK(L60),"  ",IF(L76&gt;0,L60/L76,IF(L60&gt;0,1,0)))</f>
        <v>9.6899349036136204E-3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32480.929999999935</v>
      </c>
      <c r="E62" s="49">
        <v>1</v>
      </c>
      <c r="F62" s="34">
        <f t="shared" si="4"/>
        <v>32480.929999999935</v>
      </c>
      <c r="G62" s="51">
        <f>IF(ISBLANK(F62),"  ",IF(F76&gt;0,F62/F76,IF(F62&gt;0,1,0)))</f>
        <v>4.9291434855689678E-4</v>
      </c>
      <c r="H62" s="32">
        <v>0</v>
      </c>
      <c r="I62" s="48">
        <v>0</v>
      </c>
      <c r="J62" s="80">
        <v>32300</v>
      </c>
      <c r="K62" s="49">
        <v>1</v>
      </c>
      <c r="L62" s="34">
        <f t="shared" si="3"/>
        <v>32300</v>
      </c>
      <c r="M62" s="51">
        <f>IF(ISBLANK(L62),"  ",IF(L76&gt;0,L62/L76,IF(L62&gt;0,1,0)))</f>
        <v>4.8151522674879993E-4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188877.87</v>
      </c>
      <c r="E63" s="49">
        <v>1</v>
      </c>
      <c r="F63" s="34">
        <f t="shared" si="4"/>
        <v>188877.87</v>
      </c>
      <c r="G63" s="51">
        <f>IF(ISBLANK(F63),"  ",IF(F76&gt;0,F63/F76,IF(F63&gt;0,1,0)))</f>
        <v>2.8663160890979541E-3</v>
      </c>
      <c r="H63" s="32">
        <v>0</v>
      </c>
      <c r="I63" s="48">
        <v>0</v>
      </c>
      <c r="J63" s="80">
        <v>215000</v>
      </c>
      <c r="K63" s="49">
        <v>1</v>
      </c>
      <c r="L63" s="34">
        <f t="shared" si="3"/>
        <v>215000</v>
      </c>
      <c r="M63" s="51">
        <f>IF(ISBLANK(L63),"  ",IF(L76&gt;0,L63/L76,IF(L63&gt;0,1,0)))</f>
        <v>3.205132314272198E-3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8439.65</v>
      </c>
      <c r="E65" s="49">
        <v>1</v>
      </c>
      <c r="F65" s="34">
        <f t="shared" si="4"/>
        <v>8439.65</v>
      </c>
      <c r="G65" s="51">
        <f>IF(ISBLANK(F65),"  ",IF(F76&gt;0,F65/F76,IF(F65&gt;0,1,0)))</f>
        <v>1.2807590736466665E-4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618125.07999999996</v>
      </c>
      <c r="C66" s="48">
        <v>1</v>
      </c>
      <c r="D66" s="80">
        <v>0</v>
      </c>
      <c r="E66" s="49">
        <v>0</v>
      </c>
      <c r="F66" s="34">
        <f t="shared" si="4"/>
        <v>618125.07999999996</v>
      </c>
      <c r="G66" s="51">
        <f>IF(ISBLANK(F66),"  ",IF(F76&gt;0,F66/F76,IF(F66&gt;0,1,0)))</f>
        <v>9.3803570628944507E-3</v>
      </c>
      <c r="H66" s="32">
        <v>618125</v>
      </c>
      <c r="I66" s="48">
        <v>1</v>
      </c>
      <c r="J66" s="80">
        <v>0</v>
      </c>
      <c r="K66" s="49">
        <v>0</v>
      </c>
      <c r="L66" s="34">
        <f t="shared" si="3"/>
        <v>618125</v>
      </c>
      <c r="M66" s="51">
        <f>IF(ISBLANK(L66),"  ",IF(L76&gt;0,L66/L76,IF(L66&gt;0,1,0)))</f>
        <v>9.2147554035325683E-3</v>
      </c>
      <c r="N66" s="25"/>
    </row>
    <row r="67" spans="1:14" s="77" customFormat="1" ht="15" customHeight="1" x14ac:dyDescent="0.25">
      <c r="A67" s="105" t="s">
        <v>64</v>
      </c>
      <c r="B67" s="106">
        <v>22084719.050000001</v>
      </c>
      <c r="C67" s="84">
        <v>0.78039446280395386</v>
      </c>
      <c r="D67" s="107">
        <v>6214711.6900000004</v>
      </c>
      <c r="E67" s="75">
        <v>0.27138478995633192</v>
      </c>
      <c r="F67" s="106">
        <f>F66+F65+F64+F63+F62+F61+F60+F59+F58+F57+F56</f>
        <v>28299430.740000002</v>
      </c>
      <c r="G67" s="74">
        <f>IF(ISBLANK(F67),"  ",IF(F76&gt;0,F67/F76,IF(F67&gt;0,1,0)))</f>
        <v>0.42945800713643811</v>
      </c>
      <c r="H67" s="106">
        <v>22900000</v>
      </c>
      <c r="I67" s="84">
        <v>0.78601510933847729</v>
      </c>
      <c r="J67" s="107">
        <v>6234300</v>
      </c>
      <c r="K67" s="75">
        <v>0.21398489066152268</v>
      </c>
      <c r="L67" s="106">
        <f>L66+L65+L64+L63+L62+L61+L60+L59+L58+L57+L56</f>
        <v>29134300</v>
      </c>
      <c r="M67" s="74">
        <f>IF(ISBLANK(L67),"  ",IF(L76&gt;0,L67/L76,IF(L67&gt;0,1,0)))</f>
        <v>0.43432226224976972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53754.74</v>
      </c>
      <c r="E69" s="44">
        <v>1</v>
      </c>
      <c r="F69" s="58">
        <f>D69+B69</f>
        <v>53754.74</v>
      </c>
      <c r="G69" s="46">
        <f>IF(ISBLANK(F69),"  ",IF(F76&gt;0,F69/F76,IF(F69&gt;0,1,0)))</f>
        <v>8.1575504916101265E-4</v>
      </c>
      <c r="H69" s="3">
        <v>0</v>
      </c>
      <c r="I69" s="42">
        <v>0</v>
      </c>
      <c r="J69" s="93">
        <v>54000</v>
      </c>
      <c r="K69" s="44">
        <v>1</v>
      </c>
      <c r="L69" s="58">
        <f>J69+H69</f>
        <v>54000</v>
      </c>
      <c r="M69" s="46">
        <f>IF(ISBLANK(L69),"  ",IF(L76&gt;0,L69/L76,IF(L69&gt;0,1,0)))</f>
        <v>8.0500997660790086E-4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19222628.629999999</v>
      </c>
      <c r="E72" s="44">
        <v>1</v>
      </c>
      <c r="F72" s="58">
        <f>D72+B72</f>
        <v>19222628.629999999</v>
      </c>
      <c r="G72" s="46">
        <f>IF(ISBLANK(F72),"  ",IF(F76&gt;0,F72/F76,IF(F72&gt;0,1,0)))</f>
        <v>0.29171299801784067</v>
      </c>
      <c r="H72" s="3">
        <v>0</v>
      </c>
      <c r="I72" s="42">
        <v>0</v>
      </c>
      <c r="J72" s="93">
        <v>19223000</v>
      </c>
      <c r="K72" s="44">
        <v>1</v>
      </c>
      <c r="L72" s="58">
        <f>J72+H72</f>
        <v>19223000</v>
      </c>
      <c r="M72" s="46">
        <f>IF(ISBLANK(L72),"  ",IF(L76&gt;0,L72/L76,IF(L72&gt;0,1,0)))</f>
        <v>0.28656864408025329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3366998.76</v>
      </c>
      <c r="E73" s="49">
        <v>1</v>
      </c>
      <c r="F73" s="34">
        <f>D73+B73</f>
        <v>3366998.76</v>
      </c>
      <c r="G73" s="51">
        <f>IF(ISBLANK(F73),"  ",IF(F76&gt;0,F73/F76,IF(F73&gt;0,1,0)))</f>
        <v>5.109588919951745E-2</v>
      </c>
      <c r="H73" s="32">
        <v>0</v>
      </c>
      <c r="I73" s="48">
        <v>0</v>
      </c>
      <c r="J73" s="80">
        <v>3367000</v>
      </c>
      <c r="K73" s="49">
        <v>1</v>
      </c>
      <c r="L73" s="34">
        <f>J73+H73</f>
        <v>3367000</v>
      </c>
      <c r="M73" s="51">
        <f>IF(ISBLANK(L73),"  ",IF(L76&gt;0,L73/L76,IF(L73&gt;0,1,0)))</f>
        <v>5.019386280071856E-2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22643382.129999999</v>
      </c>
      <c r="E74" s="75">
        <v>1</v>
      </c>
      <c r="F74" s="112">
        <f>F73+F72+F71+F70+F69</f>
        <v>22643382.129999999</v>
      </c>
      <c r="G74" s="74">
        <f>IF(ISBLANK(F74),"  ",IF(F76&gt;0,F74/F76,IF(F74&gt;0,1,0)))</f>
        <v>0.34362464226651912</v>
      </c>
      <c r="H74" s="110">
        <v>0</v>
      </c>
      <c r="I74" s="84">
        <v>0</v>
      </c>
      <c r="J74" s="111">
        <v>22644000</v>
      </c>
      <c r="K74" s="75">
        <v>1</v>
      </c>
      <c r="L74" s="112">
        <f>L73+L72+L71+L70+L69</f>
        <v>22644000</v>
      </c>
      <c r="M74" s="74">
        <f>IF(ISBLANK(L74),"  ",IF(L76&gt;0,L74/L76,IF(L74&gt;0,1,0)))</f>
        <v>0.33756751685757974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37037593.93</v>
      </c>
      <c r="C76" s="116">
        <v>0.56206400137313983</v>
      </c>
      <c r="D76" s="115">
        <v>28858093.82</v>
      </c>
      <c r="E76" s="117">
        <v>0.43793599862686</v>
      </c>
      <c r="F76" s="115">
        <f>F74+F67+F47+F40+F48+F75</f>
        <v>65895687.750000007</v>
      </c>
      <c r="G76" s="118">
        <f>IF(ISBLANK(F76),"  ",IF(F76&gt;0,F76/F76,IF(F76&gt;0,1,0)))</f>
        <v>1</v>
      </c>
      <c r="H76" s="115">
        <v>38201614</v>
      </c>
      <c r="I76" s="116">
        <v>0.56949408134303814</v>
      </c>
      <c r="J76" s="115">
        <v>28878300</v>
      </c>
      <c r="K76" s="117">
        <v>0.43050591865696192</v>
      </c>
      <c r="L76" s="115">
        <f>L74+L67+L47+L40+L48+L75</f>
        <v>67079914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H13" sqref="H13:K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11146011.029999999</v>
      </c>
      <c r="C13" s="42">
        <v>1</v>
      </c>
      <c r="D13" s="43">
        <v>0</v>
      </c>
      <c r="E13" s="44">
        <v>0</v>
      </c>
      <c r="F13" s="45">
        <f>D13+B13</f>
        <v>11146011.029999999</v>
      </c>
      <c r="G13" s="46">
        <f>IF(ISBLANK(F13),"  ",IF(F76&gt;0,F13/F76,IF(F13&gt;0,1,0)))</f>
        <v>0.18545119312782968</v>
      </c>
      <c r="H13" s="4">
        <v>11125544</v>
      </c>
      <c r="I13" s="42">
        <v>1</v>
      </c>
      <c r="J13" s="43">
        <v>0</v>
      </c>
      <c r="K13" s="44">
        <v>0</v>
      </c>
      <c r="L13" s="45">
        <f t="shared" ref="L13:L34" si="0">J13+H13</f>
        <v>11125544</v>
      </c>
      <c r="M13" s="47">
        <f>IF(ISBLANK(L13),"  ",IF(L76&gt;0,L13/L76,IF(L13&gt;0,1,0)))</f>
        <v>0.1760678280445355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368418.21</v>
      </c>
      <c r="C15" s="53">
        <v>1</v>
      </c>
      <c r="D15" s="80">
        <v>0</v>
      </c>
      <c r="E15" s="55">
        <v>0</v>
      </c>
      <c r="F15" s="38">
        <f>D15+B15</f>
        <v>368418.21</v>
      </c>
      <c r="G15" s="56">
        <f>IF(ISBLANK(F15),"  ",IF(F76&gt;0,F15/F76,IF(F15&gt;0,1,0)))</f>
        <v>6.1298698189534559E-3</v>
      </c>
      <c r="H15" s="79">
        <v>378322</v>
      </c>
      <c r="I15" s="53">
        <v>1</v>
      </c>
      <c r="J15" s="80">
        <v>0</v>
      </c>
      <c r="K15" s="55">
        <v>0</v>
      </c>
      <c r="L15" s="38">
        <f t="shared" si="0"/>
        <v>378322</v>
      </c>
      <c r="M15" s="56">
        <f>IF(ISBLANK(L15),"  ",IF(L76&gt;0,L15/L76,IF(L15&gt;0,1,0)))</f>
        <v>5.9871528836221181E-3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368418.21</v>
      </c>
      <c r="C17" s="48">
        <v>1</v>
      </c>
      <c r="D17" s="80">
        <v>0</v>
      </c>
      <c r="E17" s="44">
        <v>0</v>
      </c>
      <c r="F17" s="34">
        <f t="shared" si="1"/>
        <v>368418.21</v>
      </c>
      <c r="G17" s="51">
        <f>IF(ISBLANK(F17),"  ",IF(F76&gt;0,F17/F76,IF(F17&gt;0,1,0)))</f>
        <v>6.1298698189534559E-3</v>
      </c>
      <c r="H17" s="32">
        <v>378322</v>
      </c>
      <c r="I17" s="48">
        <v>1</v>
      </c>
      <c r="J17" s="80">
        <v>0</v>
      </c>
      <c r="K17" s="49">
        <v>0</v>
      </c>
      <c r="L17" s="34">
        <f t="shared" si="0"/>
        <v>378322</v>
      </c>
      <c r="M17" s="51">
        <f>IF(ISBLANK(L17),"  ",IF(L76&gt;0,L17/L76,IF(L17&gt;0,1,0)))</f>
        <v>5.9871528836221181E-3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11514429.24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11514429.24</v>
      </c>
      <c r="G40" s="74">
        <f>IF(ISBLANK(F40),"  ",IF(F76&gt;0,F40/F76,IF(F40&gt;0,1,0)))</f>
        <v>0.19158106294678315</v>
      </c>
      <c r="H40" s="71">
        <v>11503866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11503866</v>
      </c>
      <c r="M40" s="74">
        <f>IF(ISBLANK(L40),"  ",IF(L76&gt;0,L40/L76,IF(L40&gt;0,1,0)))</f>
        <v>0.18205498092815761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16461581.33</v>
      </c>
      <c r="C50" s="42">
        <v>0.86764726084016752</v>
      </c>
      <c r="D50" s="93">
        <v>2511084.2599999998</v>
      </c>
      <c r="E50" s="44">
        <v>0.12872074328480623</v>
      </c>
      <c r="F50" s="96">
        <f t="shared" ref="F50:F55" si="2">D50+B50</f>
        <v>18972665.59</v>
      </c>
      <c r="G50" s="46">
        <f>IF(ISBLANK(F50),"  ",IF(F76&gt;0,F50/F76,IF(F50&gt;0,1,0)))</f>
        <v>0.31567378329436468</v>
      </c>
      <c r="H50" s="91">
        <v>19508000</v>
      </c>
      <c r="I50" s="42">
        <v>0.88239551293649354</v>
      </c>
      <c r="J50" s="93">
        <v>2600000</v>
      </c>
      <c r="K50" s="44">
        <v>0.11760448706350643</v>
      </c>
      <c r="L50" s="96">
        <f t="shared" ref="L50:L66" si="3">J50+H50</f>
        <v>22108000</v>
      </c>
      <c r="M50" s="46">
        <f>IF(ISBLANK(L50),"  ",IF(L76&gt;0,L50/L76,IF(L50&gt;0,1,0)))</f>
        <v>0.34987121010968908</v>
      </c>
      <c r="N50" s="25"/>
    </row>
    <row r="51" spans="1:14" ht="15" customHeight="1" x14ac:dyDescent="0.2">
      <c r="A51" s="31" t="s">
        <v>48</v>
      </c>
      <c r="B51" s="79">
        <v>290880.86</v>
      </c>
      <c r="C51" s="48">
        <v>1</v>
      </c>
      <c r="D51" s="80">
        <v>0</v>
      </c>
      <c r="E51" s="49">
        <v>0</v>
      </c>
      <c r="F51" s="97">
        <f t="shared" si="2"/>
        <v>290880.86</v>
      </c>
      <c r="G51" s="51">
        <f>IF(ISBLANK(F51),"  ",IF(F76&gt;0,F51/F76,IF(F51&gt;0,1,0)))</f>
        <v>4.8397765263156383E-3</v>
      </c>
      <c r="H51" s="79">
        <v>291000</v>
      </c>
      <c r="I51" s="48">
        <v>1</v>
      </c>
      <c r="J51" s="80">
        <v>0</v>
      </c>
      <c r="K51" s="49">
        <v>0</v>
      </c>
      <c r="L51" s="97">
        <f t="shared" si="3"/>
        <v>291000</v>
      </c>
      <c r="M51" s="51">
        <f>IF(ISBLANK(L51),"  ",IF(L76&gt;0,L51/L76,IF(L51&gt;0,1,0)))</f>
        <v>4.6052344012085904E-3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886335.87</v>
      </c>
      <c r="E52" s="49">
        <v>1</v>
      </c>
      <c r="F52" s="99">
        <f t="shared" si="2"/>
        <v>886335.87</v>
      </c>
      <c r="G52" s="51">
        <f>IF(ISBLANK(F52),"  ",IF(F76&gt;0,F52/F76,IF(F52&gt;0,1,0)))</f>
        <v>1.4747163282099582E-2</v>
      </c>
      <c r="H52" s="125">
        <v>0</v>
      </c>
      <c r="I52" s="48">
        <v>0</v>
      </c>
      <c r="J52" s="126">
        <v>887000</v>
      </c>
      <c r="K52" s="49">
        <v>1</v>
      </c>
      <c r="L52" s="99">
        <f t="shared" si="3"/>
        <v>887000</v>
      </c>
      <c r="M52" s="51">
        <f>IF(ISBLANK(L52),"  ",IF(L76&gt;0,L52/L76,IF(L52&gt;0,1,0)))</f>
        <v>1.403726087241244E-2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379803.71</v>
      </c>
      <c r="E53" s="49">
        <v>1</v>
      </c>
      <c r="F53" s="99">
        <f t="shared" si="2"/>
        <v>379803.71</v>
      </c>
      <c r="G53" s="51">
        <f>IF(ISBLANK(F53),"  ",IF(F76&gt;0,F53/F76,IF(F53&gt;0,1,0)))</f>
        <v>6.3193057125367144E-3</v>
      </c>
      <c r="H53" s="125">
        <v>0</v>
      </c>
      <c r="I53" s="48">
        <v>0</v>
      </c>
      <c r="J53" s="126">
        <v>380000</v>
      </c>
      <c r="K53" s="49">
        <v>1</v>
      </c>
      <c r="L53" s="99">
        <f t="shared" si="3"/>
        <v>380000</v>
      </c>
      <c r="M53" s="51">
        <f>IF(ISBLANK(L53),"  ",IF(L76&gt;0,L53/L76,IF(L53&gt;0,1,0)))</f>
        <v>6.0137081527809775E-3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24289.4</v>
      </c>
      <c r="E54" s="49">
        <v>1</v>
      </c>
      <c r="F54" s="99">
        <f t="shared" si="2"/>
        <v>24289.4</v>
      </c>
      <c r="G54" s="51">
        <f>IF(ISBLANK(F54),"  ",IF(F76&gt;0,F54/F76,IF(F54&gt;0,1,0)))</f>
        <v>4.0413545242643699E-4</v>
      </c>
      <c r="H54" s="125">
        <v>0</v>
      </c>
      <c r="I54" s="48">
        <v>0</v>
      </c>
      <c r="J54" s="126">
        <v>24300</v>
      </c>
      <c r="K54" s="49">
        <v>1</v>
      </c>
      <c r="L54" s="99">
        <f t="shared" si="3"/>
        <v>24300</v>
      </c>
      <c r="M54" s="51">
        <f>IF(ISBLANK(L54),"  ",IF(L76&gt;0,L54/L76,IF(L54&gt;0,1,0)))</f>
        <v>3.8456081082257303E-4</v>
      </c>
      <c r="N54" s="25"/>
    </row>
    <row r="55" spans="1:14" ht="15" customHeight="1" x14ac:dyDescent="0.2">
      <c r="A55" s="31" t="s">
        <v>52</v>
      </c>
      <c r="B55" s="79">
        <v>1700640.26</v>
      </c>
      <c r="C55" s="48">
        <v>0.64930036373131594</v>
      </c>
      <c r="D55" s="80">
        <v>918548.57</v>
      </c>
      <c r="E55" s="49">
        <v>0.54000503821281598</v>
      </c>
      <c r="F55" s="97">
        <f t="shared" si="2"/>
        <v>2619188.83</v>
      </c>
      <c r="G55" s="51">
        <f>IF(ISBLANK(F55),"  ",IF(F76&gt;0,F55/F76,IF(F55&gt;0,1,0)))</f>
        <v>4.3578971189173879E-2</v>
      </c>
      <c r="H55" s="79">
        <v>1701000</v>
      </c>
      <c r="I55" s="48">
        <v>0.66271866599135076</v>
      </c>
      <c r="J55" s="80">
        <v>865700</v>
      </c>
      <c r="K55" s="49">
        <v>0.33728133400864924</v>
      </c>
      <c r="L55" s="97">
        <f t="shared" si="3"/>
        <v>2566700</v>
      </c>
      <c r="M55" s="51">
        <f>IF(ISBLANK(L55),"  ",IF(L76&gt;0,L55/L76,IF(L55&gt;0,1,0)))</f>
        <v>4.0619433462481411E-2</v>
      </c>
      <c r="N55" s="25"/>
    </row>
    <row r="56" spans="1:14" s="77" customFormat="1" ht="15" customHeight="1" x14ac:dyDescent="0.25">
      <c r="A56" s="87" t="s">
        <v>53</v>
      </c>
      <c r="B56" s="127">
        <v>18453102.449999999</v>
      </c>
      <c r="C56" s="84">
        <v>0.79631345305105949</v>
      </c>
      <c r="D56" s="107">
        <v>4720061.8100000005</v>
      </c>
      <c r="E56" s="75">
        <v>0.21953775860465119</v>
      </c>
      <c r="F56" s="100">
        <f>F55+F53+F52+F51+F50+F54</f>
        <v>23173164.259999998</v>
      </c>
      <c r="G56" s="74">
        <f>IF(ISBLANK(F56),"  ",IF(F76&gt;0,F56/F76,IF(F56&gt;0,1,0)))</f>
        <v>0.38556313545691695</v>
      </c>
      <c r="H56" s="127">
        <v>21500000</v>
      </c>
      <c r="I56" s="84">
        <v>0.81882926457706517</v>
      </c>
      <c r="J56" s="107">
        <v>4757000</v>
      </c>
      <c r="K56" s="75">
        <v>0.18117073542293483</v>
      </c>
      <c r="L56" s="97">
        <f t="shared" si="3"/>
        <v>26257000</v>
      </c>
      <c r="M56" s="74">
        <f>IF(ISBLANK(L56),"  ",IF(L76&gt;0,L56/L76,IF(L56&gt;0,1,0)))</f>
        <v>0.41553140780939507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4094714.94</v>
      </c>
      <c r="E60" s="49">
        <v>1</v>
      </c>
      <c r="F60" s="68">
        <f t="shared" si="4"/>
        <v>4094714.94</v>
      </c>
      <c r="G60" s="51">
        <f>IF(ISBLANK(F60),"  ",IF(F76&gt;0,F60/F76,IF(F60&gt;0,1,0)))</f>
        <v>6.8129285813325585E-2</v>
      </c>
      <c r="H60" s="69">
        <v>0</v>
      </c>
      <c r="I60" s="48">
        <v>0</v>
      </c>
      <c r="J60" s="70">
        <v>4083700</v>
      </c>
      <c r="K60" s="49">
        <v>1</v>
      </c>
      <c r="L60" s="68">
        <f t="shared" si="3"/>
        <v>4083700</v>
      </c>
      <c r="M60" s="51">
        <f>IF(ISBLANK(L60),"  ",IF(L76&gt;0,L60/L76,IF(L60&gt;0,1,0)))</f>
        <v>6.4626789430293888E-2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779044.99999999988</v>
      </c>
      <c r="E62" s="49">
        <v>1</v>
      </c>
      <c r="F62" s="34">
        <f t="shared" si="4"/>
        <v>779044.99999999988</v>
      </c>
      <c r="G62" s="51">
        <f>IF(ISBLANK(F62),"  ",IF(F76&gt;0,F62/F76,IF(F62&gt;0,1,0)))</f>
        <v>1.2962020615394103E-2</v>
      </c>
      <c r="H62" s="32">
        <v>0</v>
      </c>
      <c r="I62" s="48">
        <v>0</v>
      </c>
      <c r="J62" s="80">
        <v>766300</v>
      </c>
      <c r="K62" s="49">
        <v>1</v>
      </c>
      <c r="L62" s="34">
        <f t="shared" si="3"/>
        <v>766300</v>
      </c>
      <c r="M62" s="51">
        <f>IF(ISBLANK(L62),"  ",IF(L76&gt;0,L62/L76,IF(L62&gt;0,1,0)))</f>
        <v>1.2127117256515956E-2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260074.78</v>
      </c>
      <c r="E63" s="49">
        <v>1</v>
      </c>
      <c r="F63" s="34">
        <f t="shared" si="4"/>
        <v>260074.78</v>
      </c>
      <c r="G63" s="51">
        <f>IF(ISBLANK(F63),"  ",IF(F76&gt;0,F63/F76,IF(F63&gt;0,1,0)))</f>
        <v>4.3272142943014671E-3</v>
      </c>
      <c r="H63" s="32">
        <v>0</v>
      </c>
      <c r="I63" s="48">
        <v>0</v>
      </c>
      <c r="J63" s="80">
        <v>260100</v>
      </c>
      <c r="K63" s="49">
        <v>1</v>
      </c>
      <c r="L63" s="34">
        <f t="shared" si="3"/>
        <v>260100</v>
      </c>
      <c r="M63" s="51">
        <f>IF(ISBLANK(L63),"  ",IF(L76&gt;0,L63/L76,IF(L63&gt;0,1,0)))</f>
        <v>4.1162249751008741E-3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317752.73</v>
      </c>
      <c r="E65" s="49">
        <v>1</v>
      </c>
      <c r="F65" s="34">
        <f t="shared" si="4"/>
        <v>317752.73</v>
      </c>
      <c r="G65" s="51">
        <f>IF(ISBLANK(F65),"  ",IF(F76&gt;0,F65/F76,IF(F65&gt;0,1,0)))</f>
        <v>5.2868800093162222E-3</v>
      </c>
      <c r="H65" s="32">
        <v>0</v>
      </c>
      <c r="I65" s="48">
        <v>0</v>
      </c>
      <c r="J65" s="80">
        <v>318000</v>
      </c>
      <c r="K65" s="49">
        <v>1</v>
      </c>
      <c r="L65" s="34">
        <f t="shared" si="3"/>
        <v>318000</v>
      </c>
      <c r="M65" s="51">
        <f>IF(ISBLANK(L65),"  ",IF(L76&gt;0,L65/L76,IF(L65&gt;0,1,0)))</f>
        <v>5.0325241910114497E-3</v>
      </c>
      <c r="N65" s="25"/>
    </row>
    <row r="66" spans="1:14" ht="15" customHeight="1" x14ac:dyDescent="0.2">
      <c r="A66" s="81" t="s">
        <v>63</v>
      </c>
      <c r="B66" s="32">
        <v>0</v>
      </c>
      <c r="C66" s="48">
        <v>0</v>
      </c>
      <c r="D66" s="80">
        <v>0</v>
      </c>
      <c r="E66" s="49">
        <v>0</v>
      </c>
      <c r="F66" s="34">
        <f t="shared" si="4"/>
        <v>0</v>
      </c>
      <c r="G66" s="51">
        <f>IF(ISBLANK(F66),"  ",IF(F76&gt;0,F66/F76,IF(F66&gt;0,1,0)))</f>
        <v>0</v>
      </c>
      <c r="H66" s="32">
        <v>0</v>
      </c>
      <c r="I66" s="48">
        <v>0</v>
      </c>
      <c r="J66" s="80">
        <v>0</v>
      </c>
      <c r="K66" s="49">
        <v>0</v>
      </c>
      <c r="L66" s="34">
        <f t="shared" si="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18453102.449999999</v>
      </c>
      <c r="C67" s="84">
        <v>0.64465545891716669</v>
      </c>
      <c r="D67" s="107">
        <v>10171649.26</v>
      </c>
      <c r="E67" s="75">
        <v>0.47309996558139533</v>
      </c>
      <c r="F67" s="106">
        <f>F66+F65+F64+F63+F62+F61+F60+F59+F58+F57+F56</f>
        <v>28624751.709999997</v>
      </c>
      <c r="G67" s="74">
        <f>IF(ISBLANK(F67),"  ",IF(F76&gt;0,F67/F76,IF(F67&gt;0,1,0)))</f>
        <v>0.4762685361892543</v>
      </c>
      <c r="H67" s="106">
        <v>21500000</v>
      </c>
      <c r="I67" s="84">
        <v>0.67855237950961178</v>
      </c>
      <c r="J67" s="107">
        <v>10185100</v>
      </c>
      <c r="K67" s="75">
        <v>0.32144762049038822</v>
      </c>
      <c r="L67" s="106">
        <f>L66+L65+L64+L63+L62+L61+L60+L59+L58+L57+L56</f>
        <v>31685100</v>
      </c>
      <c r="M67" s="74">
        <f>IF(ISBLANK(L67),"  ",IF(L76&gt;0,L67/L76,IF(L67&gt;0,1,0)))</f>
        <v>0.50143406366231724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17597626.170000002</v>
      </c>
      <c r="E72" s="44">
        <v>1</v>
      </c>
      <c r="F72" s="58">
        <f>D72+B72</f>
        <v>17597626.170000002</v>
      </c>
      <c r="G72" s="46">
        <f>IF(ISBLANK(F72),"  ",IF(F76&gt;0,F72/F76,IF(F72&gt;0,1,0)))</f>
        <v>0.29279540103272444</v>
      </c>
      <c r="H72" s="3">
        <v>0</v>
      </c>
      <c r="I72" s="42">
        <v>0</v>
      </c>
      <c r="J72" s="93">
        <v>17600000</v>
      </c>
      <c r="K72" s="44">
        <v>1</v>
      </c>
      <c r="L72" s="58">
        <f>J72+H72</f>
        <v>17600000</v>
      </c>
      <c r="M72" s="46">
        <f>IF(ISBLANK(L72),"  ",IF(L76&gt;0,L72/L76,IF(L72&gt;0,1,0)))</f>
        <v>0.27852964076038211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2365319.17</v>
      </c>
      <c r="E73" s="49">
        <v>1</v>
      </c>
      <c r="F73" s="34">
        <f>D73+B73</f>
        <v>2365319.17</v>
      </c>
      <c r="G73" s="51">
        <f>IF(ISBLANK(F73),"  ",IF(F76&gt;0,F73/F76,IF(F73&gt;0,1,0)))</f>
        <v>3.935499983123808E-2</v>
      </c>
      <c r="H73" s="32">
        <v>0</v>
      </c>
      <c r="I73" s="48">
        <v>0</v>
      </c>
      <c r="J73" s="80">
        <v>2400000</v>
      </c>
      <c r="K73" s="49">
        <v>1</v>
      </c>
      <c r="L73" s="34">
        <f>J73+H73</f>
        <v>2400000</v>
      </c>
      <c r="M73" s="51">
        <f>IF(ISBLANK(L73),"  ",IF(L76&gt;0,L73/L76,IF(L73&gt;0,1,0)))</f>
        <v>3.7981314649143019E-2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19962945.340000004</v>
      </c>
      <c r="E74" s="75">
        <v>1</v>
      </c>
      <c r="F74" s="112">
        <f>F73+F72+F71+F70+F69</f>
        <v>19962945.340000004</v>
      </c>
      <c r="G74" s="74">
        <f>IF(ISBLANK(F74),"  ",IF(F76&gt;0,F74/F76,IF(F74&gt;0,1,0)))</f>
        <v>0.33215040086396258</v>
      </c>
      <c r="H74" s="110">
        <v>0</v>
      </c>
      <c r="I74" s="84">
        <v>0</v>
      </c>
      <c r="J74" s="111">
        <v>20000000</v>
      </c>
      <c r="K74" s="75">
        <v>1</v>
      </c>
      <c r="L74" s="112">
        <f>L73+L72+L71+L70+L69</f>
        <v>20000000</v>
      </c>
      <c r="M74" s="74">
        <f>IF(ISBLANK(L74),"  ",IF(L76&gt;0,L74/L76,IF(L74&gt;0,1,0)))</f>
        <v>0.31651095540952512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29967531.689999998</v>
      </c>
      <c r="C76" s="116">
        <v>0.49861017471167407</v>
      </c>
      <c r="D76" s="115">
        <v>30134594.600000001</v>
      </c>
      <c r="E76" s="117">
        <v>0.50138982528832599</v>
      </c>
      <c r="F76" s="115">
        <f>F74+F67+F47+F40+F48+F75</f>
        <v>60102126.289999999</v>
      </c>
      <c r="G76" s="118">
        <f>IF(ISBLANK(F76),"  ",IF(F76&gt;0,F76/F76,IF(F76&gt;0,1,0)))</f>
        <v>1</v>
      </c>
      <c r="H76" s="115">
        <v>33003866</v>
      </c>
      <c r="I76" s="116">
        <v>0.52230425799339719</v>
      </c>
      <c r="J76" s="115">
        <v>30185100</v>
      </c>
      <c r="K76" s="117">
        <v>0.47769574200660286</v>
      </c>
      <c r="L76" s="115">
        <f>L74+L67+L47+L40+L48+L75</f>
        <v>63188966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5" x14ac:dyDescent="0.25"/>
  <cols>
    <col min="1" max="1" width="63.42578125" style="77" customWidth="1"/>
    <col min="2" max="2" width="20.7109375" style="147" customWidth="1"/>
    <col min="3" max="3" width="20.7109375" style="77" customWidth="1"/>
    <col min="4" max="4" width="20.7109375" style="147" customWidth="1"/>
    <col min="5" max="5" width="20.7109375" style="77" customWidth="1"/>
    <col min="6" max="6" width="20.7109375" style="147" customWidth="1"/>
    <col min="7" max="7" width="20.7109375" style="77" customWidth="1"/>
    <col min="8" max="8" width="20.7109375" style="147" customWidth="1"/>
    <col min="9" max="9" width="20.7109375" style="77" customWidth="1"/>
    <col min="10" max="10" width="20.7109375" style="147" customWidth="1"/>
    <col min="11" max="11" width="20.7109375" style="77" customWidth="1"/>
    <col min="12" max="12" width="20.7109375" style="147" customWidth="1"/>
    <col min="13" max="13" width="20.7109375" style="77" customWidth="1"/>
    <col min="14" max="256" width="12.42578125" style="77"/>
    <col min="257" max="257" width="186.7109375" style="77" customWidth="1"/>
    <col min="258" max="258" width="56.42578125" style="77" customWidth="1"/>
    <col min="259" max="263" width="45.5703125" style="77" customWidth="1"/>
    <col min="264" max="264" width="54.7109375" style="77" customWidth="1"/>
    <col min="265" max="269" width="45.5703125" style="77" customWidth="1"/>
    <col min="270" max="512" width="12.42578125" style="77"/>
    <col min="513" max="513" width="186.7109375" style="77" customWidth="1"/>
    <col min="514" max="514" width="56.42578125" style="77" customWidth="1"/>
    <col min="515" max="519" width="45.5703125" style="77" customWidth="1"/>
    <col min="520" max="520" width="54.7109375" style="77" customWidth="1"/>
    <col min="521" max="525" width="45.5703125" style="77" customWidth="1"/>
    <col min="526" max="768" width="12.42578125" style="77"/>
    <col min="769" max="769" width="186.7109375" style="77" customWidth="1"/>
    <col min="770" max="770" width="56.42578125" style="77" customWidth="1"/>
    <col min="771" max="775" width="45.5703125" style="77" customWidth="1"/>
    <col min="776" max="776" width="54.7109375" style="77" customWidth="1"/>
    <col min="777" max="781" width="45.5703125" style="77" customWidth="1"/>
    <col min="782" max="1024" width="12.42578125" style="77"/>
    <col min="1025" max="1025" width="186.7109375" style="77" customWidth="1"/>
    <col min="1026" max="1026" width="56.42578125" style="77" customWidth="1"/>
    <col min="1027" max="1031" width="45.5703125" style="77" customWidth="1"/>
    <col min="1032" max="1032" width="54.7109375" style="77" customWidth="1"/>
    <col min="1033" max="1037" width="45.5703125" style="77" customWidth="1"/>
    <col min="1038" max="1280" width="12.42578125" style="77"/>
    <col min="1281" max="1281" width="186.7109375" style="77" customWidth="1"/>
    <col min="1282" max="1282" width="56.42578125" style="77" customWidth="1"/>
    <col min="1283" max="1287" width="45.5703125" style="77" customWidth="1"/>
    <col min="1288" max="1288" width="54.7109375" style="77" customWidth="1"/>
    <col min="1289" max="1293" width="45.5703125" style="77" customWidth="1"/>
    <col min="1294" max="1536" width="12.42578125" style="77"/>
    <col min="1537" max="1537" width="186.7109375" style="77" customWidth="1"/>
    <col min="1538" max="1538" width="56.42578125" style="77" customWidth="1"/>
    <col min="1539" max="1543" width="45.5703125" style="77" customWidth="1"/>
    <col min="1544" max="1544" width="54.7109375" style="77" customWidth="1"/>
    <col min="1545" max="1549" width="45.5703125" style="77" customWidth="1"/>
    <col min="1550" max="1792" width="12.42578125" style="77"/>
    <col min="1793" max="1793" width="186.7109375" style="77" customWidth="1"/>
    <col min="1794" max="1794" width="56.42578125" style="77" customWidth="1"/>
    <col min="1795" max="1799" width="45.5703125" style="77" customWidth="1"/>
    <col min="1800" max="1800" width="54.7109375" style="77" customWidth="1"/>
    <col min="1801" max="1805" width="45.5703125" style="77" customWidth="1"/>
    <col min="1806" max="2048" width="12.42578125" style="77"/>
    <col min="2049" max="2049" width="186.7109375" style="77" customWidth="1"/>
    <col min="2050" max="2050" width="56.42578125" style="77" customWidth="1"/>
    <col min="2051" max="2055" width="45.5703125" style="77" customWidth="1"/>
    <col min="2056" max="2056" width="54.7109375" style="77" customWidth="1"/>
    <col min="2057" max="2061" width="45.5703125" style="77" customWidth="1"/>
    <col min="2062" max="2304" width="12.42578125" style="77"/>
    <col min="2305" max="2305" width="186.7109375" style="77" customWidth="1"/>
    <col min="2306" max="2306" width="56.42578125" style="77" customWidth="1"/>
    <col min="2307" max="2311" width="45.5703125" style="77" customWidth="1"/>
    <col min="2312" max="2312" width="54.7109375" style="77" customWidth="1"/>
    <col min="2313" max="2317" width="45.5703125" style="77" customWidth="1"/>
    <col min="2318" max="2560" width="12.42578125" style="77"/>
    <col min="2561" max="2561" width="186.7109375" style="77" customWidth="1"/>
    <col min="2562" max="2562" width="56.42578125" style="77" customWidth="1"/>
    <col min="2563" max="2567" width="45.5703125" style="77" customWidth="1"/>
    <col min="2568" max="2568" width="54.7109375" style="77" customWidth="1"/>
    <col min="2569" max="2573" width="45.5703125" style="77" customWidth="1"/>
    <col min="2574" max="2816" width="12.42578125" style="77"/>
    <col min="2817" max="2817" width="186.7109375" style="77" customWidth="1"/>
    <col min="2818" max="2818" width="56.42578125" style="77" customWidth="1"/>
    <col min="2819" max="2823" width="45.5703125" style="77" customWidth="1"/>
    <col min="2824" max="2824" width="54.7109375" style="77" customWidth="1"/>
    <col min="2825" max="2829" width="45.5703125" style="77" customWidth="1"/>
    <col min="2830" max="3072" width="12.42578125" style="77"/>
    <col min="3073" max="3073" width="186.7109375" style="77" customWidth="1"/>
    <col min="3074" max="3074" width="56.42578125" style="77" customWidth="1"/>
    <col min="3075" max="3079" width="45.5703125" style="77" customWidth="1"/>
    <col min="3080" max="3080" width="54.7109375" style="77" customWidth="1"/>
    <col min="3081" max="3085" width="45.5703125" style="77" customWidth="1"/>
    <col min="3086" max="3328" width="12.42578125" style="77"/>
    <col min="3329" max="3329" width="186.7109375" style="77" customWidth="1"/>
    <col min="3330" max="3330" width="56.42578125" style="77" customWidth="1"/>
    <col min="3331" max="3335" width="45.5703125" style="77" customWidth="1"/>
    <col min="3336" max="3336" width="54.7109375" style="77" customWidth="1"/>
    <col min="3337" max="3341" width="45.5703125" style="77" customWidth="1"/>
    <col min="3342" max="3584" width="12.42578125" style="77"/>
    <col min="3585" max="3585" width="186.7109375" style="77" customWidth="1"/>
    <col min="3586" max="3586" width="56.42578125" style="77" customWidth="1"/>
    <col min="3587" max="3591" width="45.5703125" style="77" customWidth="1"/>
    <col min="3592" max="3592" width="54.7109375" style="77" customWidth="1"/>
    <col min="3593" max="3597" width="45.5703125" style="77" customWidth="1"/>
    <col min="3598" max="3840" width="12.42578125" style="77"/>
    <col min="3841" max="3841" width="186.7109375" style="77" customWidth="1"/>
    <col min="3842" max="3842" width="56.42578125" style="77" customWidth="1"/>
    <col min="3843" max="3847" width="45.5703125" style="77" customWidth="1"/>
    <col min="3848" max="3848" width="54.7109375" style="77" customWidth="1"/>
    <col min="3849" max="3853" width="45.5703125" style="77" customWidth="1"/>
    <col min="3854" max="4096" width="12.42578125" style="77"/>
    <col min="4097" max="4097" width="186.7109375" style="77" customWidth="1"/>
    <col min="4098" max="4098" width="56.42578125" style="77" customWidth="1"/>
    <col min="4099" max="4103" width="45.5703125" style="77" customWidth="1"/>
    <col min="4104" max="4104" width="54.7109375" style="77" customWidth="1"/>
    <col min="4105" max="4109" width="45.5703125" style="77" customWidth="1"/>
    <col min="4110" max="4352" width="12.42578125" style="77"/>
    <col min="4353" max="4353" width="186.7109375" style="77" customWidth="1"/>
    <col min="4354" max="4354" width="56.42578125" style="77" customWidth="1"/>
    <col min="4355" max="4359" width="45.5703125" style="77" customWidth="1"/>
    <col min="4360" max="4360" width="54.7109375" style="77" customWidth="1"/>
    <col min="4361" max="4365" width="45.5703125" style="77" customWidth="1"/>
    <col min="4366" max="4608" width="12.42578125" style="77"/>
    <col min="4609" max="4609" width="186.7109375" style="77" customWidth="1"/>
    <col min="4610" max="4610" width="56.42578125" style="77" customWidth="1"/>
    <col min="4611" max="4615" width="45.5703125" style="77" customWidth="1"/>
    <col min="4616" max="4616" width="54.7109375" style="77" customWidth="1"/>
    <col min="4617" max="4621" width="45.5703125" style="77" customWidth="1"/>
    <col min="4622" max="4864" width="12.42578125" style="77"/>
    <col min="4865" max="4865" width="186.7109375" style="77" customWidth="1"/>
    <col min="4866" max="4866" width="56.42578125" style="77" customWidth="1"/>
    <col min="4867" max="4871" width="45.5703125" style="77" customWidth="1"/>
    <col min="4872" max="4872" width="54.7109375" style="77" customWidth="1"/>
    <col min="4873" max="4877" width="45.5703125" style="77" customWidth="1"/>
    <col min="4878" max="5120" width="12.42578125" style="77"/>
    <col min="5121" max="5121" width="186.7109375" style="77" customWidth="1"/>
    <col min="5122" max="5122" width="56.42578125" style="77" customWidth="1"/>
    <col min="5123" max="5127" width="45.5703125" style="77" customWidth="1"/>
    <col min="5128" max="5128" width="54.7109375" style="77" customWidth="1"/>
    <col min="5129" max="5133" width="45.5703125" style="77" customWidth="1"/>
    <col min="5134" max="5376" width="12.42578125" style="77"/>
    <col min="5377" max="5377" width="186.7109375" style="77" customWidth="1"/>
    <col min="5378" max="5378" width="56.42578125" style="77" customWidth="1"/>
    <col min="5379" max="5383" width="45.5703125" style="77" customWidth="1"/>
    <col min="5384" max="5384" width="54.7109375" style="77" customWidth="1"/>
    <col min="5385" max="5389" width="45.5703125" style="77" customWidth="1"/>
    <col min="5390" max="5632" width="12.42578125" style="77"/>
    <col min="5633" max="5633" width="186.7109375" style="77" customWidth="1"/>
    <col min="5634" max="5634" width="56.42578125" style="77" customWidth="1"/>
    <col min="5635" max="5639" width="45.5703125" style="77" customWidth="1"/>
    <col min="5640" max="5640" width="54.7109375" style="77" customWidth="1"/>
    <col min="5641" max="5645" width="45.5703125" style="77" customWidth="1"/>
    <col min="5646" max="5888" width="12.42578125" style="77"/>
    <col min="5889" max="5889" width="186.7109375" style="77" customWidth="1"/>
    <col min="5890" max="5890" width="56.42578125" style="77" customWidth="1"/>
    <col min="5891" max="5895" width="45.5703125" style="77" customWidth="1"/>
    <col min="5896" max="5896" width="54.7109375" style="77" customWidth="1"/>
    <col min="5897" max="5901" width="45.5703125" style="77" customWidth="1"/>
    <col min="5902" max="6144" width="12.42578125" style="77"/>
    <col min="6145" max="6145" width="186.7109375" style="77" customWidth="1"/>
    <col min="6146" max="6146" width="56.42578125" style="77" customWidth="1"/>
    <col min="6147" max="6151" width="45.5703125" style="77" customWidth="1"/>
    <col min="6152" max="6152" width="54.7109375" style="77" customWidth="1"/>
    <col min="6153" max="6157" width="45.5703125" style="77" customWidth="1"/>
    <col min="6158" max="6400" width="12.42578125" style="77"/>
    <col min="6401" max="6401" width="186.7109375" style="77" customWidth="1"/>
    <col min="6402" max="6402" width="56.42578125" style="77" customWidth="1"/>
    <col min="6403" max="6407" width="45.5703125" style="77" customWidth="1"/>
    <col min="6408" max="6408" width="54.7109375" style="77" customWidth="1"/>
    <col min="6409" max="6413" width="45.5703125" style="77" customWidth="1"/>
    <col min="6414" max="6656" width="12.42578125" style="77"/>
    <col min="6657" max="6657" width="186.7109375" style="77" customWidth="1"/>
    <col min="6658" max="6658" width="56.42578125" style="77" customWidth="1"/>
    <col min="6659" max="6663" width="45.5703125" style="77" customWidth="1"/>
    <col min="6664" max="6664" width="54.7109375" style="77" customWidth="1"/>
    <col min="6665" max="6669" width="45.5703125" style="77" customWidth="1"/>
    <col min="6670" max="6912" width="12.42578125" style="77"/>
    <col min="6913" max="6913" width="186.7109375" style="77" customWidth="1"/>
    <col min="6914" max="6914" width="56.42578125" style="77" customWidth="1"/>
    <col min="6915" max="6919" width="45.5703125" style="77" customWidth="1"/>
    <col min="6920" max="6920" width="54.7109375" style="77" customWidth="1"/>
    <col min="6921" max="6925" width="45.5703125" style="77" customWidth="1"/>
    <col min="6926" max="7168" width="12.42578125" style="77"/>
    <col min="7169" max="7169" width="186.7109375" style="77" customWidth="1"/>
    <col min="7170" max="7170" width="56.42578125" style="77" customWidth="1"/>
    <col min="7171" max="7175" width="45.5703125" style="77" customWidth="1"/>
    <col min="7176" max="7176" width="54.7109375" style="77" customWidth="1"/>
    <col min="7177" max="7181" width="45.5703125" style="77" customWidth="1"/>
    <col min="7182" max="7424" width="12.42578125" style="77"/>
    <col min="7425" max="7425" width="186.7109375" style="77" customWidth="1"/>
    <col min="7426" max="7426" width="56.42578125" style="77" customWidth="1"/>
    <col min="7427" max="7431" width="45.5703125" style="77" customWidth="1"/>
    <col min="7432" max="7432" width="54.7109375" style="77" customWidth="1"/>
    <col min="7433" max="7437" width="45.5703125" style="77" customWidth="1"/>
    <col min="7438" max="7680" width="12.42578125" style="77"/>
    <col min="7681" max="7681" width="186.7109375" style="77" customWidth="1"/>
    <col min="7682" max="7682" width="56.42578125" style="77" customWidth="1"/>
    <col min="7683" max="7687" width="45.5703125" style="77" customWidth="1"/>
    <col min="7688" max="7688" width="54.7109375" style="77" customWidth="1"/>
    <col min="7689" max="7693" width="45.5703125" style="77" customWidth="1"/>
    <col min="7694" max="7936" width="12.42578125" style="77"/>
    <col min="7937" max="7937" width="186.7109375" style="77" customWidth="1"/>
    <col min="7938" max="7938" width="56.42578125" style="77" customWidth="1"/>
    <col min="7939" max="7943" width="45.5703125" style="77" customWidth="1"/>
    <col min="7944" max="7944" width="54.7109375" style="77" customWidth="1"/>
    <col min="7945" max="7949" width="45.5703125" style="77" customWidth="1"/>
    <col min="7950" max="8192" width="12.42578125" style="77"/>
    <col min="8193" max="8193" width="186.7109375" style="77" customWidth="1"/>
    <col min="8194" max="8194" width="56.42578125" style="77" customWidth="1"/>
    <col min="8195" max="8199" width="45.5703125" style="77" customWidth="1"/>
    <col min="8200" max="8200" width="54.7109375" style="77" customWidth="1"/>
    <col min="8201" max="8205" width="45.5703125" style="77" customWidth="1"/>
    <col min="8206" max="8448" width="12.42578125" style="77"/>
    <col min="8449" max="8449" width="186.7109375" style="77" customWidth="1"/>
    <col min="8450" max="8450" width="56.42578125" style="77" customWidth="1"/>
    <col min="8451" max="8455" width="45.5703125" style="77" customWidth="1"/>
    <col min="8456" max="8456" width="54.7109375" style="77" customWidth="1"/>
    <col min="8457" max="8461" width="45.5703125" style="77" customWidth="1"/>
    <col min="8462" max="8704" width="12.42578125" style="77"/>
    <col min="8705" max="8705" width="186.7109375" style="77" customWidth="1"/>
    <col min="8706" max="8706" width="56.42578125" style="77" customWidth="1"/>
    <col min="8707" max="8711" width="45.5703125" style="77" customWidth="1"/>
    <col min="8712" max="8712" width="54.7109375" style="77" customWidth="1"/>
    <col min="8713" max="8717" width="45.5703125" style="77" customWidth="1"/>
    <col min="8718" max="8960" width="12.42578125" style="77"/>
    <col min="8961" max="8961" width="186.7109375" style="77" customWidth="1"/>
    <col min="8962" max="8962" width="56.42578125" style="77" customWidth="1"/>
    <col min="8963" max="8967" width="45.5703125" style="77" customWidth="1"/>
    <col min="8968" max="8968" width="54.7109375" style="77" customWidth="1"/>
    <col min="8969" max="8973" width="45.5703125" style="77" customWidth="1"/>
    <col min="8974" max="9216" width="12.42578125" style="77"/>
    <col min="9217" max="9217" width="186.7109375" style="77" customWidth="1"/>
    <col min="9218" max="9218" width="56.42578125" style="77" customWidth="1"/>
    <col min="9219" max="9223" width="45.5703125" style="77" customWidth="1"/>
    <col min="9224" max="9224" width="54.7109375" style="77" customWidth="1"/>
    <col min="9225" max="9229" width="45.5703125" style="77" customWidth="1"/>
    <col min="9230" max="9472" width="12.42578125" style="77"/>
    <col min="9473" max="9473" width="186.7109375" style="77" customWidth="1"/>
    <col min="9474" max="9474" width="56.42578125" style="77" customWidth="1"/>
    <col min="9475" max="9479" width="45.5703125" style="77" customWidth="1"/>
    <col min="9480" max="9480" width="54.7109375" style="77" customWidth="1"/>
    <col min="9481" max="9485" width="45.5703125" style="77" customWidth="1"/>
    <col min="9486" max="9728" width="12.42578125" style="77"/>
    <col min="9729" max="9729" width="186.7109375" style="77" customWidth="1"/>
    <col min="9730" max="9730" width="56.42578125" style="77" customWidth="1"/>
    <col min="9731" max="9735" width="45.5703125" style="77" customWidth="1"/>
    <col min="9736" max="9736" width="54.7109375" style="77" customWidth="1"/>
    <col min="9737" max="9741" width="45.5703125" style="77" customWidth="1"/>
    <col min="9742" max="9984" width="12.42578125" style="77"/>
    <col min="9985" max="9985" width="186.7109375" style="77" customWidth="1"/>
    <col min="9986" max="9986" width="56.42578125" style="77" customWidth="1"/>
    <col min="9987" max="9991" width="45.5703125" style="77" customWidth="1"/>
    <col min="9992" max="9992" width="54.7109375" style="77" customWidth="1"/>
    <col min="9993" max="9997" width="45.5703125" style="77" customWidth="1"/>
    <col min="9998" max="10240" width="12.42578125" style="77"/>
    <col min="10241" max="10241" width="186.7109375" style="77" customWidth="1"/>
    <col min="10242" max="10242" width="56.42578125" style="77" customWidth="1"/>
    <col min="10243" max="10247" width="45.5703125" style="77" customWidth="1"/>
    <col min="10248" max="10248" width="54.7109375" style="77" customWidth="1"/>
    <col min="10249" max="10253" width="45.5703125" style="77" customWidth="1"/>
    <col min="10254" max="10496" width="12.42578125" style="77"/>
    <col min="10497" max="10497" width="186.7109375" style="77" customWidth="1"/>
    <col min="10498" max="10498" width="56.42578125" style="77" customWidth="1"/>
    <col min="10499" max="10503" width="45.5703125" style="77" customWidth="1"/>
    <col min="10504" max="10504" width="54.7109375" style="77" customWidth="1"/>
    <col min="10505" max="10509" width="45.5703125" style="77" customWidth="1"/>
    <col min="10510" max="10752" width="12.42578125" style="77"/>
    <col min="10753" max="10753" width="186.7109375" style="77" customWidth="1"/>
    <col min="10754" max="10754" width="56.42578125" style="77" customWidth="1"/>
    <col min="10755" max="10759" width="45.5703125" style="77" customWidth="1"/>
    <col min="10760" max="10760" width="54.7109375" style="77" customWidth="1"/>
    <col min="10761" max="10765" width="45.5703125" style="77" customWidth="1"/>
    <col min="10766" max="11008" width="12.42578125" style="77"/>
    <col min="11009" max="11009" width="186.7109375" style="77" customWidth="1"/>
    <col min="11010" max="11010" width="56.42578125" style="77" customWidth="1"/>
    <col min="11011" max="11015" width="45.5703125" style="77" customWidth="1"/>
    <col min="11016" max="11016" width="54.7109375" style="77" customWidth="1"/>
    <col min="11017" max="11021" width="45.5703125" style="77" customWidth="1"/>
    <col min="11022" max="11264" width="12.42578125" style="77"/>
    <col min="11265" max="11265" width="186.7109375" style="77" customWidth="1"/>
    <col min="11266" max="11266" width="56.42578125" style="77" customWidth="1"/>
    <col min="11267" max="11271" width="45.5703125" style="77" customWidth="1"/>
    <col min="11272" max="11272" width="54.7109375" style="77" customWidth="1"/>
    <col min="11273" max="11277" width="45.5703125" style="77" customWidth="1"/>
    <col min="11278" max="11520" width="12.42578125" style="77"/>
    <col min="11521" max="11521" width="186.7109375" style="77" customWidth="1"/>
    <col min="11522" max="11522" width="56.42578125" style="77" customWidth="1"/>
    <col min="11523" max="11527" width="45.5703125" style="77" customWidth="1"/>
    <col min="11528" max="11528" width="54.7109375" style="77" customWidth="1"/>
    <col min="11529" max="11533" width="45.5703125" style="77" customWidth="1"/>
    <col min="11534" max="11776" width="12.42578125" style="77"/>
    <col min="11777" max="11777" width="186.7109375" style="77" customWidth="1"/>
    <col min="11778" max="11778" width="56.42578125" style="77" customWidth="1"/>
    <col min="11779" max="11783" width="45.5703125" style="77" customWidth="1"/>
    <col min="11784" max="11784" width="54.7109375" style="77" customWidth="1"/>
    <col min="11785" max="11789" width="45.5703125" style="77" customWidth="1"/>
    <col min="11790" max="12032" width="12.42578125" style="77"/>
    <col min="12033" max="12033" width="186.7109375" style="77" customWidth="1"/>
    <col min="12034" max="12034" width="56.42578125" style="77" customWidth="1"/>
    <col min="12035" max="12039" width="45.5703125" style="77" customWidth="1"/>
    <col min="12040" max="12040" width="54.7109375" style="77" customWidth="1"/>
    <col min="12041" max="12045" width="45.5703125" style="77" customWidth="1"/>
    <col min="12046" max="12288" width="12.42578125" style="77"/>
    <col min="12289" max="12289" width="186.7109375" style="77" customWidth="1"/>
    <col min="12290" max="12290" width="56.42578125" style="77" customWidth="1"/>
    <col min="12291" max="12295" width="45.5703125" style="77" customWidth="1"/>
    <col min="12296" max="12296" width="54.7109375" style="77" customWidth="1"/>
    <col min="12297" max="12301" width="45.5703125" style="77" customWidth="1"/>
    <col min="12302" max="12544" width="12.42578125" style="77"/>
    <col min="12545" max="12545" width="186.7109375" style="77" customWidth="1"/>
    <col min="12546" max="12546" width="56.42578125" style="77" customWidth="1"/>
    <col min="12547" max="12551" width="45.5703125" style="77" customWidth="1"/>
    <col min="12552" max="12552" width="54.7109375" style="77" customWidth="1"/>
    <col min="12553" max="12557" width="45.5703125" style="77" customWidth="1"/>
    <col min="12558" max="12800" width="12.42578125" style="77"/>
    <col min="12801" max="12801" width="186.7109375" style="77" customWidth="1"/>
    <col min="12802" max="12802" width="56.42578125" style="77" customWidth="1"/>
    <col min="12803" max="12807" width="45.5703125" style="77" customWidth="1"/>
    <col min="12808" max="12808" width="54.7109375" style="77" customWidth="1"/>
    <col min="12809" max="12813" width="45.5703125" style="77" customWidth="1"/>
    <col min="12814" max="13056" width="12.42578125" style="77"/>
    <col min="13057" max="13057" width="186.7109375" style="77" customWidth="1"/>
    <col min="13058" max="13058" width="56.42578125" style="77" customWidth="1"/>
    <col min="13059" max="13063" width="45.5703125" style="77" customWidth="1"/>
    <col min="13064" max="13064" width="54.7109375" style="77" customWidth="1"/>
    <col min="13065" max="13069" width="45.5703125" style="77" customWidth="1"/>
    <col min="13070" max="13312" width="12.42578125" style="77"/>
    <col min="13313" max="13313" width="186.7109375" style="77" customWidth="1"/>
    <col min="13314" max="13314" width="56.42578125" style="77" customWidth="1"/>
    <col min="13315" max="13319" width="45.5703125" style="77" customWidth="1"/>
    <col min="13320" max="13320" width="54.7109375" style="77" customWidth="1"/>
    <col min="13321" max="13325" width="45.5703125" style="77" customWidth="1"/>
    <col min="13326" max="13568" width="12.42578125" style="77"/>
    <col min="13569" max="13569" width="186.7109375" style="77" customWidth="1"/>
    <col min="13570" max="13570" width="56.42578125" style="77" customWidth="1"/>
    <col min="13571" max="13575" width="45.5703125" style="77" customWidth="1"/>
    <col min="13576" max="13576" width="54.7109375" style="77" customWidth="1"/>
    <col min="13577" max="13581" width="45.5703125" style="77" customWidth="1"/>
    <col min="13582" max="13824" width="12.42578125" style="77"/>
    <col min="13825" max="13825" width="186.7109375" style="77" customWidth="1"/>
    <col min="13826" max="13826" width="56.42578125" style="77" customWidth="1"/>
    <col min="13827" max="13831" width="45.5703125" style="77" customWidth="1"/>
    <col min="13832" max="13832" width="54.7109375" style="77" customWidth="1"/>
    <col min="13833" max="13837" width="45.5703125" style="77" customWidth="1"/>
    <col min="13838" max="14080" width="12.42578125" style="77"/>
    <col min="14081" max="14081" width="186.7109375" style="77" customWidth="1"/>
    <col min="14082" max="14082" width="56.42578125" style="77" customWidth="1"/>
    <col min="14083" max="14087" width="45.5703125" style="77" customWidth="1"/>
    <col min="14088" max="14088" width="54.7109375" style="77" customWidth="1"/>
    <col min="14089" max="14093" width="45.5703125" style="77" customWidth="1"/>
    <col min="14094" max="14336" width="12.42578125" style="77"/>
    <col min="14337" max="14337" width="186.7109375" style="77" customWidth="1"/>
    <col min="14338" max="14338" width="56.42578125" style="77" customWidth="1"/>
    <col min="14339" max="14343" width="45.5703125" style="77" customWidth="1"/>
    <col min="14344" max="14344" width="54.7109375" style="77" customWidth="1"/>
    <col min="14345" max="14349" width="45.5703125" style="77" customWidth="1"/>
    <col min="14350" max="14592" width="12.42578125" style="77"/>
    <col min="14593" max="14593" width="186.7109375" style="77" customWidth="1"/>
    <col min="14594" max="14594" width="56.42578125" style="77" customWidth="1"/>
    <col min="14595" max="14599" width="45.5703125" style="77" customWidth="1"/>
    <col min="14600" max="14600" width="54.7109375" style="77" customWidth="1"/>
    <col min="14601" max="14605" width="45.5703125" style="77" customWidth="1"/>
    <col min="14606" max="14848" width="12.42578125" style="77"/>
    <col min="14849" max="14849" width="186.7109375" style="77" customWidth="1"/>
    <col min="14850" max="14850" width="56.42578125" style="77" customWidth="1"/>
    <col min="14851" max="14855" width="45.5703125" style="77" customWidth="1"/>
    <col min="14856" max="14856" width="54.7109375" style="77" customWidth="1"/>
    <col min="14857" max="14861" width="45.5703125" style="77" customWidth="1"/>
    <col min="14862" max="15104" width="12.42578125" style="77"/>
    <col min="15105" max="15105" width="186.7109375" style="77" customWidth="1"/>
    <col min="15106" max="15106" width="56.42578125" style="77" customWidth="1"/>
    <col min="15107" max="15111" width="45.5703125" style="77" customWidth="1"/>
    <col min="15112" max="15112" width="54.7109375" style="77" customWidth="1"/>
    <col min="15113" max="15117" width="45.5703125" style="77" customWidth="1"/>
    <col min="15118" max="15360" width="12.42578125" style="77"/>
    <col min="15361" max="15361" width="186.7109375" style="77" customWidth="1"/>
    <col min="15362" max="15362" width="56.42578125" style="77" customWidth="1"/>
    <col min="15363" max="15367" width="45.5703125" style="77" customWidth="1"/>
    <col min="15368" max="15368" width="54.7109375" style="77" customWidth="1"/>
    <col min="15369" max="15373" width="45.5703125" style="77" customWidth="1"/>
    <col min="15374" max="15616" width="12.42578125" style="77"/>
    <col min="15617" max="15617" width="186.7109375" style="77" customWidth="1"/>
    <col min="15618" max="15618" width="56.42578125" style="77" customWidth="1"/>
    <col min="15619" max="15623" width="45.5703125" style="77" customWidth="1"/>
    <col min="15624" max="15624" width="54.7109375" style="77" customWidth="1"/>
    <col min="15625" max="15629" width="45.5703125" style="77" customWidth="1"/>
    <col min="15630" max="15872" width="12.42578125" style="77"/>
    <col min="15873" max="15873" width="186.7109375" style="77" customWidth="1"/>
    <col min="15874" max="15874" width="56.42578125" style="77" customWidth="1"/>
    <col min="15875" max="15879" width="45.5703125" style="77" customWidth="1"/>
    <col min="15880" max="15880" width="54.7109375" style="77" customWidth="1"/>
    <col min="15881" max="15885" width="45.5703125" style="77" customWidth="1"/>
    <col min="15886" max="16128" width="12.42578125" style="77"/>
    <col min="16129" max="16129" width="186.7109375" style="77" customWidth="1"/>
    <col min="16130" max="16130" width="56.42578125" style="77" customWidth="1"/>
    <col min="16131" max="16135" width="45.5703125" style="77" customWidth="1"/>
    <col min="16136" max="16136" width="54.7109375" style="77" customWidth="1"/>
    <col min="16137" max="16141" width="45.5703125" style="77" customWidth="1"/>
    <col min="16142" max="16384" width="12.42578125" style="77"/>
  </cols>
  <sheetData>
    <row r="1" spans="1:17" s="208" customFormat="1" ht="19.5" customHeight="1" thickBot="1" x14ac:dyDescent="0.3">
      <c r="A1" s="186" t="s">
        <v>0</v>
      </c>
      <c r="B1" s="202"/>
      <c r="C1" s="186"/>
      <c r="D1" s="202"/>
      <c r="E1" s="203"/>
      <c r="F1" s="192"/>
      <c r="G1" s="203"/>
      <c r="H1" s="192"/>
      <c r="I1" s="204"/>
      <c r="J1" s="192" t="s">
        <v>1</v>
      </c>
      <c r="K1" s="205" t="s">
        <v>95</v>
      </c>
      <c r="L1" s="206"/>
      <c r="M1" s="205"/>
      <c r="N1" s="207"/>
      <c r="O1" s="207"/>
      <c r="P1" s="207"/>
      <c r="Q1" s="207"/>
    </row>
    <row r="2" spans="1:17" s="208" customFormat="1" ht="19.5" customHeight="1" thickBot="1" x14ac:dyDescent="0.3">
      <c r="A2" s="186" t="s">
        <v>2</v>
      </c>
      <c r="B2" s="202"/>
      <c r="C2" s="186"/>
      <c r="D2" s="202"/>
      <c r="E2" s="186"/>
      <c r="F2" s="202"/>
      <c r="G2" s="186"/>
      <c r="H2" s="202"/>
      <c r="I2" s="186"/>
      <c r="J2" s="202"/>
      <c r="K2" s="186"/>
      <c r="L2" s="202"/>
      <c r="M2" s="203"/>
      <c r="O2" s="221" t="s">
        <v>178</v>
      </c>
    </row>
    <row r="3" spans="1:17" s="208" customFormat="1" ht="19.5" customHeight="1" thickBot="1" x14ac:dyDescent="0.3">
      <c r="A3" s="197" t="s">
        <v>3</v>
      </c>
      <c r="B3" s="209"/>
      <c r="C3" s="197"/>
      <c r="D3" s="209"/>
      <c r="E3" s="197"/>
      <c r="F3" s="209"/>
      <c r="G3" s="197"/>
      <c r="H3" s="209"/>
      <c r="I3" s="197"/>
      <c r="J3" s="209"/>
      <c r="K3" s="197"/>
      <c r="L3" s="209"/>
      <c r="M3" s="210"/>
      <c r="N3" s="207"/>
      <c r="O3" s="207"/>
      <c r="P3" s="207"/>
      <c r="Q3" s="207"/>
    </row>
    <row r="4" spans="1:17" ht="15" customHeight="1" thickTop="1" x14ac:dyDescent="0.25">
      <c r="A4" s="136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5">
      <c r="A5" s="14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s="6" customFormat="1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5">
      <c r="A7" s="14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5">
      <c r="A8" s="14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76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76"/>
    </row>
    <row r="11" spans="1:17" ht="15" customHeight="1" x14ac:dyDescent="0.25">
      <c r="A11" s="78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76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76"/>
    </row>
    <row r="13" spans="1:17" s="135" customFormat="1" ht="15" customHeight="1" x14ac:dyDescent="0.25">
      <c r="A13" s="137" t="s">
        <v>12</v>
      </c>
      <c r="B13" s="4">
        <v>25445776</v>
      </c>
      <c r="C13" s="42">
        <v>1</v>
      </c>
      <c r="D13" s="43">
        <v>0</v>
      </c>
      <c r="E13" s="44">
        <v>0</v>
      </c>
      <c r="F13" s="45">
        <f>D13+B13</f>
        <v>25445776</v>
      </c>
      <c r="G13" s="46">
        <f>IF(ISBLANK(F13),"  ",IF(F76&gt;0,F13/F76,IF(F13&gt;0,1,0)))</f>
        <v>0.19179921880997999</v>
      </c>
      <c r="H13" s="4">
        <v>25605735</v>
      </c>
      <c r="I13" s="42">
        <v>1</v>
      </c>
      <c r="J13" s="43">
        <v>0</v>
      </c>
      <c r="K13" s="44">
        <v>0</v>
      </c>
      <c r="L13" s="45">
        <f t="shared" ref="L13:L34" si="0">J13+H13</f>
        <v>25605735</v>
      </c>
      <c r="M13" s="47">
        <f>IF(ISBLANK(L13),"  ",IF(L76&gt;0,L13/L76,IF(L13&gt;0,1,0)))</f>
        <v>0.18034580436843106</v>
      </c>
      <c r="N13" s="76"/>
    </row>
    <row r="14" spans="1:17" ht="15" customHeight="1" x14ac:dyDescent="0.25">
      <c r="A14" s="14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76"/>
    </row>
    <row r="15" spans="1:17" ht="15" customHeight="1" x14ac:dyDescent="0.25">
      <c r="A15" s="78" t="s">
        <v>14</v>
      </c>
      <c r="B15" s="79">
        <v>1551200.31</v>
      </c>
      <c r="C15" s="53">
        <v>1</v>
      </c>
      <c r="D15" s="80">
        <v>0</v>
      </c>
      <c r="E15" s="55">
        <v>0</v>
      </c>
      <c r="F15" s="38">
        <f>D15+B15</f>
        <v>1551200.31</v>
      </c>
      <c r="G15" s="56">
        <f>IF(ISBLANK(F15),"  ",IF(F76&gt;0,F15/F76,IF(F15&gt;0,1,0)))</f>
        <v>1.1692274885851343E-2</v>
      </c>
      <c r="H15" s="79">
        <v>1621434</v>
      </c>
      <c r="I15" s="53">
        <v>1</v>
      </c>
      <c r="J15" s="80">
        <v>0</v>
      </c>
      <c r="K15" s="55">
        <v>0</v>
      </c>
      <c r="L15" s="38">
        <f t="shared" si="0"/>
        <v>1621434</v>
      </c>
      <c r="M15" s="56">
        <f>IF(ISBLANK(L15),"  ",IF(L76&gt;0,L15/L76,IF(L15&gt;0,1,0)))</f>
        <v>1.1420051756386711E-2</v>
      </c>
      <c r="N15" s="76"/>
    </row>
    <row r="16" spans="1:17" ht="15" customHeight="1" x14ac:dyDescent="0.25">
      <c r="A16" s="138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76"/>
    </row>
    <row r="17" spans="1:14" ht="15" customHeight="1" x14ac:dyDescent="0.25">
      <c r="A17" s="62" t="s">
        <v>16</v>
      </c>
      <c r="B17" s="32">
        <v>1238889.31</v>
      </c>
      <c r="C17" s="48">
        <v>1</v>
      </c>
      <c r="D17" s="80">
        <v>0</v>
      </c>
      <c r="E17" s="44">
        <v>0</v>
      </c>
      <c r="F17" s="34">
        <f t="shared" si="1"/>
        <v>1238889.31</v>
      </c>
      <c r="G17" s="51">
        <f>IF(ISBLANK(F17),"  ",IF(F76&gt;0,F17/F76,IF(F17&gt;0,1,0)))</f>
        <v>9.3382100765971986E-3</v>
      </c>
      <c r="H17" s="32">
        <v>1272193</v>
      </c>
      <c r="I17" s="48">
        <v>1</v>
      </c>
      <c r="J17" s="80">
        <v>0</v>
      </c>
      <c r="K17" s="49">
        <v>0</v>
      </c>
      <c r="L17" s="34">
        <f t="shared" si="0"/>
        <v>1272193</v>
      </c>
      <c r="M17" s="51">
        <f>IF(ISBLANK(L17),"  ",IF(L76&gt;0,L17/L76,IF(L17&gt;0,1,0)))</f>
        <v>8.9602844791171754E-3</v>
      </c>
      <c r="N17" s="76"/>
    </row>
    <row r="18" spans="1:14" ht="15" customHeight="1" x14ac:dyDescent="0.25">
      <c r="A18" s="62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76"/>
    </row>
    <row r="19" spans="1:14" ht="15" customHeight="1" x14ac:dyDescent="0.25">
      <c r="A19" s="62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76"/>
    </row>
    <row r="20" spans="1:14" ht="15" customHeight="1" x14ac:dyDescent="0.25">
      <c r="A20" s="62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76"/>
    </row>
    <row r="21" spans="1:14" ht="15" customHeight="1" x14ac:dyDescent="0.25">
      <c r="A21" s="62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76"/>
    </row>
    <row r="22" spans="1:14" ht="15" customHeight="1" x14ac:dyDescent="0.25">
      <c r="A22" s="62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76"/>
    </row>
    <row r="23" spans="1:14" ht="15" customHeight="1" x14ac:dyDescent="0.25">
      <c r="A23" s="62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76"/>
    </row>
    <row r="24" spans="1:14" ht="15" customHeight="1" x14ac:dyDescent="0.25">
      <c r="A24" s="62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76"/>
    </row>
    <row r="25" spans="1:14" ht="15" customHeight="1" x14ac:dyDescent="0.25">
      <c r="A25" s="62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76"/>
    </row>
    <row r="26" spans="1:14" ht="15" customHeight="1" x14ac:dyDescent="0.25">
      <c r="A26" s="62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76"/>
    </row>
    <row r="27" spans="1:14" ht="15" customHeight="1" x14ac:dyDescent="0.25">
      <c r="A27" s="62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76"/>
    </row>
    <row r="28" spans="1:14" ht="15" customHeight="1" x14ac:dyDescent="0.25">
      <c r="A28" s="139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76"/>
    </row>
    <row r="29" spans="1:14" ht="15" customHeight="1" x14ac:dyDescent="0.25">
      <c r="A29" s="139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76"/>
    </row>
    <row r="30" spans="1:14" ht="15" customHeight="1" x14ac:dyDescent="0.25">
      <c r="A30" s="139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76"/>
    </row>
    <row r="31" spans="1:14" ht="15" customHeight="1" x14ac:dyDescent="0.25">
      <c r="A31" s="139" t="s">
        <v>30</v>
      </c>
      <c r="B31" s="32">
        <v>312311</v>
      </c>
      <c r="C31" s="48">
        <v>1</v>
      </c>
      <c r="D31" s="80">
        <v>0</v>
      </c>
      <c r="E31" s="44">
        <v>0</v>
      </c>
      <c r="F31" s="34">
        <f t="shared" si="1"/>
        <v>312311</v>
      </c>
      <c r="G31" s="51">
        <f>IF(ISBLANK(F31),"  ",IF(F76&gt;0,F31/F76,IF(F31&gt;0,1,0)))</f>
        <v>2.3540648092541436E-3</v>
      </c>
      <c r="H31" s="32">
        <v>349241</v>
      </c>
      <c r="I31" s="48">
        <v>1</v>
      </c>
      <c r="J31" s="80">
        <v>0</v>
      </c>
      <c r="K31" s="49">
        <v>0</v>
      </c>
      <c r="L31" s="34">
        <f t="shared" si="0"/>
        <v>349241</v>
      </c>
      <c r="M31" s="51">
        <f>IF(ISBLANK(L31),"  ",IF(L76&gt;0,L31/L76,IF(L31&gt;0,1,0)))</f>
        <v>2.4597672772695349E-3</v>
      </c>
      <c r="N31" s="76"/>
    </row>
    <row r="32" spans="1:14" ht="15" customHeight="1" x14ac:dyDescent="0.25">
      <c r="A32" s="139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76"/>
    </row>
    <row r="33" spans="1:14" ht="15" customHeight="1" x14ac:dyDescent="0.25">
      <c r="A33" s="140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76"/>
    </row>
    <row r="34" spans="1:14" ht="15" customHeight="1" x14ac:dyDescent="0.25">
      <c r="A34" s="139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76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76"/>
    </row>
    <row r="36" spans="1:14" ht="15" customHeight="1" x14ac:dyDescent="0.25">
      <c r="A36" s="138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76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76"/>
    </row>
    <row r="38" spans="1:14" ht="15" customHeight="1" x14ac:dyDescent="0.25">
      <c r="A38" s="62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76"/>
    </row>
    <row r="39" spans="1:14" ht="15" customHeight="1" x14ac:dyDescent="0.25">
      <c r="A39" s="62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76"/>
    </row>
    <row r="40" spans="1:14" ht="15" customHeight="1" x14ac:dyDescent="0.25">
      <c r="A40" s="62" t="s">
        <v>37</v>
      </c>
      <c r="B40" s="71">
        <v>26996976.309999999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26996976.309999999</v>
      </c>
      <c r="G40" s="74">
        <f>IF(ISBLANK(F40),"  ",IF(F76&gt;0,F40/F76,IF(F40&gt;0,1,0)))</f>
        <v>0.20349149369583133</v>
      </c>
      <c r="H40" s="71">
        <v>27227169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27227169</v>
      </c>
      <c r="M40" s="74">
        <f>IF(ISBLANK(L40),"  ",IF(L76&gt;0,L40/L76,IF(L40&gt;0,1,0)))</f>
        <v>0.19176585612481778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76"/>
    </row>
    <row r="42" spans="1:14" ht="15" customHeight="1" x14ac:dyDescent="0.25">
      <c r="A42" s="14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76"/>
    </row>
    <row r="43" spans="1:14" ht="15" customHeight="1" x14ac:dyDescent="0.25">
      <c r="A43" s="87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76"/>
    </row>
    <row r="44" spans="1:14" ht="15" customHeight="1" x14ac:dyDescent="0.25">
      <c r="A44" s="141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76"/>
    </row>
    <row r="45" spans="1:14" ht="15" customHeight="1" x14ac:dyDescent="0.25">
      <c r="A45" s="78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76"/>
    </row>
    <row r="46" spans="1:14" ht="15" customHeight="1" x14ac:dyDescent="0.25">
      <c r="A46" s="87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76"/>
    </row>
    <row r="47" spans="1:14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76"/>
    </row>
    <row r="50" spans="1:14" ht="15" customHeight="1" x14ac:dyDescent="0.25">
      <c r="A50" s="14" t="s">
        <v>47</v>
      </c>
      <c r="B50" s="91">
        <v>40056446.710000001</v>
      </c>
      <c r="C50" s="42">
        <v>1</v>
      </c>
      <c r="D50" s="93">
        <v>0</v>
      </c>
      <c r="E50" s="44">
        <v>0</v>
      </c>
      <c r="F50" s="96">
        <f t="shared" ref="F50:F55" si="2">D50+B50</f>
        <v>40056446.710000001</v>
      </c>
      <c r="G50" s="46">
        <f>IF(ISBLANK(F50),"  ",IF(F76&gt;0,F50/F76,IF(F50&gt;0,1,0)))</f>
        <v>0.30192811519214796</v>
      </c>
      <c r="H50" s="91">
        <v>43292279.960000001</v>
      </c>
      <c r="I50" s="42">
        <v>1</v>
      </c>
      <c r="J50" s="93">
        <v>0</v>
      </c>
      <c r="K50" s="44">
        <v>0</v>
      </c>
      <c r="L50" s="96">
        <f t="shared" ref="L50:L66" si="3">J50+H50</f>
        <v>43292279.960000001</v>
      </c>
      <c r="M50" s="46">
        <f>IF(ISBLANK(L50),"  ",IF(L76&gt;0,L50/L76,IF(L50&gt;0,1,0)))</f>
        <v>0.30491532667699284</v>
      </c>
      <c r="N50" s="76"/>
    </row>
    <row r="51" spans="1:14" ht="15" customHeight="1" x14ac:dyDescent="0.25">
      <c r="A51" s="78" t="s">
        <v>48</v>
      </c>
      <c r="B51" s="79">
        <v>1384254.87</v>
      </c>
      <c r="C51" s="48">
        <v>1</v>
      </c>
      <c r="D51" s="80">
        <v>0</v>
      </c>
      <c r="E51" s="49">
        <v>0</v>
      </c>
      <c r="F51" s="97">
        <f t="shared" si="2"/>
        <v>1384254.87</v>
      </c>
      <c r="G51" s="51">
        <f>IF(ISBLANK(F51),"  ",IF(F76&gt;0,F51/F76,IF(F51&gt;0,1,0)))</f>
        <v>1.0433912595155692E-2</v>
      </c>
      <c r="H51" s="79">
        <v>1496077.52</v>
      </c>
      <c r="I51" s="48">
        <v>1</v>
      </c>
      <c r="J51" s="80">
        <v>0</v>
      </c>
      <c r="K51" s="49">
        <v>0</v>
      </c>
      <c r="L51" s="97">
        <f t="shared" si="3"/>
        <v>1496077.52</v>
      </c>
      <c r="M51" s="51">
        <f>IF(ISBLANK(L51),"  ",IF(L76&gt;0,L51/L76,IF(L51&gt;0,1,0)))</f>
        <v>1.0537143485314033E-2</v>
      </c>
      <c r="N51" s="76"/>
    </row>
    <row r="52" spans="1:14" ht="15" customHeight="1" x14ac:dyDescent="0.25">
      <c r="A52" s="142" t="s">
        <v>49</v>
      </c>
      <c r="B52" s="125">
        <v>0</v>
      </c>
      <c r="C52" s="48">
        <v>0</v>
      </c>
      <c r="D52" s="126">
        <v>1850265</v>
      </c>
      <c r="E52" s="49">
        <v>1</v>
      </c>
      <c r="F52" s="99">
        <f t="shared" si="2"/>
        <v>1850265</v>
      </c>
      <c r="G52" s="51">
        <f>IF(ISBLANK(F52),"  ",IF(F76&gt;0,F52/F76,IF(F52&gt;0,1,0)))</f>
        <v>1.3946494757772277E-2</v>
      </c>
      <c r="H52" s="125">
        <v>0</v>
      </c>
      <c r="I52" s="48">
        <v>0</v>
      </c>
      <c r="J52" s="126">
        <v>2100000</v>
      </c>
      <c r="K52" s="49">
        <v>1</v>
      </c>
      <c r="L52" s="99">
        <f t="shared" si="3"/>
        <v>2100000</v>
      </c>
      <c r="M52" s="51">
        <f>IF(ISBLANK(L52),"  ",IF(L76&gt;0,L52/L76,IF(L52&gt;0,1,0)))</f>
        <v>1.4790678306000794E-2</v>
      </c>
      <c r="N52" s="76"/>
    </row>
    <row r="53" spans="1:14" ht="15" customHeight="1" x14ac:dyDescent="0.25">
      <c r="A53" s="142" t="s">
        <v>50</v>
      </c>
      <c r="B53" s="125">
        <v>792979.87</v>
      </c>
      <c r="C53" s="48">
        <v>1</v>
      </c>
      <c r="D53" s="126">
        <v>0</v>
      </c>
      <c r="E53" s="49">
        <v>0</v>
      </c>
      <c r="F53" s="99">
        <f t="shared" si="2"/>
        <v>792979.87</v>
      </c>
      <c r="G53" s="51">
        <f>IF(ISBLANK(F53),"  ",IF(F76&gt;0,F53/F76,IF(F53&gt;0,1,0)))</f>
        <v>5.9771381937041143E-3</v>
      </c>
      <c r="H53" s="125">
        <v>857038.24</v>
      </c>
      <c r="I53" s="48">
        <v>1</v>
      </c>
      <c r="J53" s="126">
        <v>0</v>
      </c>
      <c r="K53" s="49">
        <v>0</v>
      </c>
      <c r="L53" s="99">
        <f t="shared" si="3"/>
        <v>857038.24</v>
      </c>
      <c r="M53" s="51">
        <f>IF(ISBLANK(L53),"  ",IF(L76&gt;0,L53/L76,IF(L53&gt;0,1,0)))</f>
        <v>6.0362747160862392E-3</v>
      </c>
      <c r="N53" s="76"/>
    </row>
    <row r="54" spans="1:14" ht="15" customHeight="1" x14ac:dyDescent="0.25">
      <c r="A54" s="142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76"/>
    </row>
    <row r="55" spans="1:14" ht="15" customHeight="1" x14ac:dyDescent="0.25">
      <c r="A55" s="78" t="s">
        <v>52</v>
      </c>
      <c r="B55" s="79">
        <v>3071187.81</v>
      </c>
      <c r="C55" s="48">
        <v>0.34002332018765025</v>
      </c>
      <c r="D55" s="80">
        <v>5961098</v>
      </c>
      <c r="E55" s="49">
        <v>1.7958987594791489</v>
      </c>
      <c r="F55" s="97">
        <f t="shared" si="2"/>
        <v>9032285.8100000005</v>
      </c>
      <c r="G55" s="51">
        <f>IF(ISBLANK(F55),"  ",IF(F76&gt;0,F55/F76,IF(F55&gt;0,1,0)))</f>
        <v>6.8081451413643954E-2</v>
      </c>
      <c r="H55" s="79">
        <v>3319283.99</v>
      </c>
      <c r="I55" s="48">
        <v>0.3423959926719663</v>
      </c>
      <c r="J55" s="80">
        <v>6375000</v>
      </c>
      <c r="K55" s="49">
        <v>0.6576040073280337</v>
      </c>
      <c r="L55" s="97">
        <f t="shared" si="3"/>
        <v>9694283.9900000002</v>
      </c>
      <c r="M55" s="51">
        <f>IF(ISBLANK(L55),"  ",IF(L76&gt;0,L55/L76,IF(L55&gt;0,1,0)))</f>
        <v>6.8278588525287537E-2</v>
      </c>
      <c r="N55" s="76"/>
    </row>
    <row r="56" spans="1:14" ht="15" customHeight="1" x14ac:dyDescent="0.25">
      <c r="A56" s="87" t="s">
        <v>53</v>
      </c>
      <c r="B56" s="127">
        <v>45304869.260000005</v>
      </c>
      <c r="C56" s="84">
        <v>0.85293830778952917</v>
      </c>
      <c r="D56" s="107">
        <v>7811363</v>
      </c>
      <c r="E56" s="75">
        <v>0.15953056460828222</v>
      </c>
      <c r="F56" s="100">
        <f>F55+F53+F52+F51+F50+F54</f>
        <v>53116232.260000005</v>
      </c>
      <c r="G56" s="74">
        <f>IF(ISBLANK(F56),"  ",IF(F76&gt;0,F56/F76,IF(F56&gt;0,1,0)))</f>
        <v>0.40036711215242404</v>
      </c>
      <c r="H56" s="127">
        <v>48964679.710000001</v>
      </c>
      <c r="I56" s="84">
        <v>0.85245391264734827</v>
      </c>
      <c r="J56" s="107">
        <v>8475000</v>
      </c>
      <c r="K56" s="75">
        <v>0.14754608735265179</v>
      </c>
      <c r="L56" s="97">
        <f t="shared" si="3"/>
        <v>57439679.710000001</v>
      </c>
      <c r="M56" s="74">
        <f>IF(ISBLANK(L56),"  ",IF(L76&gt;0,L56/L76,IF(L56&gt;0,1,0)))</f>
        <v>0.40455801170968142</v>
      </c>
      <c r="N56" s="76"/>
    </row>
    <row r="57" spans="1:14" ht="15" customHeight="1" x14ac:dyDescent="0.25">
      <c r="A57" s="137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76"/>
    </row>
    <row r="58" spans="1:14" ht="15" customHeight="1" x14ac:dyDescent="0.25">
      <c r="A58" s="143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76"/>
    </row>
    <row r="59" spans="1:14" ht="15" customHeight="1" x14ac:dyDescent="0.25">
      <c r="A59" s="141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76"/>
    </row>
    <row r="60" spans="1:14" ht="15" customHeight="1" x14ac:dyDescent="0.25">
      <c r="A60" s="87" t="s">
        <v>57</v>
      </c>
      <c r="B60" s="69">
        <v>0</v>
      </c>
      <c r="C60" s="48">
        <v>0</v>
      </c>
      <c r="D60" s="70">
        <v>3376242.4</v>
      </c>
      <c r="E60" s="49">
        <v>1</v>
      </c>
      <c r="F60" s="68">
        <f t="shared" si="4"/>
        <v>3376242.4</v>
      </c>
      <c r="G60" s="51">
        <f>IF(ISBLANK(F60),"  ",IF(F76&gt;0,F60/F76,IF(F60&gt;0,1,0)))</f>
        <v>2.5448650292022222E-2</v>
      </c>
      <c r="H60" s="69">
        <v>0</v>
      </c>
      <c r="I60" s="48">
        <v>0</v>
      </c>
      <c r="J60" s="70">
        <v>4806764</v>
      </c>
      <c r="K60" s="49">
        <v>1</v>
      </c>
      <c r="L60" s="68">
        <f t="shared" si="3"/>
        <v>4806764</v>
      </c>
      <c r="M60" s="51">
        <f>IF(ISBLANK(L60),"  ",IF(L76&gt;0,L60/L76,IF(L60&gt;0,1,0)))</f>
        <v>3.3854904769936002E-2</v>
      </c>
      <c r="N60" s="76"/>
    </row>
    <row r="61" spans="1:14" ht="15" customHeight="1" x14ac:dyDescent="0.25">
      <c r="A61" s="105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76"/>
    </row>
    <row r="62" spans="1:14" ht="15" customHeight="1" x14ac:dyDescent="0.25">
      <c r="A62" s="105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76"/>
    </row>
    <row r="63" spans="1:14" ht="15" customHeight="1" x14ac:dyDescent="0.25">
      <c r="A63" s="144" t="s">
        <v>60</v>
      </c>
      <c r="B63" s="32">
        <v>0</v>
      </c>
      <c r="C63" s="48">
        <v>0</v>
      </c>
      <c r="D63" s="80">
        <v>1097019</v>
      </c>
      <c r="E63" s="49">
        <v>1</v>
      </c>
      <c r="F63" s="34">
        <f t="shared" si="4"/>
        <v>1097019</v>
      </c>
      <c r="G63" s="51">
        <f>IF(ISBLANK(F63),"  ",IF(F76&gt;0,F63/F76,IF(F63&gt;0,1,0)))</f>
        <v>8.2688532359832707E-3</v>
      </c>
      <c r="H63" s="32">
        <v>0</v>
      </c>
      <c r="I63" s="48">
        <v>0</v>
      </c>
      <c r="J63" s="80">
        <v>1160000</v>
      </c>
      <c r="K63" s="49">
        <v>1</v>
      </c>
      <c r="L63" s="34">
        <f t="shared" si="3"/>
        <v>1160000</v>
      </c>
      <c r="M63" s="51">
        <f>IF(ISBLANK(L63),"  ",IF(L76&gt;0,L63/L76,IF(L63&gt;0,1,0)))</f>
        <v>8.1700889690290105E-3</v>
      </c>
      <c r="N63" s="76"/>
    </row>
    <row r="64" spans="1:14" ht="15" customHeight="1" x14ac:dyDescent="0.25">
      <c r="A64" s="14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76"/>
    </row>
    <row r="65" spans="1:14" ht="15" customHeight="1" x14ac:dyDescent="0.25">
      <c r="A65" s="141" t="s">
        <v>62</v>
      </c>
      <c r="B65" s="32">
        <v>0</v>
      </c>
      <c r="C65" s="48">
        <v>0</v>
      </c>
      <c r="D65" s="80">
        <v>1763763.45</v>
      </c>
      <c r="E65" s="49">
        <v>1</v>
      </c>
      <c r="F65" s="34">
        <f t="shared" si="4"/>
        <v>1763763.45</v>
      </c>
      <c r="G65" s="51">
        <f>IF(ISBLANK(F65),"  ",IF(F76&gt;0,F65/F76,IF(F65&gt;0,1,0)))</f>
        <v>1.3294483606064724E-2</v>
      </c>
      <c r="H65" s="32">
        <v>0</v>
      </c>
      <c r="I65" s="48">
        <v>0</v>
      </c>
      <c r="J65" s="80">
        <v>2804879</v>
      </c>
      <c r="K65" s="49">
        <v>1</v>
      </c>
      <c r="L65" s="34">
        <f t="shared" si="3"/>
        <v>2804879</v>
      </c>
      <c r="M65" s="51">
        <f>IF(ISBLANK(L65),"  ",IF(L76&gt;0,L65/L76,IF(L65&gt;0,1,0)))</f>
        <v>1.9755268083932E-2</v>
      </c>
      <c r="N65" s="76"/>
    </row>
    <row r="66" spans="1:14" ht="15" customHeight="1" x14ac:dyDescent="0.25">
      <c r="A66" s="87" t="s">
        <v>63</v>
      </c>
      <c r="B66" s="32">
        <v>957936.43</v>
      </c>
      <c r="C66" s="48">
        <v>1</v>
      </c>
      <c r="D66" s="80">
        <v>0</v>
      </c>
      <c r="E66" s="49">
        <v>0</v>
      </c>
      <c r="F66" s="34">
        <f t="shared" si="4"/>
        <v>957936.43</v>
      </c>
      <c r="G66" s="51">
        <f>IF(ISBLANK(F66),"  ",IF(F76&gt;0,F66/F76,IF(F66&gt;0,1,0)))</f>
        <v>7.2205091699157099E-3</v>
      </c>
      <c r="H66" s="32">
        <v>1035320.29</v>
      </c>
      <c r="I66" s="48">
        <v>1</v>
      </c>
      <c r="J66" s="80">
        <v>0</v>
      </c>
      <c r="K66" s="49">
        <v>0</v>
      </c>
      <c r="L66" s="34">
        <f t="shared" si="3"/>
        <v>1035320.29</v>
      </c>
      <c r="M66" s="51">
        <f>IF(ISBLANK(L66),"  ",IF(L76&gt;0,L66/L76,IF(L66&gt;0,1,0)))</f>
        <v>7.291947310983548E-3</v>
      </c>
      <c r="N66" s="76"/>
    </row>
    <row r="67" spans="1:14" ht="15" customHeight="1" x14ac:dyDescent="0.25">
      <c r="A67" s="105" t="s">
        <v>64</v>
      </c>
      <c r="B67" s="106">
        <v>46262805.690000005</v>
      </c>
      <c r="C67" s="84">
        <v>0.76706831641985773</v>
      </c>
      <c r="D67" s="107">
        <v>14048387.85</v>
      </c>
      <c r="E67" s="75">
        <v>0.28096775699999998</v>
      </c>
      <c r="F67" s="106">
        <f>F66+F65+F64+F63+F62+F61+F60+F59+F58+F57+F56</f>
        <v>60311193.540000007</v>
      </c>
      <c r="G67" s="74">
        <f>IF(ISBLANK(F67),"  ",IF(F76&gt;0,F67/F76,IF(F67&gt;0,1,0)))</f>
        <v>0.45459960845640995</v>
      </c>
      <c r="H67" s="106">
        <v>50000000</v>
      </c>
      <c r="I67" s="84">
        <v>0.74353153955952866</v>
      </c>
      <c r="J67" s="107">
        <v>17246643</v>
      </c>
      <c r="K67" s="75">
        <v>0.25646846044047134</v>
      </c>
      <c r="L67" s="106">
        <f>L66+L65+L64+L63+L62+L61+L60+L59+L58+L57+L56</f>
        <v>67246643</v>
      </c>
      <c r="M67" s="74">
        <f>IF(ISBLANK(L67),"  ",IF(L76&gt;0,L67/L76,IF(L67&gt;0,1,0)))</f>
        <v>0.47363022084356199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5">
      <c r="A69" s="145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5">
      <c r="A70" s="78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5">
      <c r="A72" s="141" t="s">
        <v>69</v>
      </c>
      <c r="B72" s="3">
        <v>0</v>
      </c>
      <c r="C72" s="42">
        <v>0</v>
      </c>
      <c r="D72" s="93">
        <v>36884308</v>
      </c>
      <c r="E72" s="44">
        <v>1</v>
      </c>
      <c r="F72" s="58">
        <f>D72+B72</f>
        <v>36884308</v>
      </c>
      <c r="G72" s="46">
        <f>IF(ISBLANK(F72),"  ",IF(F76&gt;0,F72/F76,IF(F72&gt;0,1,0)))</f>
        <v>0.27801790995671327</v>
      </c>
      <c r="H72" s="3">
        <v>0</v>
      </c>
      <c r="I72" s="42">
        <v>0</v>
      </c>
      <c r="J72" s="93">
        <v>37500000</v>
      </c>
      <c r="K72" s="44">
        <v>1</v>
      </c>
      <c r="L72" s="58">
        <f>J72+H72</f>
        <v>37500000</v>
      </c>
      <c r="M72" s="46">
        <f>IF(ISBLANK(L72),"  ",IF(L76&gt;0,L72/L76,IF(L72&gt;0,1,0)))</f>
        <v>0.26411925546429987</v>
      </c>
    </row>
    <row r="73" spans="1:14" ht="15" customHeight="1" x14ac:dyDescent="0.25">
      <c r="A73" s="78" t="s">
        <v>70</v>
      </c>
      <c r="B73" s="32">
        <v>0</v>
      </c>
      <c r="C73" s="48">
        <v>0</v>
      </c>
      <c r="D73" s="80">
        <v>8476341.9600000009</v>
      </c>
      <c r="E73" s="49">
        <v>1</v>
      </c>
      <c r="F73" s="34">
        <f>D73+B73</f>
        <v>8476341.9600000009</v>
      </c>
      <c r="G73" s="51">
        <f>IF(ISBLANK(F73),"  ",IF(F76&gt;0,F73/F76,IF(F73&gt;0,1,0)))</f>
        <v>6.3890987891045456E-2</v>
      </c>
      <c r="H73" s="32">
        <v>0</v>
      </c>
      <c r="I73" s="48">
        <v>0</v>
      </c>
      <c r="J73" s="80">
        <v>10007506</v>
      </c>
      <c r="K73" s="49">
        <v>1</v>
      </c>
      <c r="L73" s="34">
        <f>J73+H73</f>
        <v>10007506</v>
      </c>
      <c r="M73" s="51">
        <f>IF(ISBLANK(L73),"  ",IF(L76&gt;0,L73/L76,IF(L73&gt;0,1,0)))</f>
        <v>7.0484667567320372E-2</v>
      </c>
    </row>
    <row r="74" spans="1:14" ht="15" customHeight="1" x14ac:dyDescent="0.25">
      <c r="A74" s="78" t="s">
        <v>71</v>
      </c>
      <c r="B74" s="110">
        <v>0</v>
      </c>
      <c r="C74" s="84">
        <v>0</v>
      </c>
      <c r="D74" s="111">
        <v>45360649.960000001</v>
      </c>
      <c r="E74" s="75">
        <v>1</v>
      </c>
      <c r="F74" s="112">
        <f>F73+F72+F71+F70+F69</f>
        <v>45360649.960000001</v>
      </c>
      <c r="G74" s="74">
        <f>IF(ISBLANK(F74),"  ",IF(F76&gt;0,F74/F76,IF(F74&gt;0,1,0)))</f>
        <v>0.34190889784775874</v>
      </c>
      <c r="H74" s="110">
        <v>0</v>
      </c>
      <c r="I74" s="84">
        <v>0</v>
      </c>
      <c r="J74" s="111">
        <v>47507506</v>
      </c>
      <c r="K74" s="75">
        <v>1</v>
      </c>
      <c r="L74" s="112">
        <f>L73+L72+L71+L70+L69</f>
        <v>47507506</v>
      </c>
      <c r="M74" s="74">
        <f>IF(ISBLANK(L74),"  ",IF(L76&gt;0,L74/L76,IF(L74&gt;0,1,0)))</f>
        <v>0.33460392303162023</v>
      </c>
    </row>
    <row r="75" spans="1:14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ht="15" customHeight="1" thickBot="1" x14ac:dyDescent="0.3">
      <c r="A76" s="114" t="s">
        <v>73</v>
      </c>
      <c r="B76" s="115">
        <v>73259782</v>
      </c>
      <c r="C76" s="116">
        <v>0.55220044999961626</v>
      </c>
      <c r="D76" s="115">
        <v>59409037.810000002</v>
      </c>
      <c r="E76" s="117">
        <v>0.44779955000038379</v>
      </c>
      <c r="F76" s="115">
        <f>F74+F67+F47+F40+F48+F75</f>
        <v>132668819.81</v>
      </c>
      <c r="G76" s="118">
        <f>IF(ISBLANK(F76),"  ",IF(F76&gt;0,F76/F76,IF(F76&gt;0,1,0)))</f>
        <v>1</v>
      </c>
      <c r="H76" s="115">
        <v>77227169</v>
      </c>
      <c r="I76" s="116">
        <v>0.54392486341055091</v>
      </c>
      <c r="J76" s="115">
        <v>64754149</v>
      </c>
      <c r="K76" s="117">
        <v>0.45607513658944904</v>
      </c>
      <c r="L76" s="115">
        <f>L74+L67+L47+L40+L48+L75</f>
        <v>141981318</v>
      </c>
      <c r="M76" s="118">
        <f>IF(ISBLANK(L76),"  ",IF(L76&gt;0,L76/L76,IF(L76&gt;0,1,0)))</f>
        <v>1</v>
      </c>
    </row>
    <row r="77" spans="1:14" ht="15.75" thickTop="1" x14ac:dyDescent="0.25">
      <c r="A77" s="146"/>
      <c r="B77" s="133"/>
      <c r="C77" s="134"/>
      <c r="D77" s="133"/>
      <c r="E77" s="134"/>
      <c r="F77" s="133"/>
      <c r="G77" s="134"/>
      <c r="H77" s="133"/>
      <c r="I77" s="134"/>
      <c r="J77" s="133"/>
      <c r="K77" s="134"/>
      <c r="L77" s="133"/>
      <c r="M77" s="134"/>
    </row>
    <row r="78" spans="1:14" ht="16.5" customHeight="1" x14ac:dyDescent="0.25">
      <c r="A78" s="134" t="s">
        <v>4</v>
      </c>
      <c r="B78" s="133"/>
      <c r="C78" s="134"/>
      <c r="D78" s="133"/>
      <c r="E78" s="134"/>
      <c r="F78" s="133"/>
      <c r="G78" s="134"/>
      <c r="H78" s="133"/>
      <c r="I78" s="134"/>
      <c r="J78" s="133"/>
      <c r="K78" s="134"/>
      <c r="L78" s="133"/>
      <c r="M78" s="134"/>
    </row>
    <row r="79" spans="1:14" x14ac:dyDescent="0.25">
      <c r="A79" s="134" t="s">
        <v>74</v>
      </c>
      <c r="B79" s="133"/>
      <c r="C79" s="134"/>
      <c r="D79" s="133"/>
      <c r="E79" s="134"/>
      <c r="F79" s="133"/>
      <c r="G79" s="134"/>
      <c r="H79" s="133"/>
      <c r="I79" s="134"/>
      <c r="J79" s="133"/>
      <c r="K79" s="134"/>
      <c r="L79" s="133"/>
      <c r="M79" s="134"/>
    </row>
  </sheetData>
  <hyperlinks>
    <hyperlink ref="O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5283485</v>
      </c>
      <c r="C13" s="42">
        <v>1</v>
      </c>
      <c r="D13" s="43">
        <v>0</v>
      </c>
      <c r="E13" s="44">
        <v>0</v>
      </c>
      <c r="F13" s="45">
        <f>D13+B13</f>
        <v>5283485</v>
      </c>
      <c r="G13" s="46">
        <f>IF(ISBLANK(F13),"  ",IF(F76&gt;0,F13/F76,IF(F13&gt;0,1,0)))</f>
        <v>0.23555630277517187</v>
      </c>
      <c r="H13" s="4">
        <v>5194365</v>
      </c>
      <c r="I13" s="42">
        <v>1</v>
      </c>
      <c r="J13" s="43">
        <v>0</v>
      </c>
      <c r="K13" s="44">
        <v>0</v>
      </c>
      <c r="L13" s="45">
        <f t="shared" ref="L13:L34" si="0">J13+H13</f>
        <v>5194365</v>
      </c>
      <c r="M13" s="47">
        <f>IF(ISBLANK(L13),"  ",IF(L76&gt;0,L13/L76,IF(L13&gt;0,1,0)))</f>
        <v>0.22951482235038034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307798</v>
      </c>
      <c r="C15" s="53">
        <v>1</v>
      </c>
      <c r="D15" s="80">
        <v>0</v>
      </c>
      <c r="E15" s="55">
        <v>0</v>
      </c>
      <c r="F15" s="38">
        <f>D15+B15</f>
        <v>307798</v>
      </c>
      <c r="G15" s="56">
        <f>IF(ISBLANK(F15),"  ",IF(F76&gt;0,F15/F76,IF(F15&gt;0,1,0)))</f>
        <v>1.372271500375081E-2</v>
      </c>
      <c r="H15" s="79">
        <v>316072</v>
      </c>
      <c r="I15" s="53">
        <v>1</v>
      </c>
      <c r="J15" s="80">
        <v>0</v>
      </c>
      <c r="K15" s="55">
        <v>0</v>
      </c>
      <c r="L15" s="38">
        <f t="shared" si="0"/>
        <v>316072</v>
      </c>
      <c r="M15" s="56">
        <f>IF(ISBLANK(L15),"  ",IF(L76&gt;0,L15/L76,IF(L15&gt;0,1,0)))</f>
        <v>1.3965751141848795E-2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307798</v>
      </c>
      <c r="C17" s="48">
        <v>1</v>
      </c>
      <c r="D17" s="80">
        <v>0</v>
      </c>
      <c r="E17" s="44">
        <v>0</v>
      </c>
      <c r="F17" s="34">
        <f t="shared" si="1"/>
        <v>307798</v>
      </c>
      <c r="G17" s="51">
        <f>IF(ISBLANK(F17),"  ",IF(F76&gt;0,F17/F76,IF(F17&gt;0,1,0)))</f>
        <v>1.372271500375081E-2</v>
      </c>
      <c r="H17" s="32">
        <v>316072</v>
      </c>
      <c r="I17" s="48">
        <v>1</v>
      </c>
      <c r="J17" s="80">
        <v>0</v>
      </c>
      <c r="K17" s="49">
        <v>0</v>
      </c>
      <c r="L17" s="34">
        <f t="shared" si="0"/>
        <v>316072</v>
      </c>
      <c r="M17" s="51">
        <f>IF(ISBLANK(L17),"  ",IF(L76&gt;0,L17/L76,IF(L17&gt;0,1,0)))</f>
        <v>1.3965751141848795E-2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5591283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5591283</v>
      </c>
      <c r="G40" s="74">
        <f>IF(ISBLANK(F40),"  ",IF(F76&gt;0,F40/F76,IF(F40&gt;0,1,0)))</f>
        <v>0.2492790177789227</v>
      </c>
      <c r="H40" s="71">
        <v>5510437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5510437</v>
      </c>
      <c r="M40" s="74">
        <f>IF(ISBLANK(L40),"  ",IF(L76&gt;0,L40/L76,IF(L40&gt;0,1,0)))</f>
        <v>0.24348057349222915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13888</v>
      </c>
      <c r="E46" s="49">
        <v>1</v>
      </c>
      <c r="F46" s="68">
        <f>D46+B46</f>
        <v>13888</v>
      </c>
      <c r="G46" s="51">
        <f>IF(ISBLANK(F46),"  ",IF(F76&gt;0,F46/F76,IF(F46&gt;0,1,0)))</f>
        <v>6.1917577752971511E-4</v>
      </c>
      <c r="H46" s="32">
        <v>0</v>
      </c>
      <c r="I46" s="48">
        <v>0</v>
      </c>
      <c r="J46" s="80">
        <v>14000</v>
      </c>
      <c r="K46" s="49">
        <v>1</v>
      </c>
      <c r="L46" s="68">
        <f>J46+H46</f>
        <v>14000</v>
      </c>
      <c r="M46" s="51">
        <f>IF(ISBLANK(L46),"  ",IF(L76&gt;0,L46/L76,IF(L46&gt;0,1,0)))</f>
        <v>6.185948644165985E-4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13888</v>
      </c>
      <c r="E47" s="75">
        <v>1</v>
      </c>
      <c r="F47" s="86">
        <f>F46+F45+F44+F43+F42</f>
        <v>13888</v>
      </c>
      <c r="G47" s="74">
        <f>IF(ISBLANK(F47),"  ",IF(F76&gt;0,F47/F76,IF(F47&gt;0,1,0)))</f>
        <v>6.1917577752971511E-4</v>
      </c>
      <c r="H47" s="106">
        <v>0</v>
      </c>
      <c r="I47" s="84">
        <v>0</v>
      </c>
      <c r="J47" s="107">
        <v>14000</v>
      </c>
      <c r="K47" s="75">
        <v>1</v>
      </c>
      <c r="L47" s="86">
        <f>L46+L45+L44+L43+L42</f>
        <v>14000</v>
      </c>
      <c r="M47" s="74">
        <f>IF(ISBLANK(L47),"  ",IF(L76&gt;0,L47/L76,IF(L47&gt;0,1,0)))</f>
        <v>6.185948644165985E-4</v>
      </c>
      <c r="N47" s="76"/>
    </row>
    <row r="48" spans="1:14" s="77" customFormat="1" ht="15" customHeight="1" x14ac:dyDescent="0.25">
      <c r="A48" s="87" t="s">
        <v>87</v>
      </c>
      <c r="B48" s="124">
        <v>83492</v>
      </c>
      <c r="C48" s="84">
        <v>1</v>
      </c>
      <c r="D48" s="111">
        <v>0</v>
      </c>
      <c r="E48" s="75">
        <v>0</v>
      </c>
      <c r="F48" s="90">
        <f>D48+B48</f>
        <v>83492</v>
      </c>
      <c r="G48" s="74">
        <f>IF(ISBLANK(F48),"  ",IF(F76&gt;0,F48/F76,IF(F48&gt;0,1,0)))</f>
        <v>3.7223663607078754E-3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4443211</v>
      </c>
      <c r="C50" s="42">
        <v>0.8985532422621515</v>
      </c>
      <c r="D50" s="93">
        <v>501639</v>
      </c>
      <c r="E50" s="44">
        <v>0.1098880613362541</v>
      </c>
      <c r="F50" s="96">
        <f t="shared" ref="F50:F55" si="2">D50+B50</f>
        <v>4944850</v>
      </c>
      <c r="G50" s="46">
        <f>IF(ISBLANK(F50),"  ",IF(F76&gt;0,F50/F76,IF(F50&gt;0,1,0)))</f>
        <v>0.2204587660943125</v>
      </c>
      <c r="H50" s="91">
        <v>4565000</v>
      </c>
      <c r="I50" s="42">
        <v>0.89685658153241654</v>
      </c>
      <c r="J50" s="93">
        <v>525000</v>
      </c>
      <c r="K50" s="44">
        <v>0.1031434184675835</v>
      </c>
      <c r="L50" s="96">
        <f t="shared" ref="L50:L66" si="3">J50+H50</f>
        <v>5090000</v>
      </c>
      <c r="M50" s="46">
        <f>IF(ISBLANK(L50),"  ",IF(L76&gt;0,L50/L76,IF(L50&gt;0,1,0)))</f>
        <v>0.22490341856289189</v>
      </c>
      <c r="N50" s="25"/>
    </row>
    <row r="51" spans="1:14" ht="15" customHeight="1" x14ac:dyDescent="0.2">
      <c r="A51" s="31" t="s">
        <v>48</v>
      </c>
      <c r="B51" s="79">
        <v>199456</v>
      </c>
      <c r="C51" s="48">
        <v>1</v>
      </c>
      <c r="D51" s="80">
        <v>0</v>
      </c>
      <c r="E51" s="49">
        <v>0</v>
      </c>
      <c r="F51" s="97">
        <f t="shared" si="2"/>
        <v>199456</v>
      </c>
      <c r="G51" s="51">
        <f>IF(ISBLANK(F51),"  ",IF(F76&gt;0,F51/F76,IF(F51&gt;0,1,0)))</f>
        <v>8.8924484362735354E-3</v>
      </c>
      <c r="H51" s="79">
        <v>200000</v>
      </c>
      <c r="I51" s="48">
        <v>1</v>
      </c>
      <c r="J51" s="80">
        <v>0</v>
      </c>
      <c r="K51" s="49">
        <v>0</v>
      </c>
      <c r="L51" s="97">
        <f t="shared" si="3"/>
        <v>200000</v>
      </c>
      <c r="M51" s="51">
        <f>IF(ISBLANK(L51),"  ",IF(L76&gt;0,L51/L76,IF(L51&gt;0,1,0)))</f>
        <v>8.8370694916656937E-3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298197</v>
      </c>
      <c r="E52" s="49">
        <v>1</v>
      </c>
      <c r="F52" s="99">
        <f t="shared" si="2"/>
        <v>298197</v>
      </c>
      <c r="G52" s="51">
        <f>IF(ISBLANK(F52),"  ",IF(F76&gt;0,F52/F76,IF(F52&gt;0,1,0)))</f>
        <v>1.3294668730704815E-2</v>
      </c>
      <c r="H52" s="125">
        <v>0</v>
      </c>
      <c r="I52" s="48">
        <v>0</v>
      </c>
      <c r="J52" s="126">
        <v>325000</v>
      </c>
      <c r="K52" s="49">
        <v>1</v>
      </c>
      <c r="L52" s="99">
        <f t="shared" si="3"/>
        <v>325000</v>
      </c>
      <c r="M52" s="51">
        <f>IF(ISBLANK(L52),"  ",IF(L76&gt;0,L52/L76,IF(L52&gt;0,1,0)))</f>
        <v>1.4360237923956753E-2</v>
      </c>
      <c r="N52" s="25"/>
    </row>
    <row r="53" spans="1:14" ht="15" customHeight="1" x14ac:dyDescent="0.2">
      <c r="A53" s="98" t="s">
        <v>50</v>
      </c>
      <c r="B53" s="125">
        <v>127799</v>
      </c>
      <c r="C53" s="48">
        <v>1</v>
      </c>
      <c r="D53" s="126">
        <v>0</v>
      </c>
      <c r="E53" s="49">
        <v>0</v>
      </c>
      <c r="F53" s="99">
        <f t="shared" si="2"/>
        <v>127799</v>
      </c>
      <c r="G53" s="51">
        <f>IF(ISBLANK(F53),"  ",IF(F76&gt;0,F53/F76,IF(F53&gt;0,1,0)))</f>
        <v>5.697727908447585E-3</v>
      </c>
      <c r="H53" s="125">
        <v>150000</v>
      </c>
      <c r="I53" s="48">
        <v>1</v>
      </c>
      <c r="J53" s="126">
        <v>0</v>
      </c>
      <c r="K53" s="49">
        <v>0</v>
      </c>
      <c r="L53" s="99">
        <f t="shared" si="3"/>
        <v>150000</v>
      </c>
      <c r="M53" s="51">
        <f>IF(ISBLANK(L53),"  ",IF(L76&gt;0,L53/L76,IF(L53&gt;0,1,0)))</f>
        <v>6.6278021187492703E-3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364069</v>
      </c>
      <c r="C55" s="48">
        <v>0.30391737017716525</v>
      </c>
      <c r="D55" s="80">
        <v>833852</v>
      </c>
      <c r="E55" s="49">
        <v>2.1110177215189871</v>
      </c>
      <c r="F55" s="97">
        <f t="shared" si="2"/>
        <v>1197921</v>
      </c>
      <c r="G55" s="51">
        <f>IF(ISBLANK(F55),"  ",IF(F76&gt;0,F55/F76,IF(F55&gt;0,1,0)))</f>
        <v>5.3407522076193398E-2</v>
      </c>
      <c r="H55" s="79">
        <v>395000</v>
      </c>
      <c r="I55" s="48">
        <v>0.30739299610894943</v>
      </c>
      <c r="J55" s="80">
        <v>890000</v>
      </c>
      <c r="K55" s="49">
        <v>0.69260700389105057</v>
      </c>
      <c r="L55" s="97">
        <f t="shared" si="3"/>
        <v>1285000</v>
      </c>
      <c r="M55" s="51">
        <f>IF(ISBLANK(L55),"  ",IF(L76&gt;0,L55/L76,IF(L55&gt;0,1,0)))</f>
        <v>5.6778171483952082E-2</v>
      </c>
      <c r="N55" s="25"/>
    </row>
    <row r="56" spans="1:14" s="77" customFormat="1" ht="15" customHeight="1" x14ac:dyDescent="0.25">
      <c r="A56" s="87" t="s">
        <v>53</v>
      </c>
      <c r="B56" s="127">
        <v>5134535</v>
      </c>
      <c r="C56" s="84">
        <v>0.75862379238981936</v>
      </c>
      <c r="D56" s="107">
        <v>1633688</v>
      </c>
      <c r="E56" s="75">
        <v>0.30766252354048962</v>
      </c>
      <c r="F56" s="100">
        <f>F55+F53+F52+F51+F50+F54</f>
        <v>6768223</v>
      </c>
      <c r="G56" s="74">
        <f>IF(ISBLANK(F56),"  ",IF(F76&gt;0,F56/F76,IF(F56&gt;0,1,0)))</f>
        <v>0.30175113324593184</v>
      </c>
      <c r="H56" s="127">
        <v>5310000</v>
      </c>
      <c r="I56" s="84">
        <v>0.7531914893617021</v>
      </c>
      <c r="J56" s="107">
        <v>1740000</v>
      </c>
      <c r="K56" s="75">
        <v>0.24680851063829787</v>
      </c>
      <c r="L56" s="132">
        <f t="shared" si="3"/>
        <v>7050000</v>
      </c>
      <c r="M56" s="74">
        <f>IF(ISBLANK(L56),"  ",IF(L76&gt;0,L56/L76,IF(L56&gt;0,1,0)))</f>
        <v>0.31150669958121568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1370438</v>
      </c>
      <c r="E60" s="49">
        <v>1</v>
      </c>
      <c r="F60" s="68">
        <f t="shared" si="4"/>
        <v>1370438</v>
      </c>
      <c r="G60" s="51">
        <f>IF(ISBLANK(F60),"  ",IF(F76&gt;0,F60/F76,IF(F60&gt;0,1,0)))</f>
        <v>6.109893535471398E-2</v>
      </c>
      <c r="H60" s="69">
        <v>0</v>
      </c>
      <c r="I60" s="48">
        <v>0</v>
      </c>
      <c r="J60" s="70">
        <v>1375000</v>
      </c>
      <c r="K60" s="49">
        <v>1</v>
      </c>
      <c r="L60" s="68">
        <f t="shared" si="3"/>
        <v>1375000</v>
      </c>
      <c r="M60" s="51">
        <f>IF(ISBLANK(L60),"  ",IF(L76&gt;0,L60/L76,IF(L60&gt;0,1,0)))</f>
        <v>6.0754852755201642E-2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158615</v>
      </c>
      <c r="E63" s="49">
        <v>1</v>
      </c>
      <c r="F63" s="34">
        <f t="shared" si="4"/>
        <v>158615</v>
      </c>
      <c r="G63" s="51">
        <f>IF(ISBLANK(F63),"  ",IF(F76&gt;0,F63/F76,IF(F63&gt;0,1,0)))</f>
        <v>7.0716133318602945E-3</v>
      </c>
      <c r="H63" s="32">
        <v>0</v>
      </c>
      <c r="I63" s="48">
        <v>0</v>
      </c>
      <c r="J63" s="80">
        <v>175000</v>
      </c>
      <c r="K63" s="49">
        <v>1</v>
      </c>
      <c r="L63" s="34">
        <f t="shared" si="3"/>
        <v>175000</v>
      </c>
      <c r="M63" s="51">
        <f>IF(ISBLANK(L63),"  ",IF(L76&gt;0,L63/L76,IF(L63&gt;0,1,0)))</f>
        <v>7.7324358052074816E-3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1364</v>
      </c>
      <c r="E64" s="49">
        <v>1</v>
      </c>
      <c r="F64" s="34">
        <f t="shared" si="4"/>
        <v>1364</v>
      </c>
      <c r="G64" s="51">
        <f>IF(ISBLANK(F64),"  ",IF(F76&gt;0,F64/F76,IF(F64&gt;0,1,0)))</f>
        <v>6.0811906721668449E-5</v>
      </c>
      <c r="H64" s="32">
        <v>0</v>
      </c>
      <c r="I64" s="48">
        <v>0</v>
      </c>
      <c r="J64" s="80">
        <v>1500</v>
      </c>
      <c r="K64" s="49">
        <v>1</v>
      </c>
      <c r="L64" s="34">
        <f t="shared" si="3"/>
        <v>1500</v>
      </c>
      <c r="M64" s="51">
        <f>IF(ISBLANK(L64),"  ",IF(L76&gt;0,L64/L76,IF(L64&gt;0,1,0)))</f>
        <v>6.6278021187492697E-5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566038</v>
      </c>
      <c r="E65" s="49">
        <v>1</v>
      </c>
      <c r="F65" s="34">
        <f t="shared" si="4"/>
        <v>566038</v>
      </c>
      <c r="G65" s="51">
        <f>IF(ISBLANK(F65),"  ",IF(F76&gt;0,F65/F76,IF(F65&gt;0,1,0)))</f>
        <v>2.523596045228722E-2</v>
      </c>
      <c r="H65" s="32">
        <v>0</v>
      </c>
      <c r="I65" s="48">
        <v>0</v>
      </c>
      <c r="J65" s="80">
        <v>570000</v>
      </c>
      <c r="K65" s="49">
        <v>1</v>
      </c>
      <c r="L65" s="34">
        <f t="shared" si="3"/>
        <v>570000</v>
      </c>
      <c r="M65" s="51">
        <f>IF(ISBLANK(L65),"  ",IF(L76&gt;0,L65/L76,IF(L65&gt;0,1,0)))</f>
        <v>2.5185648051247227E-2</v>
      </c>
      <c r="N65" s="25"/>
    </row>
    <row r="66" spans="1:14" ht="15" customHeight="1" x14ac:dyDescent="0.2">
      <c r="A66" s="81" t="s">
        <v>63</v>
      </c>
      <c r="B66" s="32">
        <v>46306</v>
      </c>
      <c r="C66" s="48">
        <v>0.10786270833090693</v>
      </c>
      <c r="D66" s="80">
        <v>382999</v>
      </c>
      <c r="E66" s="49">
        <v>9.5749750000000002</v>
      </c>
      <c r="F66" s="34">
        <f t="shared" si="4"/>
        <v>429305</v>
      </c>
      <c r="G66" s="51">
        <f>IF(ISBLANK(F66),"  ",IF(F76&gt;0,F66/F76,IF(F66&gt;0,1,0)))</f>
        <v>1.913992347151457E-2</v>
      </c>
      <c r="H66" s="32">
        <v>40000</v>
      </c>
      <c r="I66" s="48">
        <v>9.0909090909090912E-2</v>
      </c>
      <c r="J66" s="80">
        <v>400000</v>
      </c>
      <c r="K66" s="49">
        <v>0.90909090909090906</v>
      </c>
      <c r="L66" s="34">
        <f t="shared" si="3"/>
        <v>440000</v>
      </c>
      <c r="M66" s="51">
        <f>IF(ISBLANK(L66),"  ",IF(L76&gt;0,L66/L76,IF(L66&gt;0,1,0)))</f>
        <v>1.9441552881664527E-2</v>
      </c>
      <c r="N66" s="25"/>
    </row>
    <row r="67" spans="1:14" s="77" customFormat="1" ht="15" customHeight="1" x14ac:dyDescent="0.25">
      <c r="A67" s="105" t="s">
        <v>64</v>
      </c>
      <c r="B67" s="106">
        <v>5180841</v>
      </c>
      <c r="C67" s="84">
        <v>0.55744033532232629</v>
      </c>
      <c r="D67" s="107">
        <v>4113142</v>
      </c>
      <c r="E67" s="75">
        <v>0.76881158878504674</v>
      </c>
      <c r="F67" s="106">
        <f>F66+F65+F64+F63+F62+F61+F60+F59+F58+F57+F56</f>
        <v>9293983</v>
      </c>
      <c r="G67" s="74">
        <f>IF(ISBLANK(F67),"  ",IF(F76&gt;0,F67/F76,IF(F67&gt;0,1,0)))</f>
        <v>0.41435837776302953</v>
      </c>
      <c r="H67" s="106">
        <v>5350000</v>
      </c>
      <c r="I67" s="84">
        <v>0.55662487645008585</v>
      </c>
      <c r="J67" s="107">
        <v>4261500</v>
      </c>
      <c r="K67" s="75">
        <v>0.44337512354991415</v>
      </c>
      <c r="L67" s="106">
        <f>L66+L65+L64+L63+L62+L61+L60+L59+L58+L57+L56</f>
        <v>9611500</v>
      </c>
      <c r="M67" s="74">
        <f>IF(ISBLANK(L67),"  ",IF(L76&gt;0,L67/L76,IF(L67&gt;0,1,0)))</f>
        <v>0.42468746709572408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10425</v>
      </c>
      <c r="E69" s="44">
        <v>1</v>
      </c>
      <c r="F69" s="58">
        <f>D69+B69</f>
        <v>10425</v>
      </c>
      <c r="G69" s="46">
        <f>IF(ISBLANK(F69),"  ",IF(F76&gt;0,F69/F76,IF(F69&gt;0,1,0)))</f>
        <v>4.64783084731227E-4</v>
      </c>
      <c r="H69" s="3">
        <v>0</v>
      </c>
      <c r="I69" s="42">
        <v>0</v>
      </c>
      <c r="J69" s="93">
        <v>11000</v>
      </c>
      <c r="K69" s="44">
        <v>1</v>
      </c>
      <c r="L69" s="58">
        <f>J69+H69</f>
        <v>11000</v>
      </c>
      <c r="M69" s="46">
        <f>IF(ISBLANK(L69),"  ",IF(L76&gt;0,L69/L76,IF(L69&gt;0,1,0)))</f>
        <v>4.8603882204161316E-4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5253584</v>
      </c>
      <c r="E72" s="44">
        <v>1</v>
      </c>
      <c r="F72" s="58">
        <f>D72+B72</f>
        <v>5253584</v>
      </c>
      <c r="G72" s="46">
        <f>IF(ISBLANK(F72),"  ",IF(F76&gt;0,F72/F76,IF(F72&gt;0,1,0)))</f>
        <v>0.23422321126279314</v>
      </c>
      <c r="H72" s="3">
        <v>0</v>
      </c>
      <c r="I72" s="42">
        <v>0</v>
      </c>
      <c r="J72" s="93">
        <v>5300000</v>
      </c>
      <c r="K72" s="44">
        <v>1</v>
      </c>
      <c r="L72" s="58">
        <f>J72+H72</f>
        <v>5300000</v>
      </c>
      <c r="M72" s="46">
        <f>IF(ISBLANK(L72),"  ",IF(L76&gt;0,L72/L76,IF(L72&gt;0,1,0)))</f>
        <v>0.23418234152914089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2183163</v>
      </c>
      <c r="E73" s="49">
        <v>1</v>
      </c>
      <c r="F73" s="34">
        <f>D73+B73</f>
        <v>2183163</v>
      </c>
      <c r="G73" s="51">
        <f>IF(ISBLANK(F73),"  ",IF(F76&gt;0,F73/F76,IF(F73&gt;0,1,0)))</f>
        <v>9.7333067972285817E-2</v>
      </c>
      <c r="H73" s="32">
        <v>0</v>
      </c>
      <c r="I73" s="48">
        <v>0</v>
      </c>
      <c r="J73" s="80">
        <v>2185000</v>
      </c>
      <c r="K73" s="49">
        <v>1</v>
      </c>
      <c r="L73" s="34">
        <f>J73+H73</f>
        <v>2185000</v>
      </c>
      <c r="M73" s="51">
        <f>IF(ISBLANK(L73),"  ",IF(L76&gt;0,L73/L76,IF(L73&gt;0,1,0)))</f>
        <v>9.6544984196447706E-2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7447172</v>
      </c>
      <c r="E74" s="75">
        <v>1</v>
      </c>
      <c r="F74" s="112">
        <f>F73+F72+F71+F70+F69</f>
        <v>7447172</v>
      </c>
      <c r="G74" s="74">
        <f>IF(ISBLANK(F74),"  ",IF(F76&gt;0,F74/F76,IF(F74&gt;0,1,0)))</f>
        <v>0.33202106231981016</v>
      </c>
      <c r="H74" s="110">
        <v>0</v>
      </c>
      <c r="I74" s="84">
        <v>0</v>
      </c>
      <c r="J74" s="111">
        <v>7496000</v>
      </c>
      <c r="K74" s="75">
        <v>1</v>
      </c>
      <c r="L74" s="112">
        <f>L73+L72+L71+L70+L69</f>
        <v>7496000</v>
      </c>
      <c r="M74" s="74">
        <f>IF(ISBLANK(L74),"  ",IF(L76&gt;0,L74/L76,IF(L74&gt;0,1,0)))</f>
        <v>0.33121336454763017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10855616</v>
      </c>
      <c r="C76" s="116">
        <v>0.48398145718346891</v>
      </c>
      <c r="D76" s="115">
        <v>11574202</v>
      </c>
      <c r="E76" s="117">
        <v>0.51601854281653114</v>
      </c>
      <c r="F76" s="115">
        <f>F74+F67+F47+F40+F48+F75</f>
        <v>22429818</v>
      </c>
      <c r="G76" s="118">
        <f>IF(ISBLANK(F76),"  ",IF(F76&gt;0,F76/F76,IF(F76&gt;0,1,0)))</f>
        <v>1</v>
      </c>
      <c r="H76" s="115">
        <v>10860437</v>
      </c>
      <c r="I76" s="116">
        <v>0.47987218239428647</v>
      </c>
      <c r="J76" s="115">
        <v>11771500</v>
      </c>
      <c r="K76" s="117">
        <v>0.52012781760571358</v>
      </c>
      <c r="L76" s="115">
        <f>L74+L67+L47+L40+L48+L75</f>
        <v>22631937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4316670</v>
      </c>
      <c r="C13" s="42">
        <v>1</v>
      </c>
      <c r="D13" s="43">
        <v>0</v>
      </c>
      <c r="E13" s="44">
        <v>0</v>
      </c>
      <c r="F13" s="45">
        <f>D13+B13</f>
        <v>4316670</v>
      </c>
      <c r="G13" s="46">
        <f>IF(ISBLANK(F13),"  ",IF(F76&gt;0,F13/F76,IF(F13&gt;0,1,0)))</f>
        <v>0.2269678504932551</v>
      </c>
      <c r="H13" s="4">
        <v>4430605</v>
      </c>
      <c r="I13" s="42">
        <v>1</v>
      </c>
      <c r="J13" s="43">
        <v>0</v>
      </c>
      <c r="K13" s="44">
        <v>0</v>
      </c>
      <c r="L13" s="45">
        <f t="shared" ref="L13:L34" si="0">J13+H13</f>
        <v>4430605</v>
      </c>
      <c r="M13" s="47">
        <f>IF(ISBLANK(L13),"  ",IF(L76&gt;0,L13/L76,IF(L13&gt;0,1,0)))</f>
        <v>0.22403991148243957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167337</v>
      </c>
      <c r="C15" s="53">
        <v>0.5277321366060419</v>
      </c>
      <c r="D15" s="80">
        <v>149750</v>
      </c>
      <c r="E15" s="55">
        <v>0.3362463456365441</v>
      </c>
      <c r="F15" s="38">
        <f>D15+B15</f>
        <v>317087</v>
      </c>
      <c r="G15" s="56">
        <f>IF(ISBLANK(F15),"  ",IF(F76&gt;0,F15/F76,IF(F15&gt;0,1,0)))</f>
        <v>1.6672239205071219E-2</v>
      </c>
      <c r="H15" s="79">
        <v>445358</v>
      </c>
      <c r="I15" s="53">
        <v>0.69009449018994107</v>
      </c>
      <c r="J15" s="80">
        <v>200000</v>
      </c>
      <c r="K15" s="55">
        <v>0.30990550981005893</v>
      </c>
      <c r="L15" s="38">
        <f t="shared" si="0"/>
        <v>645358</v>
      </c>
      <c r="M15" s="56">
        <f>IF(ISBLANK(L15),"  ",IF(L76&gt;0,L15/L76,IF(L15&gt;0,1,0)))</f>
        <v>3.2633455068660881E-2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273523</v>
      </c>
      <c r="I16" s="42">
        <v>1</v>
      </c>
      <c r="J16" s="93">
        <v>0</v>
      </c>
      <c r="K16" s="44">
        <v>0</v>
      </c>
      <c r="L16" s="58">
        <f t="shared" si="0"/>
        <v>273523</v>
      </c>
      <c r="M16" s="46">
        <f>IF(ISBLANK(L16),"  ",IF(L76&gt;0,L16/L76,IF(L16&gt;0,1,0)))</f>
        <v>1.383108372522744E-2</v>
      </c>
      <c r="N16" s="25"/>
    </row>
    <row r="17" spans="1:14" ht="15" customHeight="1" x14ac:dyDescent="0.2">
      <c r="A17" s="59" t="s">
        <v>16</v>
      </c>
      <c r="B17" s="32">
        <v>167337</v>
      </c>
      <c r="C17" s="48">
        <v>1</v>
      </c>
      <c r="D17" s="80">
        <v>0</v>
      </c>
      <c r="E17" s="44">
        <v>0</v>
      </c>
      <c r="F17" s="34">
        <f t="shared" si="1"/>
        <v>167337</v>
      </c>
      <c r="G17" s="51">
        <f>IF(ISBLANK(F17),"  ",IF(F76&gt;0,F17/F76,IF(F17&gt;0,1,0)))</f>
        <v>8.7984764176992514E-3</v>
      </c>
      <c r="H17" s="32">
        <v>171835</v>
      </c>
      <c r="I17" s="48">
        <v>1</v>
      </c>
      <c r="J17" s="80">
        <v>0</v>
      </c>
      <c r="K17" s="49">
        <v>0</v>
      </c>
      <c r="L17" s="34">
        <f t="shared" si="0"/>
        <v>171835</v>
      </c>
      <c r="M17" s="51">
        <f>IF(ISBLANK(L17),"  ",IF(L76&gt;0,L17/L76,IF(L17&gt;0,1,0)))</f>
        <v>8.6890838135164385E-3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149750</v>
      </c>
      <c r="E29" s="44">
        <v>1</v>
      </c>
      <c r="F29" s="34">
        <f t="shared" si="1"/>
        <v>149750</v>
      </c>
      <c r="G29" s="51">
        <f>IF(ISBLANK(F29),"  ",IF(F76&gt;0,F29/F76,IF(F29&gt;0,1,0)))</f>
        <v>7.8737627873719674E-3</v>
      </c>
      <c r="H29" s="32">
        <v>0</v>
      </c>
      <c r="I29" s="48">
        <v>0</v>
      </c>
      <c r="J29" s="80">
        <v>200000</v>
      </c>
      <c r="K29" s="49">
        <v>1</v>
      </c>
      <c r="L29" s="34">
        <f t="shared" si="0"/>
        <v>200000</v>
      </c>
      <c r="M29" s="51">
        <f>IF(ISBLANK(L29),"  ",IF(L76&gt;0,L29/L76,IF(L29&gt;0,1,0)))</f>
        <v>1.0113287529917001E-2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4484007</v>
      </c>
      <c r="C40" s="84">
        <v>0.96768281116165566</v>
      </c>
      <c r="D40" s="122">
        <v>149750</v>
      </c>
      <c r="E40" s="73">
        <v>3.0711881940039331E-2</v>
      </c>
      <c r="F40" s="71">
        <f>F39+F38+F36+F34+F29+F28+F26+F27+F25+F24+F23+F22+F21+F20+F19+F18+F17+F16+F14+F13+F30+F31+F32+F33</f>
        <v>4633757</v>
      </c>
      <c r="G40" s="74">
        <f>IF(ISBLANK(F40),"  ",IF(F76&gt;0,F40/F76,IF(F40&gt;0,1,0)))</f>
        <v>0.24364008969832632</v>
      </c>
      <c r="H40" s="71">
        <v>4875963</v>
      </c>
      <c r="I40" s="84">
        <v>0.96059860956433296</v>
      </c>
      <c r="J40" s="122">
        <v>200000</v>
      </c>
      <c r="K40" s="75">
        <v>3.9401390435667087E-2</v>
      </c>
      <c r="L40" s="71">
        <f>L39+L38+L36+L34+L29+L28+L26+L27+L25+L24+L23+L22+L21+L20+L19+L18+L17+L16+L14+L13+L30+L31+L32+L33</f>
        <v>5075963</v>
      </c>
      <c r="M40" s="74">
        <f>IF(ISBLANK(L40),"  ",IF(L76&gt;0,L40/L76,IF(L40&gt;0,1,0)))</f>
        <v>0.25667336655110046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37500</v>
      </c>
      <c r="E46" s="49">
        <v>1</v>
      </c>
      <c r="F46" s="68">
        <f>D46+B46</f>
        <v>37500</v>
      </c>
      <c r="G46" s="51">
        <f>IF(ISBLANK(F46),"  ",IF(F76&gt;0,F46/F76,IF(F46&gt;0,1,0)))</f>
        <v>1.9717269083569201E-3</v>
      </c>
      <c r="H46" s="32">
        <v>0</v>
      </c>
      <c r="I46" s="48">
        <v>0</v>
      </c>
      <c r="J46" s="80">
        <v>45000</v>
      </c>
      <c r="K46" s="49">
        <v>1</v>
      </c>
      <c r="L46" s="68">
        <f>J46+H46</f>
        <v>45000</v>
      </c>
      <c r="M46" s="51">
        <f>IF(ISBLANK(L46),"  ",IF(L76&gt;0,L46/L76,IF(L46&gt;0,1,0)))</f>
        <v>2.2754896942313251E-3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37500</v>
      </c>
      <c r="E47" s="75">
        <v>1</v>
      </c>
      <c r="F47" s="86">
        <f>F46+F45+F44+F43+F42</f>
        <v>37500</v>
      </c>
      <c r="G47" s="74">
        <f>IF(ISBLANK(F47),"  ",IF(F76&gt;0,F47/F76,IF(F47&gt;0,1,0)))</f>
        <v>1.9717269083569201E-3</v>
      </c>
      <c r="H47" s="106">
        <v>0</v>
      </c>
      <c r="I47" s="84">
        <v>0</v>
      </c>
      <c r="J47" s="107">
        <v>45000</v>
      </c>
      <c r="K47" s="75">
        <v>1</v>
      </c>
      <c r="L47" s="86">
        <f>L46+L45+L44+L43+L42</f>
        <v>45000</v>
      </c>
      <c r="M47" s="74">
        <f>IF(ISBLANK(L47),"  ",IF(L76&gt;0,L47/L76,IF(L47&gt;0,1,0)))</f>
        <v>2.2754896942313251E-3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5697703</v>
      </c>
      <c r="C50" s="42">
        <v>1</v>
      </c>
      <c r="D50" s="93">
        <v>0</v>
      </c>
      <c r="E50" s="44">
        <v>0</v>
      </c>
      <c r="F50" s="96">
        <f t="shared" ref="F50:F55" si="2">D50+B50</f>
        <v>5697703</v>
      </c>
      <c r="G50" s="46">
        <f>IF(ISBLANK(F50),"  ",IF(F76&gt;0,F50/F76,IF(F50&gt;0,1,0)))</f>
        <v>0.29958171522469196</v>
      </c>
      <c r="H50" s="91">
        <v>6079000</v>
      </c>
      <c r="I50" s="42">
        <v>1</v>
      </c>
      <c r="J50" s="93">
        <v>0</v>
      </c>
      <c r="K50" s="44">
        <v>0</v>
      </c>
      <c r="L50" s="96">
        <f t="shared" ref="L50:L66" si="3">J50+H50</f>
        <v>6079000</v>
      </c>
      <c r="M50" s="46">
        <f>IF(ISBLANK(L50),"  ",IF(L76&gt;0,L50/L76,IF(L50&gt;0,1,0)))</f>
        <v>0.30739337447182724</v>
      </c>
      <c r="N50" s="25"/>
    </row>
    <row r="51" spans="1:14" ht="15" customHeight="1" x14ac:dyDescent="0.2">
      <c r="A51" s="31" t="s">
        <v>48</v>
      </c>
      <c r="B51" s="79">
        <v>28493</v>
      </c>
      <c r="C51" s="48">
        <v>1</v>
      </c>
      <c r="D51" s="80">
        <v>0</v>
      </c>
      <c r="E51" s="49">
        <v>0</v>
      </c>
      <c r="F51" s="97">
        <f t="shared" si="2"/>
        <v>28493</v>
      </c>
      <c r="G51" s="51">
        <f>IF(ISBLANK(F51),"  ",IF(F76&gt;0,F51/F76,IF(F51&gt;0,1,0)))</f>
        <v>1.4981443946616992E-3</v>
      </c>
      <c r="H51" s="79">
        <v>30000</v>
      </c>
      <c r="I51" s="48">
        <v>1</v>
      </c>
      <c r="J51" s="80">
        <v>0</v>
      </c>
      <c r="K51" s="49">
        <v>0</v>
      </c>
      <c r="L51" s="97">
        <f t="shared" si="3"/>
        <v>30000</v>
      </c>
      <c r="M51" s="51">
        <f>IF(ISBLANK(L51),"  ",IF(L76&gt;0,L51/L76,IF(L51&gt;0,1,0)))</f>
        <v>1.5169931294875501E-3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300545</v>
      </c>
      <c r="E52" s="49">
        <v>1</v>
      </c>
      <c r="F52" s="99">
        <f t="shared" si="2"/>
        <v>300545</v>
      </c>
      <c r="G52" s="51">
        <f>IF(ISBLANK(F52),"  ",IF(F76&gt;0,F52/F76,IF(F52&gt;0,1,0)))</f>
        <v>1.5802471031256815E-2</v>
      </c>
      <c r="H52" s="125">
        <v>0</v>
      </c>
      <c r="I52" s="48">
        <v>0</v>
      </c>
      <c r="J52" s="126">
        <v>310000</v>
      </c>
      <c r="K52" s="49">
        <v>1</v>
      </c>
      <c r="L52" s="99">
        <f t="shared" si="3"/>
        <v>310000</v>
      </c>
      <c r="M52" s="51">
        <f>IF(ISBLANK(L52),"  ",IF(L76&gt;0,L52/L76,IF(L52&gt;0,1,0)))</f>
        <v>1.5675595671371351E-2</v>
      </c>
      <c r="N52" s="25"/>
    </row>
    <row r="53" spans="1:14" ht="15" customHeight="1" x14ac:dyDescent="0.2">
      <c r="A53" s="98" t="s">
        <v>50</v>
      </c>
      <c r="B53" s="125">
        <v>123886</v>
      </c>
      <c r="C53" s="48">
        <v>1</v>
      </c>
      <c r="D53" s="126">
        <v>0</v>
      </c>
      <c r="E53" s="49">
        <v>0</v>
      </c>
      <c r="F53" s="99">
        <f t="shared" si="2"/>
        <v>123886</v>
      </c>
      <c r="G53" s="51">
        <f>IF(ISBLANK(F53),"  ",IF(F76&gt;0,F53/F76,IF(F53&gt;0,1,0)))</f>
        <v>6.5138495938321436E-3</v>
      </c>
      <c r="H53" s="125">
        <v>128000</v>
      </c>
      <c r="I53" s="48">
        <v>1</v>
      </c>
      <c r="J53" s="126">
        <v>0</v>
      </c>
      <c r="K53" s="49">
        <v>0</v>
      </c>
      <c r="L53" s="99">
        <f t="shared" si="3"/>
        <v>128000</v>
      </c>
      <c r="M53" s="51">
        <f>IF(ISBLANK(L53),"  ",IF(L76&gt;0,L53/L76,IF(L53&gt;0,1,0)))</f>
        <v>6.4725040191468807E-3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482044</v>
      </c>
      <c r="C55" s="48">
        <v>0.41227509752152913</v>
      </c>
      <c r="D55" s="80">
        <v>687185</v>
      </c>
      <c r="E55" s="49">
        <v>1.3882525252525253</v>
      </c>
      <c r="F55" s="97">
        <f t="shared" si="2"/>
        <v>1169229</v>
      </c>
      <c r="G55" s="51">
        <f>IF(ISBLANK(F55),"  ",IF(F76&gt;0,F55/F76,IF(F55&gt;0,1,0)))</f>
        <v>6.1477340835500084E-2</v>
      </c>
      <c r="H55" s="79">
        <v>495000</v>
      </c>
      <c r="I55" s="48">
        <v>0.41147132169576062</v>
      </c>
      <c r="J55" s="80">
        <v>708000</v>
      </c>
      <c r="K55" s="49">
        <v>0.58852867830423938</v>
      </c>
      <c r="L55" s="97">
        <f t="shared" si="3"/>
        <v>1203000</v>
      </c>
      <c r="M55" s="51">
        <f>IF(ISBLANK(L55),"  ",IF(L76&gt;0,L55/L76,IF(L55&gt;0,1,0)))</f>
        <v>6.0831424492450763E-2</v>
      </c>
      <c r="N55" s="25"/>
    </row>
    <row r="56" spans="1:14" s="77" customFormat="1" ht="15" customHeight="1" x14ac:dyDescent="0.25">
      <c r="A56" s="87" t="s">
        <v>53</v>
      </c>
      <c r="B56" s="127">
        <v>6332126</v>
      </c>
      <c r="C56" s="84">
        <v>0.86506155312344946</v>
      </c>
      <c r="D56" s="107">
        <v>987730</v>
      </c>
      <c r="E56" s="75">
        <v>0.14672162804515745</v>
      </c>
      <c r="F56" s="100">
        <f>F55+F53+F52+F51+F50+F54</f>
        <v>7319856</v>
      </c>
      <c r="G56" s="74">
        <f>IF(ISBLANK(F56),"  ",IF(F76&gt;0,F56/F76,IF(F56&gt;0,1,0)))</f>
        <v>0.38487352107994272</v>
      </c>
      <c r="H56" s="127">
        <v>6732000</v>
      </c>
      <c r="I56" s="84">
        <v>0.86864516129032254</v>
      </c>
      <c r="J56" s="107">
        <v>1018000</v>
      </c>
      <c r="K56" s="75">
        <v>0.13135483870967743</v>
      </c>
      <c r="L56" s="97">
        <f t="shared" si="3"/>
        <v>7750000</v>
      </c>
      <c r="M56" s="74">
        <f>IF(ISBLANK(L56),"  ",IF(L76&gt;0,L56/L76,IF(L56&gt;0,1,0)))</f>
        <v>0.39188989178428379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1012468</v>
      </c>
      <c r="E60" s="49">
        <v>1</v>
      </c>
      <c r="F60" s="68">
        <f t="shared" si="4"/>
        <v>1012468</v>
      </c>
      <c r="G60" s="51">
        <f>IF(ISBLANK(F60),"  ",IF(F76&gt;0,F60/F76,IF(F60&gt;0,1,0)))</f>
        <v>5.3234943985341711E-2</v>
      </c>
      <c r="H60" s="69">
        <v>0</v>
      </c>
      <c r="I60" s="48">
        <v>0</v>
      </c>
      <c r="J60" s="70">
        <v>600000</v>
      </c>
      <c r="K60" s="49">
        <v>1</v>
      </c>
      <c r="L60" s="68">
        <f t="shared" si="3"/>
        <v>600000</v>
      </c>
      <c r="M60" s="51">
        <f>IF(ISBLANK(L60),"  ",IF(L76&gt;0,L60/L76,IF(L60&gt;0,1,0)))</f>
        <v>3.0339862589751004E-2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45467</v>
      </c>
      <c r="E63" s="49">
        <v>1</v>
      </c>
      <c r="F63" s="34">
        <f t="shared" si="4"/>
        <v>45467</v>
      </c>
      <c r="G63" s="51">
        <f>IF(ISBLANK(F63),"  ",IF(F76&gt;0,F63/F76,IF(F63&gt;0,1,0)))</f>
        <v>2.3906268624603755E-3</v>
      </c>
      <c r="H63" s="32">
        <v>0</v>
      </c>
      <c r="I63" s="48">
        <v>0</v>
      </c>
      <c r="J63" s="80">
        <v>47000</v>
      </c>
      <c r="K63" s="49">
        <v>1</v>
      </c>
      <c r="L63" s="34">
        <f t="shared" si="3"/>
        <v>47000</v>
      </c>
      <c r="M63" s="51">
        <f>IF(ISBLANK(L63),"  ",IF(L76&gt;0,L63/L76,IF(L63&gt;0,1,0)))</f>
        <v>2.3766225695304954E-3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61684</v>
      </c>
      <c r="E65" s="49">
        <v>1</v>
      </c>
      <c r="F65" s="34">
        <f t="shared" si="4"/>
        <v>61684</v>
      </c>
      <c r="G65" s="51">
        <f>IF(ISBLANK(F65),"  ",IF(F76&gt;0,F65/F76,IF(F65&gt;0,1,0)))</f>
        <v>3.2433067364023536E-3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167874</v>
      </c>
      <c r="C66" s="48">
        <v>1</v>
      </c>
      <c r="D66" s="80">
        <v>0</v>
      </c>
      <c r="E66" s="49">
        <v>0</v>
      </c>
      <c r="F66" s="34">
        <f t="shared" si="4"/>
        <v>167874</v>
      </c>
      <c r="G66" s="51">
        <f>IF(ISBLANK(F66),"  ",IF(F76&gt;0,F66/F76,IF(F66&gt;0,1,0)))</f>
        <v>8.826711547026923E-3</v>
      </c>
      <c r="H66" s="32">
        <v>173000</v>
      </c>
      <c r="I66" s="48">
        <v>1</v>
      </c>
      <c r="J66" s="80">
        <v>0</v>
      </c>
      <c r="K66" s="49">
        <v>0</v>
      </c>
      <c r="L66" s="34">
        <f t="shared" si="3"/>
        <v>173000</v>
      </c>
      <c r="M66" s="51">
        <f>IF(ISBLANK(L66),"  ",IF(L76&gt;0,L66/L76,IF(L66&gt;0,1,0)))</f>
        <v>8.7479937133782062E-3</v>
      </c>
      <c r="N66" s="25"/>
    </row>
    <row r="67" spans="1:14" s="77" customFormat="1" ht="15" customHeight="1" x14ac:dyDescent="0.25">
      <c r="A67" s="105" t="s">
        <v>64</v>
      </c>
      <c r="B67" s="106">
        <v>6500000</v>
      </c>
      <c r="C67" s="84">
        <v>0.75516863554620595</v>
      </c>
      <c r="D67" s="107">
        <v>2107349</v>
      </c>
      <c r="E67" s="75">
        <v>0.30519174511223751</v>
      </c>
      <c r="F67" s="106">
        <f>F66+F65+F64+F63+F62+F61+F60+F59+F58+F57+F56</f>
        <v>8607349</v>
      </c>
      <c r="G67" s="74">
        <f>IF(ISBLANK(F67),"  ",IF(F76&gt;0,F67/F76,IF(F67&gt;0,1,0)))</f>
        <v>0.45256911021117407</v>
      </c>
      <c r="H67" s="106">
        <v>6905000</v>
      </c>
      <c r="I67" s="84">
        <v>0.80571761960326727</v>
      </c>
      <c r="J67" s="107">
        <v>1665000</v>
      </c>
      <c r="K67" s="75">
        <v>0.19428238039673279</v>
      </c>
      <c r="L67" s="106">
        <f>L66+L65+L64+L63+L62+L61+L60+L59+L58+L57+L56</f>
        <v>8570000</v>
      </c>
      <c r="M67" s="74">
        <f>IF(ISBLANK(L67),"  ",IF(L76&gt;0,L67/L76,IF(L67&gt;0,1,0)))</f>
        <v>0.43335437065694349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5108855</v>
      </c>
      <c r="E72" s="44">
        <v>1</v>
      </c>
      <c r="F72" s="58">
        <f>D72+B72</f>
        <v>5108855</v>
      </c>
      <c r="G72" s="46">
        <f>IF(ISBLANK(F72),"  ",IF(F76&gt;0,F72/F76,IF(F72&gt;0,1,0)))</f>
        <v>0.26862044998383444</v>
      </c>
      <c r="H72" s="3">
        <v>0</v>
      </c>
      <c r="I72" s="42">
        <v>0</v>
      </c>
      <c r="J72" s="93">
        <v>5400000</v>
      </c>
      <c r="K72" s="44">
        <v>1</v>
      </c>
      <c r="L72" s="58">
        <f>J72+H72</f>
        <v>5400000</v>
      </c>
      <c r="M72" s="46">
        <f>IF(ISBLANK(L72),"  ",IF(L76&gt;0,L72/L76,IF(L72&gt;0,1,0)))</f>
        <v>0.27305876330775902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631400</v>
      </c>
      <c r="E73" s="49">
        <v>1</v>
      </c>
      <c r="F73" s="34">
        <f>D73+B73</f>
        <v>631400</v>
      </c>
      <c r="G73" s="51">
        <f>IF(ISBLANK(F73),"  ",IF(F76&gt;0,F73/F76,IF(F73&gt;0,1,0)))</f>
        <v>3.3198623198308248E-2</v>
      </c>
      <c r="H73" s="32">
        <v>0</v>
      </c>
      <c r="I73" s="48">
        <v>0</v>
      </c>
      <c r="J73" s="80">
        <v>685000</v>
      </c>
      <c r="K73" s="49">
        <v>1</v>
      </c>
      <c r="L73" s="34">
        <f>J73+H73</f>
        <v>685000</v>
      </c>
      <c r="M73" s="51">
        <f>IF(ISBLANK(L73),"  ",IF(L76&gt;0,L73/L76,IF(L73&gt;0,1,0)))</f>
        <v>3.4638009789965729E-2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5740255</v>
      </c>
      <c r="E74" s="75">
        <v>1</v>
      </c>
      <c r="F74" s="112">
        <f>F73+F72+F71+F70+F69</f>
        <v>5740255</v>
      </c>
      <c r="G74" s="74">
        <f>IF(ISBLANK(F74),"  ",IF(F76&gt;0,F74/F76,IF(F74&gt;0,1,0)))</f>
        <v>0.30181907318214274</v>
      </c>
      <c r="H74" s="110">
        <v>0</v>
      </c>
      <c r="I74" s="84">
        <v>0</v>
      </c>
      <c r="J74" s="111">
        <v>6085000</v>
      </c>
      <c r="K74" s="75">
        <v>1</v>
      </c>
      <c r="L74" s="112">
        <f>L73+L72+L71+L70+L69</f>
        <v>6085000</v>
      </c>
      <c r="M74" s="74">
        <f>IF(ISBLANK(L74),"  ",IF(L76&gt;0,L74/L76,IF(L74&gt;0,1,0)))</f>
        <v>0.30769677309772475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10984007</v>
      </c>
      <c r="C76" s="116">
        <v>0.57753232435948709</v>
      </c>
      <c r="D76" s="115">
        <v>8034854</v>
      </c>
      <c r="E76" s="117">
        <v>0.42246767564051285</v>
      </c>
      <c r="F76" s="115">
        <f>F74+F67+F47+F40+F48+F75</f>
        <v>19018861</v>
      </c>
      <c r="G76" s="118">
        <f>IF(ISBLANK(F76),"  ",IF(F76&gt;0,F76/F76,IF(F76&gt;0,1,0)))</f>
        <v>1</v>
      </c>
      <c r="H76" s="115">
        <v>11780963</v>
      </c>
      <c r="I76" s="116">
        <v>0.59572133099156788</v>
      </c>
      <c r="J76" s="115">
        <v>7995000</v>
      </c>
      <c r="K76" s="117">
        <v>0.40427866900843212</v>
      </c>
      <c r="L76" s="115">
        <f>L74+L67+L47+L40+L48+L75</f>
        <v>19775963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8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97</v>
      </c>
      <c r="L1" s="194"/>
      <c r="M1" s="193"/>
      <c r="N1" s="195"/>
      <c r="O1" s="195"/>
      <c r="P1" s="195"/>
      <c r="Q1" s="195"/>
      <c r="R1" s="195"/>
    </row>
    <row r="2" spans="1:18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N2" s="195"/>
      <c r="O2" s="221" t="s">
        <v>178</v>
      </c>
      <c r="P2" s="195"/>
      <c r="Q2" s="195"/>
      <c r="R2" s="195"/>
    </row>
    <row r="3" spans="1:18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  <c r="R3" s="195"/>
    </row>
    <row r="4" spans="1:18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8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8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8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8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8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8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8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8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8" s="5" customFormat="1" ht="15" customHeight="1" x14ac:dyDescent="0.2">
      <c r="A13" s="41" t="s">
        <v>12</v>
      </c>
      <c r="B13" s="4">
        <v>7266592</v>
      </c>
      <c r="C13" s="42">
        <v>1</v>
      </c>
      <c r="D13" s="43">
        <v>0</v>
      </c>
      <c r="E13" s="44">
        <v>0</v>
      </c>
      <c r="F13" s="45">
        <f>D13+B13</f>
        <v>7266592</v>
      </c>
      <c r="G13" s="46">
        <f>IF(ISBLANK(F13),"  ",IF(F76&gt;0,F13/F76,IF(F13&gt;0,1,0)))</f>
        <v>0.17409114325606664</v>
      </c>
      <c r="H13" s="4">
        <v>7295108</v>
      </c>
      <c r="I13" s="42">
        <v>1</v>
      </c>
      <c r="J13" s="43">
        <v>0</v>
      </c>
      <c r="K13" s="44">
        <v>0</v>
      </c>
      <c r="L13" s="45">
        <f t="shared" ref="L13:L34" si="0">J13+H13</f>
        <v>7295108</v>
      </c>
      <c r="M13" s="47">
        <f>IF(ISBLANK(L13),"  ",IF(L76&gt;0,L13/L76,IF(L13&gt;0,1,0)))</f>
        <v>0.16856655343413626</v>
      </c>
      <c r="N13" s="25"/>
    </row>
    <row r="14" spans="1:18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8" ht="15" customHeight="1" x14ac:dyDescent="0.2">
      <c r="A15" s="31" t="s">
        <v>14</v>
      </c>
      <c r="B15" s="79">
        <v>391629</v>
      </c>
      <c r="C15" s="53">
        <v>1</v>
      </c>
      <c r="D15" s="80">
        <v>0</v>
      </c>
      <c r="E15" s="55">
        <v>0</v>
      </c>
      <c r="F15" s="38">
        <f>D15+B15</f>
        <v>391629</v>
      </c>
      <c r="G15" s="56">
        <f>IF(ISBLANK(F15),"  ",IF(F76&gt;0,F15/F76,IF(F15&gt;0,1,0)))</f>
        <v>9.3825469136329838E-3</v>
      </c>
      <c r="H15" s="79">
        <v>1222726</v>
      </c>
      <c r="I15" s="53">
        <v>1</v>
      </c>
      <c r="J15" s="80">
        <v>0</v>
      </c>
      <c r="K15" s="55">
        <v>0</v>
      </c>
      <c r="L15" s="38">
        <f t="shared" si="0"/>
        <v>1222726</v>
      </c>
      <c r="M15" s="56">
        <f>IF(ISBLANK(L15),"  ",IF(L76&gt;0,L15/L76,IF(L15&gt;0,1,0)))</f>
        <v>2.8253277074761291E-2</v>
      </c>
      <c r="N15" s="25"/>
    </row>
    <row r="16" spans="1:18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820569</v>
      </c>
      <c r="I16" s="42">
        <v>1</v>
      </c>
      <c r="J16" s="93">
        <v>0</v>
      </c>
      <c r="K16" s="44">
        <v>0</v>
      </c>
      <c r="L16" s="58">
        <f t="shared" si="0"/>
        <v>820569</v>
      </c>
      <c r="M16" s="46">
        <f>IF(ISBLANK(L16),"  ",IF(L76&gt;0,L16/L76,IF(L16&gt;0,1,0)))</f>
        <v>1.896071835878177E-2</v>
      </c>
      <c r="N16" s="25"/>
    </row>
    <row r="17" spans="1:14" ht="15" customHeight="1" x14ac:dyDescent="0.2">
      <c r="A17" s="59" t="s">
        <v>16</v>
      </c>
      <c r="B17" s="32">
        <v>391629</v>
      </c>
      <c r="C17" s="48">
        <v>1</v>
      </c>
      <c r="D17" s="80">
        <v>0</v>
      </c>
      <c r="E17" s="44">
        <v>0</v>
      </c>
      <c r="F17" s="34">
        <f t="shared" si="1"/>
        <v>391629</v>
      </c>
      <c r="G17" s="51">
        <f>IF(ISBLANK(F17),"  ",IF(F76&gt;0,F17/F76,IF(F17&gt;0,1,0)))</f>
        <v>9.3825469136329838E-3</v>
      </c>
      <c r="H17" s="32">
        <v>402157</v>
      </c>
      <c r="I17" s="48">
        <v>1</v>
      </c>
      <c r="J17" s="80">
        <v>0</v>
      </c>
      <c r="K17" s="49">
        <v>0</v>
      </c>
      <c r="L17" s="34">
        <f t="shared" si="0"/>
        <v>402157</v>
      </c>
      <c r="M17" s="51">
        <f>IF(ISBLANK(L17),"  ",IF(L76&gt;0,L17/L76,IF(L17&gt;0,1,0)))</f>
        <v>9.2925587159795216E-3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7658221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7658221</v>
      </c>
      <c r="G40" s="74">
        <f>IF(ISBLANK(F40),"  ",IF(F76&gt;0,F40/F76,IF(F40&gt;0,1,0)))</f>
        <v>0.18347369016969964</v>
      </c>
      <c r="H40" s="71">
        <v>8517834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8517834</v>
      </c>
      <c r="M40" s="74">
        <f>IF(ISBLANK(L40),"  ",IF(L76&gt;0,L40/L76,IF(L40&gt;0,1,0)))</f>
        <v>0.19681983050889754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3273</v>
      </c>
      <c r="E46" s="49">
        <v>1</v>
      </c>
      <c r="F46" s="68">
        <f>D46+B46</f>
        <v>3273</v>
      </c>
      <c r="G46" s="51">
        <f>IF(ISBLANK(F46),"  ",IF(F76&gt;0,F46/F76,IF(F46&gt;0,1,0)))</f>
        <v>7.8413692674242084E-5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3273</v>
      </c>
      <c r="E47" s="75">
        <v>1</v>
      </c>
      <c r="F47" s="86">
        <f>F46+F45+F44+F43+F42</f>
        <v>3273</v>
      </c>
      <c r="G47" s="74">
        <f>IF(ISBLANK(F47),"  ",IF(F76&gt;0,F47/F76,IF(F47&gt;0,1,0)))</f>
        <v>7.8413692674242084E-5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9741977</v>
      </c>
      <c r="C50" s="42">
        <v>1</v>
      </c>
      <c r="D50" s="93">
        <v>0</v>
      </c>
      <c r="E50" s="44">
        <v>0</v>
      </c>
      <c r="F50" s="96">
        <f t="shared" ref="F50:F55" si="2">D50+B50</f>
        <v>9741977</v>
      </c>
      <c r="G50" s="46">
        <f>IF(ISBLANK(F50),"  ",IF(F76&gt;0,F50/F76,IF(F50&gt;0,1,0)))</f>
        <v>0.2333957807875145</v>
      </c>
      <c r="H50" s="91">
        <v>9043380</v>
      </c>
      <c r="I50" s="42">
        <v>1</v>
      </c>
      <c r="J50" s="93">
        <v>0</v>
      </c>
      <c r="K50" s="44">
        <v>0</v>
      </c>
      <c r="L50" s="96">
        <f t="shared" ref="L50:L66" si="3">J50+H50</f>
        <v>9043380</v>
      </c>
      <c r="M50" s="46">
        <f>IF(ISBLANK(L50),"  ",IF(L76&gt;0,L50/L76,IF(L50&gt;0,1,0)))</f>
        <v>0.20896351335651223</v>
      </c>
      <c r="N50" s="25"/>
    </row>
    <row r="51" spans="1:14" ht="15" customHeight="1" x14ac:dyDescent="0.2">
      <c r="A51" s="31" t="s">
        <v>48</v>
      </c>
      <c r="B51" s="79">
        <v>112167</v>
      </c>
      <c r="C51" s="48">
        <v>1</v>
      </c>
      <c r="D51" s="80">
        <v>0</v>
      </c>
      <c r="E51" s="49">
        <v>0</v>
      </c>
      <c r="F51" s="97">
        <f t="shared" si="2"/>
        <v>112167</v>
      </c>
      <c r="G51" s="51">
        <f>IF(ISBLANK(F51),"  ",IF(F76&gt;0,F51/F76,IF(F51&gt;0,1,0)))</f>
        <v>2.6872681534346817E-3</v>
      </c>
      <c r="H51" s="79">
        <v>117775</v>
      </c>
      <c r="I51" s="48">
        <v>1</v>
      </c>
      <c r="J51" s="80">
        <v>0</v>
      </c>
      <c r="K51" s="49">
        <v>0</v>
      </c>
      <c r="L51" s="97">
        <f t="shared" si="3"/>
        <v>117775</v>
      </c>
      <c r="M51" s="51">
        <f>IF(ISBLANK(L51),"  ",IF(L76&gt;0,L51/L76,IF(L51&gt;0,1,0)))</f>
        <v>2.7214025934510356E-3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566356</v>
      </c>
      <c r="E52" s="49">
        <v>1</v>
      </c>
      <c r="F52" s="99">
        <f t="shared" si="2"/>
        <v>566356</v>
      </c>
      <c r="G52" s="51">
        <f>IF(ISBLANK(F52),"  ",IF(F76&gt;0,F52/F76,IF(F52&gt;0,1,0)))</f>
        <v>1.3568611465998488E-2</v>
      </c>
      <c r="H52" s="125">
        <v>0</v>
      </c>
      <c r="I52" s="48">
        <v>0</v>
      </c>
      <c r="J52" s="126">
        <v>594674</v>
      </c>
      <c r="K52" s="49">
        <v>1</v>
      </c>
      <c r="L52" s="99">
        <f t="shared" si="3"/>
        <v>594674</v>
      </c>
      <c r="M52" s="51">
        <f>IF(ISBLANK(L52),"  ",IF(L76&gt;0,L52/L76,IF(L52&gt;0,1,0)))</f>
        <v>1.3741009262219496E-2</v>
      </c>
      <c r="N52" s="25"/>
    </row>
    <row r="53" spans="1:14" ht="15" customHeight="1" x14ac:dyDescent="0.2">
      <c r="A53" s="98" t="s">
        <v>50</v>
      </c>
      <c r="B53" s="125">
        <v>242620</v>
      </c>
      <c r="C53" s="48">
        <v>1</v>
      </c>
      <c r="D53" s="126">
        <v>0</v>
      </c>
      <c r="E53" s="49">
        <v>0</v>
      </c>
      <c r="F53" s="99">
        <f t="shared" si="2"/>
        <v>242620</v>
      </c>
      <c r="G53" s="51">
        <f>IF(ISBLANK(F53),"  ",IF(F76&gt;0,F53/F76,IF(F53&gt;0,1,0)))</f>
        <v>5.8126275944468727E-3</v>
      </c>
      <c r="H53" s="125">
        <v>254751</v>
      </c>
      <c r="I53" s="48">
        <v>1</v>
      </c>
      <c r="J53" s="126">
        <v>0</v>
      </c>
      <c r="K53" s="49">
        <v>0</v>
      </c>
      <c r="L53" s="99">
        <f t="shared" si="3"/>
        <v>254751</v>
      </c>
      <c r="M53" s="51">
        <f>IF(ISBLANK(L53),"  ",IF(L76&gt;0,L53/L76,IF(L53&gt;0,1,0)))</f>
        <v>5.8864787271003588E-3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899206</v>
      </c>
      <c r="C55" s="48">
        <v>0.31192808218584089</v>
      </c>
      <c r="D55" s="80">
        <v>1983529</v>
      </c>
      <c r="E55" s="49">
        <v>2.1278481745936388</v>
      </c>
      <c r="F55" s="97">
        <f t="shared" si="2"/>
        <v>2882735</v>
      </c>
      <c r="G55" s="51">
        <f>IF(ISBLANK(F55),"  ",IF(F76&gt;0,F55/F76,IF(F55&gt;0,1,0)))</f>
        <v>6.906382412199244E-2</v>
      </c>
      <c r="H55" s="79">
        <v>932176</v>
      </c>
      <c r="I55" s="48">
        <v>0.3119333472092925</v>
      </c>
      <c r="J55" s="80">
        <v>2056206</v>
      </c>
      <c r="K55" s="49">
        <v>0.68806665279070744</v>
      </c>
      <c r="L55" s="97">
        <f t="shared" si="3"/>
        <v>2988382</v>
      </c>
      <c r="M55" s="51">
        <f>IF(ISBLANK(L55),"  ",IF(L76&gt;0,L55/L76,IF(L55&gt;0,1,0)))</f>
        <v>6.9051925493715929E-2</v>
      </c>
      <c r="N55" s="25"/>
    </row>
    <row r="56" spans="1:14" s="77" customFormat="1" ht="15" customHeight="1" x14ac:dyDescent="0.25">
      <c r="A56" s="87" t="s">
        <v>53</v>
      </c>
      <c r="B56" s="127">
        <v>10995970</v>
      </c>
      <c r="C56" s="84">
        <v>0.81175902148664669</v>
      </c>
      <c r="D56" s="107">
        <v>2549885</v>
      </c>
      <c r="E56" s="75">
        <v>0.24641136396097363</v>
      </c>
      <c r="F56" s="100">
        <f>F55+F53+F52+F51+F50+F54</f>
        <v>13545855</v>
      </c>
      <c r="G56" s="74">
        <f>IF(ISBLANK(F56),"  ",IF(F76&gt;0,F56/F76,IF(F56&gt;0,1,0)))</f>
        <v>0.324528112123387</v>
      </c>
      <c r="H56" s="127">
        <v>10348082</v>
      </c>
      <c r="I56" s="84">
        <v>0.79606987080968461</v>
      </c>
      <c r="J56" s="107">
        <v>2650880</v>
      </c>
      <c r="K56" s="75">
        <v>0.20393012919031536</v>
      </c>
      <c r="L56" s="97">
        <f t="shared" si="3"/>
        <v>12998962</v>
      </c>
      <c r="M56" s="74">
        <f>IF(ISBLANK(L56),"  ",IF(L76&gt;0,L56/L76,IF(L56&gt;0,1,0)))</f>
        <v>0.30036432943299901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4772880</v>
      </c>
      <c r="E60" s="49">
        <v>1</v>
      </c>
      <c r="F60" s="68">
        <f t="shared" si="4"/>
        <v>4772880</v>
      </c>
      <c r="G60" s="51">
        <f>IF(ISBLANK(F60),"  ",IF(F76&gt;0,F60/F76,IF(F60&gt;0,1,0)))</f>
        <v>0.11434743216958038</v>
      </c>
      <c r="H60" s="69">
        <v>0</v>
      </c>
      <c r="I60" s="48">
        <v>0</v>
      </c>
      <c r="J60" s="70">
        <v>4500000</v>
      </c>
      <c r="K60" s="49">
        <v>1</v>
      </c>
      <c r="L60" s="68">
        <f t="shared" si="3"/>
        <v>4500000</v>
      </c>
      <c r="M60" s="51">
        <f>IF(ISBLANK(L60),"  ",IF(L76&gt;0,L60/L76,IF(L60&gt;0,1,0)))</f>
        <v>0.10398057032926904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72204</v>
      </c>
      <c r="E63" s="49">
        <v>1</v>
      </c>
      <c r="F63" s="34">
        <f t="shared" si="4"/>
        <v>72204</v>
      </c>
      <c r="G63" s="51">
        <f>IF(ISBLANK(F63),"  ",IF(F76&gt;0,F63/F76,IF(F63&gt;0,1,0)))</f>
        <v>1.729844871937359E-3</v>
      </c>
      <c r="H63" s="32">
        <v>0</v>
      </c>
      <c r="I63" s="48">
        <v>0</v>
      </c>
      <c r="J63" s="80">
        <v>75000</v>
      </c>
      <c r="K63" s="49">
        <v>1</v>
      </c>
      <c r="L63" s="34">
        <f t="shared" si="3"/>
        <v>75000</v>
      </c>
      <c r="M63" s="51">
        <f>IF(ISBLANK(L63),"  ",IF(L76&gt;0,L63/L76,IF(L63&gt;0,1,0)))</f>
        <v>1.7330095054878172E-3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87190</v>
      </c>
      <c r="E65" s="49">
        <v>1</v>
      </c>
      <c r="F65" s="34">
        <f t="shared" si="4"/>
        <v>87190</v>
      </c>
      <c r="G65" s="51">
        <f>IF(ISBLANK(F65),"  ",IF(F76&gt;0,F65/F76,IF(F65&gt;0,1,0)))</f>
        <v>2.0888756077809861E-3</v>
      </c>
      <c r="H65" s="32">
        <v>0</v>
      </c>
      <c r="I65" s="48">
        <v>0</v>
      </c>
      <c r="J65" s="80">
        <v>24000</v>
      </c>
      <c r="K65" s="49">
        <v>1</v>
      </c>
      <c r="L65" s="34">
        <f t="shared" si="3"/>
        <v>24000</v>
      </c>
      <c r="M65" s="51">
        <f>IF(ISBLANK(L65),"  ",IF(L76&gt;0,L65/L76,IF(L65&gt;0,1,0)))</f>
        <v>5.545630417561015E-4</v>
      </c>
      <c r="N65" s="25"/>
    </row>
    <row r="66" spans="1:14" ht="15" customHeight="1" x14ac:dyDescent="0.2">
      <c r="A66" s="81" t="s">
        <v>63</v>
      </c>
      <c r="B66" s="32">
        <v>241245</v>
      </c>
      <c r="C66" s="48">
        <v>0.36156089635988681</v>
      </c>
      <c r="D66" s="80">
        <v>425987</v>
      </c>
      <c r="E66" s="49">
        <v>19.435486814490375</v>
      </c>
      <c r="F66" s="34">
        <f t="shared" si="4"/>
        <v>667232</v>
      </c>
      <c r="G66" s="51">
        <f>IF(ISBLANK(F66),"  ",IF(F76&gt;0,F66/F76,IF(F66&gt;0,1,0)))</f>
        <v>1.5985372743788542E-2</v>
      </c>
      <c r="H66" s="32">
        <v>21918</v>
      </c>
      <c r="I66" s="48">
        <v>4.8607507351669264E-2</v>
      </c>
      <c r="J66" s="80">
        <v>429000</v>
      </c>
      <c r="K66" s="49">
        <v>0.9513924926483307</v>
      </c>
      <c r="L66" s="34">
        <f t="shared" si="3"/>
        <v>450918</v>
      </c>
      <c r="M66" s="51">
        <f>IF(ISBLANK(L66),"  ",IF(L76&gt;0,L66/L76,IF(L66&gt;0,1,0)))</f>
        <v>1.0419269069274074E-2</v>
      </c>
      <c r="N66" s="25"/>
    </row>
    <row r="67" spans="1:14" s="77" customFormat="1" ht="15" customHeight="1" x14ac:dyDescent="0.25">
      <c r="A67" s="105" t="s">
        <v>64</v>
      </c>
      <c r="B67" s="106">
        <v>11237215</v>
      </c>
      <c r="C67" s="84">
        <v>0.5869419229023678</v>
      </c>
      <c r="D67" s="107">
        <v>7908146</v>
      </c>
      <c r="E67" s="75">
        <v>0.76259845708775309</v>
      </c>
      <c r="F67" s="106">
        <f>F66+F65+F64+F63+F62+F61+F60+F59+F58+F57+F56</f>
        <v>19145361</v>
      </c>
      <c r="G67" s="74">
        <f>IF(ISBLANK(F67),"  ",IF(F76&gt;0,F67/F76,IF(F67&gt;0,1,0)))</f>
        <v>0.45867963751647423</v>
      </c>
      <c r="H67" s="106">
        <v>10370000</v>
      </c>
      <c r="I67" s="84">
        <v>0.57455088625997841</v>
      </c>
      <c r="J67" s="107">
        <v>7678880</v>
      </c>
      <c r="K67" s="75">
        <v>0.42544911374002153</v>
      </c>
      <c r="L67" s="106">
        <f>L66+L65+L64+L63+L62+L61+L60+L59+L58+L57+L56</f>
        <v>18048880</v>
      </c>
      <c r="M67" s="74">
        <f>IF(ISBLANK(L67),"  ",IF(L76&gt;0,L67/L76,IF(L67&gt;0,1,0)))</f>
        <v>0.41705174137878603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9850609</v>
      </c>
      <c r="E72" s="44">
        <v>1</v>
      </c>
      <c r="F72" s="58">
        <f>D72+B72</f>
        <v>9850609</v>
      </c>
      <c r="G72" s="46">
        <f>IF(ISBLANK(F72),"  ",IF(F76&gt;0,F72/F76,IF(F72&gt;0,1,0)))</f>
        <v>0.23599835831962213</v>
      </c>
      <c r="H72" s="3">
        <v>0</v>
      </c>
      <c r="I72" s="42">
        <v>0</v>
      </c>
      <c r="J72" s="93">
        <v>9800000</v>
      </c>
      <c r="K72" s="44">
        <v>1</v>
      </c>
      <c r="L72" s="58">
        <f>J72+H72</f>
        <v>9800000</v>
      </c>
      <c r="M72" s="46">
        <f>IF(ISBLANK(L72),"  ",IF(L76&gt;0,L72/L76,IF(L72&gt;0,1,0)))</f>
        <v>0.22644657538374144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5082695</v>
      </c>
      <c r="E73" s="49">
        <v>1</v>
      </c>
      <c r="F73" s="34">
        <f>D73+B73</f>
        <v>5082695</v>
      </c>
      <c r="G73" s="51">
        <f>IF(ISBLANK(F73),"  ",IF(F76&gt;0,F73/F76,IF(F73&gt;0,1,0)))</f>
        <v>0.12176990030152976</v>
      </c>
      <c r="H73" s="32">
        <v>0</v>
      </c>
      <c r="I73" s="48">
        <v>0</v>
      </c>
      <c r="J73" s="80">
        <v>6910602</v>
      </c>
      <c r="K73" s="49">
        <v>1</v>
      </c>
      <c r="L73" s="34">
        <f>J73+H73</f>
        <v>6910602</v>
      </c>
      <c r="M73" s="51">
        <f>IF(ISBLANK(L73),"  ",IF(L76&gt;0,L73/L76,IF(L73&gt;0,1,0)))</f>
        <v>0.15968185272857494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14933304</v>
      </c>
      <c r="E74" s="75">
        <v>1</v>
      </c>
      <c r="F74" s="112">
        <f>F73+F72+F71+F70+F69</f>
        <v>14933304</v>
      </c>
      <c r="G74" s="74">
        <f>IF(ISBLANK(F74),"  ",IF(F76&gt;0,F74/F76,IF(F74&gt;0,1,0)))</f>
        <v>0.35776825862115186</v>
      </c>
      <c r="H74" s="110">
        <v>0</v>
      </c>
      <c r="I74" s="84">
        <v>0</v>
      </c>
      <c r="J74" s="111">
        <v>16710602</v>
      </c>
      <c r="K74" s="75">
        <v>1</v>
      </c>
      <c r="L74" s="112">
        <f>L73+L72+L71+L70+L69</f>
        <v>16710602</v>
      </c>
      <c r="M74" s="74">
        <f>IF(ISBLANK(L74),"  ",IF(L76&gt;0,L74/L76,IF(L74&gt;0,1,0)))</f>
        <v>0.3861284281123164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18895436</v>
      </c>
      <c r="C76" s="116">
        <v>0.4526919986097801</v>
      </c>
      <c r="D76" s="115">
        <v>22844723</v>
      </c>
      <c r="E76" s="117">
        <v>0.54730800139021996</v>
      </c>
      <c r="F76" s="115">
        <f>F74+F67+F47+F40+F48+F75</f>
        <v>41740159</v>
      </c>
      <c r="G76" s="118">
        <f>IF(ISBLANK(F76),"  ",IF(F76&gt;0,F76/F76,IF(F76&gt;0,1,0)))</f>
        <v>1</v>
      </c>
      <c r="H76" s="115">
        <v>18887834</v>
      </c>
      <c r="I76" s="116">
        <v>0.43643727813434641</v>
      </c>
      <c r="J76" s="115">
        <v>24389482</v>
      </c>
      <c r="K76" s="117">
        <v>0.56356272186565359</v>
      </c>
      <c r="L76" s="115">
        <f>L74+L67+L47+L40+L48+L75</f>
        <v>43277316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5866707</v>
      </c>
      <c r="C13" s="42">
        <v>1</v>
      </c>
      <c r="D13" s="43">
        <v>0</v>
      </c>
      <c r="E13" s="44">
        <v>0</v>
      </c>
      <c r="F13" s="45">
        <f>D13+B13</f>
        <v>5866707</v>
      </c>
      <c r="G13" s="46">
        <f>IF(ISBLANK(F13),"  ",IF(F76&gt;0,F13/F76,IF(F13&gt;0,1,0)))</f>
        <v>0.20315723565896096</v>
      </c>
      <c r="H13" s="4">
        <v>6085483</v>
      </c>
      <c r="I13" s="42">
        <v>1</v>
      </c>
      <c r="J13" s="43">
        <v>0</v>
      </c>
      <c r="K13" s="44">
        <v>0</v>
      </c>
      <c r="L13" s="45">
        <f t="shared" ref="L13:L34" si="0">J13+H13</f>
        <v>6085483</v>
      </c>
      <c r="M13" s="47">
        <f>IF(ISBLANK(L13),"  ",IF(L76&gt;0,L13/L76,IF(L13&gt;0,1,0)))</f>
        <v>0.20014218340389608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217957</v>
      </c>
      <c r="C15" s="53">
        <v>1</v>
      </c>
      <c r="D15" s="80">
        <v>0</v>
      </c>
      <c r="E15" s="55">
        <v>0</v>
      </c>
      <c r="F15" s="38">
        <f>D15+B15</f>
        <v>217957</v>
      </c>
      <c r="G15" s="56">
        <f>IF(ISBLANK(F15),"  ",IF(F76&gt;0,F15/F76,IF(F15&gt;0,1,0)))</f>
        <v>7.5475972487666684E-3</v>
      </c>
      <c r="H15" s="79">
        <v>223816</v>
      </c>
      <c r="I15" s="53">
        <v>1</v>
      </c>
      <c r="J15" s="80">
        <v>0</v>
      </c>
      <c r="K15" s="55">
        <v>0</v>
      </c>
      <c r="L15" s="38">
        <f t="shared" si="0"/>
        <v>223816</v>
      </c>
      <c r="M15" s="56">
        <f>IF(ISBLANK(L15),"  ",IF(L76&gt;0,L15/L76,IF(L15&gt;0,1,0)))</f>
        <v>7.360964268690982E-3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217957</v>
      </c>
      <c r="C17" s="48">
        <v>1</v>
      </c>
      <c r="D17" s="80">
        <v>0</v>
      </c>
      <c r="E17" s="44">
        <v>0</v>
      </c>
      <c r="F17" s="34">
        <f t="shared" si="1"/>
        <v>217957</v>
      </c>
      <c r="G17" s="51">
        <f>IF(ISBLANK(F17),"  ",IF(F76&gt;0,F17/F76,IF(F17&gt;0,1,0)))</f>
        <v>7.5475972487666684E-3</v>
      </c>
      <c r="H17" s="32">
        <v>223816</v>
      </c>
      <c r="I17" s="48">
        <v>1</v>
      </c>
      <c r="J17" s="80">
        <v>0</v>
      </c>
      <c r="K17" s="49">
        <v>0</v>
      </c>
      <c r="L17" s="34">
        <f t="shared" si="0"/>
        <v>223816</v>
      </c>
      <c r="M17" s="51">
        <f>IF(ISBLANK(L17),"  ",IF(L76&gt;0,L17/L76,IF(L17&gt;0,1,0)))</f>
        <v>7.360964268690982E-3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6084664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6084664</v>
      </c>
      <c r="G40" s="74">
        <f>IF(ISBLANK(F40),"  ",IF(F76&gt;0,F40/F76,IF(F40&gt;0,1,0)))</f>
        <v>0.21070483290772762</v>
      </c>
      <c r="H40" s="71">
        <v>6309299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6309299</v>
      </c>
      <c r="M40" s="74">
        <f>IF(ISBLANK(L40),"  ",IF(L76&gt;0,L40/L76,IF(L40&gt;0,1,0)))</f>
        <v>0.20750314767258707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7714082</v>
      </c>
      <c r="C50" s="42">
        <v>0.98976437468637157</v>
      </c>
      <c r="D50" s="93">
        <v>79775</v>
      </c>
      <c r="E50" s="44">
        <v>9.1714704554487266E-3</v>
      </c>
      <c r="F50" s="96">
        <f t="shared" ref="F50:F55" si="2">D50+B50</f>
        <v>7793857</v>
      </c>
      <c r="G50" s="46">
        <f>IF(ISBLANK(F50),"  ",IF(F76&gt;0,F50/F76,IF(F50&gt;0,1,0)))</f>
        <v>0.26989219731635522</v>
      </c>
      <c r="H50" s="91">
        <v>8698169</v>
      </c>
      <c r="I50" s="42">
        <v>0.99077361422248511</v>
      </c>
      <c r="J50" s="93">
        <v>81000</v>
      </c>
      <c r="K50" s="44">
        <v>9.2263857775149328E-3</v>
      </c>
      <c r="L50" s="96">
        <f t="shared" ref="L50:L66" si="3">J50+H50</f>
        <v>8779169</v>
      </c>
      <c r="M50" s="46">
        <f>IF(ISBLANK(L50),"  ",IF(L76&gt;0,L50/L76,IF(L50&gt;0,1,0)))</f>
        <v>0.2887333761563049</v>
      </c>
      <c r="N50" s="25"/>
    </row>
    <row r="51" spans="1:14" ht="15" customHeight="1" x14ac:dyDescent="0.2">
      <c r="A51" s="31" t="s">
        <v>48</v>
      </c>
      <c r="B51" s="79">
        <v>122520</v>
      </c>
      <c r="C51" s="48">
        <v>1</v>
      </c>
      <c r="D51" s="80">
        <v>0</v>
      </c>
      <c r="E51" s="49">
        <v>0</v>
      </c>
      <c r="F51" s="97">
        <f t="shared" si="2"/>
        <v>122520</v>
      </c>
      <c r="G51" s="51">
        <f>IF(ISBLANK(F51),"  ",IF(F76&gt;0,F51/F76,IF(F51&gt;0,1,0)))</f>
        <v>4.2427250096069048E-3</v>
      </c>
      <c r="H51" s="79">
        <v>134772</v>
      </c>
      <c r="I51" s="48">
        <v>1</v>
      </c>
      <c r="J51" s="80">
        <v>0</v>
      </c>
      <c r="K51" s="49">
        <v>0</v>
      </c>
      <c r="L51" s="97">
        <f t="shared" si="3"/>
        <v>134772</v>
      </c>
      <c r="M51" s="51">
        <f>IF(ISBLANK(L51),"  ",IF(L76&gt;0,L51/L76,IF(L51&gt;0,1,0)))</f>
        <v>4.432443955838819E-3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464181</v>
      </c>
      <c r="E52" s="49">
        <v>1</v>
      </c>
      <c r="F52" s="99">
        <f t="shared" si="2"/>
        <v>464181</v>
      </c>
      <c r="G52" s="51">
        <f>IF(ISBLANK(F52),"  ",IF(F76&gt;0,F52/F76,IF(F52&gt;0,1,0)))</f>
        <v>1.6074047810025652E-2</v>
      </c>
      <c r="H52" s="125">
        <v>0</v>
      </c>
      <c r="I52" s="48">
        <v>0</v>
      </c>
      <c r="J52" s="126">
        <v>500000</v>
      </c>
      <c r="K52" s="49">
        <v>1</v>
      </c>
      <c r="L52" s="99">
        <f t="shared" si="3"/>
        <v>500000</v>
      </c>
      <c r="M52" s="51">
        <f>IF(ISBLANK(L52),"  ",IF(L76&gt;0,L52/L76,IF(L52&gt;0,1,0)))</f>
        <v>1.6444231575693833E-2</v>
      </c>
      <c r="N52" s="25"/>
    </row>
    <row r="53" spans="1:14" ht="15" customHeight="1" x14ac:dyDescent="0.2">
      <c r="A53" s="98" t="s">
        <v>50</v>
      </c>
      <c r="B53" s="125">
        <v>199518</v>
      </c>
      <c r="C53" s="48">
        <v>1</v>
      </c>
      <c r="D53" s="126">
        <v>0</v>
      </c>
      <c r="E53" s="49">
        <v>0</v>
      </c>
      <c r="F53" s="99">
        <f t="shared" si="2"/>
        <v>199518</v>
      </c>
      <c r="G53" s="51">
        <f>IF(ISBLANK(F53),"  ",IF(F76&gt;0,F53/F76,IF(F53&gt;0,1,0)))</f>
        <v>6.9090761383182372E-3</v>
      </c>
      <c r="H53" s="125">
        <v>219470</v>
      </c>
      <c r="I53" s="48">
        <v>1</v>
      </c>
      <c r="J53" s="126">
        <v>0</v>
      </c>
      <c r="K53" s="49">
        <v>0</v>
      </c>
      <c r="L53" s="99">
        <f t="shared" si="3"/>
        <v>219470</v>
      </c>
      <c r="M53" s="51">
        <f>IF(ISBLANK(L53),"  ",IF(L76&gt;0,L53/L76,IF(L53&gt;0,1,0)))</f>
        <v>7.2180310078350518E-3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130" t="s">
        <v>52</v>
      </c>
      <c r="B55" s="79">
        <v>670536</v>
      </c>
      <c r="C55" s="48">
        <v>0.28674942396608971</v>
      </c>
      <c r="D55" s="80">
        <v>1667868</v>
      </c>
      <c r="E55" s="49">
        <v>2.2612430499912555</v>
      </c>
      <c r="F55" s="97">
        <f t="shared" si="2"/>
        <v>2338404</v>
      </c>
      <c r="G55" s="51">
        <f>IF(ISBLANK(F55),"  ",IF(F76&gt;0,F55/F76,IF(F55&gt;0,1,0)))</f>
        <v>8.0976209054561085E-2</v>
      </c>
      <c r="H55" s="79">
        <v>737589</v>
      </c>
      <c r="I55" s="48">
        <v>0.27806380860359448</v>
      </c>
      <c r="J55" s="80">
        <v>1915000</v>
      </c>
      <c r="K55" s="49">
        <v>0.72193619139640552</v>
      </c>
      <c r="L55" s="97">
        <f t="shared" si="3"/>
        <v>2652589</v>
      </c>
      <c r="M55" s="51">
        <f>IF(ISBLANK(L55),"  ",IF(L76&gt;0,L55/L76,IF(L55&gt;0,1,0)))</f>
        <v>8.7239575582276269E-2</v>
      </c>
      <c r="N55" s="25"/>
    </row>
    <row r="56" spans="1:14" s="77" customFormat="1" ht="15" customHeight="1" x14ac:dyDescent="0.25">
      <c r="A56" s="87" t="s">
        <v>53</v>
      </c>
      <c r="B56" s="127">
        <v>8706656</v>
      </c>
      <c r="C56" s="84">
        <v>0.7974238172346334</v>
      </c>
      <c r="D56" s="107">
        <v>2211824</v>
      </c>
      <c r="E56" s="75">
        <v>0.22592686414708887</v>
      </c>
      <c r="F56" s="100">
        <f>F55+F53+F52+F51+F50+F54</f>
        <v>10918480</v>
      </c>
      <c r="G56" s="74">
        <f>IF(ISBLANK(F56),"  ",IF(F76&gt;0,F56/F76,IF(F56&gt;0,1,0)))</f>
        <v>0.37809425532886709</v>
      </c>
      <c r="H56" s="127">
        <v>9790000</v>
      </c>
      <c r="I56" s="84">
        <v>0.79684193390851377</v>
      </c>
      <c r="J56" s="107">
        <v>2496000</v>
      </c>
      <c r="K56" s="75">
        <v>0.20315806609148623</v>
      </c>
      <c r="L56" s="97">
        <f t="shared" si="3"/>
        <v>12286000</v>
      </c>
      <c r="M56" s="74">
        <f>IF(ISBLANK(L56),"  ",IF(L76&gt;0,L56/L76,IF(L56&gt;0,1,0)))</f>
        <v>0.40406765827794888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60555</v>
      </c>
      <c r="E59" s="49">
        <v>1</v>
      </c>
      <c r="F59" s="34">
        <f t="shared" si="4"/>
        <v>60555</v>
      </c>
      <c r="G59" s="51">
        <f>IF(ISBLANK(F59),"  ",IF(F76&gt;0,F59/F76,IF(F59&gt;0,1,0)))</f>
        <v>2.0969491752917575E-3</v>
      </c>
      <c r="H59" s="32">
        <v>0</v>
      </c>
      <c r="I59" s="48">
        <v>0</v>
      </c>
      <c r="J59" s="80">
        <v>64000</v>
      </c>
      <c r="K59" s="49">
        <v>1</v>
      </c>
      <c r="L59" s="34">
        <f t="shared" si="3"/>
        <v>64000</v>
      </c>
      <c r="M59" s="51">
        <f>IF(ISBLANK(L59),"  ",IF(L76&gt;0,L59/L76,IF(L59&gt;0,1,0)))</f>
        <v>2.1048616416888106E-3</v>
      </c>
      <c r="N59" s="25"/>
    </row>
    <row r="60" spans="1:14" ht="15" customHeight="1" x14ac:dyDescent="0.2">
      <c r="A60" s="81" t="s">
        <v>57</v>
      </c>
      <c r="B60" s="69">
        <v>1260</v>
      </c>
      <c r="C60" s="48">
        <v>8.148478207024376E-4</v>
      </c>
      <c r="D60" s="70">
        <v>1545041</v>
      </c>
      <c r="E60" s="49">
        <v>1</v>
      </c>
      <c r="F60" s="68">
        <f t="shared" si="4"/>
        <v>1546301</v>
      </c>
      <c r="G60" s="51">
        <f>IF(ISBLANK(F60),"  ",IF(F76&gt;0,F60/F76,IF(F60&gt;0,1,0)))</f>
        <v>5.354660402448716E-2</v>
      </c>
      <c r="H60" s="69">
        <v>0</v>
      </c>
      <c r="I60" s="48">
        <v>0</v>
      </c>
      <c r="J60" s="70">
        <v>1555000</v>
      </c>
      <c r="K60" s="49">
        <v>1</v>
      </c>
      <c r="L60" s="68">
        <f t="shared" si="3"/>
        <v>1555000</v>
      </c>
      <c r="M60" s="51">
        <f>IF(ISBLANK(L60),"  ",IF(L76&gt;0,L60/L76,IF(L60&gt;0,1,0)))</f>
        <v>5.1141560200407825E-2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164163</v>
      </c>
      <c r="E63" s="49">
        <v>1</v>
      </c>
      <c r="F63" s="34">
        <f t="shared" si="4"/>
        <v>164163</v>
      </c>
      <c r="G63" s="51">
        <f>IF(ISBLANK(F63),"  ",IF(F76&gt;0,F63/F76,IF(F63&gt;0,1,0)))</f>
        <v>5.6847736349338743E-3</v>
      </c>
      <c r="H63" s="32">
        <v>0</v>
      </c>
      <c r="I63" s="48">
        <v>0</v>
      </c>
      <c r="J63" s="80">
        <v>176500</v>
      </c>
      <c r="K63" s="49">
        <v>1</v>
      </c>
      <c r="L63" s="34">
        <f t="shared" si="3"/>
        <v>176500</v>
      </c>
      <c r="M63" s="51">
        <f>IF(ISBLANK(L63),"  ",IF(L76&gt;0,L63/L76,IF(L63&gt;0,1,0)))</f>
        <v>5.8048137462199233E-3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462236</v>
      </c>
      <c r="E64" s="49">
        <v>1</v>
      </c>
      <c r="F64" s="34">
        <f t="shared" si="4"/>
        <v>462236</v>
      </c>
      <c r="G64" s="51">
        <f>IF(ISBLANK(F64),"  ",IF(F76&gt;0,F64/F76,IF(F64&gt;0,1,0)))</f>
        <v>1.6006694723642322E-2</v>
      </c>
      <c r="H64" s="32">
        <v>0</v>
      </c>
      <c r="I64" s="48">
        <v>0</v>
      </c>
      <c r="J64" s="80">
        <v>100000</v>
      </c>
      <c r="K64" s="49">
        <v>1</v>
      </c>
      <c r="L64" s="34">
        <f t="shared" si="3"/>
        <v>100000</v>
      </c>
      <c r="M64" s="51">
        <f>IF(ISBLANK(L64),"  ",IF(L76&gt;0,L64/L76,IF(L64&gt;0,1,0)))</f>
        <v>3.2888463151387669E-3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32370</v>
      </c>
      <c r="E65" s="49">
        <v>1</v>
      </c>
      <c r="F65" s="34">
        <f t="shared" si="4"/>
        <v>32370</v>
      </c>
      <c r="G65" s="51">
        <f>IF(ISBLANK(F65),"  ",IF(F76&gt;0,F65/F76,IF(F65&gt;0,1,0)))</f>
        <v>1.1209354273667607E-3</v>
      </c>
      <c r="H65" s="32">
        <v>0</v>
      </c>
      <c r="I65" s="48">
        <v>0</v>
      </c>
      <c r="J65" s="80">
        <v>35000</v>
      </c>
      <c r="K65" s="49">
        <v>1</v>
      </c>
      <c r="L65" s="34">
        <f t="shared" si="3"/>
        <v>35000</v>
      </c>
      <c r="M65" s="51">
        <f>IF(ISBLANK(L65),"  ",IF(L76&gt;0,L65/L76,IF(L65&gt;0,1,0)))</f>
        <v>1.1510962102985684E-3</v>
      </c>
      <c r="N65" s="25"/>
    </row>
    <row r="66" spans="1:14" ht="15" customHeight="1" x14ac:dyDescent="0.2">
      <c r="A66" s="131" t="s">
        <v>63</v>
      </c>
      <c r="B66" s="32">
        <v>0</v>
      </c>
      <c r="C66" s="48">
        <v>0</v>
      </c>
      <c r="D66" s="80">
        <v>149083</v>
      </c>
      <c r="E66" s="49">
        <v>1</v>
      </c>
      <c r="F66" s="34">
        <f t="shared" si="4"/>
        <v>149083</v>
      </c>
      <c r="G66" s="51">
        <f>IF(ISBLANK(F66),"  ",IF(F76&gt;0,F66/F76,IF(F66&gt;0,1,0)))</f>
        <v>5.1625707852369102E-3</v>
      </c>
      <c r="H66" s="32">
        <v>0</v>
      </c>
      <c r="I66" s="48">
        <v>0</v>
      </c>
      <c r="J66" s="80">
        <v>165000</v>
      </c>
      <c r="K66" s="49">
        <v>1</v>
      </c>
      <c r="L66" s="34">
        <f t="shared" si="3"/>
        <v>165000</v>
      </c>
      <c r="M66" s="51">
        <f>IF(ISBLANK(L66),"  ",IF(L76&gt;0,L66/L76,IF(L66&gt;0,1,0)))</f>
        <v>5.4265964199789653E-3</v>
      </c>
      <c r="N66" s="25"/>
    </row>
    <row r="67" spans="1:14" s="77" customFormat="1" ht="15" customHeight="1" x14ac:dyDescent="0.25">
      <c r="A67" s="105" t="s">
        <v>64</v>
      </c>
      <c r="B67" s="106">
        <v>8707916</v>
      </c>
      <c r="C67" s="84">
        <v>0.6531008187989249</v>
      </c>
      <c r="D67" s="107">
        <v>4625272</v>
      </c>
      <c r="E67" s="75">
        <v>0.47244862104187946</v>
      </c>
      <c r="F67" s="106">
        <f>F66+F65+F64+F63+F62+F61+F60+F59+F58+F57+F56</f>
        <v>13333188</v>
      </c>
      <c r="G67" s="74">
        <f>IF(ISBLANK(F67),"  ",IF(F76&gt;0,F67/F76,IF(F67&gt;0,1,0)))</f>
        <v>0.46171278309982589</v>
      </c>
      <c r="H67" s="106">
        <v>9790000</v>
      </c>
      <c r="I67" s="84">
        <v>0.68073566735041546</v>
      </c>
      <c r="J67" s="107">
        <v>4591500</v>
      </c>
      <c r="K67" s="75">
        <v>0.31926433264958454</v>
      </c>
      <c r="L67" s="106">
        <f>L66+L65+L64+L63+L62+L61+L60+L59+L58+L57+L56</f>
        <v>14381500</v>
      </c>
      <c r="M67" s="74">
        <f>IF(ISBLANK(L67),"  ",IF(L76&gt;0,L67/L76,IF(L67&gt;0,1,0)))</f>
        <v>0.47298543281168176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14274</v>
      </c>
      <c r="E69" s="44">
        <v>1</v>
      </c>
      <c r="F69" s="58">
        <f>D69+B69</f>
        <v>14274</v>
      </c>
      <c r="G69" s="46">
        <f>IF(ISBLANK(F69),"  ",IF(F76&gt;0,F69/F76,IF(F69&gt;0,1,0)))</f>
        <v>4.9429200773040292E-4</v>
      </c>
      <c r="H69" s="3">
        <v>0</v>
      </c>
      <c r="I69" s="42">
        <v>0</v>
      </c>
      <c r="J69" s="93">
        <v>15000</v>
      </c>
      <c r="K69" s="44">
        <v>1</v>
      </c>
      <c r="L69" s="58">
        <f>J69+H69</f>
        <v>15000</v>
      </c>
      <c r="M69" s="46">
        <f>IF(ISBLANK(L69),"  ",IF(L76&gt;0,L69/L76,IF(L69&gt;0,1,0)))</f>
        <v>4.9332694727081505E-4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7199239</v>
      </c>
      <c r="E72" s="44">
        <v>1</v>
      </c>
      <c r="F72" s="58">
        <f>D72+B72</f>
        <v>7199239</v>
      </c>
      <c r="G72" s="46">
        <f>IF(ISBLANK(F72),"  ",IF(F76&gt;0,F72/F76,IF(F72&gt;0,1,0)))</f>
        <v>0.24930126800063176</v>
      </c>
      <c r="H72" s="3">
        <v>0</v>
      </c>
      <c r="I72" s="42">
        <v>0</v>
      </c>
      <c r="J72" s="93">
        <v>7300000</v>
      </c>
      <c r="K72" s="44">
        <v>1</v>
      </c>
      <c r="L72" s="58">
        <f>J72+H72</f>
        <v>7300000</v>
      </c>
      <c r="M72" s="46">
        <f>IF(ISBLANK(L72),"  ",IF(L76&gt;0,L72/L76,IF(L72&gt;0,1,0)))</f>
        <v>0.24008578100512998</v>
      </c>
    </row>
    <row r="73" spans="1:14" ht="15" customHeight="1" x14ac:dyDescent="0.2">
      <c r="A73" s="130" t="s">
        <v>70</v>
      </c>
      <c r="B73" s="32">
        <v>0</v>
      </c>
      <c r="C73" s="48">
        <v>0</v>
      </c>
      <c r="D73" s="80">
        <v>2246302</v>
      </c>
      <c r="E73" s="49">
        <v>1</v>
      </c>
      <c r="F73" s="34">
        <f>D73+B73</f>
        <v>2246302</v>
      </c>
      <c r="G73" s="51">
        <f>IF(ISBLANK(F73),"  ",IF(F76&gt;0,F73/F76,IF(F73&gt;0,1,0)))</f>
        <v>7.7786823984084305E-2</v>
      </c>
      <c r="H73" s="32">
        <v>0</v>
      </c>
      <c r="I73" s="48">
        <v>0</v>
      </c>
      <c r="J73" s="80">
        <v>2400000</v>
      </c>
      <c r="K73" s="49">
        <v>1</v>
      </c>
      <c r="L73" s="34">
        <f>J73+H73</f>
        <v>2400000</v>
      </c>
      <c r="M73" s="51">
        <f>IF(ISBLANK(L73),"  ",IF(L76&gt;0,L73/L76,IF(L73&gt;0,1,0)))</f>
        <v>7.8932311563330401E-2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9459815</v>
      </c>
      <c r="E74" s="75">
        <v>1</v>
      </c>
      <c r="F74" s="112">
        <f>F73+F72+F71+F70+F69</f>
        <v>9459815</v>
      </c>
      <c r="G74" s="74">
        <f>IF(ISBLANK(F74),"  ",IF(F76&gt;0,F74/F76,IF(F74&gt;0,1,0)))</f>
        <v>0.32758238399244649</v>
      </c>
      <c r="H74" s="110">
        <v>0</v>
      </c>
      <c r="I74" s="84">
        <v>0</v>
      </c>
      <c r="J74" s="111">
        <v>9715000</v>
      </c>
      <c r="K74" s="75">
        <v>1</v>
      </c>
      <c r="L74" s="112">
        <f>L73+L72+L71+L70+L69</f>
        <v>9715000</v>
      </c>
      <c r="M74" s="74">
        <f>IF(ISBLANK(L74),"  ",IF(L76&gt;0,L74/L76,IF(L74&gt;0,1,0)))</f>
        <v>0.3195114195157312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14792580</v>
      </c>
      <c r="C76" s="116">
        <v>0.5122498296001543</v>
      </c>
      <c r="D76" s="115">
        <v>14085087</v>
      </c>
      <c r="E76" s="117">
        <v>0.48775017039984564</v>
      </c>
      <c r="F76" s="115">
        <f>F74+F67+F47+F40+F48+F75</f>
        <v>28877667</v>
      </c>
      <c r="G76" s="118">
        <f>IF(ISBLANK(F76),"  ",IF(F76&gt;0,F76/F76,IF(F76&gt;0,1,0)))</f>
        <v>1</v>
      </c>
      <c r="H76" s="115">
        <v>16099299</v>
      </c>
      <c r="I76" s="116">
        <v>0.5294812019246723</v>
      </c>
      <c r="J76" s="115">
        <v>14306500</v>
      </c>
      <c r="K76" s="117">
        <v>0.47051879807532765</v>
      </c>
      <c r="L76" s="115">
        <f>L74+L67+L47+L40+L48+L75</f>
        <v>30405799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[5]Revenue!B2</f>
        <v>Nunez Community College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3906985</v>
      </c>
      <c r="C13" s="42">
        <v>1</v>
      </c>
      <c r="D13" s="43">
        <v>0</v>
      </c>
      <c r="E13" s="44">
        <v>0</v>
      </c>
      <c r="F13" s="45">
        <f>D13+B13</f>
        <v>3906985</v>
      </c>
      <c r="G13" s="46">
        <f>IF(ISBLANK(F13),"  ",IF(F76&gt;0,F13/F76,IF(F13&gt;0,1,0)))</f>
        <v>0.21737625370406566</v>
      </c>
      <c r="H13" s="4">
        <v>4092004</v>
      </c>
      <c r="I13" s="42">
        <v>1</v>
      </c>
      <c r="J13" s="43">
        <v>0</v>
      </c>
      <c r="K13" s="44">
        <v>0</v>
      </c>
      <c r="L13" s="45">
        <f t="shared" ref="L13:L34" si="0">J13+H13</f>
        <v>4092004</v>
      </c>
      <c r="M13" s="47">
        <f>IF(ISBLANK(L13),"  ",IF(L76&gt;0,L13/L76,IF(L13&gt;0,1,0)))</f>
        <v>0.21945252761656125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142144.87</v>
      </c>
      <c r="C15" s="53">
        <v>1</v>
      </c>
      <c r="D15" s="80">
        <v>0</v>
      </c>
      <c r="E15" s="55">
        <v>0</v>
      </c>
      <c r="F15" s="38">
        <f>D15+B15</f>
        <v>142144.87</v>
      </c>
      <c r="G15" s="56">
        <f>IF(ISBLANK(F15),"  ",IF(F76&gt;0,F15/F76,IF(F15&gt;0,1,0)))</f>
        <v>7.9086352580958023E-3</v>
      </c>
      <c r="H15" s="79">
        <v>145966</v>
      </c>
      <c r="I15" s="53">
        <v>1</v>
      </c>
      <c r="J15" s="80">
        <v>0</v>
      </c>
      <c r="K15" s="55">
        <v>0</v>
      </c>
      <c r="L15" s="38">
        <f t="shared" si="0"/>
        <v>145966</v>
      </c>
      <c r="M15" s="56">
        <f>IF(ISBLANK(L15),"  ",IF(L76&gt;0,L15/L76,IF(L15&gt;0,1,0)))</f>
        <v>7.8280978332570007E-3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142144.87</v>
      </c>
      <c r="C17" s="48">
        <v>1</v>
      </c>
      <c r="D17" s="80">
        <v>0</v>
      </c>
      <c r="E17" s="44">
        <v>0</v>
      </c>
      <c r="F17" s="34">
        <f t="shared" si="1"/>
        <v>142144.87</v>
      </c>
      <c r="G17" s="51">
        <f>IF(ISBLANK(F17),"  ",IF(F76&gt;0,F17/F76,IF(F17&gt;0,1,0)))</f>
        <v>7.9086352580958023E-3</v>
      </c>
      <c r="H17" s="32">
        <v>145966</v>
      </c>
      <c r="I17" s="48">
        <v>1</v>
      </c>
      <c r="J17" s="80">
        <v>0</v>
      </c>
      <c r="K17" s="49">
        <v>0</v>
      </c>
      <c r="L17" s="34">
        <f t="shared" si="0"/>
        <v>145966</v>
      </c>
      <c r="M17" s="51">
        <f>IF(ISBLANK(L17),"  ",IF(L76&gt;0,L17/L76,IF(L17&gt;0,1,0)))</f>
        <v>7.8280978332570007E-3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4049129.87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4049129.87</v>
      </c>
      <c r="G40" s="74">
        <f>IF(ISBLANK(F40),"  ",IF(F76&gt;0,F40/F76,IF(F40&gt;0,1,0)))</f>
        <v>0.22528488896216145</v>
      </c>
      <c r="H40" s="71">
        <v>4237970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4237970</v>
      </c>
      <c r="M40" s="74">
        <f>IF(ISBLANK(L40),"  ",IF(L76&gt;0,L40/L76,IF(L40&gt;0,1,0)))</f>
        <v>0.22728062544981825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5054822.18</v>
      </c>
      <c r="C50" s="42">
        <v>0.97096752978427137</v>
      </c>
      <c r="D50" s="93">
        <v>151142</v>
      </c>
      <c r="E50" s="44">
        <v>2.9037848222862633E-2</v>
      </c>
      <c r="F50" s="96">
        <f t="shared" ref="F50:F55" si="2">D50+B50</f>
        <v>5205964.18</v>
      </c>
      <c r="G50" s="46">
        <f>IF(ISBLANK(F50),"  ",IF(F76&gt;0,F50/F76,IF(F50&gt;0,1,0)))</f>
        <v>0.28964866524083355</v>
      </c>
      <c r="H50" s="91">
        <v>5205000</v>
      </c>
      <c r="I50" s="42">
        <v>0.97198879551820727</v>
      </c>
      <c r="J50" s="93">
        <v>150000</v>
      </c>
      <c r="K50" s="44">
        <v>2.8011204481792718E-2</v>
      </c>
      <c r="L50" s="96">
        <f t="shared" ref="L50:L66" si="3">J50+H50</f>
        <v>5355000</v>
      </c>
      <c r="M50" s="46">
        <f>IF(ISBLANK(L50),"  ",IF(L76&gt;0,L50/L76,IF(L50&gt;0,1,0)))</f>
        <v>0.28718649478023128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296307.12</v>
      </c>
      <c r="E52" s="49">
        <v>1</v>
      </c>
      <c r="F52" s="99">
        <f t="shared" si="2"/>
        <v>296307.12</v>
      </c>
      <c r="G52" s="51">
        <f>IF(ISBLANK(F52),"  ",IF(F76&gt;0,F52/F76,IF(F52&gt;0,1,0)))</f>
        <v>1.6485891727621431E-2</v>
      </c>
      <c r="H52" s="125">
        <v>0</v>
      </c>
      <c r="I52" s="48">
        <v>0</v>
      </c>
      <c r="J52" s="126">
        <v>300000</v>
      </c>
      <c r="K52" s="49">
        <v>1</v>
      </c>
      <c r="L52" s="99">
        <f t="shared" si="3"/>
        <v>300000</v>
      </c>
      <c r="M52" s="51">
        <f>IF(ISBLANK(L52),"  ",IF(L76&gt;0,L52/L76,IF(L52&gt;0,1,0)))</f>
        <v>1.6088879259396709E-2</v>
      </c>
      <c r="N52" s="25"/>
    </row>
    <row r="53" spans="1:14" ht="15" customHeight="1" x14ac:dyDescent="0.2">
      <c r="A53" s="98" t="s">
        <v>50</v>
      </c>
      <c r="B53" s="125">
        <v>126988.48</v>
      </c>
      <c r="C53" s="48">
        <v>1</v>
      </c>
      <c r="D53" s="126">
        <v>0</v>
      </c>
      <c r="E53" s="49">
        <v>0</v>
      </c>
      <c r="F53" s="99">
        <f t="shared" si="2"/>
        <v>126988.48</v>
      </c>
      <c r="G53" s="51">
        <f>IF(ISBLANK(F53),"  ",IF(F76&gt;0,F53/F76,IF(F53&gt;0,1,0)))</f>
        <v>7.0653662724514338E-3</v>
      </c>
      <c r="H53" s="125">
        <v>125000</v>
      </c>
      <c r="I53" s="48">
        <v>1</v>
      </c>
      <c r="J53" s="126">
        <v>0</v>
      </c>
      <c r="K53" s="49">
        <v>0</v>
      </c>
      <c r="L53" s="99">
        <f t="shared" si="3"/>
        <v>125000</v>
      </c>
      <c r="M53" s="51">
        <f>IF(ISBLANK(L53),"  ",IF(L76&gt;0,L53/L76,IF(L53&gt;0,1,0)))</f>
        <v>6.7036996914152961E-3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775986.95</v>
      </c>
      <c r="C55" s="48">
        <v>0.5021436426105943</v>
      </c>
      <c r="D55" s="80">
        <v>769361.6</v>
      </c>
      <c r="E55" s="49">
        <v>1.0057014379084968</v>
      </c>
      <c r="F55" s="97">
        <f t="shared" si="2"/>
        <v>1545348.5499999998</v>
      </c>
      <c r="G55" s="51">
        <f>IF(ISBLANK(F55),"  ",IF(F76&gt;0,F55/F76,IF(F55&gt;0,1,0)))</f>
        <v>8.5979874114185215E-2</v>
      </c>
      <c r="H55" s="79">
        <v>765000</v>
      </c>
      <c r="I55" s="48">
        <v>0.4962859645139317</v>
      </c>
      <c r="J55" s="80">
        <v>776450</v>
      </c>
      <c r="K55" s="49">
        <v>0.5037140354860683</v>
      </c>
      <c r="L55" s="97">
        <f t="shared" si="3"/>
        <v>1541450</v>
      </c>
      <c r="M55" s="51">
        <f>IF(ISBLANK(L55),"  ",IF(L76&gt;0,L55/L76,IF(L55&gt;0,1,0)))</f>
        <v>8.2667343114656858E-2</v>
      </c>
      <c r="N55" s="25"/>
    </row>
    <row r="56" spans="1:14" s="77" customFormat="1" ht="15" customHeight="1" x14ac:dyDescent="0.25">
      <c r="A56" s="87" t="s">
        <v>53</v>
      </c>
      <c r="B56" s="127">
        <v>5957797.6099999994</v>
      </c>
      <c r="C56" s="84">
        <v>0.83040039762003282</v>
      </c>
      <c r="D56" s="107">
        <v>1216810.72</v>
      </c>
      <c r="E56" s="75">
        <v>0.19964080721903199</v>
      </c>
      <c r="F56" s="100">
        <f>F55+F53+F52+F51+F50+F54</f>
        <v>7174608.3300000001</v>
      </c>
      <c r="G56" s="74">
        <f>IF(ISBLANK(F56),"  ",IF(F76&gt;0,F56/F76,IF(F56&gt;0,1,0)))</f>
        <v>0.39917979735509163</v>
      </c>
      <c r="H56" s="127">
        <v>6095000</v>
      </c>
      <c r="I56" s="84">
        <v>0.83248536833550735</v>
      </c>
      <c r="J56" s="107">
        <v>1226450</v>
      </c>
      <c r="K56" s="75">
        <v>0.16751463166449268</v>
      </c>
      <c r="L56" s="97">
        <f t="shared" si="3"/>
        <v>7321450</v>
      </c>
      <c r="M56" s="74">
        <f>IF(ISBLANK(L56),"  ",IF(L76&gt;0,L56/L76,IF(L56&gt;0,1,0)))</f>
        <v>0.39264641684570012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28610</v>
      </c>
      <c r="E59" s="49">
        <v>1</v>
      </c>
      <c r="F59" s="34">
        <f t="shared" si="4"/>
        <v>28610</v>
      </c>
      <c r="G59" s="51">
        <f>IF(ISBLANK(F59),"  ",IF(F76&gt;0,F59/F76,IF(F59&gt;0,1,0)))</f>
        <v>1.591798949438843E-3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365221.97</v>
      </c>
      <c r="E60" s="49">
        <v>1</v>
      </c>
      <c r="F60" s="68">
        <f t="shared" si="4"/>
        <v>365221.97</v>
      </c>
      <c r="G60" s="51">
        <f>IF(ISBLANK(F60),"  ",IF(F76&gt;0,F60/F76,IF(F60&gt;0,1,0)))</f>
        <v>2.0320165961481462E-2</v>
      </c>
      <c r="H60" s="69">
        <v>0</v>
      </c>
      <c r="I60" s="48">
        <v>0</v>
      </c>
      <c r="J60" s="70">
        <v>350000</v>
      </c>
      <c r="K60" s="49">
        <v>1</v>
      </c>
      <c r="L60" s="68">
        <f t="shared" si="3"/>
        <v>350000</v>
      </c>
      <c r="M60" s="51">
        <f>IF(ISBLANK(L60),"  ",IF(L76&gt;0,L60/L76,IF(L60&gt;0,1,0)))</f>
        <v>1.8770359135962828E-2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28610.37</v>
      </c>
      <c r="E63" s="49">
        <v>1</v>
      </c>
      <c r="F63" s="34">
        <f t="shared" si="4"/>
        <v>28610.37</v>
      </c>
      <c r="G63" s="51">
        <f>IF(ISBLANK(F63),"  ",IF(F76&gt;0,F63/F76,IF(F63&gt;0,1,0)))</f>
        <v>1.5918195354441311E-3</v>
      </c>
      <c r="H63" s="32">
        <v>0</v>
      </c>
      <c r="I63" s="48">
        <v>0</v>
      </c>
      <c r="J63" s="80">
        <v>35000</v>
      </c>
      <c r="K63" s="49">
        <v>1</v>
      </c>
      <c r="L63" s="34">
        <f t="shared" si="3"/>
        <v>35000</v>
      </c>
      <c r="M63" s="51">
        <f>IF(ISBLANK(L63),"  ",IF(L76&gt;0,L63/L76,IF(L63&gt;0,1,0)))</f>
        <v>1.8770359135962828E-3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3255.86</v>
      </c>
      <c r="E64" s="49">
        <v>1</v>
      </c>
      <c r="F64" s="34">
        <f t="shared" si="4"/>
        <v>3255.86</v>
      </c>
      <c r="G64" s="51">
        <f>IF(ISBLANK(F64),"  ",IF(F76&gt;0,F64/F76,IF(F64&gt;0,1,0)))</f>
        <v>1.8114905723592981E-4</v>
      </c>
      <c r="H64" s="32">
        <v>0</v>
      </c>
      <c r="I64" s="48">
        <v>0</v>
      </c>
      <c r="J64" s="80">
        <v>11000</v>
      </c>
      <c r="K64" s="49">
        <v>1</v>
      </c>
      <c r="L64" s="34">
        <f t="shared" si="3"/>
        <v>11000</v>
      </c>
      <c r="M64" s="51">
        <f>IF(ISBLANK(L64),"  ",IF(L76&gt;0,L64/L76,IF(L64&gt;0,1,0)))</f>
        <v>5.8992557284454604E-4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153274.07</v>
      </c>
      <c r="E65" s="49">
        <v>1</v>
      </c>
      <c r="F65" s="34">
        <f t="shared" si="4"/>
        <v>153274.07</v>
      </c>
      <c r="G65" s="51">
        <f>IF(ISBLANK(F65),"  ",IF(F76&gt;0,F65/F76,IF(F65&gt;0,1,0)))</f>
        <v>8.5278400420208209E-3</v>
      </c>
      <c r="H65" s="32">
        <v>0</v>
      </c>
      <c r="I65" s="48">
        <v>0</v>
      </c>
      <c r="J65" s="80">
        <v>160000</v>
      </c>
      <c r="K65" s="49">
        <v>1</v>
      </c>
      <c r="L65" s="34">
        <f t="shared" si="3"/>
        <v>160000</v>
      </c>
      <c r="M65" s="51">
        <f>IF(ISBLANK(L65),"  ",IF(L76&gt;0,L65/L76,IF(L65&gt;0,1,0)))</f>
        <v>8.5807356050115781E-3</v>
      </c>
      <c r="N65" s="25"/>
    </row>
    <row r="66" spans="1:14" ht="15" customHeight="1" x14ac:dyDescent="0.2">
      <c r="A66" s="81" t="s">
        <v>63</v>
      </c>
      <c r="B66" s="32">
        <v>95789.24</v>
      </c>
      <c r="C66" s="48">
        <v>1</v>
      </c>
      <c r="D66" s="80">
        <v>0</v>
      </c>
      <c r="E66" s="49">
        <v>0</v>
      </c>
      <c r="F66" s="34">
        <f t="shared" si="4"/>
        <v>95789.24</v>
      </c>
      <c r="G66" s="51">
        <f>IF(ISBLANK(F66),"  ",IF(F76&gt;0,F66/F76,IF(F66&gt;0,1,0)))</f>
        <v>5.3295075707635517E-3</v>
      </c>
      <c r="H66" s="32">
        <v>105000</v>
      </c>
      <c r="I66" s="48">
        <v>1</v>
      </c>
      <c r="J66" s="80">
        <v>0</v>
      </c>
      <c r="K66" s="49">
        <v>0</v>
      </c>
      <c r="L66" s="34">
        <f t="shared" si="3"/>
        <v>105000</v>
      </c>
      <c r="M66" s="51">
        <f>IF(ISBLANK(L66),"  ",IF(L76&gt;0,L66/L76,IF(L66&gt;0,1,0)))</f>
        <v>5.6311077407888484E-3</v>
      </c>
      <c r="N66" s="25"/>
    </row>
    <row r="67" spans="1:14" s="77" customFormat="1" ht="15" customHeight="1" x14ac:dyDescent="0.25">
      <c r="A67" s="105" t="s">
        <v>64</v>
      </c>
      <c r="B67" s="106">
        <v>6053586.8499999996</v>
      </c>
      <c r="C67" s="84">
        <v>0.77121947027533611</v>
      </c>
      <c r="D67" s="107">
        <v>1795782.99</v>
      </c>
      <c r="E67" s="75">
        <v>0.2896424177419355</v>
      </c>
      <c r="F67" s="106">
        <f>F66+F65+F64+F63+F62+F61+F60+F59+F58+F57+F56</f>
        <v>7849369.8399999999</v>
      </c>
      <c r="G67" s="74">
        <f>IF(ISBLANK(F67),"  ",IF(F76&gt;0,F67/F76,IF(F67&gt;0,1,0)))</f>
        <v>0.43672207847147637</v>
      </c>
      <c r="H67" s="106">
        <v>6200000</v>
      </c>
      <c r="I67" s="84">
        <v>0.7767038941678307</v>
      </c>
      <c r="J67" s="107">
        <v>1782450</v>
      </c>
      <c r="K67" s="75">
        <v>0.22329610583216933</v>
      </c>
      <c r="L67" s="106">
        <f>L66+L65+L64+L63+L62+L61+L60+L59+L58+L57+L56</f>
        <v>7982450</v>
      </c>
      <c r="M67" s="74">
        <f>IF(ISBLANK(L67),"  ",IF(L76&gt;0,L67/L76,IF(L67&gt;0,1,0)))</f>
        <v>0.4280955808139042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5725881.6399999997</v>
      </c>
      <c r="E72" s="44">
        <v>1</v>
      </c>
      <c r="F72" s="58">
        <f>D72+B72</f>
        <v>5725881.6399999997</v>
      </c>
      <c r="G72" s="46">
        <f>IF(ISBLANK(F72),"  ",IF(F76&gt;0,F72/F76,IF(F72&gt;0,1,0)))</f>
        <v>0.3185757560001104</v>
      </c>
      <c r="H72" s="3">
        <v>0</v>
      </c>
      <c r="I72" s="42">
        <v>0</v>
      </c>
      <c r="J72" s="93">
        <v>6000000</v>
      </c>
      <c r="K72" s="44">
        <v>1</v>
      </c>
      <c r="L72" s="58">
        <f>J72+H72</f>
        <v>6000000</v>
      </c>
      <c r="M72" s="46">
        <f>IF(ISBLANK(L72),"  ",IF(L76&gt;0,L72/L76,IF(L72&gt;0,1,0)))</f>
        <v>0.3217775851879342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348994</v>
      </c>
      <c r="E73" s="49">
        <v>1</v>
      </c>
      <c r="F73" s="34">
        <f>D73+B73</f>
        <v>348994</v>
      </c>
      <c r="G73" s="51">
        <f>IF(ISBLANK(F73),"  ",IF(F76&gt;0,F73/F76,IF(F73&gt;0,1,0)))</f>
        <v>1.9417276566251647E-2</v>
      </c>
      <c r="H73" s="32">
        <v>0</v>
      </c>
      <c r="I73" s="48">
        <v>0</v>
      </c>
      <c r="J73" s="80">
        <v>426000</v>
      </c>
      <c r="K73" s="49">
        <v>1</v>
      </c>
      <c r="L73" s="34">
        <f>J73+H73</f>
        <v>426000</v>
      </c>
      <c r="M73" s="51">
        <f>IF(ISBLANK(L73),"  ",IF(L76&gt;0,L73/L76,IF(L73&gt;0,1,0)))</f>
        <v>2.2846208548343329E-2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6074875.6399999997</v>
      </c>
      <c r="E74" s="75">
        <v>1</v>
      </c>
      <c r="F74" s="112">
        <f>F73+F72+F71+F70+F69</f>
        <v>6074875.6399999997</v>
      </c>
      <c r="G74" s="74">
        <f>IF(ISBLANK(F74),"  ",IF(F76&gt;0,F74/F76,IF(F74&gt;0,1,0)))</f>
        <v>0.33799303256636204</v>
      </c>
      <c r="H74" s="110">
        <v>0</v>
      </c>
      <c r="I74" s="84">
        <v>0</v>
      </c>
      <c r="J74" s="111">
        <v>6426000</v>
      </c>
      <c r="K74" s="75">
        <v>1</v>
      </c>
      <c r="L74" s="112">
        <f>L73+L72+L71+L70+L69</f>
        <v>6426000</v>
      </c>
      <c r="M74" s="74">
        <f>IF(ISBLANK(L74),"  ",IF(L76&gt;0,L74/L76,IF(L74&gt;0,1,0)))</f>
        <v>0.34462379373627755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10102716.719999999</v>
      </c>
      <c r="C76" s="116">
        <v>0.56209345897847718</v>
      </c>
      <c r="D76" s="115">
        <v>7870658.6299999999</v>
      </c>
      <c r="E76" s="117">
        <v>0.43790654102152266</v>
      </c>
      <c r="F76" s="115">
        <f>F74+F67+F47+F40+F48+F75</f>
        <v>17973375.350000001</v>
      </c>
      <c r="G76" s="118">
        <f>IF(ISBLANK(F76),"  ",IF(F76&gt;0,F76/F76,IF(F76&gt;0,1,0)))</f>
        <v>1</v>
      </c>
      <c r="H76" s="115">
        <v>10437970</v>
      </c>
      <c r="I76" s="116">
        <v>0.55978413014401696</v>
      </c>
      <c r="J76" s="115">
        <v>8208450</v>
      </c>
      <c r="K76" s="117">
        <v>0.4402158698559831</v>
      </c>
      <c r="L76" s="115">
        <f>L74+L67+L47+L40+L48+L75</f>
        <v>18646420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 t="s">
        <v>4</v>
      </c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'2Year'!B13+'4Year'!B13</f>
        <v>490062829.47000003</v>
      </c>
      <c r="C13" s="42">
        <f t="shared" ref="C13:C76" si="0">IF(ISBLANK(B13),"  ",IF(F13&gt;0,B13/F13,IF(B13&gt;0,1,0)))</f>
        <v>1</v>
      </c>
      <c r="D13" s="43">
        <f>'2Year'!D13+'4Year'!D13</f>
        <v>0</v>
      </c>
      <c r="E13" s="44">
        <f>IF(ISBLANK(D13),"  ",IF(F13&gt;0,D13/F13,IF(D13&gt;0,1,0)))</f>
        <v>0</v>
      </c>
      <c r="F13" s="45">
        <f>D13+B13</f>
        <v>490062829.47000003</v>
      </c>
      <c r="G13" s="46">
        <f>IF(ISBLANK(F13),"  ",IF(F76&gt;0,F13/F76,IF(F13&gt;0,1,0)))</f>
        <v>0.13804938880766496</v>
      </c>
      <c r="H13" s="4">
        <f>'2Year'!H13+'4Year'!H13</f>
        <v>503527860</v>
      </c>
      <c r="I13" s="42">
        <f>IF(ISBLANK(H13),"  ",IF(L13&gt;0,H13/L13,IF(H13&gt;0,1,0)))</f>
        <v>1</v>
      </c>
      <c r="J13" s="43">
        <f>'2Year'!J13+'4Year'!J13</f>
        <v>0</v>
      </c>
      <c r="K13" s="44">
        <f>IF(ISBLANK(J13),"  ",IF(L13&gt;0,J13/L13,IF(J13&gt;0,1,0)))</f>
        <v>0</v>
      </c>
      <c r="L13" s="45">
        <f t="shared" ref="L13:L34" si="1">J13+H13</f>
        <v>503527860</v>
      </c>
      <c r="M13" s="47">
        <f>IF(ISBLANK(L13),"  ",IF(L76&gt;0,L13/L76,IF(L13&gt;0,1,0)))</f>
        <v>0.13884389366630595</v>
      </c>
      <c r="N13" s="25"/>
    </row>
    <row r="14" spans="1:17" ht="15" customHeight="1" x14ac:dyDescent="0.2">
      <c r="A14" s="11" t="s">
        <v>13</v>
      </c>
      <c r="B14" s="4">
        <f>'2Year'!B14+'4Year'!B14</f>
        <v>0</v>
      </c>
      <c r="C14" s="48">
        <f t="shared" si="0"/>
        <v>0</v>
      </c>
      <c r="D14" s="43">
        <f>'2Year'!D14+'4Year'!D14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'2Year'!H14+'4Year'!H14</f>
        <v>0</v>
      </c>
      <c r="I14" s="48">
        <f>IF(ISBLANK(H14),"  ",IF(L14&gt;0,H14/L14,IF(H14&gt;0,1,0)))</f>
        <v>0</v>
      </c>
      <c r="J14" s="43">
        <f>'2Year'!J14+'4Year'!J14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'2Year'!B15+'4Year'!B15</f>
        <v>39088775.969999999</v>
      </c>
      <c r="C15" s="53">
        <f t="shared" si="0"/>
        <v>0.99618359771938192</v>
      </c>
      <c r="D15" s="43">
        <f>'2Year'!D15+'4Year'!D15</f>
        <v>149750</v>
      </c>
      <c r="E15" s="55">
        <f>IF(ISBLANK(D15),"  ",IF(F15&gt;0,D15/F15,IF(D15&gt;0,1,0)))</f>
        <v>3.816402280618086E-3</v>
      </c>
      <c r="F15" s="38">
        <f>D15+B15</f>
        <v>39238525.969999999</v>
      </c>
      <c r="G15" s="56">
        <f>IF(ISBLANK(F15),"  ",IF(F76&gt;0,F15/F76,IF(F15&gt;0,1,0)))</f>
        <v>1.1053387855860205E-2</v>
      </c>
      <c r="H15" s="4">
        <f>'2Year'!H15+'4Year'!H15</f>
        <v>41911794</v>
      </c>
      <c r="I15" s="53">
        <f>IF(ISBLANK(H15),"  ",IF(L15&gt;0,H15/L15,IF(H15&gt;0,1,0)))</f>
        <v>0.99525073664636565</v>
      </c>
      <c r="J15" s="43">
        <f>'2Year'!J15+'4Year'!J15</f>
        <v>200000</v>
      </c>
      <c r="K15" s="55">
        <f>IF(ISBLANK(J15),"  ",IF(L15&gt;0,J15/L15,IF(J15&gt;0,1,0)))</f>
        <v>4.7492633536343762E-3</v>
      </c>
      <c r="L15" s="38">
        <f t="shared" si="1"/>
        <v>42111794</v>
      </c>
      <c r="M15" s="56">
        <f>IF(ISBLANK(L15),"  ",IF(L76&gt;0,L15/L76,IF(L15&gt;0,1,0)))</f>
        <v>1.1611999876696756E-2</v>
      </c>
      <c r="N15" s="25"/>
    </row>
    <row r="16" spans="1:17" ht="15" customHeight="1" x14ac:dyDescent="0.2">
      <c r="A16" s="57" t="s">
        <v>15</v>
      </c>
      <c r="B16" s="4">
        <f>'2Year'!B16+'4Year'!B16</f>
        <v>0</v>
      </c>
      <c r="C16" s="42">
        <f t="shared" si="0"/>
        <v>0</v>
      </c>
      <c r="D16" s="43">
        <f>'2Year'!D16+'4Year'!D16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'2Year'!H16+'4Year'!H16</f>
        <v>1094092</v>
      </c>
      <c r="I16" s="42">
        <f t="shared" ref="I16:I34" si="3">IF(ISBLANK(H16),"  ",IF(L16&gt;0,H16/L16,IF(H16&gt;0,1,0)))</f>
        <v>1</v>
      </c>
      <c r="J16" s="43">
        <f>'2Year'!J16+'4Year'!J16</f>
        <v>0</v>
      </c>
      <c r="K16" s="44">
        <f t="shared" ref="K16:K34" si="4">IF(ISBLANK(J16),"  ",IF(L16&gt;0,J16/L16,IF(J16&gt;0,1,0)))</f>
        <v>0</v>
      </c>
      <c r="L16" s="58">
        <f t="shared" si="1"/>
        <v>1094092</v>
      </c>
      <c r="M16" s="46">
        <f>IF(ISBLANK(L16),"  ",IF(L76&gt;0,L16/L76,IF(L16&gt;0,1,0)))</f>
        <v>3.0168736504303066E-4</v>
      </c>
      <c r="N16" s="25"/>
    </row>
    <row r="17" spans="1:14" ht="15" customHeight="1" x14ac:dyDescent="0.2">
      <c r="A17" s="59" t="s">
        <v>16</v>
      </c>
      <c r="B17" s="4">
        <f>'2Year'!B17+'4Year'!B17</f>
        <v>32487753.309999995</v>
      </c>
      <c r="C17" s="48">
        <f t="shared" si="0"/>
        <v>1</v>
      </c>
      <c r="D17" s="43">
        <f>'2Year'!D17+'4Year'!D17</f>
        <v>0</v>
      </c>
      <c r="E17" s="44">
        <f t="shared" ref="E17:E34" si="5">IF(ISBLANK(D17),"  ",IF(F17&gt;0,D17/F17,IF(D17&gt;0,1,0)))</f>
        <v>0</v>
      </c>
      <c r="F17" s="34">
        <f t="shared" si="2"/>
        <v>32487753.309999995</v>
      </c>
      <c r="G17" s="51">
        <f>IF(ISBLANK(F17),"  ",IF(F76&gt;0,F17/F76,IF(F17&gt;0,1,0)))</f>
        <v>9.151713246707778E-3</v>
      </c>
      <c r="H17" s="4">
        <f>'2Year'!H17+'4Year'!H17</f>
        <v>33322875</v>
      </c>
      <c r="I17" s="48">
        <f t="shared" si="3"/>
        <v>1</v>
      </c>
      <c r="J17" s="43">
        <f>'2Year'!J17+'4Year'!J17</f>
        <v>0</v>
      </c>
      <c r="K17" s="49">
        <f t="shared" si="4"/>
        <v>0</v>
      </c>
      <c r="L17" s="34">
        <f t="shared" si="1"/>
        <v>33322875</v>
      </c>
      <c r="M17" s="51">
        <f>IF(ISBLANK(L17),"  ",IF(L76&gt;0,L17/L76,IF(L17&gt;0,1,0)))</f>
        <v>9.1885237753390747E-3</v>
      </c>
      <c r="N17" s="25"/>
    </row>
    <row r="18" spans="1:14" ht="15" customHeight="1" x14ac:dyDescent="0.2">
      <c r="A18" s="59" t="s">
        <v>17</v>
      </c>
      <c r="B18" s="4">
        <f>'2Year'!B18+'4Year'!B18</f>
        <v>0</v>
      </c>
      <c r="C18" s="48">
        <f t="shared" si="0"/>
        <v>0</v>
      </c>
      <c r="D18" s="43">
        <f>'2Year'!D18+'4Year'!D18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'2Year'!H18+'4Year'!H18</f>
        <v>0</v>
      </c>
      <c r="I18" s="48">
        <f t="shared" si="3"/>
        <v>0</v>
      </c>
      <c r="J18" s="43">
        <f>'2Year'!J18+'4Year'!J18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'2Year'!B19+'4Year'!B19</f>
        <v>523243</v>
      </c>
      <c r="C19" s="48">
        <f t="shared" si="0"/>
        <v>1</v>
      </c>
      <c r="D19" s="43">
        <f>'2Year'!D19+'4Year'!D19</f>
        <v>0</v>
      </c>
      <c r="E19" s="44">
        <f t="shared" si="5"/>
        <v>0</v>
      </c>
      <c r="F19" s="34">
        <f t="shared" si="2"/>
        <v>523243</v>
      </c>
      <c r="G19" s="51">
        <f>IF(ISBLANK(F19),"  ",IF(F76&gt;0,F19/F76,IF(F19&gt;0,1,0)))</f>
        <v>1.473961541339689E-4</v>
      </c>
      <c r="H19" s="4">
        <f>'2Year'!H19+'4Year'!H19</f>
        <v>655827</v>
      </c>
      <c r="I19" s="48">
        <f t="shared" si="3"/>
        <v>1</v>
      </c>
      <c r="J19" s="43">
        <f>'2Year'!J19+'4Year'!J19</f>
        <v>0</v>
      </c>
      <c r="K19" s="49">
        <f t="shared" si="4"/>
        <v>0</v>
      </c>
      <c r="L19" s="34">
        <f t="shared" si="1"/>
        <v>655827</v>
      </c>
      <c r="M19" s="51">
        <f>IF(ISBLANK(L19),"  ",IF(L76&gt;0,L19/L76,IF(L19&gt;0,1,0)))</f>
        <v>1.8083919775857576E-4</v>
      </c>
      <c r="N19" s="25"/>
    </row>
    <row r="20" spans="1:14" ht="15" customHeight="1" x14ac:dyDescent="0.2">
      <c r="A20" s="59" t="s">
        <v>19</v>
      </c>
      <c r="B20" s="4">
        <f>'2Year'!B20+'4Year'!B20</f>
        <v>1546998</v>
      </c>
      <c r="C20" s="48">
        <f t="shared" si="0"/>
        <v>1</v>
      </c>
      <c r="D20" s="43">
        <f>'2Year'!D20+'4Year'!D20</f>
        <v>0</v>
      </c>
      <c r="E20" s="44">
        <f t="shared" si="5"/>
        <v>0</v>
      </c>
      <c r="F20" s="34">
        <f>D20+B20</f>
        <v>1546998</v>
      </c>
      <c r="G20" s="51">
        <f>IF(ISBLANK(F20),"  ",IF(F76&gt;0,F20/F76,IF(F20&gt;0,1,0)))</f>
        <v>4.3578520047653121E-4</v>
      </c>
      <c r="H20" s="4">
        <f>'2Year'!H20+'4Year'!H20</f>
        <v>2122498</v>
      </c>
      <c r="I20" s="48">
        <f t="shared" si="3"/>
        <v>1</v>
      </c>
      <c r="J20" s="43">
        <f>'2Year'!J20+'4Year'!J20</f>
        <v>0</v>
      </c>
      <c r="K20" s="49">
        <f t="shared" si="4"/>
        <v>0</v>
      </c>
      <c r="L20" s="34">
        <f t="shared" si="1"/>
        <v>2122498</v>
      </c>
      <c r="M20" s="51">
        <f>IF(ISBLANK(L20),"  ",IF(L76&gt;0,L20/L76,IF(L20&gt;0,1,0)))</f>
        <v>5.8526232613811491E-4</v>
      </c>
      <c r="N20" s="25"/>
    </row>
    <row r="21" spans="1:14" ht="15" customHeight="1" x14ac:dyDescent="0.2">
      <c r="A21" s="59" t="s">
        <v>20</v>
      </c>
      <c r="B21" s="4">
        <f>'2Year'!B21+'4Year'!B21</f>
        <v>0</v>
      </c>
      <c r="C21" s="48">
        <f t="shared" si="0"/>
        <v>0</v>
      </c>
      <c r="D21" s="43">
        <f>'2Year'!D21+'4Year'!D21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'2Year'!H21+'4Year'!H21</f>
        <v>50000</v>
      </c>
      <c r="I21" s="48">
        <f t="shared" si="3"/>
        <v>1</v>
      </c>
      <c r="J21" s="43">
        <f>'2Year'!J21+'4Year'!J21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1.37871113692007E-5</v>
      </c>
      <c r="N21" s="25"/>
    </row>
    <row r="22" spans="1:14" ht="15" customHeight="1" x14ac:dyDescent="0.2">
      <c r="A22" s="59" t="s">
        <v>21</v>
      </c>
      <c r="B22" s="4">
        <f>'2Year'!B22+'4Year'!B22</f>
        <v>0</v>
      </c>
      <c r="C22" s="48">
        <f t="shared" si="0"/>
        <v>0</v>
      </c>
      <c r="D22" s="43">
        <f>'2Year'!D22+'4Year'!D22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'2Year'!H22+'4Year'!H22</f>
        <v>0</v>
      </c>
      <c r="I22" s="48">
        <f t="shared" si="3"/>
        <v>0</v>
      </c>
      <c r="J22" s="43">
        <f>'2Year'!J22+'4Year'!J22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'2Year'!B23+'4Year'!B23</f>
        <v>750000</v>
      </c>
      <c r="C23" s="48">
        <f t="shared" si="0"/>
        <v>1</v>
      </c>
      <c r="D23" s="43">
        <f>'2Year'!D23+'4Year'!D23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2.1127299476624947E-4</v>
      </c>
      <c r="H23" s="4">
        <f>'2Year'!H23+'4Year'!H23</f>
        <v>750000</v>
      </c>
      <c r="I23" s="48">
        <f t="shared" si="3"/>
        <v>1</v>
      </c>
      <c r="J23" s="43">
        <f>'2Year'!J23+'4Year'!J23</f>
        <v>0</v>
      </c>
      <c r="K23" s="49">
        <f t="shared" si="4"/>
        <v>0</v>
      </c>
      <c r="L23" s="34">
        <f t="shared" si="1"/>
        <v>750000</v>
      </c>
      <c r="M23" s="51">
        <f>IF(ISBLANK(L23),"  ",IF(L76&gt;0,L23/L76,IF(L23&gt;0,1,0)))</f>
        <v>2.068066705380105E-4</v>
      </c>
      <c r="N23" s="25"/>
    </row>
    <row r="24" spans="1:14" ht="15" customHeight="1" x14ac:dyDescent="0.2">
      <c r="A24" s="59" t="s">
        <v>23</v>
      </c>
      <c r="B24" s="4">
        <f>'2Year'!B24+'4Year'!B24</f>
        <v>3258470.66</v>
      </c>
      <c r="C24" s="48">
        <f t="shared" si="0"/>
        <v>1</v>
      </c>
      <c r="D24" s="43">
        <f>'2Year'!D24+'4Year'!D24</f>
        <v>0</v>
      </c>
      <c r="E24" s="44">
        <f t="shared" si="5"/>
        <v>0</v>
      </c>
      <c r="F24" s="34">
        <f t="shared" si="2"/>
        <v>3258470.66</v>
      </c>
      <c r="G24" s="51">
        <f>IF(ISBLANK(F24),"  ",IF(F76&gt;0,F24/F76,IF(F24&gt;0,1,0)))</f>
        <v>9.1790247292821E-4</v>
      </c>
      <c r="H24" s="4">
        <f>'2Year'!H24+'4Year'!H24</f>
        <v>3357261</v>
      </c>
      <c r="I24" s="48">
        <f t="shared" si="3"/>
        <v>1</v>
      </c>
      <c r="J24" s="43">
        <f>'2Year'!J24+'4Year'!J24</f>
        <v>0</v>
      </c>
      <c r="K24" s="49">
        <f t="shared" si="4"/>
        <v>0</v>
      </c>
      <c r="L24" s="34">
        <f t="shared" si="1"/>
        <v>3357261</v>
      </c>
      <c r="M24" s="51">
        <f>IF(ISBLANK(L24),"  ",IF(L76&gt;0,L24/L76,IF(L24&gt;0,1,0)))</f>
        <v>9.2573862604948217E-4</v>
      </c>
      <c r="N24" s="25"/>
    </row>
    <row r="25" spans="1:14" ht="15" customHeight="1" x14ac:dyDescent="0.2">
      <c r="A25" s="59" t="s">
        <v>24</v>
      </c>
      <c r="B25" s="4">
        <f>'2Year'!B25+'4Year'!B25</f>
        <v>210000</v>
      </c>
      <c r="C25" s="48">
        <f t="shared" si="0"/>
        <v>1</v>
      </c>
      <c r="D25" s="43">
        <f>'2Year'!D25+'4Year'!D25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5.9156438534549854E-5</v>
      </c>
      <c r="H25" s="4">
        <f>'2Year'!H25+'4Year'!H25</f>
        <v>210000</v>
      </c>
      <c r="I25" s="48">
        <f t="shared" si="3"/>
        <v>1</v>
      </c>
      <c r="J25" s="43">
        <f>'2Year'!J25+'4Year'!J25</f>
        <v>0</v>
      </c>
      <c r="K25" s="49">
        <f t="shared" si="4"/>
        <v>0</v>
      </c>
      <c r="L25" s="34">
        <f t="shared" si="1"/>
        <v>210000</v>
      </c>
      <c r="M25" s="51">
        <f>IF(ISBLANK(L25),"  ",IF(L76&gt;0,L25/L76,IF(L25&gt;0,1,0)))</f>
        <v>5.7905867750642936E-5</v>
      </c>
      <c r="N25" s="25"/>
    </row>
    <row r="26" spans="1:14" ht="15" customHeight="1" x14ac:dyDescent="0.2">
      <c r="A26" s="59" t="s">
        <v>25</v>
      </c>
      <c r="B26" s="4">
        <f>'2Year'!B26+'4Year'!B26</f>
        <v>0</v>
      </c>
      <c r="C26" s="48">
        <f t="shared" si="0"/>
        <v>0</v>
      </c>
      <c r="D26" s="43">
        <f>'2Year'!D26+'4Year'!D26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'2Year'!H26+'4Year'!H26</f>
        <v>0</v>
      </c>
      <c r="I26" s="48">
        <f t="shared" si="3"/>
        <v>0</v>
      </c>
      <c r="J26" s="43">
        <f>'2Year'!J26+'4Year'!J26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'2Year'!B27+'4Year'!B27</f>
        <v>0</v>
      </c>
      <c r="C27" s="48">
        <f t="shared" si="0"/>
        <v>0</v>
      </c>
      <c r="D27" s="43">
        <f>'2Year'!D27+'4Year'!D27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'2Year'!H27+'4Year'!H27</f>
        <v>0</v>
      </c>
      <c r="I27" s="48">
        <f t="shared" si="3"/>
        <v>0</v>
      </c>
      <c r="J27" s="43">
        <f>'2Year'!J27+'4Year'!J27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'2Year'!B28+'4Year'!B28</f>
        <v>0</v>
      </c>
      <c r="C28" s="48">
        <f t="shared" si="0"/>
        <v>0</v>
      </c>
      <c r="D28" s="43">
        <f>'2Year'!D28+'4Year'!D28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'2Year'!H28+'4Year'!H28</f>
        <v>0</v>
      </c>
      <c r="I28" s="48">
        <f t="shared" si="3"/>
        <v>0</v>
      </c>
      <c r="J28" s="43">
        <f>'2Year'!J28+'4Year'!J28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'2Year'!B29+'4Year'!B29</f>
        <v>0</v>
      </c>
      <c r="C29" s="48">
        <f t="shared" si="0"/>
        <v>0</v>
      </c>
      <c r="D29" s="43">
        <f>'2Year'!D29+'4Year'!D29</f>
        <v>149750</v>
      </c>
      <c r="E29" s="44">
        <f t="shared" si="5"/>
        <v>1</v>
      </c>
      <c r="F29" s="34">
        <f t="shared" si="2"/>
        <v>149750</v>
      </c>
      <c r="G29" s="51">
        <f>IF(ISBLANK(F29),"  ",IF(F76&gt;0,F29/F76,IF(F29&gt;0,1,0)))</f>
        <v>4.2184174621661147E-5</v>
      </c>
      <c r="H29" s="4">
        <f>'2Year'!H29+'4Year'!H29</f>
        <v>0</v>
      </c>
      <c r="I29" s="48">
        <f t="shared" si="3"/>
        <v>0</v>
      </c>
      <c r="J29" s="43">
        <f>'2Year'!J29+'4Year'!J29</f>
        <v>200000</v>
      </c>
      <c r="K29" s="49">
        <f t="shared" si="4"/>
        <v>1</v>
      </c>
      <c r="L29" s="34">
        <f t="shared" si="1"/>
        <v>200000</v>
      </c>
      <c r="M29" s="51">
        <f>IF(ISBLANK(L29),"  ",IF(L76&gt;0,L29/L76,IF(L29&gt;0,1,0)))</f>
        <v>5.51484454768028E-5</v>
      </c>
      <c r="N29" s="25"/>
    </row>
    <row r="30" spans="1:14" ht="15" customHeight="1" x14ac:dyDescent="0.2">
      <c r="A30" s="60" t="s">
        <v>29</v>
      </c>
      <c r="B30" s="4">
        <f>'2Year'!B30+'4Year'!B30</f>
        <v>0</v>
      </c>
      <c r="C30" s="48">
        <f t="shared" si="0"/>
        <v>0</v>
      </c>
      <c r="D30" s="43">
        <f>'2Year'!D30+'4Year'!D30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'2Year'!H30+'4Year'!H30</f>
        <v>0</v>
      </c>
      <c r="I30" s="48">
        <f t="shared" si="3"/>
        <v>0</v>
      </c>
      <c r="J30" s="43">
        <f>'2Year'!J30+'4Year'!J30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'2Year'!B31+'4Year'!B31</f>
        <v>312311</v>
      </c>
      <c r="C31" s="48">
        <f t="shared" si="0"/>
        <v>1</v>
      </c>
      <c r="D31" s="43">
        <f>'2Year'!D31+'4Year'!D31</f>
        <v>0</v>
      </c>
      <c r="E31" s="44">
        <f>IF(ISBLANK(D31),"  ",IF(F31&gt;0,D31/F31,IF(D31&gt;0,1,0)))</f>
        <v>0</v>
      </c>
      <c r="F31" s="34">
        <f t="shared" si="2"/>
        <v>312311</v>
      </c>
      <c r="G31" s="51">
        <f>IF(ISBLANK(F31),"  ",IF(F76&gt;0,F31/F76,IF(F31&gt;0,1,0)))</f>
        <v>8.797717369125619E-5</v>
      </c>
      <c r="H31" s="4">
        <f>'2Year'!H31+'4Year'!H31</f>
        <v>349241</v>
      </c>
      <c r="I31" s="48">
        <f t="shared" si="3"/>
        <v>1</v>
      </c>
      <c r="J31" s="43">
        <f>'2Year'!J31+'4Year'!J31</f>
        <v>0</v>
      </c>
      <c r="K31" s="49">
        <f>IF(ISBLANK(J31),"  ",IF(L31&gt;0,J31/L31,IF(J31&gt;0,1,0)))</f>
        <v>0</v>
      </c>
      <c r="L31" s="34">
        <f t="shared" si="1"/>
        <v>349241</v>
      </c>
      <c r="M31" s="51">
        <f>IF(ISBLANK(L31),"  ",IF(L76&gt;0,L31/L76,IF(L31&gt;0,1,0)))</f>
        <v>9.6300491233820436E-5</v>
      </c>
      <c r="N31" s="25"/>
    </row>
    <row r="32" spans="1:14" ht="15" customHeight="1" x14ac:dyDescent="0.2">
      <c r="A32" s="60" t="s">
        <v>31</v>
      </c>
      <c r="B32" s="4">
        <f>'2Year'!B32+'4Year'!B32</f>
        <v>0</v>
      </c>
      <c r="C32" s="48">
        <f t="shared" si="0"/>
        <v>0</v>
      </c>
      <c r="D32" s="43">
        <f>'2Year'!D32+'4Year'!D32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'2Year'!H32+'4Year'!H32</f>
        <v>0</v>
      </c>
      <c r="I32" s="48">
        <f t="shared" si="3"/>
        <v>0</v>
      </c>
      <c r="J32" s="43">
        <f>'2Year'!J32+'4Year'!J32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'2Year'!B33+'4Year'!B33</f>
        <v>0</v>
      </c>
      <c r="C33" s="48">
        <f>IF(ISBLANK(B33),"  ",IF(F33&gt;0,B33/F33,IF(B33&gt;0,1,0)))</f>
        <v>0</v>
      </c>
      <c r="D33" s="43">
        <f>'2Year'!D33+'4Year'!D33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'2Year'!H33+'4Year'!H33</f>
        <v>0</v>
      </c>
      <c r="I33" s="48">
        <f>IF(ISBLANK(H33),"  ",IF(L33&gt;0,H33/L33,IF(H33&gt;0,1,0)))</f>
        <v>0</v>
      </c>
      <c r="J33" s="43">
        <f>'2Year'!J33+'4Year'!J33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'2Year'!B34+'4Year'!B34</f>
        <v>0</v>
      </c>
      <c r="C34" s="48">
        <f t="shared" si="0"/>
        <v>0</v>
      </c>
      <c r="D34" s="43">
        <f>'2Year'!D34+'4Year'!D34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'2Year'!H34+'4Year'!H34</f>
        <v>0</v>
      </c>
      <c r="I34" s="48">
        <f t="shared" si="3"/>
        <v>0</v>
      </c>
      <c r="J34" s="43">
        <f>'2Year'!J34+'4Year'!J34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'2Year'!B36+'4Year'!B36</f>
        <v>0</v>
      </c>
      <c r="C36" s="48">
        <f t="shared" si="0"/>
        <v>0</v>
      </c>
      <c r="D36" s="43">
        <f>'2Year'!D36+'4Year'!D36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'2Year'!H36+'4Year'!H36</f>
        <v>0</v>
      </c>
      <c r="I36" s="48">
        <f>IF(ISBLANK(H36),"  ",IF(L36&gt;0,H36/L36,IF(H36&gt;0,1,0)))</f>
        <v>0</v>
      </c>
      <c r="J36" s="43">
        <f>'2Year'!J36+'4Year'!J36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'2Year'!B38+'4Year'!B38</f>
        <v>0</v>
      </c>
      <c r="C38" s="48">
        <f t="shared" si="0"/>
        <v>0</v>
      </c>
      <c r="D38" s="43">
        <f>'2Year'!D38+'4Year'!D38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'2Year'!H38+'4Year'!H38</f>
        <v>0</v>
      </c>
      <c r="I38" s="48">
        <f>IF(ISBLANK(H38),"  ",IF(L38&gt;0,H38/L38,IF(H38&gt;0,1,0)))</f>
        <v>0</v>
      </c>
      <c r="J38" s="43">
        <f>'2Year'!J38+'4Year'!J38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529151605.44000006</v>
      </c>
      <c r="C40" s="84">
        <f t="shared" si="0"/>
        <v>0.99971707988566261</v>
      </c>
      <c r="D40" s="122">
        <f>D39+D38+D36+D34+D29+D28+D26+D27+D25+D24+D23+D22+D21+D20+D19+D18+D17+D16+D14+D13+D30+D31+D32</f>
        <v>149750</v>
      </c>
      <c r="E40" s="73">
        <f>IF(ISBLANK(D40),"  ",IF(F40&gt;0,D40/F40,IF(D40&gt;0,1,0)))</f>
        <v>2.8292011433735163E-4</v>
      </c>
      <c r="F40" s="71">
        <f>F39+F38+F36+F34+F29+F28+F26+F27+F25+F24+F23+F22+F21+F20+F19+F18+F17+F16+F14+F13+F30+F31+F32</f>
        <v>529301355.44000006</v>
      </c>
      <c r="G40" s="74">
        <f>IF(ISBLANK(F40),"  ",IF(F76&gt;0,F40/F76,IF(F40&gt;0,1,0)))</f>
        <v>0.14910277666352517</v>
      </c>
      <c r="H40" s="71">
        <f>H39+H38+H36+H34+H29+H28+H26+H27+H25+H24+H23+H22+H21+H20+H19+H18+H17+H16+H14+H13+H30+H31+H32</f>
        <v>545439654</v>
      </c>
      <c r="I40" s="84">
        <f>IF(ISBLANK(H40),"  ",IF(L40&gt;0,H40/L40,IF(H40&gt;0,1,0)))</f>
        <v>0.99963345772519674</v>
      </c>
      <c r="J40" s="122">
        <f>J39+J38+J36+J34+J29+J28+J26+J27+J25+J24+J23+J22+J21+J20+J19+J18+J17+J16+J14+J13+J30+J31+J32</f>
        <v>200000</v>
      </c>
      <c r="K40" s="75">
        <f>IF(ISBLANK(J40),"  ",IF(L40&gt;0,J40/L40,IF(J40&gt;0,1,0)))</f>
        <v>3.6654227480321656E-4</v>
      </c>
      <c r="L40" s="71">
        <f>L39+L38+L36+L34+L29+L28+L26+L27+L25+L24+L23+L22+L21+L20+L19+L18+L17+L16+L14+L13+L30+L31+L32</f>
        <v>545639654</v>
      </c>
      <c r="M40" s="74">
        <f>IF(ISBLANK(L40),"  ",IF(L76&gt;0,L40/L76,IF(L40&gt;0,1,0)))</f>
        <v>0.15045589354300273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'2Year'!B42+'4Year'!B42</f>
        <v>0</v>
      </c>
      <c r="C42" s="42">
        <f t="shared" si="0"/>
        <v>0</v>
      </c>
      <c r="D42" s="43">
        <f>'2Year'!D42+'4Year'!D42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'2Year'!H42+'4Year'!H42</f>
        <v>0</v>
      </c>
      <c r="I42" s="42">
        <f t="shared" ref="I42:I48" si="7">IF(ISBLANK(H42),"  ",IF(L42&gt;0,H42/L42,IF(H42&gt;0,1,0)))</f>
        <v>0</v>
      </c>
      <c r="J42" s="43">
        <f>'2Year'!J42+'4Year'!J42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'2Year'!B43+'4Year'!B43</f>
        <v>0</v>
      </c>
      <c r="C43" s="48">
        <f t="shared" si="0"/>
        <v>0</v>
      </c>
      <c r="D43" s="43">
        <f>'2Year'!D43+'4Year'!D43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'2Year'!H43+'4Year'!H43</f>
        <v>0</v>
      </c>
      <c r="I43" s="48">
        <f t="shared" si="7"/>
        <v>0</v>
      </c>
      <c r="J43" s="43">
        <f>'2Year'!J43+'4Year'!J43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'2Year'!B44+'4Year'!B44</f>
        <v>0</v>
      </c>
      <c r="C44" s="48">
        <f t="shared" si="0"/>
        <v>0</v>
      </c>
      <c r="D44" s="43">
        <f>'2Year'!D44+'4Year'!D44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'2Year'!H44+'4Year'!H44</f>
        <v>0</v>
      </c>
      <c r="I44" s="48">
        <f t="shared" si="7"/>
        <v>0</v>
      </c>
      <c r="J44" s="43">
        <f>'2Year'!J44+'4Year'!J44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'2Year'!B45+'4Year'!B45</f>
        <v>10697562.890000001</v>
      </c>
      <c r="C45" s="48">
        <f t="shared" si="0"/>
        <v>0.88391524075161776</v>
      </c>
      <c r="D45" s="43">
        <f>'2Year'!D45+'4Year'!D45</f>
        <v>1404913</v>
      </c>
      <c r="E45" s="49">
        <f t="shared" si="6"/>
        <v>0.11608475924838219</v>
      </c>
      <c r="F45" s="68">
        <f>D45+B45</f>
        <v>12102475.890000001</v>
      </c>
      <c r="G45" s="51">
        <f>IF(ISBLANK(F45),"  ",IF(D76&gt;0,F45/D76,IF(F45&gt;0,1,0)))</f>
        <v>7.4195585559878752E-3</v>
      </c>
      <c r="H45" s="4">
        <f>'2Year'!H45+'4Year'!H45</f>
        <v>10642631</v>
      </c>
      <c r="I45" s="48">
        <f t="shared" si="7"/>
        <v>0.88066147475157874</v>
      </c>
      <c r="J45" s="43">
        <f>'2Year'!J45+'4Year'!J45</f>
        <v>1442184</v>
      </c>
      <c r="K45" s="49">
        <f t="shared" si="8"/>
        <v>0.11933852524842126</v>
      </c>
      <c r="L45" s="68">
        <f>J45+H45</f>
        <v>12084815</v>
      </c>
      <c r="M45" s="51">
        <f>IF(ISBLANK(L45),"  ",IF(J76&gt;0,L45/J76,IF(L45&gt;0,1,0)))</f>
        <v>7.3281160799780224E-3</v>
      </c>
      <c r="N45" s="25"/>
    </row>
    <row r="46" spans="1:14" ht="15" customHeight="1" x14ac:dyDescent="0.2">
      <c r="A46" s="81" t="s">
        <v>43</v>
      </c>
      <c r="B46" s="4">
        <f>'2Year'!B46+'4Year'!B46</f>
        <v>259923</v>
      </c>
      <c r="C46" s="48">
        <f t="shared" si="0"/>
        <v>0.82300473051275713</v>
      </c>
      <c r="D46" s="43">
        <f>'2Year'!D46+'4Year'!D46</f>
        <v>55899</v>
      </c>
      <c r="E46" s="49">
        <f t="shared" si="6"/>
        <v>0.17699526948724281</v>
      </c>
      <c r="F46" s="68">
        <f>D46+B46</f>
        <v>315822</v>
      </c>
      <c r="G46" s="51">
        <f>IF(ISBLANK(F46),"  ",IF(F76&gt;0,F46/F76,IF(F46&gt;0,1,0)))</f>
        <v>8.8966213004088585E-5</v>
      </c>
      <c r="H46" s="4">
        <f>'2Year'!H46+'4Year'!H46</f>
        <v>509923</v>
      </c>
      <c r="I46" s="48">
        <f t="shared" si="7"/>
        <v>0.89629528073219045</v>
      </c>
      <c r="J46" s="43">
        <f>'2Year'!J46+'4Year'!J46</f>
        <v>59000</v>
      </c>
      <c r="K46" s="49">
        <f t="shared" si="8"/>
        <v>0.10370471926780953</v>
      </c>
      <c r="L46" s="68">
        <f>J46+H46</f>
        <v>568923</v>
      </c>
      <c r="M46" s="51">
        <f>IF(ISBLANK(L46),"  ",IF(L76&gt;0,L46/L76,IF(L46&gt;0,1,0)))</f>
        <v>1.5687609522999541E-4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10957485.890000001</v>
      </c>
      <c r="C47" s="84">
        <f t="shared" si="0"/>
        <v>0.8823661654004662</v>
      </c>
      <c r="D47" s="85">
        <f>D46+D45+D44+D43+D42</f>
        <v>1460812</v>
      </c>
      <c r="E47" s="75">
        <f t="shared" si="6"/>
        <v>0.11763383459953383</v>
      </c>
      <c r="F47" s="86">
        <f>F46+F45+F44+F43+F42</f>
        <v>12418297.890000001</v>
      </c>
      <c r="G47" s="74">
        <f>IF(ISBLANK(F47),"  ",IF(F76&gt;0,F47/F76,IF(F47&gt;0,1,0)))</f>
        <v>3.4982013134929294E-3</v>
      </c>
      <c r="H47" s="83">
        <f>H46+H45+H44+H43+H42</f>
        <v>11152554</v>
      </c>
      <c r="I47" s="84">
        <f t="shared" si="7"/>
        <v>0.88136438418434138</v>
      </c>
      <c r="J47" s="85">
        <f>J46+J45+J44+J43+J42</f>
        <v>1501184</v>
      </c>
      <c r="K47" s="75">
        <f t="shared" si="8"/>
        <v>0.11863561581565858</v>
      </c>
      <c r="L47" s="86">
        <f>L46+L45+L44+L43+L42</f>
        <v>12653738</v>
      </c>
      <c r="M47" s="74">
        <f>IF(ISBLANK(L47),"  ",IF(L76&gt;0,L47/L76,IF(L47&gt;0,1,0)))</f>
        <v>3.4891699008537383E-3</v>
      </c>
      <c r="N47" s="76"/>
    </row>
    <row r="48" spans="1:14" s="77" customFormat="1" ht="15" customHeight="1" x14ac:dyDescent="0.25">
      <c r="A48" s="87" t="s">
        <v>45</v>
      </c>
      <c r="B48" s="88">
        <f>'2Year'!B48+'4Year'!B48</f>
        <v>83492</v>
      </c>
      <c r="C48" s="84">
        <f t="shared" si="0"/>
        <v>1</v>
      </c>
      <c r="D48" s="89">
        <f>'2Year'!D48+'4Year'!D48</f>
        <v>0</v>
      </c>
      <c r="E48" s="75">
        <f t="shared" si="6"/>
        <v>0</v>
      </c>
      <c r="F48" s="90">
        <f>D48+B48</f>
        <v>83492</v>
      </c>
      <c r="G48" s="74">
        <f>IF(ISBLANK(F48),"  ",IF(F76&gt;0,F48/F76,IF(F48&gt;0,1,0)))</f>
        <v>2.3519473172031602E-5</v>
      </c>
      <c r="H48" s="88">
        <f>'2Year'!H48+'4Year'!H48</f>
        <v>0</v>
      </c>
      <c r="I48" s="84">
        <f t="shared" si="7"/>
        <v>0</v>
      </c>
      <c r="J48" s="89">
        <f>'2Year'!J48+'4Year'!J48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'2Year'!B50+'4Year'!B50</f>
        <v>997750219.69000006</v>
      </c>
      <c r="C50" s="42">
        <f t="shared" si="0"/>
        <v>0.9799179954310796</v>
      </c>
      <c r="D50" s="43">
        <f>'2Year'!D50+'4Year'!D50</f>
        <v>20447450.259999998</v>
      </c>
      <c r="E50" s="44">
        <f t="shared" ref="E50:E67" si="9">IF(ISBLANK(D50),"  ",IF(F50&gt;0,D50/F50,IF(D50&gt;0,1,0)))</f>
        <v>2.008200456892039E-2</v>
      </c>
      <c r="F50" s="96">
        <f t="shared" ref="F50:F55" si="10">D50+B50</f>
        <v>1018197669.95</v>
      </c>
      <c r="G50" s="46">
        <f>IF(ISBLANK(F50),"  ",IF(F76&gt;0,F50/F76,IF(F50&gt;0,1,0)))</f>
        <v>0.286823561325805</v>
      </c>
      <c r="H50" s="4">
        <f>'2Year'!H50+'4Year'!H50</f>
        <v>995941494.96000004</v>
      </c>
      <c r="I50" s="42">
        <f t="shared" ref="I50:I67" si="11">IF(ISBLANK(H50),"  ",IF(L50&gt;0,H50/L50,IF(H50&gt;0,1,0)))</f>
        <v>0.97477628093728552</v>
      </c>
      <c r="J50" s="43">
        <f>'2Year'!J50+'4Year'!J50</f>
        <v>25771399</v>
      </c>
      <c r="K50" s="44">
        <f t="shared" ref="K50:K67" si="12">IF(ISBLANK(J50),"  ",IF(L50&gt;0,J50/L50,IF(J50&gt;0,1,0)))</f>
        <v>2.522371906271445E-2</v>
      </c>
      <c r="L50" s="96">
        <f t="shared" ref="L50:L66" si="13">J50+H50</f>
        <v>1021712893.96</v>
      </c>
      <c r="M50" s="46">
        <f>IF(ISBLANK(L50),"  ",IF(L76&gt;0,L50/L76,IF(L50&gt;0,1,0)))</f>
        <v>0.28172938912749729</v>
      </c>
      <c r="N50" s="25"/>
    </row>
    <row r="51" spans="1:14" ht="15" customHeight="1" x14ac:dyDescent="0.2">
      <c r="A51" s="31" t="s">
        <v>48</v>
      </c>
      <c r="B51" s="4">
        <f>'2Year'!B51+'4Year'!B51</f>
        <v>118869959.03</v>
      </c>
      <c r="C51" s="48">
        <f t="shared" si="0"/>
        <v>0.99961098662253689</v>
      </c>
      <c r="D51" s="43">
        <f>'2Year'!D51+'4Year'!D51</f>
        <v>46260</v>
      </c>
      <c r="E51" s="49">
        <f t="shared" si="9"/>
        <v>3.8901337746308261E-4</v>
      </c>
      <c r="F51" s="97">
        <f t="shared" si="10"/>
        <v>118916219.03</v>
      </c>
      <c r="G51" s="51">
        <f>IF(ISBLANK(F51),"  ",IF(F76&gt;0,F51/F76,IF(F51&gt;0,1,0)))</f>
        <v>3.3498380960996492E-2</v>
      </c>
      <c r="H51" s="4">
        <f>'2Year'!H51+'4Year'!H51</f>
        <v>127156034.52</v>
      </c>
      <c r="I51" s="48">
        <f t="shared" si="11"/>
        <v>0.99963632731489194</v>
      </c>
      <c r="J51" s="43">
        <f>'2Year'!J51+'4Year'!J51</f>
        <v>46260</v>
      </c>
      <c r="K51" s="49">
        <f t="shared" si="12"/>
        <v>3.6367268510810192E-4</v>
      </c>
      <c r="L51" s="97">
        <f t="shared" si="13"/>
        <v>127202294.52</v>
      </c>
      <c r="M51" s="51">
        <f>IF(ISBLANK(L51),"  ",IF(L76&gt;0,L51/L76,IF(L51&gt;0,1,0)))</f>
        <v>3.5075044019302157E-2</v>
      </c>
      <c r="N51" s="25"/>
    </row>
    <row r="52" spans="1:14" ht="15" customHeight="1" x14ac:dyDescent="0.2">
      <c r="A52" s="98" t="s">
        <v>49</v>
      </c>
      <c r="B52" s="4">
        <f>'2Year'!B52+'4Year'!B52</f>
        <v>34669990.950000003</v>
      </c>
      <c r="C52" s="48">
        <f t="shared" si="0"/>
        <v>0.76857281055494564</v>
      </c>
      <c r="D52" s="43">
        <f>'2Year'!D52+'4Year'!D52</f>
        <v>10439581.59</v>
      </c>
      <c r="E52" s="49">
        <f t="shared" si="9"/>
        <v>0.23142718944505428</v>
      </c>
      <c r="F52" s="99">
        <f t="shared" si="10"/>
        <v>45109572.540000007</v>
      </c>
      <c r="G52" s="51">
        <f>IF(ISBLANK(F52),"  ",IF(F76&gt;0,F52/F76,IF(F52&gt;0,1,0)))</f>
        <v>1.2707245977534896E-2</v>
      </c>
      <c r="H52" s="4">
        <f>'2Year'!H52+'4Year'!H52</f>
        <v>36160423</v>
      </c>
      <c r="I52" s="48">
        <f t="shared" si="11"/>
        <v>0.78948310333793748</v>
      </c>
      <c r="J52" s="43">
        <f>'2Year'!J52+'4Year'!J52</f>
        <v>9642233</v>
      </c>
      <c r="K52" s="49">
        <f t="shared" si="12"/>
        <v>0.21051689666206258</v>
      </c>
      <c r="L52" s="99">
        <f t="shared" si="13"/>
        <v>45802656</v>
      </c>
      <c r="M52" s="51">
        <f>IF(ISBLANK(L52),"  ",IF(L76&gt;0,L52/L76,IF(L52&gt;0,1,0)))</f>
        <v>1.2629726385543773E-2</v>
      </c>
      <c r="N52" s="25"/>
    </row>
    <row r="53" spans="1:14" ht="15" customHeight="1" x14ac:dyDescent="0.2">
      <c r="A53" s="98" t="s">
        <v>50</v>
      </c>
      <c r="B53" s="4">
        <f>'2Year'!B53+'4Year'!B53</f>
        <v>18790607.630000003</v>
      </c>
      <c r="C53" s="48">
        <f t="shared" si="0"/>
        <v>0.9561561031831044</v>
      </c>
      <c r="D53" s="43">
        <f>'2Year'!D53+'4Year'!D53</f>
        <v>861630.71</v>
      </c>
      <c r="E53" s="49">
        <f t="shared" si="9"/>
        <v>4.3843896816895607E-2</v>
      </c>
      <c r="F53" s="99">
        <f t="shared" si="10"/>
        <v>19652238.340000004</v>
      </c>
      <c r="G53" s="51">
        <f>IF(ISBLANK(F53),"  ",IF(F76&gt;0,F53/F76,IF(F53&gt;0,1,0)))</f>
        <v>5.5359829972692108E-3</v>
      </c>
      <c r="H53" s="4">
        <f>'2Year'!H53+'4Year'!H53</f>
        <v>19029624.240000002</v>
      </c>
      <c r="I53" s="48">
        <f t="shared" si="11"/>
        <v>0.95666517778540139</v>
      </c>
      <c r="J53" s="43">
        <f>'2Year'!J53+'4Year'!J53</f>
        <v>862000</v>
      </c>
      <c r="K53" s="49">
        <f t="shared" si="12"/>
        <v>4.3334822214598598E-2</v>
      </c>
      <c r="L53" s="99">
        <f t="shared" si="13"/>
        <v>19891624.240000002</v>
      </c>
      <c r="M53" s="51">
        <f>IF(ISBLANK(L53),"  ",IF(L76&gt;0,L53/L76,IF(L53&gt;0,1,0)))</f>
        <v>5.4849607742234454E-3</v>
      </c>
      <c r="N53" s="25"/>
    </row>
    <row r="54" spans="1:14" ht="15" customHeight="1" x14ac:dyDescent="0.2">
      <c r="A54" s="98" t="s">
        <v>51</v>
      </c>
      <c r="B54" s="4">
        <f>'2Year'!B54+'4Year'!B54</f>
        <v>0</v>
      </c>
      <c r="C54" s="48">
        <f>IF(ISBLANK(B54),"  ",IF(F54&gt;0,B54/F54,IF(B54&gt;0,1,0)))</f>
        <v>0</v>
      </c>
      <c r="D54" s="43">
        <f>'2Year'!D54+'4Year'!D54</f>
        <v>17951675.16</v>
      </c>
      <c r="E54" s="49">
        <f>IF(ISBLANK(D54),"  ",IF(F54&gt;0,D54/F54,IF(D54&gt;0,1,0)))</f>
        <v>1</v>
      </c>
      <c r="F54" s="99">
        <f t="shared" si="10"/>
        <v>17951675.16</v>
      </c>
      <c r="G54" s="51">
        <f>IF(ISBLANK(F54),"  ",IF(F76&gt;0,F54/F76,IF(F54&gt;0,1,0)))</f>
        <v>5.0569388961654539E-3</v>
      </c>
      <c r="H54" s="4">
        <f>'2Year'!H54+'4Year'!H54</f>
        <v>0</v>
      </c>
      <c r="I54" s="48">
        <f>IF(ISBLANK(H54),"  ",IF(L54&gt;0,H54/L54,IF(H54&gt;0,1,0)))</f>
        <v>0</v>
      </c>
      <c r="J54" s="43">
        <f>'2Year'!J54+'4Year'!J54</f>
        <v>19693331</v>
      </c>
      <c r="K54" s="49">
        <f>IF(ISBLANK(J54),"  ",IF(L54&gt;0,J54/L54,IF(J54&gt;0,1,0)))</f>
        <v>1</v>
      </c>
      <c r="L54" s="99">
        <f t="shared" si="13"/>
        <v>19693331</v>
      </c>
      <c r="M54" s="51">
        <f>IF(ISBLANK(L54),"  ",IF(L76&gt;0,L54/L76,IF(L54&gt;0,1,0)))</f>
        <v>5.4302829545506519E-3</v>
      </c>
      <c r="N54" s="25"/>
    </row>
    <row r="55" spans="1:14" ht="15" customHeight="1" x14ac:dyDescent="0.2">
      <c r="A55" s="31" t="s">
        <v>52</v>
      </c>
      <c r="B55" s="4">
        <f>'2Year'!B55+'4Year'!B55</f>
        <v>164177389.15000001</v>
      </c>
      <c r="C55" s="48">
        <f t="shared" si="0"/>
        <v>0.48282360977878053</v>
      </c>
      <c r="D55" s="43">
        <f>'2Year'!D55+'4Year'!D55</f>
        <v>175858569.78999999</v>
      </c>
      <c r="E55" s="49">
        <f t="shared" si="9"/>
        <v>0.51717639022121942</v>
      </c>
      <c r="F55" s="97">
        <f t="shared" si="10"/>
        <v>340035958.94</v>
      </c>
      <c r="G55" s="51">
        <f>IF(ISBLANK(F55),"  ",IF(F76&gt;0,F55/F76,IF(F55&gt;0,1,0)))</f>
        <v>9.5787220497956321E-2</v>
      </c>
      <c r="H55" s="4">
        <f>'2Year'!H55+'4Year'!H55</f>
        <v>174692226.99000001</v>
      </c>
      <c r="I55" s="48">
        <f t="shared" si="11"/>
        <v>0.52096748181340891</v>
      </c>
      <c r="J55" s="43">
        <f>'2Year'!J55+'4Year'!J55</f>
        <v>160630481.41</v>
      </c>
      <c r="K55" s="49">
        <f t="shared" si="12"/>
        <v>0.47903251818659115</v>
      </c>
      <c r="L55" s="97">
        <f t="shared" si="13"/>
        <v>335322708.39999998</v>
      </c>
      <c r="M55" s="51">
        <f>IF(ISBLANK(L55),"  ",IF(L76&gt;0,L55/L76,IF(L55&gt;0,1,0)))</f>
        <v>9.2462630506656207E-2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1334258166.45</v>
      </c>
      <c r="C56" s="84">
        <f t="shared" si="0"/>
        <v>0.8553686322395565</v>
      </c>
      <c r="D56" s="85">
        <f>D55+D53+D52+D51+D50+D54</f>
        <v>225605167.50999999</v>
      </c>
      <c r="E56" s="75">
        <f t="shared" si="9"/>
        <v>0.1446313677604433</v>
      </c>
      <c r="F56" s="100">
        <f>F55+F53+F52+F51+F50+F54</f>
        <v>1559863333.9600003</v>
      </c>
      <c r="G56" s="74">
        <f>IF(ISBLANK(F56),"  ",IF(F76&gt;0,F56/F76,IF(F56&gt;0,1,0)))</f>
        <v>0.43940933065572746</v>
      </c>
      <c r="H56" s="83">
        <f>H55+H53+H52+H51+H50</f>
        <v>1352979803.71</v>
      </c>
      <c r="I56" s="84">
        <f t="shared" si="11"/>
        <v>0.86197618266953058</v>
      </c>
      <c r="J56" s="85">
        <f>J55+J53+J52+J51+J50+J54</f>
        <v>216645704.41</v>
      </c>
      <c r="K56" s="75">
        <f t="shared" si="12"/>
        <v>0.13802381733046934</v>
      </c>
      <c r="L56" s="97">
        <f t="shared" si="13"/>
        <v>1569625508.1200001</v>
      </c>
      <c r="M56" s="74">
        <f>IF(ISBLANK(L56),"  ",IF(L76&gt;0,L56/L76,IF(L56&gt;0,1,0)))</f>
        <v>0.43281203376777355</v>
      </c>
      <c r="N56" s="76"/>
    </row>
    <row r="57" spans="1:14" ht="15" customHeight="1" x14ac:dyDescent="0.2">
      <c r="A57" s="41" t="s">
        <v>54</v>
      </c>
      <c r="B57" s="4">
        <f>'2Year'!B57+'4Year'!B57</f>
        <v>0</v>
      </c>
      <c r="C57" s="48">
        <f t="shared" si="0"/>
        <v>0</v>
      </c>
      <c r="D57" s="43">
        <f>'2Year'!D57+'4Year'!D57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'2Year'!H57+'4Year'!H57</f>
        <v>0</v>
      </c>
      <c r="I57" s="48">
        <f t="shared" si="11"/>
        <v>0</v>
      </c>
      <c r="J57" s="43">
        <f>'2Year'!J57+'4Year'!J57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'2Year'!B58+'4Year'!B58</f>
        <v>0</v>
      </c>
      <c r="C58" s="48">
        <f t="shared" si="0"/>
        <v>0</v>
      </c>
      <c r="D58" s="43">
        <f>'2Year'!D58+'4Year'!D58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'2Year'!H58+'4Year'!H58</f>
        <v>0</v>
      </c>
      <c r="I58" s="48">
        <f t="shared" si="11"/>
        <v>0</v>
      </c>
      <c r="J58" s="43">
        <f>'2Year'!J58+'4Year'!J58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'2Year'!B59+'4Year'!B59</f>
        <v>3966555.69</v>
      </c>
      <c r="C59" s="48">
        <f t="shared" si="0"/>
        <v>0.14857758683129182</v>
      </c>
      <c r="D59" s="43">
        <f>'2Year'!D59+'4Year'!D59</f>
        <v>22730308.720000003</v>
      </c>
      <c r="E59" s="49">
        <f t="shared" si="9"/>
        <v>0.85142241316870815</v>
      </c>
      <c r="F59" s="34">
        <f t="shared" si="14"/>
        <v>26696864.410000004</v>
      </c>
      <c r="G59" s="51">
        <f>IF(ISBLANK(F59),"  ",IF(F76&gt;0,F59/F76,IF(F59&gt;0,1,0)))</f>
        <v>7.5204353263589371E-3</v>
      </c>
      <c r="H59" s="4">
        <f>'2Year'!H59+'4Year'!H59</f>
        <v>2567630</v>
      </c>
      <c r="I59" s="48">
        <f t="shared" si="11"/>
        <v>0.10180953125960085</v>
      </c>
      <c r="J59" s="43">
        <f>'2Year'!J59+'4Year'!J59</f>
        <v>22652307.350000001</v>
      </c>
      <c r="K59" s="49">
        <f t="shared" si="12"/>
        <v>0.89819046874039921</v>
      </c>
      <c r="L59" s="34">
        <f t="shared" si="13"/>
        <v>25219937.350000001</v>
      </c>
      <c r="M59" s="51">
        <f>IF(ISBLANK(L59),"  ",IF(L76&gt;0,L59/L76,IF(L59&gt;0,1,0)))</f>
        <v>6.9542016993742878E-3</v>
      </c>
      <c r="N59" s="25"/>
    </row>
    <row r="60" spans="1:14" ht="15" customHeight="1" x14ac:dyDescent="0.2">
      <c r="A60" s="81" t="s">
        <v>57</v>
      </c>
      <c r="B60" s="4">
        <f>'2Year'!B60+'4Year'!B60</f>
        <v>960982</v>
      </c>
      <c r="C60" s="48">
        <f t="shared" si="0"/>
        <v>8.4903559042008546E-3</v>
      </c>
      <c r="D60" s="43">
        <f>'2Year'!D60+'4Year'!D60</f>
        <v>112224143.66999999</v>
      </c>
      <c r="E60" s="49">
        <f t="shared" si="9"/>
        <v>0.99150964409579911</v>
      </c>
      <c r="F60" s="68">
        <f t="shared" si="14"/>
        <v>113185125.66999999</v>
      </c>
      <c r="G60" s="51">
        <f>IF(ISBLANK(F60),"  ",IF(F76&gt;0,F60/F76,IF(F60&gt;0,1,0)))</f>
        <v>3.1883947284393595E-2</v>
      </c>
      <c r="H60" s="4">
        <f>'2Year'!H60+'4Year'!H60</f>
        <v>990000</v>
      </c>
      <c r="I60" s="48">
        <f t="shared" si="11"/>
        <v>8.3350715851498065E-3</v>
      </c>
      <c r="J60" s="43">
        <f>'2Year'!J60+'4Year'!J60</f>
        <v>117785224.65000001</v>
      </c>
      <c r="K60" s="49">
        <f t="shared" si="12"/>
        <v>0.99166492841485021</v>
      </c>
      <c r="L60" s="68">
        <f t="shared" si="13"/>
        <v>118775224.65000001</v>
      </c>
      <c r="M60" s="51">
        <f>IF(ISBLANK(L60),"  ",IF(L76&gt;0,L60/L76,IF(L60&gt;0,1,0)))</f>
        <v>3.2751345003027649E-2</v>
      </c>
      <c r="N60" s="25"/>
    </row>
    <row r="61" spans="1:14" ht="15" customHeight="1" x14ac:dyDescent="0.2">
      <c r="A61" s="103" t="s">
        <v>58</v>
      </c>
      <c r="B61" s="4">
        <f>'2Year'!B61+'4Year'!B61</f>
        <v>163412</v>
      </c>
      <c r="C61" s="48">
        <f t="shared" si="0"/>
        <v>1</v>
      </c>
      <c r="D61" s="43">
        <f>'2Year'!D61+'4Year'!D61</f>
        <v>0</v>
      </c>
      <c r="E61" s="49">
        <f t="shared" si="9"/>
        <v>0</v>
      </c>
      <c r="F61" s="34">
        <f t="shared" si="14"/>
        <v>163412</v>
      </c>
      <c r="G61" s="51">
        <f>IF(ISBLANK(F61),"  ",IF(F76&gt;0,F61/F76,IF(F61&gt;0,1,0)))</f>
        <v>4.6032723494323143E-5</v>
      </c>
      <c r="H61" s="4">
        <f>'2Year'!H61+'4Year'!H61</f>
        <v>156000</v>
      </c>
      <c r="I61" s="48">
        <f t="shared" si="11"/>
        <v>1</v>
      </c>
      <c r="J61" s="43">
        <f>'2Year'!J61+'4Year'!J61</f>
        <v>0</v>
      </c>
      <c r="K61" s="49">
        <f t="shared" si="12"/>
        <v>0</v>
      </c>
      <c r="L61" s="34">
        <f t="shared" si="13"/>
        <v>156000</v>
      </c>
      <c r="M61" s="51">
        <f>IF(ISBLANK(L61),"  ",IF(L76&gt;0,L61/L76,IF(L61&gt;0,1,0)))</f>
        <v>4.3015787471906185E-5</v>
      </c>
      <c r="N61" s="25"/>
    </row>
    <row r="62" spans="1:14" ht="15" customHeight="1" x14ac:dyDescent="0.2">
      <c r="A62" s="103" t="s">
        <v>59</v>
      </c>
      <c r="B62" s="4">
        <f>'2Year'!B62+'4Year'!B62</f>
        <v>0</v>
      </c>
      <c r="C62" s="48">
        <f t="shared" si="0"/>
        <v>0</v>
      </c>
      <c r="D62" s="43">
        <f>'2Year'!D62+'4Year'!D62</f>
        <v>219303235.28999999</v>
      </c>
      <c r="E62" s="49">
        <f t="shared" si="9"/>
        <v>1</v>
      </c>
      <c r="F62" s="34">
        <f t="shared" si="14"/>
        <v>219303235.28999999</v>
      </c>
      <c r="G62" s="51">
        <f>IF(ISBLANK(F62),"  ",IF(F76&gt;0,F62/F76,IF(F62&gt;0,1,0)))</f>
        <v>6.1777135042194328E-2</v>
      </c>
      <c r="H62" s="4">
        <f>'2Year'!H62+'4Year'!H62</f>
        <v>0</v>
      </c>
      <c r="I62" s="48">
        <f t="shared" si="11"/>
        <v>0</v>
      </c>
      <c r="J62" s="43">
        <f>'2Year'!J62+'4Year'!J62</f>
        <v>223412032</v>
      </c>
      <c r="K62" s="49">
        <f t="shared" si="12"/>
        <v>1</v>
      </c>
      <c r="L62" s="34">
        <f t="shared" si="13"/>
        <v>223412032</v>
      </c>
      <c r="M62" s="51">
        <f>IF(ISBLANK(L62),"  ",IF(L76&gt;0,L62/L76,IF(L62&gt;0,1,0)))</f>
        <v>6.1604131328068613E-2</v>
      </c>
      <c r="N62" s="25"/>
    </row>
    <row r="63" spans="1:14" ht="15" customHeight="1" x14ac:dyDescent="0.2">
      <c r="A63" s="104" t="s">
        <v>60</v>
      </c>
      <c r="B63" s="4">
        <f>'2Year'!B63+'4Year'!B63</f>
        <v>0</v>
      </c>
      <c r="C63" s="48">
        <f t="shared" si="0"/>
        <v>0</v>
      </c>
      <c r="D63" s="43">
        <f>'2Year'!D63+'4Year'!D63</f>
        <v>306214323.59000003</v>
      </c>
      <c r="E63" s="49">
        <f t="shared" si="9"/>
        <v>1</v>
      </c>
      <c r="F63" s="34">
        <f t="shared" si="14"/>
        <v>306214323.59000003</v>
      </c>
      <c r="G63" s="51">
        <f>IF(ISBLANK(F63),"  ",IF(F76&gt;0,F63/F76,IF(F63&gt;0,1,0)))</f>
        <v>8.6259756246907598E-2</v>
      </c>
      <c r="H63" s="4">
        <f>'2Year'!H63+'4Year'!H63</f>
        <v>0</v>
      </c>
      <c r="I63" s="48">
        <f t="shared" si="11"/>
        <v>0</v>
      </c>
      <c r="J63" s="43">
        <f>'2Year'!J63+'4Year'!J63</f>
        <v>321456930</v>
      </c>
      <c r="K63" s="49">
        <f t="shared" si="12"/>
        <v>1</v>
      </c>
      <c r="L63" s="34">
        <f t="shared" si="13"/>
        <v>321456930</v>
      </c>
      <c r="M63" s="51">
        <f>IF(ISBLANK(L63),"  ",IF(L76&gt;0,L63/L76,IF(L63&gt;0,1,0)))</f>
        <v>8.8639249886227067E-2</v>
      </c>
      <c r="N63" s="25"/>
    </row>
    <row r="64" spans="1:14" ht="15" customHeight="1" x14ac:dyDescent="0.2">
      <c r="A64" s="104" t="s">
        <v>61</v>
      </c>
      <c r="B64" s="4">
        <f>'2Year'!B64+'4Year'!B64</f>
        <v>0</v>
      </c>
      <c r="C64" s="48">
        <f t="shared" si="0"/>
        <v>0</v>
      </c>
      <c r="D64" s="43">
        <f>'2Year'!D64+'4Year'!D64</f>
        <v>2311665.14</v>
      </c>
      <c r="E64" s="49">
        <f t="shared" si="9"/>
        <v>1</v>
      </c>
      <c r="F64" s="34">
        <f t="shared" si="14"/>
        <v>2311665.14</v>
      </c>
      <c r="G64" s="51">
        <f>IF(ISBLANK(F64),"  ",IF(F76&gt;0,F64/F76,IF(F64&gt;0,1,0)))</f>
        <v>6.5118988936605513E-4</v>
      </c>
      <c r="H64" s="4">
        <f>'2Year'!H64+'4Year'!H64</f>
        <v>0</v>
      </c>
      <c r="I64" s="48">
        <f t="shared" si="11"/>
        <v>0</v>
      </c>
      <c r="J64" s="43">
        <f>'2Year'!J64+'4Year'!J64</f>
        <v>7961869</v>
      </c>
      <c r="K64" s="49">
        <f t="shared" si="12"/>
        <v>1</v>
      </c>
      <c r="L64" s="34">
        <f t="shared" si="13"/>
        <v>7961869</v>
      </c>
      <c r="M64" s="51">
        <f>IF(ISBLANK(L64),"  ",IF(L76&gt;0,L64/L76,IF(L64&gt;0,1,0)))</f>
        <v>2.1954234921997321E-3</v>
      </c>
      <c r="N64" s="25"/>
    </row>
    <row r="65" spans="1:14" ht="15" customHeight="1" x14ac:dyDescent="0.2">
      <c r="A65" s="82" t="s">
        <v>62</v>
      </c>
      <c r="B65" s="4">
        <f>'2Year'!B65+'4Year'!B65</f>
        <v>0</v>
      </c>
      <c r="C65" s="48">
        <f t="shared" si="0"/>
        <v>0</v>
      </c>
      <c r="D65" s="43">
        <f>'2Year'!D65+'4Year'!D65</f>
        <v>96462822.37000002</v>
      </c>
      <c r="E65" s="49">
        <f t="shared" si="9"/>
        <v>1</v>
      </c>
      <c r="F65" s="34">
        <f t="shared" si="14"/>
        <v>96462822.37000002</v>
      </c>
      <c r="G65" s="51">
        <f>IF(ISBLANK(F65),"  ",IF(F76&gt;0,F65/F76,IF(F65&gt;0,1,0)))</f>
        <v>2.7173319154286224E-2</v>
      </c>
      <c r="H65" s="4">
        <f>'2Year'!H65+'4Year'!H65</f>
        <v>0</v>
      </c>
      <c r="I65" s="48">
        <f t="shared" si="11"/>
        <v>0</v>
      </c>
      <c r="J65" s="43">
        <f>'2Year'!J65+'4Year'!J65</f>
        <v>99015729.820000008</v>
      </c>
      <c r="K65" s="49">
        <f t="shared" si="12"/>
        <v>1</v>
      </c>
      <c r="L65" s="34">
        <f t="shared" si="13"/>
        <v>99015729.820000008</v>
      </c>
      <c r="M65" s="51">
        <f>IF(ISBLANK(L65),"  ",IF(L76&gt;0,L65/L76,IF(L65&gt;0,1,0)))</f>
        <v>2.7302817886620537E-2</v>
      </c>
      <c r="N65" s="25"/>
    </row>
    <row r="66" spans="1:14" ht="15" customHeight="1" x14ac:dyDescent="0.2">
      <c r="A66" s="81" t="s">
        <v>63</v>
      </c>
      <c r="B66" s="4">
        <f>'2Year'!B66+'4Year'!B66</f>
        <v>39209262.930000007</v>
      </c>
      <c r="C66" s="48">
        <f t="shared" si="0"/>
        <v>0.34516064815180364</v>
      </c>
      <c r="D66" s="43">
        <f>'2Year'!D66+'4Year'!D66</f>
        <v>74387878.401000008</v>
      </c>
      <c r="E66" s="49">
        <f t="shared" si="9"/>
        <v>0.65483935184819642</v>
      </c>
      <c r="F66" s="34">
        <f t="shared" si="14"/>
        <v>113597141.33100002</v>
      </c>
      <c r="G66" s="51">
        <f>IF(ISBLANK(F66),"  ",IF(F76&gt;0,F66/F76,IF(F66&gt;0,1,0)))</f>
        <v>3.2000010994513689E-2</v>
      </c>
      <c r="H66" s="4">
        <f>'2Year'!H66+'4Year'!H66</f>
        <v>64187274.289999999</v>
      </c>
      <c r="I66" s="48">
        <f t="shared" si="11"/>
        <v>0.48930424233673103</v>
      </c>
      <c r="J66" s="43">
        <f>'2Year'!J66+'4Year'!J66</f>
        <v>66993428.299999997</v>
      </c>
      <c r="K66" s="49">
        <f t="shared" si="12"/>
        <v>0.51069575766326891</v>
      </c>
      <c r="L66" s="34">
        <f t="shared" si="13"/>
        <v>131180702.59</v>
      </c>
      <c r="M66" s="51">
        <f>IF(ISBLANK(L66),"  ",IF(L76&gt;0,L66/L76,IF(L66&gt;0,1,0)))</f>
        <v>3.6172059121966492E-2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1378558379.0700002</v>
      </c>
      <c r="C67" s="84">
        <f t="shared" si="0"/>
        <v>0.56549329443319063</v>
      </c>
      <c r="D67" s="107">
        <f>D66+D65+D64+D63+D62+D61+D60+D59+D58+D57+D56</f>
        <v>1059239544.691</v>
      </c>
      <c r="E67" s="75">
        <f t="shared" si="9"/>
        <v>0.43450670556680931</v>
      </c>
      <c r="F67" s="106">
        <f>F66+F65+F64+F63+F62+F61+F60+F59+F58+F57+F56</f>
        <v>2437797923.7610002</v>
      </c>
      <c r="G67" s="74">
        <f>IF(ISBLANK(F67),"  ",IF(F76&gt;0,F67/F76,IF(F67&gt;0,1,0)))</f>
        <v>0.68672115731724215</v>
      </c>
      <c r="H67" s="106">
        <f>H66+H65+H64+H63+H62+H61+H60+H59+H58+H57+H56</f>
        <v>1420880708</v>
      </c>
      <c r="I67" s="84">
        <f t="shared" si="11"/>
        <v>0.5690798099597465</v>
      </c>
      <c r="J67" s="107">
        <f>J66+J65+J64+J63+J62+J61+J60+J59+J58+J57+J56</f>
        <v>1075923225.53</v>
      </c>
      <c r="K67" s="75">
        <f t="shared" si="12"/>
        <v>0.43092019004025345</v>
      </c>
      <c r="L67" s="106">
        <f>L66+L65+L64+L63+L62+L61+L60+L59+L58+L57+L56</f>
        <v>2496803933.5300002</v>
      </c>
      <c r="M67" s="74">
        <f>IF(ISBLANK(L67),"  ",IF(L76&gt;0,L67/L76,IF(L67&gt;0,1,0)))</f>
        <v>0.68847427797272986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'2Year'!B69+'4Year'!B69</f>
        <v>0</v>
      </c>
      <c r="C69" s="42">
        <f t="shared" si="0"/>
        <v>0</v>
      </c>
      <c r="D69" s="43">
        <f>'2Year'!D69+'4Year'!D69</f>
        <v>2147935.08</v>
      </c>
      <c r="E69" s="44">
        <f>IF(ISBLANK(D69),"  ",IF(F69&gt;0,D69/F69,IF(D69&gt;0,1,0)))</f>
        <v>1</v>
      </c>
      <c r="F69" s="58">
        <f>D69+B69</f>
        <v>2147935.08</v>
      </c>
      <c r="G69" s="46">
        <f>IF(ISBLANK(F69),"  ",IF(F76&gt;0,F69/F76,IF(F69&gt;0,1,0)))</f>
        <v>6.0506756922011152E-4</v>
      </c>
      <c r="H69" s="4">
        <f>'2Year'!H69+'4Year'!H69</f>
        <v>0</v>
      </c>
      <c r="I69" s="42">
        <f>IF(ISBLANK(H69),"  ",IF(L69&gt;0,H69/L69,IF(H69&gt;0,1,0)))</f>
        <v>0</v>
      </c>
      <c r="J69" s="43">
        <f>'2Year'!J69+'4Year'!J69</f>
        <v>2268084.4500000002</v>
      </c>
      <c r="K69" s="44">
        <f>IF(ISBLANK(J69),"  ",IF(L69&gt;0,J69/L69,IF(J69&gt;0,1,0)))</f>
        <v>1</v>
      </c>
      <c r="L69" s="58">
        <f>J69+H69</f>
        <v>2268084.4500000002</v>
      </c>
      <c r="M69" s="46">
        <f>IF(ISBLANK(L69),"  ",IF(L76&gt;0,L69/L76,IF(L69&gt;0,1,0)))</f>
        <v>6.2540665813804635E-4</v>
      </c>
    </row>
    <row r="70" spans="1:14" ht="15" customHeight="1" x14ac:dyDescent="0.2">
      <c r="A70" s="31" t="s">
        <v>67</v>
      </c>
      <c r="B70" s="4">
        <f>'2Year'!B70+'4Year'!B70</f>
        <v>0</v>
      </c>
      <c r="C70" s="48">
        <f t="shared" si="0"/>
        <v>0</v>
      </c>
      <c r="D70" s="43">
        <f>'2Year'!D70+'4Year'!D70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'2Year'!H70+'4Year'!H70</f>
        <v>0</v>
      </c>
      <c r="I70" s="48">
        <f>IF(ISBLANK(H70),"  ",IF(L70&gt;0,H70/L70,IF(H70&gt;0,1,0)))</f>
        <v>0</v>
      </c>
      <c r="J70" s="43">
        <f>'2Year'!J70+'4Year'!J70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'2Year'!B72+'4Year'!B72</f>
        <v>0</v>
      </c>
      <c r="C72" s="42">
        <f t="shared" si="0"/>
        <v>0</v>
      </c>
      <c r="D72" s="43">
        <f>'2Year'!D72+'4Year'!D72</f>
        <v>363402381.72000003</v>
      </c>
      <c r="E72" s="44">
        <f>IF(ISBLANK(D72),"  ",IF(F72&gt;0,D72/F72,IF(D72&gt;0,1,0)))</f>
        <v>1</v>
      </c>
      <c r="F72" s="58">
        <f>D72+B72</f>
        <v>363402381.72000003</v>
      </c>
      <c r="G72" s="46">
        <f>IF(ISBLANK(F72),"  ",IF(F76&gt;0,F72/F76,IF(F72&gt;0,1,0)))</f>
        <v>0.10236947932156287</v>
      </c>
      <c r="H72" s="4">
        <f>'2Year'!H72+'4Year'!H72</f>
        <v>0</v>
      </c>
      <c r="I72" s="42">
        <f>IF(ISBLANK(H72),"  ",IF(L72&gt;0,H72/L72,IF(H72&gt;0,1,0)))</f>
        <v>0</v>
      </c>
      <c r="J72" s="43">
        <f>'2Year'!J72+'4Year'!J72</f>
        <v>351424784.49000001</v>
      </c>
      <c r="K72" s="44">
        <f>IF(ISBLANK(J72),"  ",IF(L72&gt;0,J72/L72,IF(J72&gt;0,1,0)))</f>
        <v>1</v>
      </c>
      <c r="L72" s="58">
        <f>J72+H72</f>
        <v>351424784.49000001</v>
      </c>
      <c r="M72" s="46">
        <f>IF(ISBLANK(L72),"  ",IF(L76&gt;0,L72/L76,IF(L72&gt;0,1,0)))</f>
        <v>9.6902652833219693E-2</v>
      </c>
    </row>
    <row r="73" spans="1:14" ht="15" customHeight="1" x14ac:dyDescent="0.2">
      <c r="A73" s="31" t="s">
        <v>70</v>
      </c>
      <c r="B73" s="4">
        <f>'2Year'!B73+'4Year'!B73</f>
        <v>0</v>
      </c>
      <c r="C73" s="48">
        <f t="shared" si="0"/>
        <v>0</v>
      </c>
      <c r="D73" s="43">
        <f>'2Year'!D73+'4Year'!D73</f>
        <v>204758061.03</v>
      </c>
      <c r="E73" s="49">
        <f>IF(ISBLANK(D73),"  ",IF(F73&gt;0,D73/F73,IF(D73&gt;0,1,0)))</f>
        <v>1</v>
      </c>
      <c r="F73" s="34">
        <f>D73+B73</f>
        <v>204758061.03</v>
      </c>
      <c r="G73" s="51">
        <f>IF(ISBLANK(F73),"  ",IF(F76&gt;0,F73/F76,IF(F73&gt;0,1,0)))</f>
        <v>5.7679798341784771E-2</v>
      </c>
      <c r="H73" s="4">
        <f>'2Year'!H73+'4Year'!H73</f>
        <v>0</v>
      </c>
      <c r="I73" s="48">
        <f>IF(ISBLANK(H73),"  ",IF(L73&gt;0,H73/L73,IF(H73&gt;0,1,0)))</f>
        <v>0</v>
      </c>
      <c r="J73" s="43">
        <f>'2Year'!J73+'4Year'!J73</f>
        <v>217785283.24000001</v>
      </c>
      <c r="K73" s="49">
        <f>IF(ISBLANK(J73),"  ",IF(L73&gt;0,J73/L73,IF(J73&gt;0,1,0)))</f>
        <v>1</v>
      </c>
      <c r="L73" s="34">
        <f>J73+H73</f>
        <v>217785283.24000001</v>
      </c>
      <c r="M73" s="51">
        <f>IF(ISBLANK(L73),"  ",IF(L76&gt;0,L73/L76,IF(L73&gt;0,1,0)))</f>
        <v>6.0052599092055972E-2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570308377.83000004</v>
      </c>
      <c r="E74" s="75">
        <f>IF(ISBLANK(D74),"  ",IF(F74&gt;0,D74/F74,IF(D74&gt;0,1,0)))</f>
        <v>1</v>
      </c>
      <c r="F74" s="112">
        <f>F73+F72+F71+F70+F69</f>
        <v>570308377.83000004</v>
      </c>
      <c r="G74" s="74">
        <f>IF(ISBLANK(F74),"  ",IF(F76&gt;0,F74/F76,IF(F74&gt;0,1,0)))</f>
        <v>0.16065434523256777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571478152.18000007</v>
      </c>
      <c r="K74" s="75">
        <f>IF(ISBLANK(J74),"  ",IF(L74&gt;0,J74/L74,IF(J74&gt;0,1,0)))</f>
        <v>1</v>
      </c>
      <c r="L74" s="112">
        <f>L73+L72+L71+L70+L69</f>
        <v>571478152.18000007</v>
      </c>
      <c r="M74" s="74">
        <f>IF(ISBLANK(L74),"  ",IF(L76&gt;0,L74/L76,IF(L74&gt;0,1,0)))</f>
        <v>0.15758065858341372</v>
      </c>
    </row>
    <row r="75" spans="1:14" s="77" customFormat="1" ht="15" customHeight="1" x14ac:dyDescent="0.25">
      <c r="A75" s="78" t="s">
        <v>72</v>
      </c>
      <c r="B75" s="88">
        <f>'2Year'!B75+'4Year'!B75</f>
        <v>0</v>
      </c>
      <c r="C75" s="84">
        <f>IF(ISBLANK(B75),"  ",IF(F75&gt;0,B75/F75,IF(B75&gt;0,1,0)))</f>
        <v>0</v>
      </c>
      <c r="D75" s="89">
        <f>'2Year'!D75+'4Year'!D75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'2Year'!H75+'4Year'!H75</f>
        <v>0</v>
      </c>
      <c r="I75" s="84">
        <f>IF(ISBLANK(H75),"  ",IF(L75&gt;0,H75/L75,IF(H75&gt;0,1,0)))</f>
        <v>0</v>
      </c>
      <c r="J75" s="89">
        <f>'2Year'!J75+'4Year'!J75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1918750962.4000003</v>
      </c>
      <c r="C76" s="116">
        <f t="shared" si="0"/>
        <v>0.54050701604916185</v>
      </c>
      <c r="D76" s="115">
        <f>D74+D67+D47+D40+D48+D75</f>
        <v>1631158484.5209999</v>
      </c>
      <c r="E76" s="117">
        <f>IF(ISBLANK(D76),"  ",IF(F76&gt;0,D76/F76,IF(D76&gt;0,1,0)))</f>
        <v>0.45949298395083821</v>
      </c>
      <c r="F76" s="115">
        <f>F74+F67+F47+F40+F48+F75</f>
        <v>3549909446.921</v>
      </c>
      <c r="G76" s="118">
        <f>IF(ISBLANK(F76),"  ",IF(F76&gt;0,F76/F76,IF(F76&gt;0,1,0)))</f>
        <v>1</v>
      </c>
      <c r="H76" s="115">
        <f>H74+H67+H47+H40+H48+H75</f>
        <v>1977472916</v>
      </c>
      <c r="I76" s="116">
        <f>IF(ISBLANK(H76),"  ",IF(L76&gt;0,H76/L76,IF(H76&gt;0,1,0)))</f>
        <v>0.54527278644940125</v>
      </c>
      <c r="J76" s="115">
        <f>J74+J67+J47+J40+J48+J75</f>
        <v>1649102561.71</v>
      </c>
      <c r="K76" s="117">
        <f>IF(ISBLANK(J76),"  ",IF(L76&gt;0,J76/L76,IF(J76&gt;0,1,0)))</f>
        <v>0.45472721355059881</v>
      </c>
      <c r="L76" s="115">
        <f>L74+L67+L47+L40+L48+L75</f>
        <v>3626575477.71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79"/>
  <sheetViews>
    <sheetView zoomScale="75" zoomScaleNormal="75" workbookViewId="0">
      <pane xSplit="1" ySplit="10" topLeftCell="B14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5243285</v>
      </c>
      <c r="C13" s="42">
        <v>1</v>
      </c>
      <c r="D13" s="43">
        <v>0</v>
      </c>
      <c r="E13" s="44">
        <v>0</v>
      </c>
      <c r="F13" s="45">
        <f>D13+B13</f>
        <v>5243285</v>
      </c>
      <c r="G13" s="46">
        <f>IF(ISBLANK(F13),"  ",IF(F76&gt;0,F13/F76,IF(F13&gt;0,1,0)))</f>
        <v>0.20743852366620458</v>
      </c>
      <c r="H13" s="4">
        <v>5899268</v>
      </c>
      <c r="I13" s="42">
        <v>1</v>
      </c>
      <c r="J13" s="43">
        <v>0</v>
      </c>
      <c r="K13" s="44">
        <v>0</v>
      </c>
      <c r="L13" s="45">
        <f t="shared" ref="L13:L34" si="0">J13+H13</f>
        <v>5899268</v>
      </c>
      <c r="M13" s="47">
        <f>IF(ISBLANK(L13),"  ",IF(L76&gt;0,L13/L76,IF(L13&gt;0,1,0)))</f>
        <v>0.25638834981499287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234538.17</v>
      </c>
      <c r="C15" s="53">
        <v>1</v>
      </c>
      <c r="D15" s="80">
        <v>0</v>
      </c>
      <c r="E15" s="55">
        <v>0</v>
      </c>
      <c r="F15" s="38">
        <f>D15+B15</f>
        <v>234538.17</v>
      </c>
      <c r="G15" s="56">
        <f>IF(ISBLANK(F15),"  ",IF(F76&gt;0,F15/F76,IF(F15&gt;0,1,0)))</f>
        <v>9.2789638038316274E-3</v>
      </c>
      <c r="H15" s="79">
        <v>240843</v>
      </c>
      <c r="I15" s="53">
        <v>1</v>
      </c>
      <c r="J15" s="80">
        <v>0</v>
      </c>
      <c r="K15" s="55">
        <v>0</v>
      </c>
      <c r="L15" s="38">
        <f t="shared" si="0"/>
        <v>240843</v>
      </c>
      <c r="M15" s="56">
        <f>IF(ISBLANK(L15),"  ",IF(L76&gt;0,L15/L76,IF(L15&gt;0,1,0)))</f>
        <v>1.0467288371115251E-2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234538.17</v>
      </c>
      <c r="C17" s="48">
        <v>1</v>
      </c>
      <c r="D17" s="80">
        <v>0</v>
      </c>
      <c r="E17" s="44">
        <v>0</v>
      </c>
      <c r="F17" s="34">
        <f t="shared" si="1"/>
        <v>234538.17</v>
      </c>
      <c r="G17" s="51">
        <f>IF(ISBLANK(F17),"  ",IF(F76&gt;0,F17/F76,IF(F17&gt;0,1,0)))</f>
        <v>9.2789638038316274E-3</v>
      </c>
      <c r="H17" s="32">
        <v>240843</v>
      </c>
      <c r="I17" s="48">
        <v>1</v>
      </c>
      <c r="J17" s="80">
        <v>0</v>
      </c>
      <c r="K17" s="49">
        <v>0</v>
      </c>
      <c r="L17" s="34">
        <f t="shared" si="0"/>
        <v>240843</v>
      </c>
      <c r="M17" s="51">
        <f>IF(ISBLANK(L17),"  ",IF(L76&gt;0,L17/L76,IF(L17&gt;0,1,0)))</f>
        <v>1.0467288371115251E-2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5477823.1699999999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5477823.1699999999</v>
      </c>
      <c r="G40" s="74">
        <f>IF(ISBLANK(F40),"  ",IF(F76&gt;0,F40/F76,IF(F40&gt;0,1,0)))</f>
        <v>0.21671748747003619</v>
      </c>
      <c r="H40" s="71">
        <v>6140111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6140111</v>
      </c>
      <c r="M40" s="74">
        <f>IF(ISBLANK(L40),"  ",IF(L76&gt;0,L40/L76,IF(L40&gt;0,1,0)))</f>
        <v>0.26685563818610808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10227390.51</v>
      </c>
      <c r="C50" s="42">
        <v>1</v>
      </c>
      <c r="D50" s="93">
        <v>0</v>
      </c>
      <c r="E50" s="44">
        <v>0</v>
      </c>
      <c r="F50" s="96">
        <f t="shared" ref="F50:F55" si="2">D50+B50</f>
        <v>10227390.51</v>
      </c>
      <c r="G50" s="46">
        <f>IF(ISBLANK(F50),"  ",IF(F76&gt;0,F50/F76,IF(F50&gt;0,1,0)))</f>
        <v>0.40462320632049392</v>
      </c>
      <c r="H50" s="91">
        <v>6830000</v>
      </c>
      <c r="I50" s="42">
        <v>1</v>
      </c>
      <c r="J50" s="93">
        <v>0</v>
      </c>
      <c r="K50" s="44">
        <v>0</v>
      </c>
      <c r="L50" s="96">
        <f t="shared" ref="L50:L66" si="3">J50+H50</f>
        <v>6830000</v>
      </c>
      <c r="M50" s="46">
        <f>IF(ISBLANK(L50),"  ",IF(L76&gt;0,L50/L76,IF(L50&gt;0,1,0)))</f>
        <v>0.29683893480282658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455525</v>
      </c>
      <c r="E52" s="49">
        <v>1</v>
      </c>
      <c r="F52" s="99">
        <f t="shared" si="2"/>
        <v>455525</v>
      </c>
      <c r="G52" s="51">
        <f>IF(ISBLANK(F52),"  ",IF(F76&gt;0,F52/F76,IF(F52&gt;0,1,0)))</f>
        <v>1.8021799977122707E-2</v>
      </c>
      <c r="H52" s="125">
        <v>0</v>
      </c>
      <c r="I52" s="48">
        <v>0</v>
      </c>
      <c r="J52" s="126">
        <v>460000</v>
      </c>
      <c r="K52" s="49">
        <v>1</v>
      </c>
      <c r="L52" s="99">
        <f t="shared" si="3"/>
        <v>460000</v>
      </c>
      <c r="M52" s="51">
        <f>IF(ISBLANK(L52),"  ",IF(L76&gt;0,L52/L76,IF(L52&gt;0,1,0)))</f>
        <v>1.9992080528448058E-2</v>
      </c>
      <c r="N52" s="25"/>
    </row>
    <row r="53" spans="1:14" ht="15" customHeight="1" x14ac:dyDescent="0.2">
      <c r="A53" s="98" t="s">
        <v>50</v>
      </c>
      <c r="B53" s="125">
        <v>195225</v>
      </c>
      <c r="C53" s="48">
        <v>1</v>
      </c>
      <c r="D53" s="126">
        <v>0</v>
      </c>
      <c r="E53" s="49">
        <v>0</v>
      </c>
      <c r="F53" s="99">
        <f t="shared" si="2"/>
        <v>195225</v>
      </c>
      <c r="G53" s="51">
        <f>IF(ISBLANK(F53),"  ",IF(F76&gt;0,F53/F76,IF(F53&gt;0,1,0)))</f>
        <v>7.7236285616240179E-3</v>
      </c>
      <c r="H53" s="125">
        <v>190000</v>
      </c>
      <c r="I53" s="48">
        <v>1</v>
      </c>
      <c r="J53" s="126">
        <v>0</v>
      </c>
      <c r="K53" s="49">
        <v>0</v>
      </c>
      <c r="L53" s="99">
        <f t="shared" si="3"/>
        <v>190000</v>
      </c>
      <c r="M53" s="51">
        <f>IF(ISBLANK(L53),"  ",IF(L76&gt;0,L53/L76,IF(L53&gt;0,1,0)))</f>
        <v>8.2575984791415889E-3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1457087.33</v>
      </c>
      <c r="C55" s="48">
        <v>0.71322699754526098</v>
      </c>
      <c r="D55" s="80">
        <v>585863</v>
      </c>
      <c r="E55" s="49">
        <v>0.40826689895470381</v>
      </c>
      <c r="F55" s="97">
        <f t="shared" si="2"/>
        <v>2042950.33</v>
      </c>
      <c r="G55" s="51">
        <f>IF(ISBLANK(F55),"  ",IF(F76&gt;0,F55/F76,IF(F55&gt;0,1,0)))</f>
        <v>8.0824635772914391E-2</v>
      </c>
      <c r="H55" s="79">
        <v>1435000</v>
      </c>
      <c r="I55" s="48">
        <v>0.70515970515970516</v>
      </c>
      <c r="J55" s="80">
        <v>600000</v>
      </c>
      <c r="K55" s="49">
        <v>0.29484029484029484</v>
      </c>
      <c r="L55" s="97">
        <f t="shared" si="3"/>
        <v>2035000</v>
      </c>
      <c r="M55" s="51">
        <f>IF(ISBLANK(L55),"  ",IF(L76&gt;0,L55/L76,IF(L55&gt;0,1,0)))</f>
        <v>8.8443225816069115E-2</v>
      </c>
      <c r="N55" s="25"/>
    </row>
    <row r="56" spans="1:14" s="77" customFormat="1" ht="15" customHeight="1" x14ac:dyDescent="0.25">
      <c r="A56" s="87" t="s">
        <v>53</v>
      </c>
      <c r="B56" s="127">
        <v>11879702.84</v>
      </c>
      <c r="C56" s="84">
        <v>0.91940401836846775</v>
      </c>
      <c r="D56" s="107">
        <v>1041388</v>
      </c>
      <c r="E56" s="75">
        <v>0.12316830277942047</v>
      </c>
      <c r="F56" s="100">
        <f>F55+F53+F52+F51+F50+F54</f>
        <v>12921090.84</v>
      </c>
      <c r="G56" s="74">
        <f>IF(ISBLANK(F56),"  ",IF(F76&gt;0,F56/F76,IF(F56&gt;0,1,0)))</f>
        <v>0.51119327063215503</v>
      </c>
      <c r="H56" s="127">
        <v>8455000</v>
      </c>
      <c r="I56" s="84">
        <v>0.88859695218076717</v>
      </c>
      <c r="J56" s="107">
        <v>1060000</v>
      </c>
      <c r="K56" s="75">
        <v>0.11140304781923278</v>
      </c>
      <c r="L56" s="97">
        <f t="shared" si="3"/>
        <v>9515000</v>
      </c>
      <c r="M56" s="74">
        <f>IF(ISBLANK(L56),"  ",IF(L76&gt;0,L56/L76,IF(L56&gt;0,1,0)))</f>
        <v>0.41353183962648538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298525.84000000003</v>
      </c>
      <c r="E60" s="49">
        <v>1</v>
      </c>
      <c r="F60" s="68">
        <f t="shared" si="4"/>
        <v>298525.84000000003</v>
      </c>
      <c r="G60" s="51">
        <f>IF(ISBLANK(F60),"  ",IF(F76&gt;0,F60/F76,IF(F60&gt;0,1,0)))</f>
        <v>1.1810488944586001E-2</v>
      </c>
      <c r="H60" s="69">
        <v>0</v>
      </c>
      <c r="I60" s="48">
        <v>0</v>
      </c>
      <c r="J60" s="70">
        <v>300000</v>
      </c>
      <c r="K60" s="49">
        <v>1</v>
      </c>
      <c r="L60" s="68">
        <f t="shared" si="3"/>
        <v>300000</v>
      </c>
      <c r="M60" s="51">
        <f>IF(ISBLANK(L60),"  ",IF(L76&gt;0,L60/L76,IF(L60&gt;0,1,0)))</f>
        <v>1.3038313388118297E-2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63398</v>
      </c>
      <c r="E63" s="49">
        <v>1</v>
      </c>
      <c r="F63" s="34">
        <f t="shared" si="4"/>
        <v>63398</v>
      </c>
      <c r="G63" s="51">
        <f>IF(ISBLANK(F63),"  ",IF(F76&gt;0,F63/F76,IF(F63&gt;0,1,0)))</f>
        <v>2.508196202073707E-3</v>
      </c>
      <c r="H63" s="32">
        <v>0</v>
      </c>
      <c r="I63" s="48">
        <v>0</v>
      </c>
      <c r="J63" s="80">
        <v>34000</v>
      </c>
      <c r="K63" s="49">
        <v>1</v>
      </c>
      <c r="L63" s="34">
        <f t="shared" si="3"/>
        <v>34000</v>
      </c>
      <c r="M63" s="51">
        <f>IF(ISBLANK(L63),"  ",IF(L76&gt;0,L63/L76,IF(L63&gt;0,1,0)))</f>
        <v>1.4776755173200738E-3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15619.12</v>
      </c>
      <c r="E65" s="49">
        <v>1</v>
      </c>
      <c r="F65" s="34">
        <f t="shared" si="4"/>
        <v>15619.12</v>
      </c>
      <c r="G65" s="51">
        <f>IF(ISBLANK(F65),"  ",IF(F76&gt;0,F65/F76,IF(F65&gt;0,1,0)))</f>
        <v>6.1793459515652671E-4</v>
      </c>
      <c r="H65" s="32">
        <v>0</v>
      </c>
      <c r="I65" s="48">
        <v>0</v>
      </c>
      <c r="J65" s="80">
        <v>20000</v>
      </c>
      <c r="K65" s="49">
        <v>1</v>
      </c>
      <c r="L65" s="34">
        <f t="shared" si="3"/>
        <v>20000</v>
      </c>
      <c r="M65" s="51">
        <f>IF(ISBLANK(L65),"  ",IF(L76&gt;0,L65/L76,IF(L65&gt;0,1,0)))</f>
        <v>8.6922089254121984E-4</v>
      </c>
      <c r="N65" s="25"/>
    </row>
    <row r="66" spans="1:14" ht="15" customHeight="1" x14ac:dyDescent="0.2">
      <c r="A66" s="81" t="s">
        <v>63</v>
      </c>
      <c r="B66" s="32">
        <v>317526.28999999998</v>
      </c>
      <c r="C66" s="48">
        <v>1</v>
      </c>
      <c r="D66" s="80">
        <v>0</v>
      </c>
      <c r="E66" s="49">
        <v>0</v>
      </c>
      <c r="F66" s="34">
        <f t="shared" si="4"/>
        <v>317526.28999999998</v>
      </c>
      <c r="G66" s="51">
        <f>IF(ISBLANK(F66),"  ",IF(F76&gt;0,F66/F76,IF(F66&gt;0,1,0)))</f>
        <v>1.256219809199903E-2</v>
      </c>
      <c r="H66" s="32">
        <v>300000</v>
      </c>
      <c r="I66" s="48">
        <v>1</v>
      </c>
      <c r="J66" s="80">
        <v>0</v>
      </c>
      <c r="K66" s="49">
        <v>0</v>
      </c>
      <c r="L66" s="34">
        <f t="shared" si="3"/>
        <v>300000</v>
      </c>
      <c r="M66" s="51">
        <f>IF(ISBLANK(L66),"  ",IF(L76&gt;0,L66/L76,IF(L66&gt;0,1,0)))</f>
        <v>1.3038313388118297E-2</v>
      </c>
      <c r="N66" s="25"/>
    </row>
    <row r="67" spans="1:14" s="77" customFormat="1" ht="15" customHeight="1" x14ac:dyDescent="0.25">
      <c r="A67" s="105" t="s">
        <v>64</v>
      </c>
      <c r="B67" s="106">
        <v>12197229.129999999</v>
      </c>
      <c r="C67" s="84">
        <v>0.8957906670734509</v>
      </c>
      <c r="D67" s="107">
        <v>1418930.96</v>
      </c>
      <c r="E67" s="75">
        <v>0.16207092632781267</v>
      </c>
      <c r="F67" s="106">
        <f>F66+F65+F64+F63+F62+F61+F60+F59+F58+F57+F56</f>
        <v>13616160.09</v>
      </c>
      <c r="G67" s="74">
        <f>IF(ISBLANK(F67),"  ",IF(F76&gt;0,F67/F76,IF(F67&gt;0,1,0)))</f>
        <v>0.53869208846597028</v>
      </c>
      <c r="H67" s="106">
        <v>8755000</v>
      </c>
      <c r="I67" s="84">
        <v>0.86094994591405249</v>
      </c>
      <c r="J67" s="107">
        <v>1414000</v>
      </c>
      <c r="K67" s="75">
        <v>0.13905005408594748</v>
      </c>
      <c r="L67" s="106">
        <f>L66+L65+L64+L63+L62+L61+L60+L59+L58+L57+L56</f>
        <v>10169000</v>
      </c>
      <c r="M67" s="74">
        <f>IF(ISBLANK(L67),"  ",IF(L76&gt;0,L67/L76,IF(L67&gt;0,1,0)))</f>
        <v>0.44195536281258324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5037128.43</v>
      </c>
      <c r="E72" s="44">
        <v>1</v>
      </c>
      <c r="F72" s="58">
        <f>D72+B72</f>
        <v>5037128.43</v>
      </c>
      <c r="G72" s="46">
        <f>IF(ISBLANK(F72),"  ",IF(F76&gt;0,F72/F76,IF(F72&gt;0,1,0)))</f>
        <v>0.199282412654713</v>
      </c>
      <c r="H72" s="3">
        <v>0</v>
      </c>
      <c r="I72" s="42">
        <v>0</v>
      </c>
      <c r="J72" s="93">
        <v>5500000</v>
      </c>
      <c r="K72" s="44">
        <v>1</v>
      </c>
      <c r="L72" s="58">
        <f>J72+H72</f>
        <v>5500000</v>
      </c>
      <c r="M72" s="46">
        <f>IF(ISBLANK(L72),"  ",IF(L76&gt;0,L72/L76,IF(L72&gt;0,1,0)))</f>
        <v>0.23903574544883546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1145220.3400000001</v>
      </c>
      <c r="E73" s="49">
        <v>1</v>
      </c>
      <c r="F73" s="34">
        <f>D73+B73</f>
        <v>1145220.3400000001</v>
      </c>
      <c r="G73" s="51">
        <f>IF(ISBLANK(F73),"  ",IF(F76&gt;0,F73/F76,IF(F73&gt;0,1,0)))</f>
        <v>4.5308011409280417E-2</v>
      </c>
      <c r="H73" s="32">
        <v>0</v>
      </c>
      <c r="I73" s="48">
        <v>0</v>
      </c>
      <c r="J73" s="80">
        <v>1200000</v>
      </c>
      <c r="K73" s="49">
        <v>1</v>
      </c>
      <c r="L73" s="34">
        <f>J73+H73</f>
        <v>1200000</v>
      </c>
      <c r="M73" s="51">
        <f>IF(ISBLANK(L73),"  ",IF(L76&gt;0,L73/L76,IF(L73&gt;0,1,0)))</f>
        <v>5.2153253552473189E-2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6182348.7699999996</v>
      </c>
      <c r="E74" s="75">
        <v>1</v>
      </c>
      <c r="F74" s="112">
        <f>F73+F72+F71+F70+F69</f>
        <v>6182348.7699999996</v>
      </c>
      <c r="G74" s="74">
        <f>IF(ISBLANK(F74),"  ",IF(F76&gt;0,F74/F76,IF(F74&gt;0,1,0)))</f>
        <v>0.24459042406399339</v>
      </c>
      <c r="H74" s="110">
        <v>0</v>
      </c>
      <c r="I74" s="84">
        <v>0</v>
      </c>
      <c r="J74" s="111">
        <v>6700000</v>
      </c>
      <c r="K74" s="75">
        <v>1</v>
      </c>
      <c r="L74" s="112">
        <f>L73+L72+L71+L70+L69</f>
        <v>6700000</v>
      </c>
      <c r="M74" s="74">
        <f>IF(ISBLANK(L74),"  ",IF(L76&gt;0,L74/L76,IF(L74&gt;0,1,0)))</f>
        <v>0.29118899900130868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17675052.299999997</v>
      </c>
      <c r="C76" s="116">
        <v>0.69927283274415808</v>
      </c>
      <c r="D76" s="115">
        <v>7601279.7299999995</v>
      </c>
      <c r="E76" s="117">
        <v>0.3007271672558417</v>
      </c>
      <c r="F76" s="115">
        <f>F74+F67+F47+F40+F48+F75</f>
        <v>25276332.030000001</v>
      </c>
      <c r="G76" s="118">
        <f>IF(ISBLANK(F76),"  ",IF(F76&gt;0,F76/F76,IF(F76&gt;0,1,0)))</f>
        <v>1</v>
      </c>
      <c r="H76" s="115">
        <v>14895111</v>
      </c>
      <c r="I76" s="116">
        <v>0.64735708389602709</v>
      </c>
      <c r="J76" s="115">
        <v>8114000</v>
      </c>
      <c r="K76" s="117">
        <v>0.35264291610397291</v>
      </c>
      <c r="L76" s="115">
        <f>L74+L67+L47+L40+L48+L75</f>
        <v>23009111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14183422</v>
      </c>
      <c r="C13" s="42">
        <v>1</v>
      </c>
      <c r="D13" s="43">
        <v>0</v>
      </c>
      <c r="E13" s="44">
        <v>0</v>
      </c>
      <c r="F13" s="45">
        <f>D13+B13</f>
        <v>14183422</v>
      </c>
      <c r="G13" s="46">
        <f>IF(ISBLANK(F13),"  ",IF(F76&gt;0,F13/F76,IF(F13&gt;0,1,0)))</f>
        <v>0.22805437125240138</v>
      </c>
      <c r="H13" s="4">
        <v>13958457</v>
      </c>
      <c r="I13" s="42">
        <v>1</v>
      </c>
      <c r="J13" s="43">
        <v>0</v>
      </c>
      <c r="K13" s="44">
        <v>0</v>
      </c>
      <c r="L13" s="45">
        <f t="shared" ref="L13:L34" si="0">J13+H13</f>
        <v>13958457</v>
      </c>
      <c r="M13" s="47">
        <f>IF(ISBLANK(L13),"  ",IF(L76&gt;0,L13/L76,IF(L13&gt;0,1,0)))</f>
        <v>0.22271476807771856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726164</v>
      </c>
      <c r="C15" s="53">
        <v>1</v>
      </c>
      <c r="D15" s="80">
        <v>0</v>
      </c>
      <c r="E15" s="55">
        <v>0</v>
      </c>
      <c r="F15" s="38">
        <f>D15+B15</f>
        <v>726164</v>
      </c>
      <c r="G15" s="56">
        <f>IF(ISBLANK(F15),"  ",IF(F76&gt;0,F15/F76,IF(F15&gt;0,1,0)))</f>
        <v>1.1675946358088253E-2</v>
      </c>
      <c r="H15" s="79">
        <v>745685</v>
      </c>
      <c r="I15" s="53">
        <v>1</v>
      </c>
      <c r="J15" s="80">
        <v>0</v>
      </c>
      <c r="K15" s="55">
        <v>0</v>
      </c>
      <c r="L15" s="38">
        <f t="shared" si="0"/>
        <v>745685</v>
      </c>
      <c r="M15" s="56">
        <f>IF(ISBLANK(L15),"  ",IF(L76&gt;0,L15/L76,IF(L15&gt;0,1,0)))</f>
        <v>1.1897809466621816E-2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726164</v>
      </c>
      <c r="C17" s="48">
        <v>1</v>
      </c>
      <c r="D17" s="80">
        <v>0</v>
      </c>
      <c r="E17" s="44">
        <v>0</v>
      </c>
      <c r="F17" s="34">
        <f t="shared" si="1"/>
        <v>726164</v>
      </c>
      <c r="G17" s="51">
        <f>IF(ISBLANK(F17),"  ",IF(F76&gt;0,F17/F76,IF(F17&gt;0,1,0)))</f>
        <v>1.1675946358088253E-2</v>
      </c>
      <c r="H17" s="32">
        <v>745685</v>
      </c>
      <c r="I17" s="48">
        <v>1</v>
      </c>
      <c r="J17" s="80">
        <v>0</v>
      </c>
      <c r="K17" s="49">
        <v>0</v>
      </c>
      <c r="L17" s="34">
        <f t="shared" si="0"/>
        <v>745685</v>
      </c>
      <c r="M17" s="51">
        <f>IF(ISBLANK(L17),"  ",IF(L76&gt;0,L17/L76,IF(L17&gt;0,1,0)))</f>
        <v>1.1897809466621816E-2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14909586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14909586</v>
      </c>
      <c r="G40" s="74">
        <f>IF(ISBLANK(F40),"  ",IF(F76&gt;0,F40/F76,IF(F40&gt;0,1,0)))</f>
        <v>0.23973031761048963</v>
      </c>
      <c r="H40" s="71">
        <v>14704142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14704142</v>
      </c>
      <c r="M40" s="74">
        <f>IF(ISBLANK(L40),"  ",IF(L76&gt;0,L40/L76,IF(L40&gt;0,1,0)))</f>
        <v>0.23461257754434037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15471399</v>
      </c>
      <c r="C50" s="42">
        <v>1</v>
      </c>
      <c r="D50" s="93">
        <v>0</v>
      </c>
      <c r="E50" s="44">
        <v>0</v>
      </c>
      <c r="F50" s="96">
        <f t="shared" ref="F50:F55" si="2">D50+B50</f>
        <v>15471399</v>
      </c>
      <c r="G50" s="46">
        <f>IF(ISBLANK(F50),"  ",IF(F76&gt;0,F50/F76,IF(F50&gt;0,1,0)))</f>
        <v>0.24876367433331897</v>
      </c>
      <c r="H50" s="91">
        <v>15510000</v>
      </c>
      <c r="I50" s="42">
        <v>1</v>
      </c>
      <c r="J50" s="93">
        <v>0</v>
      </c>
      <c r="K50" s="44">
        <v>0</v>
      </c>
      <c r="L50" s="96">
        <f t="shared" ref="L50:L66" si="3">J50+H50</f>
        <v>15510000</v>
      </c>
      <c r="M50" s="46">
        <f>IF(ISBLANK(L50),"  ",IF(L76&gt;0,L50/L76,IF(L50&gt;0,1,0)))</f>
        <v>0.24747047993094184</v>
      </c>
      <c r="N50" s="25"/>
    </row>
    <row r="51" spans="1:14" ht="15" customHeight="1" x14ac:dyDescent="0.2">
      <c r="A51" s="31" t="s">
        <v>48</v>
      </c>
      <c r="B51" s="79">
        <v>749068</v>
      </c>
      <c r="C51" s="48">
        <v>1</v>
      </c>
      <c r="D51" s="80">
        <v>0</v>
      </c>
      <c r="E51" s="49">
        <v>0</v>
      </c>
      <c r="F51" s="97">
        <f t="shared" si="2"/>
        <v>749068</v>
      </c>
      <c r="G51" s="51">
        <f>IF(ISBLANK(F51),"  ",IF(F76&gt;0,F51/F76,IF(F51&gt;0,1,0)))</f>
        <v>1.2044218367421755E-2</v>
      </c>
      <c r="H51" s="79">
        <v>840000</v>
      </c>
      <c r="I51" s="48">
        <v>1</v>
      </c>
      <c r="J51" s="80">
        <v>0</v>
      </c>
      <c r="K51" s="49">
        <v>0</v>
      </c>
      <c r="L51" s="97">
        <f t="shared" si="3"/>
        <v>840000</v>
      </c>
      <c r="M51" s="51">
        <f>IF(ISBLANK(L51),"  ",IF(L76&gt;0,L51/L76,IF(L51&gt;0,1,0)))</f>
        <v>1.3402656553319868E-2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867165</v>
      </c>
      <c r="E52" s="49">
        <v>1</v>
      </c>
      <c r="F52" s="99">
        <f t="shared" si="2"/>
        <v>867165</v>
      </c>
      <c r="G52" s="51">
        <f>IF(ISBLANK(F52),"  ",IF(F76&gt;0,F52/F76,IF(F52&gt;0,1,0)))</f>
        <v>1.3943092777405105E-2</v>
      </c>
      <c r="H52" s="125">
        <v>0</v>
      </c>
      <c r="I52" s="48">
        <v>0</v>
      </c>
      <c r="J52" s="126">
        <v>940000</v>
      </c>
      <c r="K52" s="49">
        <v>1</v>
      </c>
      <c r="L52" s="99">
        <f t="shared" si="3"/>
        <v>940000</v>
      </c>
      <c r="M52" s="51">
        <f>IF(ISBLANK(L52),"  ",IF(L76&gt;0,L52/L76,IF(L52&gt;0,1,0)))</f>
        <v>1.4998210904905567E-2</v>
      </c>
      <c r="N52" s="25"/>
    </row>
    <row r="53" spans="1:14" ht="15" customHeight="1" x14ac:dyDescent="0.2">
      <c r="A53" s="98" t="s">
        <v>50</v>
      </c>
      <c r="B53" s="125">
        <v>369141</v>
      </c>
      <c r="C53" s="48">
        <v>1</v>
      </c>
      <c r="D53" s="126">
        <v>0</v>
      </c>
      <c r="E53" s="49">
        <v>0</v>
      </c>
      <c r="F53" s="99">
        <f t="shared" si="2"/>
        <v>369141</v>
      </c>
      <c r="G53" s="51">
        <f>IF(ISBLANK(F53),"  ",IF(F76&gt;0,F53/F76,IF(F53&gt;0,1,0)))</f>
        <v>5.9353954679260551E-3</v>
      </c>
      <c r="H53" s="125">
        <v>385000</v>
      </c>
      <c r="I53" s="48">
        <v>1</v>
      </c>
      <c r="J53" s="126">
        <v>0</v>
      </c>
      <c r="K53" s="49">
        <v>0</v>
      </c>
      <c r="L53" s="99">
        <f t="shared" si="3"/>
        <v>385000</v>
      </c>
      <c r="M53" s="51">
        <f>IF(ISBLANK(L53),"  ",IF(L76&gt;0,L53/L76,IF(L53&gt;0,1,0)))</f>
        <v>6.1428842536049395E-3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1614393</v>
      </c>
      <c r="C55" s="48">
        <v>0.46905676297131782</v>
      </c>
      <c r="D55" s="80">
        <v>1827393</v>
      </c>
      <c r="E55" s="49">
        <v>1.2061999999999999</v>
      </c>
      <c r="F55" s="97">
        <f t="shared" si="2"/>
        <v>3441786</v>
      </c>
      <c r="G55" s="51">
        <f>IF(ISBLANK(F55),"  ",IF(F76&gt;0,F55/F76,IF(F55&gt;0,1,0)))</f>
        <v>5.5340265714107467E-2</v>
      </c>
      <c r="H55" s="79">
        <v>1515000</v>
      </c>
      <c r="I55" s="48">
        <v>0.43223965763195438</v>
      </c>
      <c r="J55" s="80">
        <v>1990000</v>
      </c>
      <c r="K55" s="49">
        <v>0.56776034236804562</v>
      </c>
      <c r="L55" s="97">
        <f t="shared" si="3"/>
        <v>3505000</v>
      </c>
      <c r="M55" s="51">
        <f>IF(ISBLANK(L55),"  ",IF(L76&gt;0,L55/L76,IF(L55&gt;0,1,0)))</f>
        <v>5.5924180023078737E-2</v>
      </c>
      <c r="N55" s="25"/>
    </row>
    <row r="56" spans="1:14" s="77" customFormat="1" ht="15" customHeight="1" x14ac:dyDescent="0.25">
      <c r="A56" s="87" t="s">
        <v>53</v>
      </c>
      <c r="B56" s="127">
        <v>18204001</v>
      </c>
      <c r="C56" s="84">
        <v>0.87106489016778621</v>
      </c>
      <c r="D56" s="107">
        <v>2694558</v>
      </c>
      <c r="E56" s="75">
        <v>0.14764701369863015</v>
      </c>
      <c r="F56" s="100">
        <f>F55+F53+F52+F51+F50+F54</f>
        <v>20898559</v>
      </c>
      <c r="G56" s="74">
        <f>IF(ISBLANK(F56),"  ",IF(F76&gt;0,F56/F76,IF(F56&gt;0,1,0)))</f>
        <v>0.33602664666017934</v>
      </c>
      <c r="H56" s="127">
        <v>18250000</v>
      </c>
      <c r="I56" s="84">
        <v>0.86166194523135031</v>
      </c>
      <c r="J56" s="107">
        <v>2930000</v>
      </c>
      <c r="K56" s="75">
        <v>0.13833805476864966</v>
      </c>
      <c r="L56" s="97">
        <f t="shared" si="3"/>
        <v>21180000</v>
      </c>
      <c r="M56" s="74">
        <f>IF(ISBLANK(L56),"  ",IF(L76&gt;0,L56/L76,IF(L56&gt;0,1,0)))</f>
        <v>0.33793841166585098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v>0</v>
      </c>
      <c r="F59" s="34">
        <f t="shared" si="4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v>0</v>
      </c>
      <c r="L59" s="34">
        <f t="shared" si="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2360414</v>
      </c>
      <c r="E60" s="49">
        <v>1</v>
      </c>
      <c r="F60" s="68">
        <f t="shared" si="4"/>
        <v>2360414</v>
      </c>
      <c r="G60" s="51">
        <f>IF(ISBLANK(F60),"  ",IF(F76&gt;0,F60/F76,IF(F60&gt;0,1,0)))</f>
        <v>3.7952951739387418E-2</v>
      </c>
      <c r="H60" s="69">
        <v>0</v>
      </c>
      <c r="I60" s="48">
        <v>0</v>
      </c>
      <c r="J60" s="70">
        <v>2500000</v>
      </c>
      <c r="K60" s="49">
        <v>1</v>
      </c>
      <c r="L60" s="68">
        <f t="shared" si="3"/>
        <v>2500000</v>
      </c>
      <c r="M60" s="51">
        <f>IF(ISBLANK(L60),"  ",IF(L76&gt;0,L60/L76,IF(L60&gt;0,1,0)))</f>
        <v>3.9888858789642469E-2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39387</v>
      </c>
      <c r="E64" s="49">
        <v>1</v>
      </c>
      <c r="F64" s="34">
        <f t="shared" si="4"/>
        <v>39387</v>
      </c>
      <c r="G64" s="51">
        <f>IF(ISBLANK(F64),"  ",IF(F76&gt;0,F64/F76,IF(F64&gt;0,1,0)))</f>
        <v>6.3330115401758012E-4</v>
      </c>
      <c r="H64" s="32">
        <v>0</v>
      </c>
      <c r="I64" s="48">
        <v>0</v>
      </c>
      <c r="J64" s="80">
        <v>40000</v>
      </c>
      <c r="K64" s="49">
        <v>1</v>
      </c>
      <c r="L64" s="34">
        <f t="shared" si="3"/>
        <v>40000</v>
      </c>
      <c r="M64" s="51">
        <f>IF(ISBLANK(L64),"  ",IF(L76&gt;0,L64/L76,IF(L64&gt;0,1,0)))</f>
        <v>6.382217406342794E-4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209885</v>
      </c>
      <c r="E65" s="49">
        <v>1</v>
      </c>
      <c r="F65" s="34">
        <f t="shared" si="4"/>
        <v>209885</v>
      </c>
      <c r="G65" s="51">
        <f>IF(ISBLANK(F65),"  ",IF(F76&gt;0,F65/F76,IF(F65&gt;0,1,0)))</f>
        <v>3.3747280247538474E-3</v>
      </c>
      <c r="H65" s="32">
        <v>0</v>
      </c>
      <c r="I65" s="48">
        <v>0</v>
      </c>
      <c r="J65" s="80">
        <v>250000</v>
      </c>
      <c r="K65" s="49">
        <v>1</v>
      </c>
      <c r="L65" s="34">
        <f t="shared" si="3"/>
        <v>250000</v>
      </c>
      <c r="M65" s="51">
        <f>IF(ISBLANK(L65),"  ",IF(L76&gt;0,L65/L76,IF(L65&gt;0,1,0)))</f>
        <v>3.9888858789642462E-3</v>
      </c>
      <c r="N65" s="25"/>
    </row>
    <row r="66" spans="1:14" ht="15" customHeight="1" x14ac:dyDescent="0.2">
      <c r="A66" s="81" t="s">
        <v>63</v>
      </c>
      <c r="B66" s="32">
        <v>45999</v>
      </c>
      <c r="C66" s="48">
        <v>1</v>
      </c>
      <c r="D66" s="80">
        <v>0</v>
      </c>
      <c r="E66" s="49">
        <v>0</v>
      </c>
      <c r="F66" s="34">
        <f t="shared" si="4"/>
        <v>45999</v>
      </c>
      <c r="G66" s="51">
        <f>IF(ISBLANK(F66),"  ",IF(F76&gt;0,F66/F76,IF(F66&gt;0,1,0)))</f>
        <v>7.3961509593659493E-4</v>
      </c>
      <c r="H66" s="32">
        <v>0</v>
      </c>
      <c r="I66" s="48">
        <v>0</v>
      </c>
      <c r="J66" s="80">
        <v>0</v>
      </c>
      <c r="K66" s="49">
        <v>0</v>
      </c>
      <c r="L66" s="34">
        <f t="shared" si="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18250000</v>
      </c>
      <c r="C67" s="84">
        <v>0.77480729162863393</v>
      </c>
      <c r="D67" s="107">
        <v>5304244</v>
      </c>
      <c r="E67" s="75">
        <v>0.29064350684931506</v>
      </c>
      <c r="F67" s="106">
        <f>F66+F65+F64+F63+F62+F61+F60+F59+F58+F57+F56</f>
        <v>23554244</v>
      </c>
      <c r="G67" s="74">
        <f>IF(ISBLANK(F67),"  ",IF(F76&gt;0,F67/F76,IF(F67&gt;0,1,0)))</f>
        <v>0.37872724267427477</v>
      </c>
      <c r="H67" s="106">
        <v>18250000</v>
      </c>
      <c r="I67" s="84">
        <v>0.76136837713808925</v>
      </c>
      <c r="J67" s="107">
        <v>5720000</v>
      </c>
      <c r="K67" s="75">
        <v>0.23863162286191072</v>
      </c>
      <c r="L67" s="106">
        <f>L66+L65+L64+L63+L62+L61+L60+L59+L58+L57+L56</f>
        <v>23970000</v>
      </c>
      <c r="M67" s="74">
        <f>IF(ISBLANK(L67),"  ",IF(L76&gt;0,L67/L76,IF(L67&gt;0,1,0)))</f>
        <v>0.38245437807509197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14866031</v>
      </c>
      <c r="E72" s="44">
        <v>1</v>
      </c>
      <c r="F72" s="58">
        <f>D72+B72</f>
        <v>14866031</v>
      </c>
      <c r="G72" s="46">
        <f>IF(ISBLANK(F72),"  ",IF(F76&gt;0,F72/F76,IF(F72&gt;0,1,0)))</f>
        <v>0.23902999944045294</v>
      </c>
      <c r="H72" s="3">
        <v>0</v>
      </c>
      <c r="I72" s="42">
        <v>0</v>
      </c>
      <c r="J72" s="93">
        <v>15000000</v>
      </c>
      <c r="K72" s="44">
        <v>1</v>
      </c>
      <c r="L72" s="58">
        <f>J72+H72</f>
        <v>15000000</v>
      </c>
      <c r="M72" s="46">
        <f>IF(ISBLANK(L72),"  ",IF(L76&gt;0,L72/L76,IF(L72&gt;0,1,0)))</f>
        <v>0.2393331527378548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8863299</v>
      </c>
      <c r="E73" s="49">
        <v>1</v>
      </c>
      <c r="F73" s="34">
        <f>D73+B73</f>
        <v>8863299</v>
      </c>
      <c r="G73" s="51">
        <f>IF(ISBLANK(F73),"  ",IF(F76&gt;0,F73/F76,IF(F73&gt;0,1,0)))</f>
        <v>0.14251244027478263</v>
      </c>
      <c r="H73" s="32">
        <v>0</v>
      </c>
      <c r="I73" s="48">
        <v>0</v>
      </c>
      <c r="J73" s="80">
        <v>9000000</v>
      </c>
      <c r="K73" s="49">
        <v>1</v>
      </c>
      <c r="L73" s="34">
        <f>J73+H73</f>
        <v>9000000</v>
      </c>
      <c r="M73" s="51">
        <f>IF(ISBLANK(L73),"  ",IF(L76&gt;0,L73/L76,IF(L73&gt;0,1,0)))</f>
        <v>0.14359989164271286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23729330</v>
      </c>
      <c r="E74" s="75">
        <v>1</v>
      </c>
      <c r="F74" s="112">
        <f>F73+F72+F71+F70+F69</f>
        <v>23729330</v>
      </c>
      <c r="G74" s="74">
        <f>IF(ISBLANK(F74),"  ",IF(F76&gt;0,F74/F76,IF(F74&gt;0,1,0)))</f>
        <v>0.38154243971523555</v>
      </c>
      <c r="H74" s="110">
        <v>0</v>
      </c>
      <c r="I74" s="84">
        <v>0</v>
      </c>
      <c r="J74" s="111">
        <v>24000000</v>
      </c>
      <c r="K74" s="75">
        <v>1</v>
      </c>
      <c r="L74" s="112">
        <f>L73+L72+L71+L70+L69</f>
        <v>24000000</v>
      </c>
      <c r="M74" s="74">
        <f>IF(ISBLANK(L74),"  ",IF(L76&gt;0,L74/L76,IF(L74&gt;0,1,0)))</f>
        <v>0.38293304438056769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33159586</v>
      </c>
      <c r="C76" s="116">
        <v>0.53317094677292487</v>
      </c>
      <c r="D76" s="115">
        <v>29033574</v>
      </c>
      <c r="E76" s="117">
        <v>0.46682905322707513</v>
      </c>
      <c r="F76" s="115">
        <f>F74+F67+F47+F40+F48+F75</f>
        <v>62193160</v>
      </c>
      <c r="G76" s="118">
        <f>IF(ISBLANK(F76),"  ",IF(F76&gt;0,F76/F76,IF(F76&gt;0,1,0)))</f>
        <v>1</v>
      </c>
      <c r="H76" s="115">
        <v>32954142</v>
      </c>
      <c r="I76" s="116">
        <v>0.52580124670873041</v>
      </c>
      <c r="J76" s="115">
        <v>29720000</v>
      </c>
      <c r="K76" s="117">
        <v>0.47419875329126965</v>
      </c>
      <c r="L76" s="115">
        <f>L74+L67+L47+L40+L48+L75</f>
        <v>62674142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8697261</v>
      </c>
      <c r="C13" s="42">
        <v>1</v>
      </c>
      <c r="D13" s="43">
        <v>0</v>
      </c>
      <c r="E13" s="44">
        <v>0</v>
      </c>
      <c r="F13" s="45">
        <f>D13+B13</f>
        <v>8697261</v>
      </c>
      <c r="G13" s="46">
        <f>IF(ISBLANK(F13),"  ",IF(F76&gt;0,F13/F76,IF(F13&gt;0,1,0)))</f>
        <v>0.26915091345308517</v>
      </c>
      <c r="H13" s="4">
        <v>9152491</v>
      </c>
      <c r="I13" s="42">
        <v>1</v>
      </c>
      <c r="J13" s="43">
        <v>0</v>
      </c>
      <c r="K13" s="44">
        <v>0</v>
      </c>
      <c r="L13" s="45">
        <f t="shared" ref="L13:L34" si="0">J13+H13</f>
        <v>9152491</v>
      </c>
      <c r="M13" s="47">
        <f>IF(ISBLANK(L13),"  ",IF(L76&gt;0,L13/L76,IF(L13&gt;0,1,0)))</f>
        <v>0.27285865371214091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784243.71</v>
      </c>
      <c r="C15" s="53">
        <v>1</v>
      </c>
      <c r="D15" s="80">
        <v>0</v>
      </c>
      <c r="E15" s="55">
        <v>0</v>
      </c>
      <c r="F15" s="38">
        <f>D15+B15</f>
        <v>784243.71</v>
      </c>
      <c r="G15" s="56">
        <f>IF(ISBLANK(F15),"  ",IF(F76&gt;0,F15/F76,IF(F15&gt;0,1,0)))</f>
        <v>2.4269699496926266E-2</v>
      </c>
      <c r="H15" s="79">
        <v>968484</v>
      </c>
      <c r="I15" s="53">
        <v>1</v>
      </c>
      <c r="J15" s="80">
        <v>0</v>
      </c>
      <c r="K15" s="55">
        <v>0</v>
      </c>
      <c r="L15" s="38">
        <f t="shared" si="0"/>
        <v>968484</v>
      </c>
      <c r="M15" s="56">
        <f>IF(ISBLANK(L15),"  ",IF(L76&gt;0,L15/L76,IF(L15&gt;0,1,0)))</f>
        <v>2.8872930919216319E-2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266732.71000000002</v>
      </c>
      <c r="C17" s="48">
        <v>1</v>
      </c>
      <c r="D17" s="80">
        <v>0</v>
      </c>
      <c r="E17" s="44">
        <v>0</v>
      </c>
      <c r="F17" s="34">
        <f t="shared" si="1"/>
        <v>266732.71000000002</v>
      </c>
      <c r="G17" s="51">
        <f>IF(ISBLANK(F17),"  ",IF(F76&gt;0,F17/F76,IF(F17&gt;0,1,0)))</f>
        <v>8.2544783402863121E-3</v>
      </c>
      <c r="H17" s="32">
        <v>273903</v>
      </c>
      <c r="I17" s="48">
        <v>1</v>
      </c>
      <c r="J17" s="80">
        <v>0</v>
      </c>
      <c r="K17" s="49">
        <v>0</v>
      </c>
      <c r="L17" s="34">
        <f t="shared" si="0"/>
        <v>273903</v>
      </c>
      <c r="M17" s="51">
        <f>IF(ISBLANK(L17),"  ",IF(L76&gt;0,L17/L76,IF(L17&gt;0,1,0)))</f>
        <v>8.1657336595814776E-3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130811</v>
      </c>
      <c r="C19" s="48">
        <v>1</v>
      </c>
      <c r="D19" s="80">
        <v>0</v>
      </c>
      <c r="E19" s="44">
        <v>0</v>
      </c>
      <c r="F19" s="34">
        <f t="shared" si="1"/>
        <v>130811</v>
      </c>
      <c r="G19" s="51">
        <f>IF(ISBLANK(F19),"  ",IF(F76&gt;0,F19/F76,IF(F19&gt;0,1,0)))</f>
        <v>4.0481595458284544E-3</v>
      </c>
      <c r="H19" s="32">
        <v>163957</v>
      </c>
      <c r="I19" s="48">
        <v>1</v>
      </c>
      <c r="J19" s="80">
        <v>0</v>
      </c>
      <c r="K19" s="49">
        <v>0</v>
      </c>
      <c r="L19" s="34">
        <f t="shared" si="0"/>
        <v>163957</v>
      </c>
      <c r="M19" s="51">
        <f>IF(ISBLANK(L19),"  ",IF(L76&gt;0,L19/L76,IF(L19&gt;0,1,0)))</f>
        <v>4.8879683450856696E-3</v>
      </c>
      <c r="N19" s="25"/>
    </row>
    <row r="20" spans="1:14" ht="15" customHeight="1" x14ac:dyDescent="0.2">
      <c r="A20" s="59" t="s">
        <v>19</v>
      </c>
      <c r="B20" s="32">
        <v>386700</v>
      </c>
      <c r="C20" s="48">
        <v>1</v>
      </c>
      <c r="D20" s="80">
        <v>0</v>
      </c>
      <c r="E20" s="44">
        <v>0</v>
      </c>
      <c r="F20" s="34">
        <f>D20+B20</f>
        <v>386700</v>
      </c>
      <c r="G20" s="51">
        <f>IF(ISBLANK(F20),"  ",IF(F76&gt;0,F20/F76,IF(F20&gt;0,1,0)))</f>
        <v>1.1967061610811501E-2</v>
      </c>
      <c r="H20" s="32">
        <v>530624</v>
      </c>
      <c r="I20" s="48">
        <v>1</v>
      </c>
      <c r="J20" s="80">
        <v>0</v>
      </c>
      <c r="K20" s="49">
        <v>0</v>
      </c>
      <c r="L20" s="34">
        <f t="shared" si="0"/>
        <v>530624</v>
      </c>
      <c r="M20" s="51">
        <f>IF(ISBLANK(L20),"  ",IF(L76&gt;0,L20/L76,IF(L20&gt;0,1,0)))</f>
        <v>1.581922891454917E-2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9481504.7100000009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9481504.7100000009</v>
      </c>
      <c r="G40" s="74">
        <f>IF(ISBLANK(F40),"  ",IF(F76&gt;0,F40/F76,IF(F40&gt;0,1,0)))</f>
        <v>0.29342061295001148</v>
      </c>
      <c r="H40" s="71">
        <v>10120975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10120975</v>
      </c>
      <c r="M40" s="74">
        <f>IF(ISBLANK(L40),"  ",IF(L76&gt;0,L40/L76,IF(L40&gt;0,1,0)))</f>
        <v>0.30173158463135724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0</v>
      </c>
      <c r="E46" s="49"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0</v>
      </c>
      <c r="E47" s="75"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8213648.1600000001</v>
      </c>
      <c r="C50" s="42">
        <v>1</v>
      </c>
      <c r="D50" s="93">
        <v>0</v>
      </c>
      <c r="E50" s="44">
        <v>0</v>
      </c>
      <c r="F50" s="96">
        <f t="shared" ref="F50:F55" si="2">D50+B50</f>
        <v>8213648.1600000001</v>
      </c>
      <c r="G50" s="46">
        <f>IF(ISBLANK(F50),"  ",IF(F76&gt;0,F50/F76,IF(F50&gt;0,1,0)))</f>
        <v>0.2541847260932209</v>
      </c>
      <c r="H50" s="91">
        <v>8281000</v>
      </c>
      <c r="I50" s="42">
        <v>1</v>
      </c>
      <c r="J50" s="93">
        <v>0</v>
      </c>
      <c r="K50" s="44">
        <v>0</v>
      </c>
      <c r="L50" s="96">
        <f t="shared" ref="L50:L66" si="3">J50+H50</f>
        <v>8281000</v>
      </c>
      <c r="M50" s="46">
        <f>IF(ISBLANK(L50),"  ",IF(L76&gt;0,L50/L76,IF(L50&gt;0,1,0)))</f>
        <v>0.24687732677259547</v>
      </c>
      <c r="N50" s="25"/>
    </row>
    <row r="51" spans="1:14" ht="15" customHeight="1" x14ac:dyDescent="0.2">
      <c r="A51" s="31" t="s">
        <v>48</v>
      </c>
      <c r="B51" s="79">
        <v>89709.17</v>
      </c>
      <c r="C51" s="48">
        <v>1</v>
      </c>
      <c r="D51" s="80">
        <v>0</v>
      </c>
      <c r="E51" s="49">
        <v>0</v>
      </c>
      <c r="F51" s="97">
        <f t="shared" si="2"/>
        <v>89709.17</v>
      </c>
      <c r="G51" s="51">
        <f>IF(ISBLANK(F51),"  ",IF(F76&gt;0,F51/F76,IF(F51&gt;0,1,0)))</f>
        <v>2.7761964428362107E-3</v>
      </c>
      <c r="H51" s="79">
        <v>95000</v>
      </c>
      <c r="I51" s="48">
        <v>1</v>
      </c>
      <c r="J51" s="80">
        <v>0</v>
      </c>
      <c r="K51" s="49">
        <v>0</v>
      </c>
      <c r="L51" s="97">
        <f t="shared" si="3"/>
        <v>95000</v>
      </c>
      <c r="M51" s="51">
        <f>IF(ISBLANK(L51),"  ",IF(L76&gt;0,L51/L76,IF(L51&gt;0,1,0)))</f>
        <v>2.8321876637358492E-3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436156.15999999997</v>
      </c>
      <c r="E52" s="49">
        <v>1</v>
      </c>
      <c r="F52" s="99">
        <f t="shared" si="2"/>
        <v>436156.15999999997</v>
      </c>
      <c r="G52" s="51">
        <f>IF(ISBLANK(F52),"  ",IF(F76&gt;0,F52/F76,IF(F52&gt;0,1,0)))</f>
        <v>1.3497563068670696E-2</v>
      </c>
      <c r="H52" s="125">
        <v>0</v>
      </c>
      <c r="I52" s="48">
        <v>0</v>
      </c>
      <c r="J52" s="126">
        <v>450000</v>
      </c>
      <c r="K52" s="49">
        <v>1</v>
      </c>
      <c r="L52" s="99">
        <f t="shared" si="3"/>
        <v>450000</v>
      </c>
      <c r="M52" s="51">
        <f>IF(ISBLANK(L52),"  ",IF(L76&gt;0,L52/L76,IF(L52&gt;0,1,0)))</f>
        <v>1.3415625775590865E-2</v>
      </c>
      <c r="N52" s="25"/>
    </row>
    <row r="53" spans="1:14" ht="15" customHeight="1" x14ac:dyDescent="0.2">
      <c r="A53" s="98" t="s">
        <v>50</v>
      </c>
      <c r="B53" s="125">
        <v>202608.02</v>
      </c>
      <c r="C53" s="48">
        <v>1</v>
      </c>
      <c r="D53" s="126">
        <v>0</v>
      </c>
      <c r="E53" s="49">
        <v>0</v>
      </c>
      <c r="F53" s="99">
        <f t="shared" si="2"/>
        <v>202608.02</v>
      </c>
      <c r="G53" s="51">
        <f>IF(ISBLANK(F53),"  ",IF(F76&gt;0,F53/F76,IF(F53&gt;0,1,0)))</f>
        <v>6.2700353198462079E-3</v>
      </c>
      <c r="H53" s="125">
        <v>210000</v>
      </c>
      <c r="I53" s="48">
        <v>1</v>
      </c>
      <c r="J53" s="126">
        <v>0</v>
      </c>
      <c r="K53" s="49">
        <v>0</v>
      </c>
      <c r="L53" s="99">
        <f t="shared" si="3"/>
        <v>210000</v>
      </c>
      <c r="M53" s="51">
        <f>IF(ISBLANK(L53),"  ",IF(L76&gt;0,L53/L76,IF(L53&gt;0,1,0)))</f>
        <v>6.2606253619424037E-3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1127380.83</v>
      </c>
      <c r="C55" s="48">
        <v>0.38871275169729497</v>
      </c>
      <c r="D55" s="80">
        <v>1772912.06</v>
      </c>
      <c r="E55" s="49">
        <v>1.5283724655172415</v>
      </c>
      <c r="F55" s="97">
        <f t="shared" si="2"/>
        <v>2900292.89</v>
      </c>
      <c r="G55" s="51">
        <f>IF(ISBLANK(F55),"  ",IF(F76&gt;0,F55/F76,IF(F55&gt;0,1,0)))</f>
        <v>8.975428938202365E-2</v>
      </c>
      <c r="H55" s="79">
        <v>1160000</v>
      </c>
      <c r="I55" s="48">
        <v>0.39030955585464333</v>
      </c>
      <c r="J55" s="80">
        <v>1812000</v>
      </c>
      <c r="K55" s="49">
        <v>0.60969044414535667</v>
      </c>
      <c r="L55" s="97">
        <f t="shared" si="3"/>
        <v>2972000</v>
      </c>
      <c r="M55" s="51">
        <f>IF(ISBLANK(L55),"  ",IF(L76&gt;0,L55/L76,IF(L55&gt;0,1,0)))</f>
        <v>8.8602755122346777E-2</v>
      </c>
      <c r="N55" s="25"/>
    </row>
    <row r="56" spans="1:14" s="77" customFormat="1" ht="15" customHeight="1" x14ac:dyDescent="0.25">
      <c r="A56" s="87" t="s">
        <v>53</v>
      </c>
      <c r="B56" s="127">
        <v>9633346.1799999997</v>
      </c>
      <c r="C56" s="84">
        <v>0.81346133099345008</v>
      </c>
      <c r="D56" s="107">
        <v>2209068.2200000002</v>
      </c>
      <c r="E56" s="75">
        <v>0.22666408988302897</v>
      </c>
      <c r="F56" s="100">
        <f>F55+F53+F52+F51+F50+F54</f>
        <v>11842414.4</v>
      </c>
      <c r="G56" s="74">
        <f>IF(ISBLANK(F56),"  ",IF(F76&gt;0,F56/F76,IF(F56&gt;0,1,0)))</f>
        <v>0.36648281030659768</v>
      </c>
      <c r="H56" s="127">
        <v>9746000</v>
      </c>
      <c r="I56" s="84">
        <v>0.81162558294470355</v>
      </c>
      <c r="J56" s="107">
        <v>2262000</v>
      </c>
      <c r="K56" s="75">
        <v>0.18837441705529648</v>
      </c>
      <c r="L56" s="97">
        <f t="shared" si="3"/>
        <v>12008000</v>
      </c>
      <c r="M56" s="74">
        <f>IF(ISBLANK(L56),"  ",IF(L76&gt;0,L56/L76,IF(L56&gt;0,1,0)))</f>
        <v>0.35798852069621134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10953.78</v>
      </c>
      <c r="C59" s="48">
        <v>1</v>
      </c>
      <c r="D59" s="80">
        <v>0</v>
      </c>
      <c r="E59" s="49">
        <v>0</v>
      </c>
      <c r="F59" s="34">
        <f t="shared" si="4"/>
        <v>10953.78</v>
      </c>
      <c r="G59" s="51">
        <f>IF(ISBLANK(F59),"  ",IF(F76&gt;0,F59/F76,IF(F59&gt;0,1,0)))</f>
        <v>3.3898257080753767E-4</v>
      </c>
      <c r="H59" s="32">
        <v>14000</v>
      </c>
      <c r="I59" s="48">
        <v>1</v>
      </c>
      <c r="J59" s="80">
        <v>0</v>
      </c>
      <c r="K59" s="49">
        <v>0</v>
      </c>
      <c r="L59" s="34">
        <f t="shared" si="3"/>
        <v>14000</v>
      </c>
      <c r="M59" s="51">
        <f>IF(ISBLANK(L59),"  ",IF(L76&gt;0,L59/L76,IF(L59&gt;0,1,0)))</f>
        <v>4.1737502412949359E-4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1427580.65</v>
      </c>
      <c r="E60" s="49">
        <v>1</v>
      </c>
      <c r="F60" s="68">
        <f t="shared" si="4"/>
        <v>1427580.65</v>
      </c>
      <c r="G60" s="51">
        <f>IF(ISBLANK(F60),"  ",IF(F76&gt;0,F60/F76,IF(F60&gt;0,1,0)))</f>
        <v>4.4178809394756477E-2</v>
      </c>
      <c r="H60" s="69">
        <v>0</v>
      </c>
      <c r="I60" s="48">
        <v>0</v>
      </c>
      <c r="J60" s="70">
        <v>1500000</v>
      </c>
      <c r="K60" s="49">
        <v>1</v>
      </c>
      <c r="L60" s="68">
        <f t="shared" si="3"/>
        <v>1500000</v>
      </c>
      <c r="M60" s="51">
        <f>IF(ISBLANK(L60),"  ",IF(L76&gt;0,L60/L76,IF(L60&gt;0,1,0)))</f>
        <v>4.4718752585302883E-2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40291.51</v>
      </c>
      <c r="E64" s="49">
        <v>1</v>
      </c>
      <c r="F64" s="34">
        <f t="shared" si="4"/>
        <v>40291.51</v>
      </c>
      <c r="G64" s="51">
        <f>IF(ISBLANK(F64),"  ",IF(F76&gt;0,F64/F76,IF(F64&gt;0,1,0)))</f>
        <v>1.2468864302110879E-3</v>
      </c>
      <c r="H64" s="32">
        <v>0</v>
      </c>
      <c r="I64" s="48">
        <v>0</v>
      </c>
      <c r="J64" s="80">
        <v>50000</v>
      </c>
      <c r="K64" s="49">
        <v>1</v>
      </c>
      <c r="L64" s="34">
        <f t="shared" si="3"/>
        <v>50000</v>
      </c>
      <c r="M64" s="51">
        <f>IF(ISBLANK(L64),"  ",IF(L76&gt;0,L64/L76,IF(L64&gt;0,1,0)))</f>
        <v>1.4906250861767628E-3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1501992</v>
      </c>
      <c r="E65" s="49">
        <v>1</v>
      </c>
      <c r="F65" s="34">
        <f t="shared" si="4"/>
        <v>1501992</v>
      </c>
      <c r="G65" s="51">
        <f>IF(ISBLANK(F65),"  ",IF(F76&gt;0,F65/F76,IF(F65&gt;0,1,0)))</f>
        <v>4.6481589870561127E-2</v>
      </c>
      <c r="H65" s="32">
        <v>0</v>
      </c>
      <c r="I65" s="48">
        <v>0</v>
      </c>
      <c r="J65" s="80">
        <v>1510000</v>
      </c>
      <c r="K65" s="49">
        <v>1</v>
      </c>
      <c r="L65" s="34">
        <f t="shared" si="3"/>
        <v>1510000</v>
      </c>
      <c r="M65" s="51">
        <f>IF(ISBLANK(L65),"  ",IF(L76&gt;0,L65/L76,IF(L65&gt;0,1,0)))</f>
        <v>4.5016877602538238E-2</v>
      </c>
      <c r="N65" s="25"/>
    </row>
    <row r="66" spans="1:14" ht="15" customHeight="1" x14ac:dyDescent="0.2">
      <c r="A66" s="81" t="s">
        <v>63</v>
      </c>
      <c r="B66" s="32">
        <v>134514.32</v>
      </c>
      <c r="C66" s="48">
        <v>0.17194008941211059</v>
      </c>
      <c r="D66" s="80">
        <v>647818.18000000005</v>
      </c>
      <c r="E66" s="49">
        <v>4.6272727142857146</v>
      </c>
      <c r="F66" s="34">
        <f t="shared" si="4"/>
        <v>782332.5</v>
      </c>
      <c r="G66" s="51">
        <f>IF(ISBLANK(F66),"  ",IF(F76&gt;0,F66/F76,IF(F66&gt;0,1,0)))</f>
        <v>2.4210553989242795E-2</v>
      </c>
      <c r="H66" s="32">
        <v>140000</v>
      </c>
      <c r="I66" s="48">
        <v>0.16666666666666666</v>
      </c>
      <c r="J66" s="80">
        <v>700000</v>
      </c>
      <c r="K66" s="49">
        <v>0.83333333333333337</v>
      </c>
      <c r="L66" s="34">
        <f t="shared" si="3"/>
        <v>840000</v>
      </c>
      <c r="M66" s="51">
        <f>IF(ISBLANK(L66),"  ",IF(L76&gt;0,L66/L76,IF(L66&gt;0,1,0)))</f>
        <v>2.5042501447769615E-2</v>
      </c>
      <c r="N66" s="25"/>
    </row>
    <row r="67" spans="1:14" s="77" customFormat="1" ht="15" customHeight="1" x14ac:dyDescent="0.25">
      <c r="A67" s="105" t="s">
        <v>64</v>
      </c>
      <c r="B67" s="106">
        <v>9778814.2799999993</v>
      </c>
      <c r="C67" s="84">
        <v>0.62662353976032048</v>
      </c>
      <c r="D67" s="107">
        <v>5826750.5600000005</v>
      </c>
      <c r="E67" s="75">
        <v>0.58856066262626272</v>
      </c>
      <c r="F67" s="106">
        <f>F66+F65+F64+F63+F62+F61+F60+F59+F58+F57+F56</f>
        <v>15605564.84</v>
      </c>
      <c r="G67" s="74">
        <f>IF(ISBLANK(F67),"  ",IF(F76&gt;0,F67/F76,IF(F67&gt;0,1,0)))</f>
        <v>0.4829396325621767</v>
      </c>
      <c r="H67" s="106">
        <v>9900000</v>
      </c>
      <c r="I67" s="84">
        <v>0.62178118326843357</v>
      </c>
      <c r="J67" s="107">
        <v>6022000</v>
      </c>
      <c r="K67" s="75">
        <v>0.37821881673156638</v>
      </c>
      <c r="L67" s="106">
        <f>L66+L65+L64+L63+L62+L61+L60+L59+L58+L57+L56</f>
        <v>15922000</v>
      </c>
      <c r="M67" s="74">
        <f>IF(ISBLANK(L67),"  ",IF(L76&gt;0,L67/L76,IF(L67&gt;0,1,0)))</f>
        <v>0.47467465244212836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6250927.0700000003</v>
      </c>
      <c r="E72" s="44">
        <v>1</v>
      </c>
      <c r="F72" s="58">
        <f>D72+B72</f>
        <v>6250927.0700000003</v>
      </c>
      <c r="G72" s="46">
        <f>IF(ISBLANK(F72),"  ",IF(F76&gt;0,F72/F76,IF(F72&gt;0,1,0)))</f>
        <v>0.19344512379461964</v>
      </c>
      <c r="H72" s="3">
        <v>0</v>
      </c>
      <c r="I72" s="42">
        <v>0</v>
      </c>
      <c r="J72" s="93">
        <v>6500000</v>
      </c>
      <c r="K72" s="44">
        <v>1</v>
      </c>
      <c r="L72" s="58">
        <f>J72+H72</f>
        <v>6500000</v>
      </c>
      <c r="M72" s="46">
        <f>IF(ISBLANK(L72),"  ",IF(L76&gt;0,L72/L76,IF(L72&gt;0,1,0)))</f>
        <v>0.19378126120297917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975700.14</v>
      </c>
      <c r="E73" s="49">
        <v>1</v>
      </c>
      <c r="F73" s="34">
        <f>D73+B73</f>
        <v>975700.14</v>
      </c>
      <c r="G73" s="51">
        <f>IF(ISBLANK(F73),"  ",IF(F76&gt;0,F73/F76,IF(F73&gt;0,1,0)))</f>
        <v>3.0194630693192157E-2</v>
      </c>
      <c r="H73" s="32">
        <v>0</v>
      </c>
      <c r="I73" s="48">
        <v>0</v>
      </c>
      <c r="J73" s="80">
        <v>1000000</v>
      </c>
      <c r="K73" s="49">
        <v>1</v>
      </c>
      <c r="L73" s="34">
        <f>J73+H73</f>
        <v>1000000</v>
      </c>
      <c r="M73" s="51">
        <f>IF(ISBLANK(L73),"  ",IF(L76&gt;0,L73/L76,IF(L73&gt;0,1,0)))</f>
        <v>2.9812501723535254E-2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7226627.21</v>
      </c>
      <c r="E74" s="75">
        <v>1</v>
      </c>
      <c r="F74" s="112">
        <f>F73+F72+F71+F70+F69</f>
        <v>7226627.21</v>
      </c>
      <c r="G74" s="74">
        <f>IF(ISBLANK(F74),"  ",IF(F76&gt;0,F74/F76,IF(F74&gt;0,1,0)))</f>
        <v>0.22363975448781179</v>
      </c>
      <c r="H74" s="110">
        <v>0</v>
      </c>
      <c r="I74" s="84">
        <v>0</v>
      </c>
      <c r="J74" s="111">
        <v>7500000</v>
      </c>
      <c r="K74" s="75">
        <v>1</v>
      </c>
      <c r="L74" s="112">
        <f>L73+L72+L71+L70+L69</f>
        <v>7500000</v>
      </c>
      <c r="M74" s="74">
        <f>IF(ISBLANK(L74),"  ",IF(L76&gt;0,L74/L76,IF(L74&gt;0,1,0)))</f>
        <v>0.22359376292651442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19260318.990000002</v>
      </c>
      <c r="C76" s="116">
        <v>0.59604195499667123</v>
      </c>
      <c r="D76" s="115">
        <v>13053377.77</v>
      </c>
      <c r="E76" s="117">
        <v>0.40395804500332877</v>
      </c>
      <c r="F76" s="115">
        <f>F74+F67+F47+F40+F48+F75</f>
        <v>32313696.760000002</v>
      </c>
      <c r="G76" s="118">
        <f>IF(ISBLANK(F76),"  ",IF(F76&gt;0,F76/F76,IF(F76&gt;0,1,0)))</f>
        <v>1</v>
      </c>
      <c r="H76" s="115">
        <v>20020975</v>
      </c>
      <c r="I76" s="116">
        <v>0.59687535169435624</v>
      </c>
      <c r="J76" s="115">
        <v>13522000</v>
      </c>
      <c r="K76" s="117">
        <v>0.40312464830564371</v>
      </c>
      <c r="L76" s="115">
        <f>L74+L67+L47+L40+L48+L75</f>
        <v>33542975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Q8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1.5703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9" width="11.5703125" style="6" customWidth="1"/>
    <col min="20" max="16384" width="11.5703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201" t="s">
        <v>184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3824986</v>
      </c>
      <c r="C13" s="42">
        <v>1</v>
      </c>
      <c r="D13" s="43">
        <v>0</v>
      </c>
      <c r="E13" s="44">
        <v>0</v>
      </c>
      <c r="F13" s="45">
        <f>D13+B13</f>
        <v>3824986</v>
      </c>
      <c r="G13" s="46">
        <f>IF(ISBLANK(F13),"  ",IF(F76&gt;0,F13/F76,IF(F13&gt;0,1,0)))</f>
        <v>0.33762153680572371</v>
      </c>
      <c r="H13" s="4">
        <v>4040293</v>
      </c>
      <c r="I13" s="42">
        <v>1</v>
      </c>
      <c r="J13" s="43">
        <v>0</v>
      </c>
      <c r="K13" s="44">
        <v>0</v>
      </c>
      <c r="L13" s="45">
        <f t="shared" ref="L13:L34" si="0">J13+H13</f>
        <v>4040293</v>
      </c>
      <c r="M13" s="47">
        <f>IF(ISBLANK(L13),"  ",IF(L76&gt;0,L13/L76,IF(L13&gt;0,1,0)))</f>
        <v>0.32986793013250748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212081.84</v>
      </c>
      <c r="C15" s="53">
        <v>1</v>
      </c>
      <c r="D15" s="80">
        <v>0</v>
      </c>
      <c r="E15" s="55">
        <v>0</v>
      </c>
      <c r="F15" s="38">
        <f>D15+B15</f>
        <v>212081.84</v>
      </c>
      <c r="G15" s="56">
        <f>IF(ISBLANK(F15),"  ",IF(F76&gt;0,F15/F76,IF(F15&gt;0,1,0)))</f>
        <v>1.8719910804741665E-2</v>
      </c>
      <c r="H15" s="79">
        <v>217783</v>
      </c>
      <c r="I15" s="53">
        <v>1</v>
      </c>
      <c r="J15" s="80">
        <v>0</v>
      </c>
      <c r="K15" s="55">
        <v>0</v>
      </c>
      <c r="L15" s="38">
        <f t="shared" si="0"/>
        <v>217783</v>
      </c>
      <c r="M15" s="56">
        <f>IF(ISBLANK(L15),"  ",IF(L76&gt;0,L15/L76,IF(L15&gt;0,1,0)))</f>
        <v>1.7780796449180264E-2</v>
      </c>
      <c r="N15" s="25"/>
    </row>
    <row r="16" spans="1:17" ht="15" customHeight="1" x14ac:dyDescent="0.2">
      <c r="A16" s="57" t="s">
        <v>15</v>
      </c>
      <c r="B16" s="3">
        <v>0</v>
      </c>
      <c r="C16" s="42">
        <v>0</v>
      </c>
      <c r="D16" s="93">
        <v>0</v>
      </c>
      <c r="E16" s="44"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3">
        <v>0</v>
      </c>
      <c r="I16" s="42">
        <v>0</v>
      </c>
      <c r="J16" s="93">
        <v>0</v>
      </c>
      <c r="K16" s="44"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212081.84</v>
      </c>
      <c r="C17" s="48">
        <v>1</v>
      </c>
      <c r="D17" s="80">
        <v>0</v>
      </c>
      <c r="E17" s="44">
        <v>0</v>
      </c>
      <c r="F17" s="34">
        <f t="shared" si="1"/>
        <v>212081.84</v>
      </c>
      <c r="G17" s="51">
        <f>IF(ISBLANK(F17),"  ",IF(F76&gt;0,F17/F76,IF(F17&gt;0,1,0)))</f>
        <v>1.8719910804741665E-2</v>
      </c>
      <c r="H17" s="32">
        <v>217783</v>
      </c>
      <c r="I17" s="48">
        <v>1</v>
      </c>
      <c r="J17" s="80">
        <v>0</v>
      </c>
      <c r="K17" s="49">
        <v>0</v>
      </c>
      <c r="L17" s="34">
        <f t="shared" si="0"/>
        <v>217783</v>
      </c>
      <c r="M17" s="51">
        <f>IF(ISBLANK(L17),"  ",IF(L76&gt;0,L17/L76,IF(L17&gt;0,1,0)))</f>
        <v>1.7780796449180264E-2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v>0</v>
      </c>
      <c r="D27" s="80">
        <v>0</v>
      </c>
      <c r="E27" s="44">
        <v>0</v>
      </c>
      <c r="F27" s="34">
        <f t="shared" si="1"/>
        <v>0</v>
      </c>
      <c r="G27" s="51">
        <f>IF(ISBLANK(F27),"  ",IF(F76&gt;0,F27/F76,IF(F27&gt;0,1,0)))</f>
        <v>0</v>
      </c>
      <c r="H27" s="32">
        <v>0</v>
      </c>
      <c r="I27" s="48">
        <v>0</v>
      </c>
      <c r="J27" s="80">
        <v>0</v>
      </c>
      <c r="K27" s="49"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v>0</v>
      </c>
      <c r="D28" s="80">
        <v>0</v>
      </c>
      <c r="E28" s="44">
        <v>0</v>
      </c>
      <c r="F28" s="34">
        <f t="shared" si="1"/>
        <v>0</v>
      </c>
      <c r="G28" s="51">
        <f>IF(ISBLANK(F28),"  ",IF(F76&gt;0,F28/F76,IF(F28&gt;0,1,0)))</f>
        <v>0</v>
      </c>
      <c r="H28" s="32">
        <v>0</v>
      </c>
      <c r="I28" s="48">
        <v>0</v>
      </c>
      <c r="J28" s="80">
        <v>0</v>
      </c>
      <c r="K28" s="49"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v>0</v>
      </c>
      <c r="D33" s="80">
        <v>0</v>
      </c>
      <c r="E33" s="44">
        <v>0</v>
      </c>
      <c r="F33" s="34">
        <f t="shared" si="1"/>
        <v>0</v>
      </c>
      <c r="G33" s="51">
        <f>IF(ISBLANK(F33),"  ",IF(F76&gt;0,F33/F76,IF(F33&gt;0,1,0)))</f>
        <v>0</v>
      </c>
      <c r="H33" s="32">
        <v>0</v>
      </c>
      <c r="I33" s="48">
        <v>0</v>
      </c>
      <c r="J33" s="80">
        <v>0</v>
      </c>
      <c r="K33" s="49"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">
        <v>10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">
        <v>10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4037067.84</v>
      </c>
      <c r="C40" s="84">
        <v>1</v>
      </c>
      <c r="D40" s="122">
        <v>0</v>
      </c>
      <c r="E40" s="73">
        <v>0</v>
      </c>
      <c r="F40" s="71">
        <f>F39+F38+F36+F34+F29+F28+F26+F27+F25+F24+F23+F22+F21+F20+F19+F18+F17+F16+F14+F13+F30+F31+F32+F33</f>
        <v>4037067.84</v>
      </c>
      <c r="G40" s="74">
        <f>IF(ISBLANK(F40),"  ",IF(F76&gt;0,F40/F76,IF(F40&gt;0,1,0)))</f>
        <v>0.35634144761046532</v>
      </c>
      <c r="H40" s="71">
        <v>4258076</v>
      </c>
      <c r="I40" s="84">
        <v>1</v>
      </c>
      <c r="J40" s="122">
        <v>0</v>
      </c>
      <c r="K40" s="75">
        <v>0</v>
      </c>
      <c r="L40" s="71">
        <f>L39+L38+L36+L34+L29+L28+L26+L27+L25+L24+L23+L22+L21+L20+L19+L18+L17+L16+L14+L13+L30+L31+L32+L33</f>
        <v>4258076</v>
      </c>
      <c r="M40" s="74">
        <f>IF(ISBLANK(L40),"  ",IF(L76&gt;0,L40/L76,IF(L40&gt;0,1,0)))</f>
        <v>0.34764872658168777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v>0</v>
      </c>
      <c r="D46" s="80">
        <v>1238</v>
      </c>
      <c r="E46" s="49">
        <v>1</v>
      </c>
      <c r="F46" s="68">
        <f>D46+B46</f>
        <v>1238</v>
      </c>
      <c r="G46" s="51">
        <f>IF(ISBLANK(F46),"  ",IF(F76&gt;0,F46/F76,IF(F46&gt;0,1,0)))</f>
        <v>1.0927503069697141E-4</v>
      </c>
      <c r="H46" s="32">
        <v>0</v>
      </c>
      <c r="I46" s="48">
        <v>0</v>
      </c>
      <c r="J46" s="80">
        <v>0</v>
      </c>
      <c r="K46" s="49"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v>0</v>
      </c>
      <c r="D47" s="107">
        <v>1238</v>
      </c>
      <c r="E47" s="75">
        <v>1</v>
      </c>
      <c r="F47" s="86">
        <f>F46+F45+F44+F43+F42</f>
        <v>1238</v>
      </c>
      <c r="G47" s="74">
        <f>IF(ISBLANK(F47),"  ",IF(F76&gt;0,F47/F76,IF(F47&gt;0,1,0)))</f>
        <v>1.0927503069697141E-4</v>
      </c>
      <c r="H47" s="106">
        <v>0</v>
      </c>
      <c r="I47" s="84">
        <v>0</v>
      </c>
      <c r="J47" s="107">
        <v>0</v>
      </c>
      <c r="K47" s="75"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2005640.15</v>
      </c>
      <c r="C50" s="42">
        <v>1</v>
      </c>
      <c r="D50" s="93">
        <v>0</v>
      </c>
      <c r="E50" s="44">
        <v>0</v>
      </c>
      <c r="F50" s="96">
        <f t="shared" ref="F50:F55" si="2">D50+B50</f>
        <v>2005640.15</v>
      </c>
      <c r="G50" s="46">
        <f>IF(ISBLANK(F50),"  ",IF(F76&gt;0,F50/F76,IF(F50&gt;0,1,0)))</f>
        <v>0.17703262436052372</v>
      </c>
      <c r="H50" s="91">
        <v>2230000</v>
      </c>
      <c r="I50" s="42">
        <v>1</v>
      </c>
      <c r="J50" s="93">
        <v>0</v>
      </c>
      <c r="K50" s="44">
        <v>0</v>
      </c>
      <c r="L50" s="96">
        <f t="shared" ref="L50:L66" si="3">J50+H50</f>
        <v>2230000</v>
      </c>
      <c r="M50" s="46">
        <f>IF(ISBLANK(L50),"  ",IF(L76&gt;0,L50/L76,IF(L50&gt;0,1,0)))</f>
        <v>0.182067361004633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v>0</v>
      </c>
      <c r="F51" s="97">
        <f t="shared" si="2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v>0</v>
      </c>
      <c r="L51" s="97">
        <f t="shared" si="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159551</v>
      </c>
      <c r="E52" s="49">
        <v>1</v>
      </c>
      <c r="F52" s="99">
        <f t="shared" si="2"/>
        <v>159551</v>
      </c>
      <c r="G52" s="51">
        <f>IF(ISBLANK(F52),"  ",IF(F76&gt;0,F52/F76,IF(F52&gt;0,1,0)))</f>
        <v>1.4083150583790378E-2</v>
      </c>
      <c r="H52" s="125">
        <v>0</v>
      </c>
      <c r="I52" s="48">
        <v>0</v>
      </c>
      <c r="J52" s="126">
        <v>177400</v>
      </c>
      <c r="K52" s="49">
        <v>1</v>
      </c>
      <c r="L52" s="99">
        <f t="shared" si="3"/>
        <v>177400</v>
      </c>
      <c r="M52" s="51">
        <f>IF(ISBLANK(L52),"  ",IF(L76&gt;0,L52/L76,IF(L52&gt;0,1,0)))</f>
        <v>1.4483744323866321E-2</v>
      </c>
      <c r="N52" s="25"/>
    </row>
    <row r="53" spans="1:14" ht="15" customHeight="1" x14ac:dyDescent="0.2">
      <c r="A53" s="98" t="s">
        <v>50</v>
      </c>
      <c r="B53" s="125">
        <v>68379</v>
      </c>
      <c r="C53" s="48">
        <v>1</v>
      </c>
      <c r="D53" s="126">
        <v>0</v>
      </c>
      <c r="E53" s="49">
        <v>0</v>
      </c>
      <c r="F53" s="99">
        <f t="shared" si="2"/>
        <v>68379</v>
      </c>
      <c r="G53" s="51">
        <f>IF(ISBLANK(F53),"  ",IF(F76&gt;0,F53/F76,IF(F53&gt;0,1,0)))</f>
        <v>6.0356359644815902E-3</v>
      </c>
      <c r="H53" s="125">
        <v>75000</v>
      </c>
      <c r="I53" s="48">
        <v>1</v>
      </c>
      <c r="J53" s="126">
        <v>0</v>
      </c>
      <c r="K53" s="49">
        <v>0</v>
      </c>
      <c r="L53" s="99">
        <f t="shared" si="3"/>
        <v>75000</v>
      </c>
      <c r="M53" s="51">
        <f>IF(ISBLANK(L53),"  ",IF(L76&gt;0,L53/L76,IF(L53&gt;0,1,0)))</f>
        <v>6.1233417378239799E-3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v>0</v>
      </c>
      <c r="F54" s="99">
        <f t="shared" si="2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v>0</v>
      </c>
      <c r="L54" s="99">
        <f t="shared" si="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390411</v>
      </c>
      <c r="C55" s="48">
        <v>0.64135014858731165</v>
      </c>
      <c r="D55" s="80">
        <v>218322</v>
      </c>
      <c r="E55" s="49">
        <v>0.58219200000000004</v>
      </c>
      <c r="F55" s="97">
        <f t="shared" si="2"/>
        <v>608733</v>
      </c>
      <c r="G55" s="51">
        <f>IF(ISBLANK(F55),"  ",IF(F76&gt;0,F55/F76,IF(F55&gt;0,1,0)))</f>
        <v>5.3731274039789584E-2</v>
      </c>
      <c r="H55" s="79">
        <v>375000</v>
      </c>
      <c r="I55" s="48">
        <v>0.57862333935101606</v>
      </c>
      <c r="J55" s="80">
        <v>273090</v>
      </c>
      <c r="K55" s="49">
        <v>0.42137666064898394</v>
      </c>
      <c r="L55" s="97">
        <f t="shared" si="3"/>
        <v>648090</v>
      </c>
      <c r="M55" s="51">
        <f>IF(ISBLANK(L55),"  ",IF(L76&gt;0,L55/L76,IF(L55&gt;0,1,0)))</f>
        <v>5.2913020624884573E-2</v>
      </c>
      <c r="N55" s="25"/>
    </row>
    <row r="56" spans="1:14" s="77" customFormat="1" ht="15" customHeight="1" x14ac:dyDescent="0.25">
      <c r="A56" s="87" t="s">
        <v>53</v>
      </c>
      <c r="B56" s="127">
        <v>2464430.15</v>
      </c>
      <c r="C56" s="84">
        <v>0.86705394180068374</v>
      </c>
      <c r="D56" s="107">
        <v>377873</v>
      </c>
      <c r="E56" s="75">
        <v>0.1409973880597015</v>
      </c>
      <c r="F56" s="100">
        <f>F55+F53+F52+F51+F50+F54</f>
        <v>2842303.15</v>
      </c>
      <c r="G56" s="74">
        <f>IF(ISBLANK(F56),"  ",IF(F76&gt;0,F56/F76,IF(F56&gt;0,1,0)))</f>
        <v>0.25088268494858523</v>
      </c>
      <c r="H56" s="127">
        <v>2680000</v>
      </c>
      <c r="I56" s="84">
        <v>0.85609601052870321</v>
      </c>
      <c r="J56" s="107">
        <v>450490</v>
      </c>
      <c r="K56" s="75">
        <v>0.14390398947129682</v>
      </c>
      <c r="L56" s="97">
        <f t="shared" si="3"/>
        <v>3130490</v>
      </c>
      <c r="M56" s="74">
        <f>IF(ISBLANK(L56),"  ",IF(L76&gt;0,L56/L76,IF(L56&gt;0,1,0)))</f>
        <v>0.25558746769120788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v>0</v>
      </c>
      <c r="F57" s="101">
        <f t="shared" ref="F57:F66" si="4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v>0</v>
      </c>
      <c r="L57" s="101">
        <f t="shared" si="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v>0</v>
      </c>
      <c r="F58" s="34">
        <f t="shared" si="4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v>0</v>
      </c>
      <c r="L58" s="34">
        <f t="shared" si="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26219.599999999999</v>
      </c>
      <c r="C59" s="48">
        <v>1</v>
      </c>
      <c r="D59" s="80">
        <v>0</v>
      </c>
      <c r="E59" s="49">
        <v>0</v>
      </c>
      <c r="F59" s="34">
        <f t="shared" si="4"/>
        <v>26219.599999999999</v>
      </c>
      <c r="G59" s="51">
        <f>IF(ISBLANK(F59),"  ",IF(F76&gt;0,F59/F76,IF(F59&gt;0,1,0)))</f>
        <v>2.3143356985963746E-3</v>
      </c>
      <c r="H59" s="32">
        <v>25000</v>
      </c>
      <c r="I59" s="48">
        <v>1</v>
      </c>
      <c r="J59" s="80">
        <v>0</v>
      </c>
      <c r="K59" s="49">
        <v>0</v>
      </c>
      <c r="L59" s="34">
        <f t="shared" si="3"/>
        <v>25000</v>
      </c>
      <c r="M59" s="51">
        <f>IF(ISBLANK(L59),"  ",IF(L76&gt;0,L59/L76,IF(L59&gt;0,1,0)))</f>
        <v>2.0411139126079933E-3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492987</v>
      </c>
      <c r="E60" s="49">
        <v>1</v>
      </c>
      <c r="F60" s="68">
        <f t="shared" si="4"/>
        <v>492987</v>
      </c>
      <c r="G60" s="51">
        <f>IF(ISBLANK(F60),"  ",IF(F76&gt;0,F60/F76,IF(F60&gt;0,1,0)))</f>
        <v>4.3514676541363366E-2</v>
      </c>
      <c r="H60" s="69">
        <v>0</v>
      </c>
      <c r="I60" s="48">
        <v>0</v>
      </c>
      <c r="J60" s="70">
        <v>328203</v>
      </c>
      <c r="K60" s="49">
        <v>1</v>
      </c>
      <c r="L60" s="68">
        <f t="shared" si="3"/>
        <v>328203</v>
      </c>
      <c r="M60" s="51">
        <f>IF(ISBLANK(L60),"  ",IF(L76&gt;0,L60/L76,IF(L60&gt;0,1,0)))</f>
        <v>2.6795988378387248E-2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v>0</v>
      </c>
      <c r="F61" s="34">
        <f t="shared" si="4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v>0</v>
      </c>
      <c r="L61" s="34">
        <f t="shared" si="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v>0</v>
      </c>
      <c r="F62" s="34">
        <f t="shared" si="4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v>0</v>
      </c>
      <c r="L62" s="34">
        <f t="shared" si="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v>0</v>
      </c>
      <c r="F63" s="34">
        <f t="shared" si="4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v>0</v>
      </c>
      <c r="L63" s="34">
        <f t="shared" si="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v>0</v>
      </c>
      <c r="F64" s="34">
        <f t="shared" si="4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v>0</v>
      </c>
      <c r="L64" s="34">
        <f t="shared" si="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v>0</v>
      </c>
      <c r="F65" s="34">
        <f t="shared" si="4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v>0</v>
      </c>
      <c r="L65" s="34">
        <f t="shared" si="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23347.64</v>
      </c>
      <c r="C66" s="48">
        <v>0.85668378128175049</v>
      </c>
      <c r="D66" s="80">
        <v>3905.87</v>
      </c>
      <c r="E66" s="49">
        <v>0.15623480000000001</v>
      </c>
      <c r="F66" s="34">
        <f t="shared" si="4"/>
        <v>27253.51</v>
      </c>
      <c r="G66" s="51">
        <f>IF(ISBLANK(F66),"  ",IF(F76&gt;0,F66/F76,IF(F66&gt;0,1,0)))</f>
        <v>2.4055962373588187E-3</v>
      </c>
      <c r="H66" s="32">
        <v>25000</v>
      </c>
      <c r="I66" s="48">
        <v>1</v>
      </c>
      <c r="J66" s="80">
        <v>0</v>
      </c>
      <c r="K66" s="49">
        <v>0</v>
      </c>
      <c r="L66" s="34">
        <f t="shared" si="3"/>
        <v>25000</v>
      </c>
      <c r="M66" s="51">
        <f>IF(ISBLANK(L66),"  ",IF(L76&gt;0,L66/L76,IF(L66&gt;0,1,0)))</f>
        <v>2.0411139126079933E-3</v>
      </c>
      <c r="N66" s="25"/>
    </row>
    <row r="67" spans="1:14" s="77" customFormat="1" ht="15" customHeight="1" x14ac:dyDescent="0.25">
      <c r="A67" s="105" t="s">
        <v>64</v>
      </c>
      <c r="B67" s="106">
        <v>2513997.39</v>
      </c>
      <c r="C67" s="84">
        <v>0.74186279687180046</v>
      </c>
      <c r="D67" s="107">
        <v>874765.87</v>
      </c>
      <c r="E67" s="75">
        <v>0.32042705860805859</v>
      </c>
      <c r="F67" s="106">
        <f>F66+F65+F64+F63+F62+F61+F60+F59+F58+F57+F56</f>
        <v>3388763.26</v>
      </c>
      <c r="G67" s="74">
        <f>IF(ISBLANK(F67),"  ",IF(F76&gt;0,F67/F76,IF(F67&gt;0,1,0)))</f>
        <v>0.29911729342590382</v>
      </c>
      <c r="H67" s="106">
        <v>2730000</v>
      </c>
      <c r="I67" s="84">
        <v>0.77806750262847157</v>
      </c>
      <c r="J67" s="107">
        <v>778693</v>
      </c>
      <c r="K67" s="75">
        <v>0.22193249737152837</v>
      </c>
      <c r="L67" s="106">
        <f>L66+L65+L64+L63+L62+L61+L60+L59+L58+L57+L56</f>
        <v>3508693</v>
      </c>
      <c r="M67" s="74">
        <f>IF(ISBLANK(L67),"  ",IF(L76&gt;0,L67/L76,IF(L67&gt;0,1,0)))</f>
        <v>0.28646568389481114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v>0</v>
      </c>
      <c r="D69" s="93">
        <v>0</v>
      </c>
      <c r="E69" s="44"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v>0</v>
      </c>
      <c r="J69" s="93">
        <v>0</v>
      </c>
      <c r="K69" s="44"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3166771</v>
      </c>
      <c r="E72" s="44">
        <v>1</v>
      </c>
      <c r="F72" s="58">
        <f>D72+B72</f>
        <v>3166771</v>
      </c>
      <c r="G72" s="46">
        <f>IF(ISBLANK(F72),"  ",IF(F76&gt;0,F72/F76,IF(F72&gt;0,1,0)))</f>
        <v>0.27952261569893289</v>
      </c>
      <c r="H72" s="3">
        <v>0</v>
      </c>
      <c r="I72" s="42">
        <v>0</v>
      </c>
      <c r="J72" s="93">
        <v>3500000</v>
      </c>
      <c r="K72" s="44">
        <v>1</v>
      </c>
      <c r="L72" s="58">
        <f>J72+H72</f>
        <v>3500000</v>
      </c>
      <c r="M72" s="46">
        <f>IF(ISBLANK(L72),"  ",IF(L76&gt;0,L72/L76,IF(L72&gt;0,1,0)))</f>
        <v>0.28575594776511903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735372</v>
      </c>
      <c r="E73" s="49">
        <v>1</v>
      </c>
      <c r="F73" s="34">
        <f>D73+B73</f>
        <v>735372</v>
      </c>
      <c r="G73" s="51">
        <f>IF(ISBLANK(F73),"  ",IF(F76&gt;0,F73/F76,IF(F73&gt;0,1,0)))</f>
        <v>6.4909368234001022E-2</v>
      </c>
      <c r="H73" s="32">
        <v>0</v>
      </c>
      <c r="I73" s="48">
        <v>0</v>
      </c>
      <c r="J73" s="80">
        <v>981445</v>
      </c>
      <c r="K73" s="49">
        <v>1</v>
      </c>
      <c r="L73" s="34">
        <f>J73+H73</f>
        <v>981445</v>
      </c>
      <c r="M73" s="51">
        <f>IF(ISBLANK(L73),"  ",IF(L76&gt;0,L73/L76,IF(L73&gt;0,1,0)))</f>
        <v>8.0129641758382081E-2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v>0</v>
      </c>
      <c r="D74" s="111">
        <v>3902143</v>
      </c>
      <c r="E74" s="75">
        <v>1</v>
      </c>
      <c r="F74" s="112">
        <f>F73+F72+F71+F70+F69</f>
        <v>3902143</v>
      </c>
      <c r="G74" s="74">
        <f>IF(ISBLANK(F74),"  ",IF(F76&gt;0,F74/F76,IF(F74&gt;0,1,0)))</f>
        <v>0.34443198393293389</v>
      </c>
      <c r="H74" s="110">
        <v>0</v>
      </c>
      <c r="I74" s="84">
        <v>0</v>
      </c>
      <c r="J74" s="111">
        <v>4481445</v>
      </c>
      <c r="K74" s="75">
        <v>1</v>
      </c>
      <c r="L74" s="112">
        <f>L73+L72+L71+L70+L69</f>
        <v>4481445</v>
      </c>
      <c r="M74" s="74">
        <f>IF(ISBLANK(L74),"  ",IF(L76&gt;0,L74/L76,IF(L74&gt;0,1,0)))</f>
        <v>0.36588558952350114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6551065.2300000004</v>
      </c>
      <c r="C76" s="116">
        <v>0.57824543950412943</v>
      </c>
      <c r="D76" s="115">
        <v>4778146.87</v>
      </c>
      <c r="E76" s="117">
        <v>0.42175456049587068</v>
      </c>
      <c r="F76" s="115">
        <f>F74+F67+F47+F40+F48+F75</f>
        <v>11329212.1</v>
      </c>
      <c r="G76" s="118">
        <f>IF(ISBLANK(F76),"  ",IF(F76&gt;0,F76/F76,IF(F76&gt;0,1,0)))</f>
        <v>1</v>
      </c>
      <c r="H76" s="115">
        <v>6988076</v>
      </c>
      <c r="I76" s="116">
        <v>0.57053836583848061</v>
      </c>
      <c r="J76" s="115">
        <v>5260138</v>
      </c>
      <c r="K76" s="117">
        <v>0.42946163416151939</v>
      </c>
      <c r="L76" s="115">
        <f>L74+L67+L47+L40+L48+L75</f>
        <v>12248214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  <row r="80" spans="1:14" x14ac:dyDescent="0.2">
      <c r="B80" s="6"/>
      <c r="D80" s="6"/>
      <c r="F80" s="6"/>
      <c r="H80" s="6"/>
      <c r="J80" s="6"/>
      <c r="L80" s="6"/>
    </row>
    <row r="81" spans="1:12" x14ac:dyDescent="0.2">
      <c r="A81" s="6" t="s">
        <v>108</v>
      </c>
      <c r="B81" s="6"/>
      <c r="D81" s="6"/>
      <c r="F81" s="6"/>
      <c r="H81" s="6"/>
      <c r="J81" s="6"/>
      <c r="L81" s="6"/>
    </row>
    <row r="89" spans="1:12" x14ac:dyDescent="0.2">
      <c r="A89" s="6" t="s">
        <v>4</v>
      </c>
    </row>
  </sheetData>
  <hyperlinks>
    <hyperlink ref="O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A40" sqref="A40:XFD40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BOR!B13+ULSBoard!B13+SUBoard!B13+LCTCBoard!B13+Online!B13</f>
        <v>25725094.789999999</v>
      </c>
      <c r="C13" s="42">
        <f t="shared" ref="C13:C76" si="0">IF(ISBLANK(B13),"  ",IF(F13&gt;0,B13/F13,IF(B13&gt;0,1,0)))</f>
        <v>1</v>
      </c>
      <c r="D13" s="43">
        <f>BOR!D13+ULSBoard!D13+SUBoard!D13+LCTCBoard!D13+Online!D13</f>
        <v>0</v>
      </c>
      <c r="E13" s="44">
        <f>IF(ISBLANK(D13),"  ",IF(F13&gt;0,D13/F13,IF(D13&gt;0,1,0)))</f>
        <v>0</v>
      </c>
      <c r="F13" s="45">
        <f>D13+B13</f>
        <v>25725094.789999999</v>
      </c>
      <c r="G13" s="46">
        <f>IF(ISBLANK(F13),"  ",IF(F76&gt;0,F13/F76,IF(F13&gt;0,1,0)))</f>
        <v>0.21194377559068667</v>
      </c>
      <c r="H13" s="175">
        <f>BOR!H13+ULSBoard!H13+SUBoard!H13+LCTCBoard!H13+Online!H13</f>
        <v>28347966</v>
      </c>
      <c r="I13" s="42">
        <f>IF(ISBLANK(H13),"  ",IF(L13&gt;0,H13/L13,IF(H13&gt;0,1,0)))</f>
        <v>1</v>
      </c>
      <c r="J13" s="43">
        <f>BOR!J13+ULSBoard!J13+SUBoard!J13+LCTCBoard!J13+Online!J13</f>
        <v>0</v>
      </c>
      <c r="K13" s="44">
        <f>IF(ISBLANK(J13),"  ",IF(L13&gt;0,J13/L13,IF(J13&gt;0,1,0)))</f>
        <v>0</v>
      </c>
      <c r="L13" s="45">
        <f t="shared" ref="L13:L34" si="1">J13+H13</f>
        <v>28347966</v>
      </c>
      <c r="M13" s="47">
        <f>IF(ISBLANK(L13),"  ",IF(L76&gt;0,L13/L76,IF(L13&gt;0,1,0)))</f>
        <v>0.21116235911559725</v>
      </c>
      <c r="N13" s="25"/>
    </row>
    <row r="14" spans="1:17" ht="15" customHeight="1" x14ac:dyDescent="0.2">
      <c r="A14" s="11" t="s">
        <v>13</v>
      </c>
      <c r="B14" s="4">
        <f>BOR!B14+ULSBoard!B14+SUBoard!B14+LCTCBoard!B14+Online!B14</f>
        <v>0</v>
      </c>
      <c r="C14" s="48">
        <f t="shared" si="0"/>
        <v>0</v>
      </c>
      <c r="D14" s="43">
        <f>BOR!D14+ULSBoard!D14+SUBoard!D14+LCTCBoard!D14+Online!D14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175">
        <f>BOR!H14+ULSBoard!H14+SUBoard!H14+LCTCBoard!H14+Online!H14</f>
        <v>0</v>
      </c>
      <c r="I14" s="48">
        <f>IF(ISBLANK(H14),"  ",IF(L14&gt;0,H14/L14,IF(H14&gt;0,1,0)))</f>
        <v>0</v>
      </c>
      <c r="J14" s="43">
        <f>BOR!J14+ULSBoard!J14+SUBoard!J14+LCTCBoard!J14+Online!J14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BOR!B15+ULSBoard!B15+SUBoard!B15+LCTCBoard!B15+Online!B15</f>
        <v>29903162.719999999</v>
      </c>
      <c r="C15" s="53">
        <f t="shared" si="0"/>
        <v>1</v>
      </c>
      <c r="D15" s="43">
        <f>BOR!D15+ULSBoard!D15+SUBoard!D15+LCTCBoard!D15+Online!D15</f>
        <v>0</v>
      </c>
      <c r="E15" s="55">
        <f>IF(ISBLANK(D15),"  ",IF(F15&gt;0,D15/F15,IF(D15&gt;0,1,0)))</f>
        <v>0</v>
      </c>
      <c r="F15" s="38">
        <f>D15+B15</f>
        <v>29903162.719999999</v>
      </c>
      <c r="G15" s="56">
        <f>IF(ISBLANK(F15),"  ",IF(F76&gt;0,F15/F76,IF(F15&gt;0,1,0)))</f>
        <v>0.24636601966742325</v>
      </c>
      <c r="H15" s="175">
        <f>BOR!H15+ULSBoard!H15+SUBoard!H15+LCTCBoard!H15+Online!H15</f>
        <v>34772000</v>
      </c>
      <c r="I15" s="53">
        <f>IF(ISBLANK(H15),"  ",IF(L15&gt;0,H15/L15,IF(H15&gt;0,1,0)))</f>
        <v>1</v>
      </c>
      <c r="J15" s="43">
        <f>BOR!J15+ULSBoard!J15+SUBoard!J15+LCTCBoard!J15+Online!J15</f>
        <v>0</v>
      </c>
      <c r="K15" s="55">
        <f>IF(ISBLANK(J15),"  ",IF(L15&gt;0,J15/L15,IF(J15&gt;0,1,0)))</f>
        <v>0</v>
      </c>
      <c r="L15" s="38">
        <f t="shared" si="1"/>
        <v>34772000</v>
      </c>
      <c r="M15" s="56">
        <f>IF(ISBLANK(L15),"  ",IF(L76&gt;0,L15/L76,IF(L15&gt;0,1,0)))</f>
        <v>0.25901461682180471</v>
      </c>
      <c r="N15" s="25"/>
    </row>
    <row r="16" spans="1:17" ht="15" customHeight="1" x14ac:dyDescent="0.2">
      <c r="A16" s="57" t="s">
        <v>15</v>
      </c>
      <c r="B16" s="4">
        <f>BOR!B16+ULSBoard!B16+SUBoard!B16+LCTCBoard!B16+Online!B16</f>
        <v>122370.13</v>
      </c>
      <c r="C16" s="42">
        <f t="shared" si="0"/>
        <v>1</v>
      </c>
      <c r="D16" s="43">
        <f>BOR!D16+ULSBoard!D16+SUBoard!D16+LCTCBoard!D16+Online!D16</f>
        <v>0</v>
      </c>
      <c r="E16" s="44">
        <f>IF(ISBLANK(D16),"  ",IF(F16&gt;0,D16/F16,IF(D16&gt;0,1,0)))</f>
        <v>0</v>
      </c>
      <c r="F16" s="58">
        <f t="shared" ref="F16:F39" si="2">D16+B16</f>
        <v>122370.13</v>
      </c>
      <c r="G16" s="46">
        <f>IF(ISBLANK(F16),"  ",IF(F76&gt;0,F16/F76,IF(F16&gt;0,1,0)))</f>
        <v>1.0081823831337242E-3</v>
      </c>
      <c r="H16" s="175">
        <f>BOR!H16+ULSBoard!H16+SUBoard!H16+LCTCBoard!H16+Online!H16</f>
        <v>2142000</v>
      </c>
      <c r="I16" s="42">
        <f t="shared" ref="I16:I34" si="3">IF(ISBLANK(H16),"  ",IF(L16&gt;0,H16/L16,IF(H16&gt;0,1,0)))</f>
        <v>1</v>
      </c>
      <c r="J16" s="43">
        <f>BOR!J16+ULSBoard!J16+SUBoard!J16+LCTCBoard!J16+Online!J16</f>
        <v>0</v>
      </c>
      <c r="K16" s="44">
        <f t="shared" ref="K16:K34" si="4">IF(ISBLANK(J16),"  ",IF(L16&gt;0,J16/L16,IF(J16&gt;0,1,0)))</f>
        <v>0</v>
      </c>
      <c r="L16" s="58">
        <f t="shared" si="1"/>
        <v>2142000</v>
      </c>
      <c r="M16" s="46">
        <f>IF(ISBLANK(L16),"  ",IF(L76&gt;0,L16/L76,IF(L16&gt;0,1,0)))</f>
        <v>1.5955634108831981E-2</v>
      </c>
      <c r="N16" s="25"/>
    </row>
    <row r="17" spans="1:14" ht="15" customHeight="1" x14ac:dyDescent="0.2">
      <c r="A17" s="59" t="s">
        <v>16</v>
      </c>
      <c r="B17" s="4">
        <f>BOR!B17+ULSBoard!B17+SUBoard!B17+LCTCBoard!B17+Online!B17</f>
        <v>0</v>
      </c>
      <c r="C17" s="48">
        <f t="shared" si="0"/>
        <v>0</v>
      </c>
      <c r="D17" s="43">
        <f>BOR!D17+ULSBoard!D17+SUBoard!D17+LCTCBoard!D17+Online!D17</f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175">
        <f>BOR!H17+ULSBoard!H17+SUBoard!H17+LCTCBoard!H17+Online!H17</f>
        <v>0</v>
      </c>
      <c r="I17" s="48">
        <f t="shared" si="3"/>
        <v>0</v>
      </c>
      <c r="J17" s="43">
        <f>BOR!J17+ULSBoard!J17+SUBoard!J17+LCTCBoard!J17+Online!J17</f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4">
        <f>BOR!B18+ULSBoard!B18+SUBoard!B18+LCTCBoard!B18+Online!B18</f>
        <v>0</v>
      </c>
      <c r="C18" s="48">
        <f t="shared" si="0"/>
        <v>0</v>
      </c>
      <c r="D18" s="43">
        <f>BOR!D18+ULSBoard!D18+SUBoard!D18+LCTCBoard!D18+Online!D18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175">
        <f>BOR!H18+ULSBoard!H18+SUBoard!H18+LCTCBoard!H18+Online!H18</f>
        <v>0</v>
      </c>
      <c r="I18" s="48">
        <f t="shared" si="3"/>
        <v>0</v>
      </c>
      <c r="J18" s="43">
        <f>BOR!J18+ULSBoard!J18+SUBoard!J18+LCTCBoard!J18+Online!J18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BOR!B19+ULSBoard!B19+SUBoard!B19+LCTCBoard!B19+Online!B19</f>
        <v>0</v>
      </c>
      <c r="C19" s="48">
        <f t="shared" si="0"/>
        <v>0</v>
      </c>
      <c r="D19" s="43">
        <f>BOR!D19+ULSBoard!D19+SUBoard!D19+LCTCBoard!D19+Online!D19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175">
        <f>BOR!H19+ULSBoard!H19+SUBoard!H19+LCTCBoard!H19+Online!H19</f>
        <v>0</v>
      </c>
      <c r="I19" s="48">
        <f t="shared" si="3"/>
        <v>0</v>
      </c>
      <c r="J19" s="43">
        <f>BOR!J19+ULSBoard!J19+SUBoard!J19+LCTCBoard!J19+Online!J19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BOR!B20+ULSBoard!B20+SUBoard!B20+LCTCBoard!B20+Online!B20</f>
        <v>0</v>
      </c>
      <c r="C20" s="48">
        <f t="shared" si="0"/>
        <v>0</v>
      </c>
      <c r="D20" s="43">
        <f>BOR!D20+ULSBoard!D20+SUBoard!D20+LCTCBoard!D20+Online!D20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175">
        <f>BOR!H20+ULSBoard!H20+SUBoard!H20+LCTCBoard!H20+Online!H20</f>
        <v>0</v>
      </c>
      <c r="I20" s="48">
        <f t="shared" si="3"/>
        <v>0</v>
      </c>
      <c r="J20" s="43">
        <f>BOR!J20+ULSBoard!J20+SUBoard!J20+LCTCBoard!J20+Online!J20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BOR!B21+ULSBoard!B21+SUBoard!B21+LCTCBoard!B21+Online!B21</f>
        <v>0</v>
      </c>
      <c r="C21" s="48">
        <f t="shared" si="0"/>
        <v>0</v>
      </c>
      <c r="D21" s="43">
        <f>BOR!D21+ULSBoard!D21+SUBoard!D21+LCTCBoard!D21+Online!D21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175">
        <f>BOR!H21+ULSBoard!H21+SUBoard!H21+LCTCBoard!H21+Online!H21</f>
        <v>0</v>
      </c>
      <c r="I21" s="48">
        <f t="shared" si="3"/>
        <v>0</v>
      </c>
      <c r="J21" s="43">
        <f>BOR!J21+ULSBoard!J21+SUBoard!J21+LCTCBoard!J21+Online!J21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BOR!B22+ULSBoard!B22+SUBoard!B22+LCTCBoard!B22+Online!B22</f>
        <v>0</v>
      </c>
      <c r="C22" s="48">
        <f t="shared" si="0"/>
        <v>0</v>
      </c>
      <c r="D22" s="43">
        <f>BOR!D22+ULSBoard!D22+SUBoard!D22+LCTCBoard!D22+Online!D22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175">
        <f>BOR!H22+ULSBoard!H22+SUBoard!H22+LCTCBoard!H22+Online!H22</f>
        <v>0</v>
      </c>
      <c r="I22" s="48">
        <f t="shared" si="3"/>
        <v>0</v>
      </c>
      <c r="J22" s="43">
        <f>BOR!J22+ULSBoard!J22+SUBoard!J22+LCTCBoard!J22+Online!J22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BOR!B23+ULSBoard!B23+SUBoard!B23+LCTCBoard!B23+Online!B23</f>
        <v>0</v>
      </c>
      <c r="C23" s="48">
        <f t="shared" si="0"/>
        <v>0</v>
      </c>
      <c r="D23" s="43">
        <f>BOR!D23+ULSBoard!D23+SUBoard!D23+LCTCBoard!D23+Online!D23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175">
        <f>BOR!H23+ULSBoard!H23+SUBoard!H23+LCTCBoard!H23+Online!H23</f>
        <v>0</v>
      </c>
      <c r="I23" s="48">
        <f t="shared" si="3"/>
        <v>0</v>
      </c>
      <c r="J23" s="43">
        <f>BOR!J23+ULSBoard!J23+SUBoard!J23+LCTCBoard!J23+Online!J23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BOR!B24+ULSBoard!B24+SUBoard!B24+LCTCBoard!B24+Online!B24</f>
        <v>0</v>
      </c>
      <c r="C24" s="48">
        <f t="shared" si="0"/>
        <v>0</v>
      </c>
      <c r="D24" s="43">
        <f>BOR!D24+ULSBoard!D24+SUBoard!D24+LCTCBoard!D24+Online!D24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175">
        <f>BOR!H24+ULSBoard!H24+SUBoard!H24+LCTCBoard!H24+Online!H24</f>
        <v>0</v>
      </c>
      <c r="I24" s="48">
        <f t="shared" si="3"/>
        <v>0</v>
      </c>
      <c r="J24" s="43">
        <f>BOR!J24+ULSBoard!J24+SUBoard!J24+LCTCBoard!J24+Online!J24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BOR!B25+ULSBoard!B25+SUBoard!B25+LCTCBoard!B25+Online!B25</f>
        <v>0</v>
      </c>
      <c r="C25" s="48">
        <f t="shared" si="0"/>
        <v>0</v>
      </c>
      <c r="D25" s="43">
        <f>BOR!D25+ULSBoard!D25+SUBoard!D25+LCTCBoard!D25+Online!D25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175">
        <f>BOR!H25+ULSBoard!H25+SUBoard!H25+LCTCBoard!H25+Online!H25</f>
        <v>0</v>
      </c>
      <c r="I25" s="48">
        <f t="shared" si="3"/>
        <v>0</v>
      </c>
      <c r="J25" s="43">
        <f>BOR!J25+ULSBoard!J25+SUBoard!J25+LCTCBoard!J25+Online!J25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BOR!B26+ULSBoard!B26+SUBoard!B26+LCTCBoard!B26+Online!B26</f>
        <v>0</v>
      </c>
      <c r="C26" s="48">
        <f t="shared" si="0"/>
        <v>0</v>
      </c>
      <c r="D26" s="43">
        <f>BOR!D26+ULSBoard!D26+SUBoard!D26+LCTCBoard!D26+Online!D26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175">
        <f>BOR!H26+ULSBoard!H26+SUBoard!H26+LCTCBoard!H26+Online!H26</f>
        <v>0</v>
      </c>
      <c r="I26" s="48">
        <f t="shared" si="3"/>
        <v>0</v>
      </c>
      <c r="J26" s="43">
        <f>BOR!J26+ULSBoard!J26+SUBoard!J26+LCTCBoard!J26+Online!J26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BOR!B27+ULSBoard!B27+SUBoard!B27+LCTCBoard!B27+Online!B27</f>
        <v>19566396.390000001</v>
      </c>
      <c r="C27" s="48">
        <f t="shared" si="0"/>
        <v>1</v>
      </c>
      <c r="D27" s="43">
        <f>BOR!D27+ULSBoard!D27+SUBoard!D27+LCTCBoard!D27+Online!D27</f>
        <v>0</v>
      </c>
      <c r="E27" s="44">
        <f t="shared" si="5"/>
        <v>0</v>
      </c>
      <c r="F27" s="34">
        <f t="shared" si="2"/>
        <v>19566396.390000001</v>
      </c>
      <c r="G27" s="51">
        <f>IF(ISBLANK(F27),"  ",IF(F76&gt;0,F27/F76,IF(F27&gt;0,1,0)))</f>
        <v>0.16120352361976981</v>
      </c>
      <c r="H27" s="175">
        <f>BOR!H27+ULSBoard!H27+SUBoard!H27+LCTCBoard!H27+Online!H27</f>
        <v>22230000</v>
      </c>
      <c r="I27" s="48">
        <f t="shared" si="3"/>
        <v>1</v>
      </c>
      <c r="J27" s="43">
        <f>BOR!J27+ULSBoard!J27+SUBoard!J27+LCTCBoard!J27+Online!J27</f>
        <v>0</v>
      </c>
      <c r="K27" s="49">
        <f t="shared" si="4"/>
        <v>0</v>
      </c>
      <c r="L27" s="34">
        <f t="shared" si="1"/>
        <v>22230000</v>
      </c>
      <c r="M27" s="51">
        <f>IF(ISBLANK(L27),"  ",IF(L76&gt;0,L27/L76,IF(L27&gt;0,1,0)))</f>
        <v>0.16558998423871846</v>
      </c>
      <c r="N27" s="25"/>
    </row>
    <row r="28" spans="1:14" ht="15" customHeight="1" x14ac:dyDescent="0.2">
      <c r="A28" s="60" t="s">
        <v>27</v>
      </c>
      <c r="B28" s="4">
        <f>BOR!B28+ULSBoard!B28+SUBoard!B28+LCTCBoard!B28+Online!B28</f>
        <v>14396.2</v>
      </c>
      <c r="C28" s="48">
        <f t="shared" si="0"/>
        <v>1</v>
      </c>
      <c r="D28" s="43">
        <f>BOR!D28+ULSBoard!D28+SUBoard!D28+LCTCBoard!D28+Online!D28</f>
        <v>0</v>
      </c>
      <c r="E28" s="44">
        <f t="shared" si="5"/>
        <v>0</v>
      </c>
      <c r="F28" s="34">
        <f t="shared" si="2"/>
        <v>14396.2</v>
      </c>
      <c r="G28" s="51">
        <f>IF(ISBLANK(F28),"  ",IF(F76&gt;0,F28/F76,IF(F28&gt;0,1,0)))</f>
        <v>1.1860733680735423E-4</v>
      </c>
      <c r="H28" s="175">
        <f>BOR!H28+ULSBoard!H28+SUBoard!H28+LCTCBoard!H28+Online!H28</f>
        <v>200000</v>
      </c>
      <c r="I28" s="48">
        <f t="shared" si="3"/>
        <v>1</v>
      </c>
      <c r="J28" s="43">
        <f>BOR!J28+ULSBoard!J28+SUBoard!J28+LCTCBoard!J28+Online!J28</f>
        <v>0</v>
      </c>
      <c r="K28" s="49">
        <f t="shared" si="4"/>
        <v>0</v>
      </c>
      <c r="L28" s="34">
        <f t="shared" si="1"/>
        <v>200000</v>
      </c>
      <c r="M28" s="51">
        <f>IF(ISBLANK(L28),"  ",IF(L76&gt;0,L28/L76,IF(L28&gt;0,1,0)))</f>
        <v>1.4897884321971972E-3</v>
      </c>
      <c r="N28" s="25"/>
    </row>
    <row r="29" spans="1:14" ht="15" customHeight="1" x14ac:dyDescent="0.2">
      <c r="A29" s="60" t="s">
        <v>28</v>
      </c>
      <c r="B29" s="4">
        <f>BOR!B29+ULSBoard!B29+SUBoard!B29+LCTCBoard!B29+Online!B29</f>
        <v>10000000</v>
      </c>
      <c r="C29" s="48">
        <f t="shared" si="0"/>
        <v>1</v>
      </c>
      <c r="D29" s="43">
        <f>BOR!D29+ULSBoard!D29+SUBoard!D29+LCTCBoard!D29+Online!D29</f>
        <v>0</v>
      </c>
      <c r="E29" s="44">
        <f t="shared" si="5"/>
        <v>0</v>
      </c>
      <c r="F29" s="34">
        <f t="shared" si="2"/>
        <v>10000000</v>
      </c>
      <c r="G29" s="51">
        <f>IF(ISBLANK(F29),"  ",IF(F76&gt;0,F29/F76,IF(F29&gt;0,1,0)))</f>
        <v>8.2387947380110182E-2</v>
      </c>
      <c r="H29" s="175">
        <f>BOR!H29+ULSBoard!H29+SUBoard!H29+LCTCBoard!H29+Online!H29</f>
        <v>10000000</v>
      </c>
      <c r="I29" s="48">
        <f t="shared" si="3"/>
        <v>1</v>
      </c>
      <c r="J29" s="43">
        <f>BOR!J29+ULSBoard!J29+SUBoard!J29+LCTCBoard!J29+Online!J29</f>
        <v>0</v>
      </c>
      <c r="K29" s="49">
        <f t="shared" si="4"/>
        <v>0</v>
      </c>
      <c r="L29" s="34">
        <f t="shared" si="1"/>
        <v>10000000</v>
      </c>
      <c r="M29" s="51">
        <f>IF(ISBLANK(L29),"  ",IF(L76&gt;0,L29/L76,IF(L29&gt;0,1,0)))</f>
        <v>7.4489421609859857E-2</v>
      </c>
      <c r="N29" s="25"/>
    </row>
    <row r="30" spans="1:14" ht="15" customHeight="1" x14ac:dyDescent="0.2">
      <c r="A30" s="60" t="s">
        <v>29</v>
      </c>
      <c r="B30" s="4">
        <f>BOR!B30+ULSBoard!B30+SUBoard!B30+LCTCBoard!B30+Online!B30</f>
        <v>0</v>
      </c>
      <c r="C30" s="48">
        <f t="shared" si="0"/>
        <v>0</v>
      </c>
      <c r="D30" s="43">
        <f>BOR!D30+ULSBoard!D30+SUBoard!D30+LCTCBoard!D30+Online!D30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175">
        <f>BOR!H30+ULSBoard!H30+SUBoard!H30+LCTCBoard!H30+Online!H30</f>
        <v>0</v>
      </c>
      <c r="I30" s="48">
        <f t="shared" si="3"/>
        <v>0</v>
      </c>
      <c r="J30" s="43">
        <f>BOR!J30+ULSBoard!J30+SUBoard!J30+LCTCBoard!J30+Online!J30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BOR!B31+ULSBoard!B31+SUBoard!B31+LCTCBoard!B31+Online!B31</f>
        <v>0</v>
      </c>
      <c r="C31" s="48">
        <f t="shared" si="0"/>
        <v>0</v>
      </c>
      <c r="D31" s="43">
        <f>BOR!D31+ULSBoard!D31+SUBoard!D31+LCTCBoard!D31+Online!D31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175">
        <f>BOR!H31+ULSBoard!H31+SUBoard!H31+LCTCBoard!H31+Online!H31</f>
        <v>0</v>
      </c>
      <c r="I31" s="48">
        <f t="shared" si="3"/>
        <v>0</v>
      </c>
      <c r="J31" s="43">
        <f>BOR!J31+ULSBoard!J31+SUBoard!J31+LCTCBoard!J31+Online!J31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BOR!B32+ULSBoard!B32+SUBoard!B32+LCTCBoard!B32+Online!B32</f>
        <v>0</v>
      </c>
      <c r="C32" s="48">
        <f t="shared" si="0"/>
        <v>0</v>
      </c>
      <c r="D32" s="43">
        <f>BOR!D32+ULSBoard!D32+SUBoard!D32+LCTCBoard!D32+Online!D32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175">
        <f>BOR!H32+ULSBoard!H32+SUBoard!H32+LCTCBoard!H32+Online!H32</f>
        <v>0</v>
      </c>
      <c r="I32" s="48">
        <f t="shared" si="3"/>
        <v>0</v>
      </c>
      <c r="J32" s="43">
        <f>BOR!J32+ULSBoard!J32+SUBoard!J32+LCTCBoard!J32+Online!J32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BOR!B33+ULSBoard!B33+SUBoard!B33+LCTCBoard!B33+Online!B33</f>
        <v>200000</v>
      </c>
      <c r="C33" s="48">
        <f>IF(ISBLANK(B33),"  ",IF(F33&gt;0,B33/F33,IF(B33&gt;0,1,0)))</f>
        <v>1</v>
      </c>
      <c r="D33" s="43">
        <f>BOR!D33+ULSBoard!D33+SUBoard!D33+LCTCBoard!D33+Online!D33</f>
        <v>0</v>
      </c>
      <c r="E33" s="44">
        <f>IF(ISBLANK(D33),"  ",IF(F33&gt;0,D33/F33,IF(D33&gt;0,1,0)))</f>
        <v>0</v>
      </c>
      <c r="F33" s="34">
        <f t="shared" si="2"/>
        <v>200000</v>
      </c>
      <c r="G33" s="51">
        <f>IF(ISBLANK(F33),"  ",IF(F76&gt;0,F33/F76,IF(F33&gt;0,1,0)))</f>
        <v>1.6477589476022038E-3</v>
      </c>
      <c r="H33" s="175">
        <f>BOR!H33+ULSBoard!H33+SUBoard!H33+LCTCBoard!H33+Online!H33</f>
        <v>200000</v>
      </c>
      <c r="I33" s="48">
        <f>IF(ISBLANK(H33),"  ",IF(L33&gt;0,H33/L33,IF(H33&gt;0,1,0)))</f>
        <v>1</v>
      </c>
      <c r="J33" s="43">
        <f>BOR!J33+ULSBoard!J33+SUBoard!J33+LCTCBoard!J33+Online!J33</f>
        <v>0</v>
      </c>
      <c r="K33" s="49">
        <f>IF(ISBLANK(J33),"  ",IF(L33&gt;0,J33/L33,IF(J33&gt;0,1,0)))</f>
        <v>0</v>
      </c>
      <c r="L33" s="34">
        <f t="shared" si="1"/>
        <v>200000</v>
      </c>
      <c r="M33" s="51">
        <f>IF(ISBLANK(L33),"  ",IF(L76&gt;0,L33/L76,IF(L33&gt;0,1,0)))</f>
        <v>1.4897884321971972E-3</v>
      </c>
      <c r="N33" s="25"/>
    </row>
    <row r="34" spans="1:14" ht="15" customHeight="1" x14ac:dyDescent="0.2">
      <c r="A34" s="60" t="s">
        <v>32</v>
      </c>
      <c r="B34" s="4">
        <f>BOR!B34+ULSBoard!B34+SUBoard!B34+LCTCBoard!B34+Online!B34</f>
        <v>0</v>
      </c>
      <c r="C34" s="48">
        <f t="shared" si="0"/>
        <v>0</v>
      </c>
      <c r="D34" s="43">
        <f>BOR!D34+ULSBoard!D34+SUBoard!D34+LCTCBoard!D34+Online!D34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175">
        <f>BOR!H34+ULSBoard!H34+SUBoard!H34+LCTCBoard!H34+Online!H34</f>
        <v>0</v>
      </c>
      <c r="I34" s="48">
        <f t="shared" si="3"/>
        <v>0</v>
      </c>
      <c r="J34" s="43">
        <f>BOR!J34+ULSBoard!J34+SUBoard!J34+LCTCBoard!J34+Online!J34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175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BOR!B36+ULSBoard!B36+SUBoard!B36+LCTCBoard!B36+Online!B36</f>
        <v>0</v>
      </c>
      <c r="C36" s="48">
        <f t="shared" si="0"/>
        <v>0</v>
      </c>
      <c r="D36" s="43">
        <f>BOR!D36+ULSBoard!D36+SUBoard!D36+LCTCBoard!D36+Online!D36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175">
        <f>BOR!H36+ULSBoard!H36+SUBoard!H36+LCTCBoard!H36+Online!H36</f>
        <v>0</v>
      </c>
      <c r="I36" s="48">
        <f>IF(ISBLANK(H36),"  ",IF(L36&gt;0,H36/L36,IF(H36&gt;0,1,0)))</f>
        <v>0</v>
      </c>
      <c r="J36" s="43">
        <f>BOR!J36+ULSBoard!J36+SUBoard!J36+LCTCBoard!J36+Online!J36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176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BOR!B38+ULSBoard!B38+SUBoard!B38+LCTCBoard!B38+Online!B38</f>
        <v>0</v>
      </c>
      <c r="C38" s="48">
        <f t="shared" si="0"/>
        <v>0</v>
      </c>
      <c r="D38" s="43">
        <f>BOR!D38+ULSBoard!D38+SUBoard!D38+LCTCBoard!D38+Online!D38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175">
        <f>BOR!H38+ULSBoard!H38+SUBoard!H38+LCTCBoard!H38+Online!H38</f>
        <v>0</v>
      </c>
      <c r="I38" s="48">
        <f>IF(ISBLANK(H38),"  ",IF(L38&gt;0,H38/L38,IF(H38&gt;0,1,0)))</f>
        <v>0</v>
      </c>
      <c r="J38" s="43">
        <f>BOR!J38+ULSBoard!J38+SUBoard!J38+LCTCBoard!J38+Online!J38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177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B39+B38+B36+B34+B33+B29+B28+B26+B27+B25+B24+B23+B22+B21+B20+B19+B18+B17+B16+B14+B13+B30+B31+B32</f>
        <v>55628257.509999998</v>
      </c>
      <c r="C40" s="84">
        <f t="shared" si="0"/>
        <v>1.0036082678580309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55428257.509999998</v>
      </c>
      <c r="G40" s="74">
        <f>IF(ISBLANK(F40),"  ",IF(F76&gt;0,F40/F76,IF(F40&gt;0,1,0)))</f>
        <v>0.45666203631050772</v>
      </c>
      <c r="H40" s="178">
        <f>H39+H38+H36+H34+H33+H29+H28+H26+H27+H25+H24+H23+H22+H21+H20+H19+H18+H17+H16+H14+H13+H30+H31+H32</f>
        <v>63119966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L39+L38+L36+L34+L33+L29+L28+L26+L27+L25+L24+L23+L22+L21+L20+L19+L18+L17+L16+L14+L13+L30+L31+L32</f>
        <v>63119966</v>
      </c>
      <c r="M40" s="74">
        <f>IF(ISBLANK(L40),"  ",IF(L76&gt;0,L40/L76,IF(L40&gt;0,1,0)))</f>
        <v>0.47017697593740193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1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BOR!B42+ULSBoard!B42+SUBoard!B42+LCTCBoard!B42+Online!B42</f>
        <v>0</v>
      </c>
      <c r="C42" s="42">
        <f t="shared" si="0"/>
        <v>0</v>
      </c>
      <c r="D42" s="43">
        <f>BOR!D42+ULSBoard!D42+SUBoard!D42+LCTCBoard!D42+Online!D42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175">
        <f>BOR!H42+ULSBoard!H42+SUBoard!H42+LCTCBoard!H42+Online!H42</f>
        <v>0</v>
      </c>
      <c r="I42" s="42">
        <f t="shared" ref="I42:I48" si="7">IF(ISBLANK(H42),"  ",IF(L42&gt;0,H42/L42,IF(H42&gt;0,1,0)))</f>
        <v>0</v>
      </c>
      <c r="J42" s="43">
        <f>BOR!J42+ULSBoard!J42+SUBoard!J42+LCTCBoard!J42+Online!J42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BOR!B43+ULSBoard!B43+SUBoard!B43+LCTCBoard!B43+Online!B43</f>
        <v>0</v>
      </c>
      <c r="C43" s="48">
        <f t="shared" si="0"/>
        <v>0</v>
      </c>
      <c r="D43" s="43">
        <f>BOR!D43+ULSBoard!D43+SUBoard!D43+LCTCBoard!D43+Online!D43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175">
        <f>BOR!H43+ULSBoard!H43+SUBoard!H43+LCTCBoard!H43+Online!H43</f>
        <v>0</v>
      </c>
      <c r="I43" s="48">
        <f t="shared" si="7"/>
        <v>0</v>
      </c>
      <c r="J43" s="43">
        <f>BOR!J43+ULSBoard!J43+SUBoard!J43+LCTCBoard!J43+Online!J43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BOR!B44+ULSBoard!B44+SUBoard!B44+LCTCBoard!B44+Online!B44</f>
        <v>0</v>
      </c>
      <c r="C44" s="48">
        <f t="shared" si="0"/>
        <v>0</v>
      </c>
      <c r="D44" s="43">
        <f>BOR!D44+ULSBoard!D44+SUBoard!D44+LCTCBoard!D44+Online!D44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175">
        <f>BOR!H44+ULSBoard!H44+SUBoard!H44+LCTCBoard!H44+Online!H44</f>
        <v>0</v>
      </c>
      <c r="I44" s="48">
        <f t="shared" si="7"/>
        <v>0</v>
      </c>
      <c r="J44" s="43">
        <f>BOR!J44+ULSBoard!J44+SUBoard!J44+LCTCBoard!J44+Online!J44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BOR!B45+ULSBoard!B45+SUBoard!B45+LCTCBoard!B45+Online!B45</f>
        <v>0</v>
      </c>
      <c r="C45" s="48">
        <f t="shared" si="0"/>
        <v>0</v>
      </c>
      <c r="D45" s="43">
        <f>BOR!D45+ULSBoard!D45+SUBoard!D45+LCTCBoard!D45+Online!D45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175">
        <f>BOR!H45+ULSBoard!H45+SUBoard!H45+LCTCBoard!H45+Online!H45</f>
        <v>0</v>
      </c>
      <c r="I45" s="48">
        <f t="shared" si="7"/>
        <v>0</v>
      </c>
      <c r="J45" s="43">
        <f>BOR!J45+ULSBoard!J45+SUBoard!J45+LCTCBoard!J45+Online!J45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BOR!B46+ULSBoard!B46+SUBoard!B46+LCTCBoard!B46+Online!B46</f>
        <v>5256003.17</v>
      </c>
      <c r="C46" s="48">
        <f t="shared" si="0"/>
        <v>1</v>
      </c>
      <c r="D46" s="43">
        <f>BOR!D46+ULSBoard!D46+SUBoard!D46+LCTCBoard!D46+Online!D46</f>
        <v>0</v>
      </c>
      <c r="E46" s="49">
        <f t="shared" si="6"/>
        <v>0</v>
      </c>
      <c r="F46" s="68">
        <f>D46+B46</f>
        <v>5256003.17</v>
      </c>
      <c r="G46" s="51">
        <f>IF(ISBLANK(F46),"  ",IF(F76&gt;0,F46/F76,IF(F46&gt;0,1,0)))</f>
        <v>4.3303131259965232E-2</v>
      </c>
      <c r="H46" s="175">
        <f>BOR!H46+ULSBoard!H46+SUBoard!H46+LCTCBoard!H46+Online!H46</f>
        <v>5781216</v>
      </c>
      <c r="I46" s="48">
        <f t="shared" si="7"/>
        <v>1</v>
      </c>
      <c r="J46" s="43">
        <f>BOR!J46+ULSBoard!J46+SUBoard!J46+LCTCBoard!J46+Online!J46</f>
        <v>0</v>
      </c>
      <c r="K46" s="49">
        <f t="shared" si="8"/>
        <v>0</v>
      </c>
      <c r="L46" s="68">
        <f>J46+H46</f>
        <v>5781216</v>
      </c>
      <c r="M46" s="51">
        <f>IF(ISBLANK(L46),"  ",IF(L76&gt;0,L46/L76,IF(L46&gt;0,1,0)))</f>
        <v>4.3063943604166759E-2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5256003.17</v>
      </c>
      <c r="C47" s="84">
        <f t="shared" si="0"/>
        <v>1</v>
      </c>
      <c r="D47" s="85">
        <f>D46+D45+D44+D43+D42</f>
        <v>0</v>
      </c>
      <c r="E47" s="75">
        <f t="shared" si="6"/>
        <v>0</v>
      </c>
      <c r="F47" s="86">
        <f>F46+F45+F44+F43+F42</f>
        <v>5256003.17</v>
      </c>
      <c r="G47" s="74">
        <f>IF(ISBLANK(F47),"  ",IF(F76&gt;0,F47/F76,IF(F47&gt;0,1,0)))</f>
        <v>4.3303131259965232E-2</v>
      </c>
      <c r="H47" s="83">
        <f>H46+H45+H44+H43+H42</f>
        <v>5781216</v>
      </c>
      <c r="I47" s="84">
        <f t="shared" si="7"/>
        <v>1</v>
      </c>
      <c r="J47" s="85">
        <f>J46+J45+J44+J43+J42</f>
        <v>0</v>
      </c>
      <c r="K47" s="75">
        <f t="shared" si="8"/>
        <v>0</v>
      </c>
      <c r="L47" s="86">
        <f>L46+L45+L44+L43+L42</f>
        <v>5781216</v>
      </c>
      <c r="M47" s="74">
        <f>IF(ISBLANK(L47),"  ",IF(L76&gt;0,L47/L76,IF(L47&gt;0,1,0)))</f>
        <v>4.3063943604166759E-2</v>
      </c>
      <c r="N47" s="76"/>
    </row>
    <row r="48" spans="1:14" s="77" customFormat="1" ht="15" customHeight="1" x14ac:dyDescent="0.25">
      <c r="A48" s="87" t="s">
        <v>45</v>
      </c>
      <c r="B48" s="88">
        <f>BOR!B48+ULSBoard!B48+SUBoard!B48+LCTCBoard!B48+Online!B48</f>
        <v>0</v>
      </c>
      <c r="C48" s="84">
        <f t="shared" si="0"/>
        <v>0</v>
      </c>
      <c r="D48" s="89">
        <f>BOR!D48+ULSBoard!D48+SUBoard!D48+LCTCBoard!D48+Online!D48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80">
        <f>BOR!H48+ULSBoard!H48+SUBoard!H48+LCTCBoard!H48+Online!H48</f>
        <v>0</v>
      </c>
      <c r="I48" s="84">
        <f t="shared" si="7"/>
        <v>0</v>
      </c>
      <c r="J48" s="89">
        <f>BOR!J48+ULSBoard!J48+SUBoard!J48+LCTCBoard!J48+Online!J48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18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BOR!B50+ULSBoard!B50+SUBoard!B50+LCTCBoard!B50+Online!B50</f>
        <v>0</v>
      </c>
      <c r="C50" s="42">
        <f t="shared" si="0"/>
        <v>0</v>
      </c>
      <c r="D50" s="43">
        <f>BOR!D50+ULSBoard!D50+SUBoard!D50+LCTCBoard!D50+Online!D50</f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175">
        <f>BOR!H50+ULSBoard!H50+SUBoard!H50+LCTCBoard!H50+Online!H50</f>
        <v>0</v>
      </c>
      <c r="I50" s="42">
        <f t="shared" ref="I50:I67" si="11">IF(ISBLANK(H50),"  ",IF(L50&gt;0,H50/L50,IF(H50&gt;0,1,0)))</f>
        <v>0</v>
      </c>
      <c r="J50" s="43">
        <f>BOR!J50+ULSBoard!J50+SUBoard!J50+LCTCBoard!J50+Online!J50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4">
        <f>BOR!B51+ULSBoard!B51+SUBoard!B51+LCTCBoard!B51+Online!B51</f>
        <v>0</v>
      </c>
      <c r="C51" s="48">
        <f t="shared" si="0"/>
        <v>0</v>
      </c>
      <c r="D51" s="43">
        <f>BOR!D51+ULSBoard!D51+SUBoard!D51+LCTCBoard!D51+Online!D51</f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175">
        <f>BOR!H51+ULSBoard!H51+SUBoard!H51+LCTCBoard!H51+Online!H51</f>
        <v>0</v>
      </c>
      <c r="I51" s="48">
        <f t="shared" si="11"/>
        <v>0</v>
      </c>
      <c r="J51" s="43">
        <f>BOR!J51+ULSBoard!J51+SUBoard!J51+LCTCBoard!J51+Online!J51</f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4">
        <f>BOR!B52+ULSBoard!B52+SUBoard!B52+LCTCBoard!B52+Online!B52</f>
        <v>0</v>
      </c>
      <c r="C52" s="48">
        <f t="shared" si="0"/>
        <v>0</v>
      </c>
      <c r="D52" s="43">
        <f>BOR!D52+ULSBoard!D52+SUBoard!D52+LCTCBoard!D52+Online!D52</f>
        <v>0</v>
      </c>
      <c r="E52" s="49">
        <f t="shared" si="9"/>
        <v>0</v>
      </c>
      <c r="F52" s="182">
        <f t="shared" si="10"/>
        <v>0</v>
      </c>
      <c r="G52" s="51">
        <f>IF(ISBLANK(F52),"  ",IF(F76&gt;0,F52/F76,IF(F52&gt;0,1,0)))</f>
        <v>0</v>
      </c>
      <c r="H52" s="175">
        <f>BOR!H52+ULSBoard!H52+SUBoard!H52+LCTCBoard!H52+Online!H52</f>
        <v>0</v>
      </c>
      <c r="I52" s="48">
        <f t="shared" si="11"/>
        <v>0</v>
      </c>
      <c r="J52" s="43">
        <f>BOR!J52+ULSBoard!J52+SUBoard!J52+LCTCBoard!J52+Online!J52</f>
        <v>0</v>
      </c>
      <c r="K52" s="49">
        <f t="shared" si="12"/>
        <v>0</v>
      </c>
      <c r="L52" s="182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4">
        <f>BOR!B53+ULSBoard!B53+SUBoard!B53+LCTCBoard!B53+Online!B53</f>
        <v>0</v>
      </c>
      <c r="C53" s="48">
        <f t="shared" si="0"/>
        <v>0</v>
      </c>
      <c r="D53" s="43">
        <f>BOR!D53+ULSBoard!D53+SUBoard!D53+LCTCBoard!D53+Online!D53</f>
        <v>0</v>
      </c>
      <c r="E53" s="49">
        <f t="shared" si="9"/>
        <v>0</v>
      </c>
      <c r="F53" s="182">
        <f t="shared" si="10"/>
        <v>0</v>
      </c>
      <c r="G53" s="51">
        <f>IF(ISBLANK(F53),"  ",IF(F76&gt;0,F53/F76,IF(F53&gt;0,1,0)))</f>
        <v>0</v>
      </c>
      <c r="H53" s="175">
        <f>BOR!H53+ULSBoard!H53+SUBoard!H53+LCTCBoard!H53+Online!H53</f>
        <v>0</v>
      </c>
      <c r="I53" s="48">
        <f t="shared" si="11"/>
        <v>0</v>
      </c>
      <c r="J53" s="43">
        <f>BOR!J53+ULSBoard!J53+SUBoard!J53+LCTCBoard!J53+Online!J53</f>
        <v>0</v>
      </c>
      <c r="K53" s="49">
        <f t="shared" si="12"/>
        <v>0</v>
      </c>
      <c r="L53" s="182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4">
        <f>BOR!B54+ULSBoard!B54+SUBoard!B54+LCTCBoard!B54+Online!B54</f>
        <v>0</v>
      </c>
      <c r="C54" s="48">
        <f>IF(ISBLANK(B54),"  ",IF(F54&gt;0,B54/F54,IF(B54&gt;0,1,0)))</f>
        <v>0</v>
      </c>
      <c r="D54" s="43">
        <f>BOR!D54+ULSBoard!D54+SUBoard!D54+LCTCBoard!D54+Online!D54</f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75">
        <f>BOR!H54+ULSBoard!H54+SUBoard!H54+LCTCBoard!H54+Online!H54</f>
        <v>0</v>
      </c>
      <c r="I54" s="48">
        <f>IF(ISBLANK(H54),"  ",IF(L54&gt;0,H54/L54,IF(H54&gt;0,1,0)))</f>
        <v>0</v>
      </c>
      <c r="J54" s="43">
        <f>BOR!J54+ULSBoard!J54+SUBoard!J54+LCTCBoard!J54+Online!J54</f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4">
        <f>BOR!B55+ULSBoard!B55+SUBoard!B55+LCTCBoard!B55+Online!B55</f>
        <v>0</v>
      </c>
      <c r="C55" s="48">
        <f t="shared" si="0"/>
        <v>0</v>
      </c>
      <c r="D55" s="43">
        <f>BOR!D55+ULSBoard!D55+SUBoard!D55+LCTCBoard!D55+Online!D55</f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175">
        <f>BOR!H55+ULSBoard!H55+SUBoard!H55+LCTCBoard!H55+Online!H55</f>
        <v>0</v>
      </c>
      <c r="I55" s="48">
        <f t="shared" si="11"/>
        <v>0</v>
      </c>
      <c r="J55" s="43">
        <f>BOR!J55+ULSBoard!J55+SUBoard!J55+LCTCBoard!J55+Online!J55</f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0</v>
      </c>
      <c r="C56" s="84">
        <f t="shared" si="0"/>
        <v>0</v>
      </c>
      <c r="D56" s="85">
        <f>D55+D53+D52+D51+D50+D54</f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83">
        <f>H55+H53+H52+H51+H50</f>
        <v>0</v>
      </c>
      <c r="I56" s="84">
        <f t="shared" si="11"/>
        <v>0</v>
      </c>
      <c r="J56" s="85">
        <f>J55+J53+J52+J51+J50+J54</f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4">
        <f>BOR!B57+ULSBoard!B57+SUBoard!B57+LCTCBoard!B57+Online!B57</f>
        <v>0</v>
      </c>
      <c r="C57" s="48">
        <f t="shared" si="0"/>
        <v>0</v>
      </c>
      <c r="D57" s="43">
        <f>BOR!D57+ULSBoard!D57+SUBoard!D57+LCTCBoard!D57+Online!D57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75">
        <f>BOR!H57+ULSBoard!H57+SUBoard!H57+LCTCBoard!H57+Online!H57</f>
        <v>0</v>
      </c>
      <c r="I57" s="48">
        <f t="shared" si="11"/>
        <v>0</v>
      </c>
      <c r="J57" s="43">
        <f>BOR!J57+ULSBoard!J57+SUBoard!J57+LCTCBoard!J57+Online!J57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BOR!B58+ULSBoard!B58+SUBoard!B58+LCTCBoard!B58+Online!B58</f>
        <v>0</v>
      </c>
      <c r="C58" s="48">
        <f t="shared" si="0"/>
        <v>0</v>
      </c>
      <c r="D58" s="43">
        <f>BOR!D58+ULSBoard!D58+SUBoard!D58+LCTCBoard!D58+Online!D58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175">
        <f>BOR!H58+ULSBoard!H58+SUBoard!H58+LCTCBoard!H58+Online!H58</f>
        <v>0</v>
      </c>
      <c r="I58" s="48">
        <f t="shared" si="11"/>
        <v>0</v>
      </c>
      <c r="J58" s="43">
        <f>BOR!J58+ULSBoard!J58+SUBoard!J58+LCTCBoard!J58+Online!J58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BOR!B59+ULSBoard!B59+SUBoard!B59+LCTCBoard!B59+Online!B59</f>
        <v>0</v>
      </c>
      <c r="C59" s="48">
        <f t="shared" si="0"/>
        <v>0</v>
      </c>
      <c r="D59" s="43">
        <f>BOR!D59+ULSBoard!D59+SUBoard!D59+LCTCBoard!D59+Online!D59</f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175">
        <f>BOR!H59+ULSBoard!H59+SUBoard!H59+LCTCBoard!H59+Online!H59</f>
        <v>0</v>
      </c>
      <c r="I59" s="48">
        <f t="shared" si="11"/>
        <v>0</v>
      </c>
      <c r="J59" s="43">
        <f>BOR!J59+ULSBoard!J59+SUBoard!J59+LCTCBoard!J59+Online!J59</f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4">
        <f>BOR!B60+ULSBoard!B60+SUBoard!B60+LCTCBoard!B60+Online!B60</f>
        <v>0</v>
      </c>
      <c r="C60" s="48">
        <f t="shared" si="0"/>
        <v>0</v>
      </c>
      <c r="D60" s="43">
        <f>BOR!D60+ULSBoard!D60+SUBoard!D60+LCTCBoard!D60+Online!D60</f>
        <v>14766430</v>
      </c>
      <c r="E60" s="49">
        <f t="shared" si="9"/>
        <v>1</v>
      </c>
      <c r="F60" s="68">
        <f t="shared" si="14"/>
        <v>14766430</v>
      </c>
      <c r="G60" s="51">
        <f>IF(ISBLANK(F60),"  ",IF(F76&gt;0,F60/F76,IF(F60&gt;0,1,0)))</f>
        <v>0.12165758578320804</v>
      </c>
      <c r="H60" s="175">
        <f>BOR!H60+ULSBoard!H60+SUBoard!H60+LCTCBoard!H60+Online!H60</f>
        <v>0</v>
      </c>
      <c r="I60" s="48">
        <f t="shared" si="11"/>
        <v>0</v>
      </c>
      <c r="J60" s="43">
        <f>BOR!J60+ULSBoard!J60+SUBoard!J60+LCTCBoard!J60+Online!J60</f>
        <v>14766430</v>
      </c>
      <c r="K60" s="49">
        <f t="shared" si="12"/>
        <v>1</v>
      </c>
      <c r="L60" s="68">
        <f t="shared" si="13"/>
        <v>14766430</v>
      </c>
      <c r="M60" s="51">
        <f>IF(ISBLANK(L60),"  ",IF(L76&gt;0,L60/L76,IF(L60&gt;0,1,0)))</f>
        <v>0.10999428299424829</v>
      </c>
      <c r="N60" s="25"/>
    </row>
    <row r="61" spans="1:14" ht="15" customHeight="1" x14ac:dyDescent="0.2">
      <c r="A61" s="103" t="s">
        <v>58</v>
      </c>
      <c r="B61" s="4">
        <f>BOR!B61+ULSBoard!B61+SUBoard!B61+LCTCBoard!B61+Online!B61</f>
        <v>0</v>
      </c>
      <c r="C61" s="48">
        <f t="shared" si="0"/>
        <v>0</v>
      </c>
      <c r="D61" s="43">
        <f>BOR!D61+ULSBoard!D61+SUBoard!D61+LCTCBoard!D61+Online!D61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175">
        <f>BOR!H61+ULSBoard!H61+SUBoard!H61+LCTCBoard!H61+Online!H61</f>
        <v>0</v>
      </c>
      <c r="I61" s="48">
        <f t="shared" si="11"/>
        <v>0</v>
      </c>
      <c r="J61" s="43">
        <f>BOR!J61+ULSBoard!J61+SUBoard!J61+LCTCBoard!J61+Online!J61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BOR!B62+ULSBoard!B62+SUBoard!B62+LCTCBoard!B62+Online!B62</f>
        <v>0</v>
      </c>
      <c r="C62" s="48">
        <f t="shared" si="0"/>
        <v>0</v>
      </c>
      <c r="D62" s="43">
        <f>BOR!D62+ULSBoard!D62+SUBoard!D62+LCTCBoard!D62+Online!D62</f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175">
        <f>BOR!H62+ULSBoard!H62+SUBoard!H62+LCTCBoard!H62+Online!H62</f>
        <v>0</v>
      </c>
      <c r="I62" s="48">
        <f t="shared" si="11"/>
        <v>0</v>
      </c>
      <c r="J62" s="43">
        <f>BOR!J62+ULSBoard!J62+SUBoard!J62+LCTCBoard!J62+Online!J62</f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4">
        <f>BOR!B63+ULSBoard!B63+SUBoard!B63+LCTCBoard!B63+Online!B63</f>
        <v>0</v>
      </c>
      <c r="C63" s="48">
        <f t="shared" si="0"/>
        <v>0</v>
      </c>
      <c r="D63" s="43">
        <f>BOR!D63+ULSBoard!D63+SUBoard!D63+LCTCBoard!D63+Online!D63</f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175">
        <f>BOR!H63+ULSBoard!H63+SUBoard!H63+LCTCBoard!H63+Online!H63</f>
        <v>0</v>
      </c>
      <c r="I63" s="48">
        <f t="shared" si="11"/>
        <v>0</v>
      </c>
      <c r="J63" s="43">
        <f>BOR!J63+ULSBoard!J63+SUBoard!J63+LCTCBoard!J63+Online!J63</f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4">
        <f>BOR!B64+ULSBoard!B64+SUBoard!B64+LCTCBoard!B64+Online!B64</f>
        <v>0</v>
      </c>
      <c r="C64" s="48">
        <f t="shared" si="0"/>
        <v>0</v>
      </c>
      <c r="D64" s="43">
        <f>BOR!D64+ULSBoard!D64+SUBoard!D64+LCTCBoard!D64+Online!D64</f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175">
        <f>BOR!H64+ULSBoard!H64+SUBoard!H64+LCTCBoard!H64+Online!H64</f>
        <v>0</v>
      </c>
      <c r="I64" s="48">
        <f t="shared" si="11"/>
        <v>0</v>
      </c>
      <c r="J64" s="43">
        <f>BOR!J64+ULSBoard!J64+SUBoard!J64+LCTCBoard!J64+Online!J64</f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4">
        <f>BOR!B65+ULSBoard!B65+SUBoard!B65+LCTCBoard!B65+Online!B65</f>
        <v>0</v>
      </c>
      <c r="C65" s="48">
        <f t="shared" si="0"/>
        <v>0</v>
      </c>
      <c r="D65" s="43">
        <f>BOR!D65+ULSBoard!D65+SUBoard!D65+LCTCBoard!D65+Online!D65</f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175">
        <f>BOR!H65+ULSBoard!H65+SUBoard!H65+LCTCBoard!H65+Online!H65</f>
        <v>0</v>
      </c>
      <c r="I65" s="48">
        <f t="shared" si="11"/>
        <v>0</v>
      </c>
      <c r="J65" s="43">
        <f>BOR!J65+ULSBoard!J65+SUBoard!J65+LCTCBoard!J65+Online!J65</f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4">
        <f>BOR!B66+ULSBoard!B66+SUBoard!B66+LCTCBoard!B66+Online!B66</f>
        <v>3928534.3</v>
      </c>
      <c r="C66" s="48">
        <f t="shared" si="0"/>
        <v>1</v>
      </c>
      <c r="D66" s="43">
        <f>BOR!D66+ULSBoard!D66+SUBoard!D66+LCTCBoard!D66+Online!D66</f>
        <v>0</v>
      </c>
      <c r="E66" s="49">
        <f t="shared" si="9"/>
        <v>0</v>
      </c>
      <c r="F66" s="34">
        <f t="shared" si="14"/>
        <v>3928534.3</v>
      </c>
      <c r="G66" s="51">
        <f>IF(ISBLANK(F66),"  ",IF(F76&gt;0,F66/F76,IF(F66&gt;0,1,0)))</f>
        <v>3.2366387718935796E-2</v>
      </c>
      <c r="H66" s="175">
        <f>BOR!H66+ULSBoard!H66+SUBoard!H66+LCTCBoard!H66+Online!H66</f>
        <v>5544299</v>
      </c>
      <c r="I66" s="48">
        <f t="shared" si="11"/>
        <v>1</v>
      </c>
      <c r="J66" s="43">
        <f>BOR!J66+ULSBoard!J66+SUBoard!J66+LCTCBoard!J66+Online!J66</f>
        <v>0</v>
      </c>
      <c r="K66" s="49">
        <f t="shared" si="12"/>
        <v>0</v>
      </c>
      <c r="L66" s="34">
        <f t="shared" si="13"/>
        <v>5544299</v>
      </c>
      <c r="M66" s="51">
        <f>IF(ISBLANK(L66),"  ",IF(L76&gt;0,L66/L76,IF(L66&gt;0,1,0)))</f>
        <v>4.1299162574212442E-2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3928534.3</v>
      </c>
      <c r="C67" s="84">
        <f t="shared" si="0"/>
        <v>0.21013863610319916</v>
      </c>
      <c r="D67" s="107">
        <f>D66+D65+D64+D63+D62+D61+D60+D59+D58+D57+D56</f>
        <v>14766430</v>
      </c>
      <c r="E67" s="75">
        <f t="shared" si="9"/>
        <v>0.78986136389680073</v>
      </c>
      <c r="F67" s="106">
        <f>F66+F65+F64+F63+F62+F61+F60+F59+F58+F57+F56</f>
        <v>18694964.300000001</v>
      </c>
      <c r="G67" s="74">
        <f>IF(ISBLANK(F67),"  ",IF(F76&gt;0,F67/F76,IF(F67&gt;0,1,0)))</f>
        <v>0.15402397350214386</v>
      </c>
      <c r="H67" s="183">
        <f>H66+H65+H64+H63+H62+H61+H60+H59+H58+H57+H56</f>
        <v>5544299</v>
      </c>
      <c r="I67" s="84">
        <f t="shared" si="11"/>
        <v>0.27297390458018517</v>
      </c>
      <c r="J67" s="107">
        <f>J66+J65+J64+J63+J62+J61+J60+J59+J58+J57+J56</f>
        <v>14766430</v>
      </c>
      <c r="K67" s="75">
        <f t="shared" si="12"/>
        <v>0.72702609541981478</v>
      </c>
      <c r="L67" s="106">
        <f>L66+L65+L64+L63+L62+L61+L60+L59+L58+L57+L56</f>
        <v>20310729</v>
      </c>
      <c r="M67" s="74">
        <f>IF(ISBLANK(L67),"  ",IF(L76&gt;0,L67/L76,IF(L67&gt;0,1,0)))</f>
        <v>0.15129344556846072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1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BOR!B69+ULSBoard!B69+SUBoard!B69+LCTCBoard!B69+Online!B69</f>
        <v>9134727.1600000001</v>
      </c>
      <c r="C69" s="42">
        <f t="shared" si="0"/>
        <v>1</v>
      </c>
      <c r="D69" s="43">
        <f>BOR!D69+ULSBoard!D69+SUBoard!D69+LCTCBoard!D69+Online!D69</f>
        <v>0</v>
      </c>
      <c r="E69" s="44">
        <f>IF(ISBLANK(D69),"  ",IF(F69&gt;0,D69/F69,IF(D69&gt;0,1,0)))</f>
        <v>0</v>
      </c>
      <c r="F69" s="58">
        <f>D69+B69</f>
        <v>9134727.1600000001</v>
      </c>
      <c r="G69" s="46">
        <f>IF(ISBLANK(F69),"  ",IF(F76&gt;0,F69/F76,IF(F69&gt;0,1,0)))</f>
        <v>7.525914205897434E-2</v>
      </c>
      <c r="H69" s="175">
        <f>BOR!H69+ULSBoard!H69+SUBoard!H69+LCTCBoard!H69+Online!H69</f>
        <v>12172314</v>
      </c>
      <c r="I69" s="42">
        <f>IF(ISBLANK(H69),"  ",IF(L69&gt;0,H69/L69,IF(H69&gt;0,1,0)))</f>
        <v>1</v>
      </c>
      <c r="J69" s="43">
        <f>BOR!J69+ULSBoard!J69+SUBoard!J69+LCTCBoard!J69+Online!J69</f>
        <v>0</v>
      </c>
      <c r="K69" s="44">
        <f>IF(ISBLANK(J69),"  ",IF(L69&gt;0,J69/L69,IF(J69&gt;0,1,0)))</f>
        <v>0</v>
      </c>
      <c r="L69" s="58">
        <f>J69+H69</f>
        <v>12172314</v>
      </c>
      <c r="M69" s="46">
        <f>IF(ISBLANK(L69),"  ",IF(L76&gt;0,L69/L76,IF(L69&gt;0,1,0)))</f>
        <v>9.0670862951359968E-2</v>
      </c>
    </row>
    <row r="70" spans="1:14" ht="15" customHeight="1" x14ac:dyDescent="0.2">
      <c r="A70" s="31" t="s">
        <v>67</v>
      </c>
      <c r="B70" s="4">
        <f>BOR!B70+ULSBoard!B70+SUBoard!B70+LCTCBoard!B70+Online!B70</f>
        <v>0</v>
      </c>
      <c r="C70" s="48">
        <f t="shared" si="0"/>
        <v>0</v>
      </c>
      <c r="D70" s="43">
        <f>BOR!D70+ULSBoard!D70+SUBoard!D70+LCTCBoard!D70+Online!D70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175">
        <f>BOR!H70+ULSBoard!H70+SUBoard!H70+LCTCBoard!H70+Online!H70</f>
        <v>0</v>
      </c>
      <c r="I70" s="48">
        <f>IF(ISBLANK(H70),"  ",IF(L70&gt;0,H70/L70,IF(H70&gt;0,1,0)))</f>
        <v>0</v>
      </c>
      <c r="J70" s="43">
        <f>BOR!J70+ULSBoard!J70+SUBoard!J70+LCTCBoard!J70+Online!J70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1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BOR!B72+ULSBoard!B72+SUBoard!B72+LCTCBoard!B72+Online!B72</f>
        <v>0</v>
      </c>
      <c r="C72" s="42">
        <f t="shared" si="0"/>
        <v>0</v>
      </c>
      <c r="D72" s="43">
        <f>BOR!D72+ULSBoard!D72+SUBoard!D72+LCTCBoard!D72+Online!D72</f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175">
        <f>BOR!H72+ULSBoard!H72+SUBoard!H72+LCTCBoard!H72+Online!H72</f>
        <v>0</v>
      </c>
      <c r="I72" s="42">
        <f>IF(ISBLANK(H72),"  ",IF(L72&gt;0,H72/L72,IF(H72&gt;0,1,0)))</f>
        <v>0</v>
      </c>
      <c r="J72" s="43">
        <f>BOR!J72+ULSBoard!J72+SUBoard!J72+LCTCBoard!J72+Online!J72</f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4">
        <f>BOR!B73+ULSBoard!B73+SUBoard!B73+LCTCBoard!B73+Online!B73</f>
        <v>0</v>
      </c>
      <c r="C73" s="48">
        <f t="shared" si="0"/>
        <v>0</v>
      </c>
      <c r="D73" s="43">
        <f>BOR!D73+ULSBoard!D73+SUBoard!D73+LCTCBoard!D73+Online!D73</f>
        <v>32863024.93</v>
      </c>
      <c r="E73" s="49">
        <f>IF(ISBLANK(D73),"  ",IF(F73&gt;0,D73/F73,IF(D73&gt;0,1,0)))</f>
        <v>1</v>
      </c>
      <c r="F73" s="34">
        <f>D73+B73</f>
        <v>32863024.93</v>
      </c>
      <c r="G73" s="51">
        <f>IF(ISBLANK(F73),"  ",IF(F76&gt;0,F73/F76,IF(F73&gt;0,1,0)))</f>
        <v>0.27075171686840893</v>
      </c>
      <c r="H73" s="175">
        <f>BOR!H73+ULSBoard!H73+SUBoard!H73+LCTCBoard!H73+Online!H73</f>
        <v>0</v>
      </c>
      <c r="I73" s="48">
        <f>IF(ISBLANK(H73),"  ",IF(L73&gt;0,H73/L73,IF(H73&gt;0,1,0)))</f>
        <v>0</v>
      </c>
      <c r="J73" s="43">
        <f>BOR!J73+ULSBoard!J73+SUBoard!J73+LCTCBoard!J73+Online!J73</f>
        <v>32863024.93</v>
      </c>
      <c r="K73" s="49">
        <f>IF(ISBLANK(J73),"  ",IF(L73&gt;0,J73/L73,IF(J73&gt;0,1,0)))</f>
        <v>1</v>
      </c>
      <c r="L73" s="34">
        <f>J73+H73</f>
        <v>32863024.93</v>
      </c>
      <c r="M73" s="51">
        <f>IF(ISBLANK(L73),"  ",IF(L76&gt;0,L73/L76,IF(L73&gt;0,1,0)))</f>
        <v>0.24479477193861052</v>
      </c>
    </row>
    <row r="74" spans="1:14" s="77" customFormat="1" ht="15" customHeight="1" x14ac:dyDescent="0.25">
      <c r="A74" s="78" t="s">
        <v>71</v>
      </c>
      <c r="B74" s="110">
        <f>B73+B72+B70+B69</f>
        <v>9134727.1600000001</v>
      </c>
      <c r="C74" s="84">
        <f t="shared" si="0"/>
        <v>0.21750514504739529</v>
      </c>
      <c r="D74" s="111">
        <f>D73+D72+D70+D69</f>
        <v>32863024.93</v>
      </c>
      <c r="E74" s="75">
        <f>IF(ISBLANK(D74),"  ",IF(F74&gt;0,D74/F74,IF(D74&gt;0,1,0)))</f>
        <v>0.78249485495260462</v>
      </c>
      <c r="F74" s="112">
        <f>F73+F72+F71+F70+F69</f>
        <v>41997752.090000004</v>
      </c>
      <c r="G74" s="74">
        <f>IF(ISBLANK(F74),"  ",IF(F76&gt;0,F74/F76,IF(F74&gt;0,1,0)))</f>
        <v>0.34601085892738331</v>
      </c>
      <c r="H74" s="184">
        <f>H73+H72+H70+H69</f>
        <v>12172314</v>
      </c>
      <c r="I74" s="84">
        <f>IF(ISBLANK(H74),"  ",IF(L74&gt;0,H74/L74,IF(H74&gt;0,1,0)))</f>
        <v>0.27028361036473719</v>
      </c>
      <c r="J74" s="111">
        <f>J73+J72+J70+J69</f>
        <v>32863024.93</v>
      </c>
      <c r="K74" s="75">
        <f>IF(ISBLANK(J74),"  ",IF(L74&gt;0,J74/L74,IF(J74&gt;0,1,0)))</f>
        <v>0.72971638963526286</v>
      </c>
      <c r="L74" s="112">
        <f>L73+L72+L71+L70+L69</f>
        <v>45035338.93</v>
      </c>
      <c r="M74" s="74">
        <f>IF(ISBLANK(L74),"  ",IF(L76&gt;0,L74/L76,IF(L74&gt;0,1,0)))</f>
        <v>0.3354656348899705</v>
      </c>
    </row>
    <row r="75" spans="1:14" s="77" customFormat="1" ht="15" customHeight="1" x14ac:dyDescent="0.25">
      <c r="A75" s="78" t="s">
        <v>72</v>
      </c>
      <c r="B75" s="88">
        <f>BOR!B75+ULSBoard!B75+SUBoard!B75+LCTCBoard!B75+Online!B75</f>
        <v>0</v>
      </c>
      <c r="C75" s="84">
        <f>IF(ISBLANK(B75),"  ",IF(F75&gt;0,B75/F75,IF(B75&gt;0,1,0)))</f>
        <v>0</v>
      </c>
      <c r="D75" s="89">
        <f>BOR!D75+ULSBoard!D75+SUBoard!D75+LCTCBoard!D75+Online!D75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80">
        <f>BOR!H75+ULSBoard!H75+SUBoard!H75+LCTCBoard!H75+Online!H75</f>
        <v>0</v>
      </c>
      <c r="I75" s="84">
        <f>IF(ISBLANK(H75),"  ",IF(L75&gt;0,H75/L75,IF(H75&gt;0,1,0)))</f>
        <v>0</v>
      </c>
      <c r="J75" s="89">
        <f>BOR!J75+ULSBoard!J75+SUBoard!J75+LCTCBoard!J75+Online!J75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73947522.140000001</v>
      </c>
      <c r="C76" s="116">
        <f t="shared" si="0"/>
        <v>0.60923845629598528</v>
      </c>
      <c r="D76" s="115">
        <f>D74+D67+D47+D40+D48+D75</f>
        <v>47629454.93</v>
      </c>
      <c r="E76" s="117">
        <f>IF(ISBLANK(D76),"  ",IF(F76&gt;0,D76/F76,IF(D76&gt;0,1,0)))</f>
        <v>0.39240930265161694</v>
      </c>
      <c r="F76" s="115">
        <f>F74+F67+F47+F40+F48+F75</f>
        <v>121376977.06999999</v>
      </c>
      <c r="G76" s="118">
        <f>IF(ISBLANK(F76),"  ",IF(F76&gt;0,F76/F76,IF(F76&gt;0,1,0)))</f>
        <v>1</v>
      </c>
      <c r="H76" s="185">
        <f>H74+H67+H47+H40+H48+H75</f>
        <v>86617795</v>
      </c>
      <c r="I76" s="116">
        <f>IF(ISBLANK(H76),"  ",IF(L76&gt;0,H76/L76,IF(H76&gt;0,1,0)))</f>
        <v>0.64521094506714116</v>
      </c>
      <c r="J76" s="115">
        <f>J74+J67+J47+J40+J48+J75</f>
        <v>47629454.93</v>
      </c>
      <c r="K76" s="117">
        <f>IF(ISBLANK(J76),"  ",IF(L76&gt;0,J76/L76,IF(J76&gt;0,1,0)))</f>
        <v>0.35478905493285884</v>
      </c>
      <c r="L76" s="115">
        <f>L74+L67+L47+L40+L48+L75</f>
        <v>134247249.93000001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 t="s">
        <v>4</v>
      </c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HSCS!B13+HSCNO!B13+PBRC!B13+LSUAg!B13+SULaw!B13+SUAg!B13</f>
        <v>229798653.99999988</v>
      </c>
      <c r="C13" s="42">
        <f t="shared" ref="C13:C76" si="0">IF(ISBLANK(B13),"  ",IF(F13&gt;0,B13/F13,IF(B13&gt;0,1,0)))</f>
        <v>1</v>
      </c>
      <c r="D13" s="43">
        <f>HSCS!D13+HSCNO!D13+PBRC!D13+LSUAg!D13+SULaw!D13+SUAg!D13</f>
        <v>0</v>
      </c>
      <c r="E13" s="44">
        <f>IF(ISBLANK(D13),"  ",IF(F13&gt;0,D13/F13,IF(D13&gt;0,1,0)))</f>
        <v>0</v>
      </c>
      <c r="F13" s="45">
        <f>D13+B13</f>
        <v>229798653.99999988</v>
      </c>
      <c r="G13" s="46">
        <f>IF(ISBLANK(F13),"  ",IF(F76&gt;0,F13/F76,IF(F13&gt;0,1,0)))</f>
        <v>0.18371182265021069</v>
      </c>
      <c r="H13" s="4">
        <f>HSCS!H13+HSCNO!H13+PBRC!H13+LSUAg!H13+SULaw!H13+SUAg!H13</f>
        <v>234929116</v>
      </c>
      <c r="I13" s="42">
        <f>IF(ISBLANK(H13),"  ",IF(L13&gt;0,H13/L13,IF(H13&gt;0,1,0)))</f>
        <v>1</v>
      </c>
      <c r="J13" s="43">
        <f>HSCS!J13+HSCNO!J13+PBRC!J13+LSUAg!J13+SULaw!J13+SUAg!J13</f>
        <v>0</v>
      </c>
      <c r="K13" s="44">
        <f>IF(ISBLANK(J13),"  ",IF(L13&gt;0,J13/L13,IF(J13&gt;0,1,0)))</f>
        <v>0</v>
      </c>
      <c r="L13" s="45">
        <f t="shared" ref="L13:L34" si="1">J13+H13</f>
        <v>234929116</v>
      </c>
      <c r="M13" s="47">
        <f>IF(ISBLANK(L13),"  ",IF(L76&gt;0,L13/L76,IF(L13&gt;0,1,0)))</f>
        <v>0.19425734287105609</v>
      </c>
      <c r="N13" s="25"/>
    </row>
    <row r="14" spans="1:17" ht="15" customHeight="1" x14ac:dyDescent="0.2">
      <c r="A14" s="11" t="s">
        <v>13</v>
      </c>
      <c r="B14" s="4">
        <f>HSCS!B14+HSCNO!B14+PBRC!B14+LSUAg!B14+SULaw!B14+SUAg!B14</f>
        <v>0</v>
      </c>
      <c r="C14" s="48">
        <f t="shared" si="0"/>
        <v>0</v>
      </c>
      <c r="D14" s="43">
        <f>HSCS!D14+HSCNO!D14+PBRC!D14+LSUAg!D14+SULaw!D14+SUAg!D14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HSCS!H14+HSCNO!H14+PBRC!H14+LSUAg!H14+SULaw!H14+SUAg!H14</f>
        <v>0</v>
      </c>
      <c r="I14" s="48">
        <f>IF(ISBLANK(H14),"  ",IF(L14&gt;0,H14/L14,IF(H14&gt;0,1,0)))</f>
        <v>0</v>
      </c>
      <c r="J14" s="43">
        <f>HSCS!J14+HSCNO!J14+PBRC!J14+LSUAg!J14+SULaw!J14+SUAg!J14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HSCS!B15+HSCNO!B15+PBRC!B15+LSUAg!B15+SULaw!B15+SUAg!B15</f>
        <v>17375276.210000001</v>
      </c>
      <c r="C15" s="53">
        <f t="shared" si="0"/>
        <v>1</v>
      </c>
      <c r="D15" s="43">
        <f>HSCS!D15+HSCNO!D15+PBRC!D15+LSUAg!D15+SULaw!D15+SUAg!D15</f>
        <v>0</v>
      </c>
      <c r="E15" s="55">
        <f>IF(ISBLANK(D15),"  ",IF(F15&gt;0,D15/F15,IF(D15&gt;0,1,0)))</f>
        <v>0</v>
      </c>
      <c r="F15" s="38">
        <f>D15+B15</f>
        <v>17375276.210000001</v>
      </c>
      <c r="G15" s="56">
        <f>IF(ISBLANK(F15),"  ",IF(F76&gt;0,F15/F76,IF(F15&gt;0,1,0)))</f>
        <v>1.3890610784821858E-2</v>
      </c>
      <c r="H15" s="4">
        <f>HSCS!H15+HSCNO!H15+PBRC!H15+LSUAg!H15+SULaw!H15+SUAg!H15</f>
        <v>17782852</v>
      </c>
      <c r="I15" s="53">
        <f>IF(ISBLANK(H15),"  ",IF(L15&gt;0,H15/L15,IF(H15&gt;0,1,0)))</f>
        <v>1</v>
      </c>
      <c r="J15" s="43">
        <f>HSCS!J15+HSCNO!J15+PBRC!J15+LSUAg!J15+SULaw!J15+SUAg!J15</f>
        <v>0</v>
      </c>
      <c r="K15" s="55">
        <f>IF(ISBLANK(J15),"  ",IF(L15&gt;0,J15/L15,IF(J15&gt;0,1,0)))</f>
        <v>0</v>
      </c>
      <c r="L15" s="38">
        <f t="shared" si="1"/>
        <v>17782852</v>
      </c>
      <c r="M15" s="56">
        <f>IF(ISBLANK(L15),"  ",IF(L76&gt;0,L15/L76,IF(L15&gt;0,1,0)))</f>
        <v>1.4704220732645355E-2</v>
      </c>
      <c r="N15" s="25"/>
    </row>
    <row r="16" spans="1:17" ht="15" customHeight="1" x14ac:dyDescent="0.2">
      <c r="A16" s="57" t="s">
        <v>15</v>
      </c>
      <c r="B16" s="4">
        <f>HSCS!B16+HSCNO!B16+PBRC!B16+LSUAg!B16+SULaw!B16+SUAg!B16</f>
        <v>0</v>
      </c>
      <c r="C16" s="42">
        <f t="shared" si="0"/>
        <v>0</v>
      </c>
      <c r="D16" s="43">
        <f>HSCS!D16+HSCNO!D16+PBRC!D16+LSUAg!D16+SULaw!D16+SUAg!D16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HSCS!H16+HSCNO!H16+PBRC!H16+LSUAg!H16+SULaw!H16+SUAg!H16</f>
        <v>0</v>
      </c>
      <c r="I16" s="42">
        <f t="shared" ref="I16:I34" si="3">IF(ISBLANK(H16),"  ",IF(L16&gt;0,H16/L16,IF(H16&gt;0,1,0)))</f>
        <v>0</v>
      </c>
      <c r="J16" s="43">
        <f>HSCS!J16+HSCNO!J16+PBRC!J16+LSUAg!J16+SULaw!J16+SUAg!J16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HSCS!B17+HSCNO!B17+PBRC!B17+LSUAg!B17+SULaw!B17+SUAg!B17</f>
        <v>9780160.209999999</v>
      </c>
      <c r="C17" s="48">
        <f t="shared" si="0"/>
        <v>1</v>
      </c>
      <c r="D17" s="43">
        <f>HSCS!D17+HSCNO!D17+PBRC!D17+LSUAg!D17+SULaw!D17+SUAg!D17</f>
        <v>0</v>
      </c>
      <c r="E17" s="44">
        <f t="shared" ref="E17:E34" si="5">IF(ISBLANK(D17),"  ",IF(F17&gt;0,D17/F17,IF(D17&gt;0,1,0)))</f>
        <v>0</v>
      </c>
      <c r="F17" s="34">
        <f t="shared" si="2"/>
        <v>9780160.209999999</v>
      </c>
      <c r="G17" s="51">
        <f>IF(ISBLANK(F17),"  ",IF(F76&gt;0,F17/F76,IF(F17&gt;0,1,0)))</f>
        <v>7.8187188075965319E-3</v>
      </c>
      <c r="H17" s="4">
        <f>HSCS!H17+HSCNO!H17+PBRC!H17+LSUAg!H17+SULaw!H17+SUAg!H17</f>
        <v>10042559</v>
      </c>
      <c r="I17" s="48">
        <f t="shared" si="3"/>
        <v>1</v>
      </c>
      <c r="J17" s="43">
        <f>HSCS!J17+HSCNO!J17+PBRC!J17+LSUAg!J17+SULaw!J17+SUAg!J17</f>
        <v>0</v>
      </c>
      <c r="K17" s="49">
        <f t="shared" si="4"/>
        <v>0</v>
      </c>
      <c r="L17" s="34">
        <f t="shared" si="1"/>
        <v>10042559</v>
      </c>
      <c r="M17" s="51">
        <f>IF(ISBLANK(L17),"  ",IF(L76&gt;0,L17/L76,IF(L17&gt;0,1,0)))</f>
        <v>8.3039550830549674E-3</v>
      </c>
      <c r="N17" s="25"/>
    </row>
    <row r="18" spans="1:14" ht="15" customHeight="1" x14ac:dyDescent="0.2">
      <c r="A18" s="59" t="s">
        <v>17</v>
      </c>
      <c r="B18" s="4">
        <f>HSCS!B18+HSCNO!B18+PBRC!B18+LSUAg!B18+SULaw!B18+SUAg!B18</f>
        <v>6845116</v>
      </c>
      <c r="C18" s="48">
        <f t="shared" si="0"/>
        <v>1</v>
      </c>
      <c r="D18" s="43">
        <f>HSCS!D18+HSCNO!D18+PBRC!D18+LSUAg!D18+SULaw!D18+SUAg!D18</f>
        <v>0</v>
      </c>
      <c r="E18" s="44">
        <f t="shared" si="5"/>
        <v>0</v>
      </c>
      <c r="F18" s="34">
        <f t="shared" si="2"/>
        <v>6845116</v>
      </c>
      <c r="G18" s="51">
        <f>IF(ISBLANK(F18),"  ",IF(F76&gt;0,F18/F76,IF(F18&gt;0,1,0)))</f>
        <v>5.4723067986817715E-3</v>
      </c>
      <c r="H18" s="4">
        <f>HSCS!H18+HSCNO!H18+PBRC!H18+LSUAg!H18+SULaw!H18+SUAg!H18</f>
        <v>6990293</v>
      </c>
      <c r="I18" s="48">
        <f t="shared" si="3"/>
        <v>1</v>
      </c>
      <c r="J18" s="43">
        <f>HSCS!J18+HSCNO!J18+PBRC!J18+LSUAg!J18+SULaw!J18+SUAg!J18</f>
        <v>0</v>
      </c>
      <c r="K18" s="49">
        <f t="shared" si="4"/>
        <v>0</v>
      </c>
      <c r="L18" s="34">
        <f t="shared" si="1"/>
        <v>6990293</v>
      </c>
      <c r="M18" s="51">
        <f>IF(ISBLANK(L18),"  ",IF(L76&gt;0,L18/L76,IF(L18&gt;0,1,0)))</f>
        <v>5.7801083458303365E-3</v>
      </c>
      <c r="N18" s="25"/>
    </row>
    <row r="19" spans="1:14" ht="15" customHeight="1" x14ac:dyDescent="0.2">
      <c r="A19" s="59" t="s">
        <v>18</v>
      </c>
      <c r="B19" s="4">
        <f>HSCS!B19+HSCNO!B19+PBRC!B19+LSUAg!B19+SULaw!B19+SUAg!B19</f>
        <v>0</v>
      </c>
      <c r="C19" s="48">
        <f t="shared" si="0"/>
        <v>0</v>
      </c>
      <c r="D19" s="43">
        <f>HSCS!D19+HSCNO!D19+PBRC!D19+LSUAg!D19+SULaw!D19+SUAg!D19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HSCS!H19+HSCNO!H19+PBRC!H19+LSUAg!H19+SULaw!H19+SUAg!H19</f>
        <v>0</v>
      </c>
      <c r="I19" s="48">
        <f t="shared" si="3"/>
        <v>0</v>
      </c>
      <c r="J19" s="43">
        <f>HSCS!J19+HSCNO!J19+PBRC!J19+LSUAg!J19+SULaw!J19+SUAg!J19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HSCS!B20+HSCNO!B20+PBRC!B20+LSUAg!B20+SULaw!B20+SUAg!B20</f>
        <v>0</v>
      </c>
      <c r="C20" s="48">
        <f t="shared" si="0"/>
        <v>0</v>
      </c>
      <c r="D20" s="43">
        <f>HSCS!D20+HSCNO!D20+PBRC!D20+LSUAg!D20+SULaw!D20+SUAg!D20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HSCS!H20+HSCNO!H20+PBRC!H20+LSUAg!H20+SULaw!H20+SUAg!H20</f>
        <v>0</v>
      </c>
      <c r="I20" s="48">
        <f t="shared" si="3"/>
        <v>0</v>
      </c>
      <c r="J20" s="43">
        <f>HSCS!J20+HSCNO!J20+PBRC!J20+LSUAg!J20+SULaw!J20+SUAg!J20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HSCS!B21+HSCNO!B21+PBRC!B21+LSUAg!B21+SULaw!B21+SUAg!B21</f>
        <v>0</v>
      </c>
      <c r="C21" s="48">
        <f t="shared" si="0"/>
        <v>0</v>
      </c>
      <c r="D21" s="43">
        <f>HSCS!D21+HSCNO!D21+PBRC!D21+LSUAg!D21+SULaw!D21+SUAg!D21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HSCS!H21+HSCNO!H21+PBRC!H21+LSUAg!H21+SULaw!H21+SUAg!H21</f>
        <v>0</v>
      </c>
      <c r="I21" s="48">
        <f t="shared" si="3"/>
        <v>0</v>
      </c>
      <c r="J21" s="43">
        <f>HSCS!J21+HSCNO!J21+PBRC!J21+LSUAg!J21+SULaw!J21+SUAg!J21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HSCS!B22+HSCNO!B22+PBRC!B22+LSUAg!B22+SULaw!B22+SUAg!B22</f>
        <v>750000</v>
      </c>
      <c r="C22" s="48">
        <f t="shared" si="0"/>
        <v>1</v>
      </c>
      <c r="D22" s="43">
        <f>HSCS!D22+HSCNO!D22+PBRC!D22+LSUAg!D22+SULaw!D22+SUAg!D22</f>
        <v>0</v>
      </c>
      <c r="E22" s="44">
        <f t="shared" si="5"/>
        <v>0</v>
      </c>
      <c r="F22" s="34">
        <f t="shared" si="2"/>
        <v>750000</v>
      </c>
      <c r="G22" s="51">
        <f>IF(ISBLANK(F22),"  ",IF(F76&gt;0,F22/F76,IF(F22&gt;0,1,0)))</f>
        <v>5.9958517854355269E-4</v>
      </c>
      <c r="H22" s="4">
        <f>HSCS!H22+HSCNO!H22+PBRC!H22+LSUAg!H22+SULaw!H22+SUAg!H22</f>
        <v>750000</v>
      </c>
      <c r="I22" s="48">
        <f t="shared" si="3"/>
        <v>1</v>
      </c>
      <c r="J22" s="43">
        <f>HSCS!J22+HSCNO!J22+PBRC!J22+LSUAg!J22+SULaw!J22+SUAg!J22</f>
        <v>0</v>
      </c>
      <c r="K22" s="49">
        <f t="shared" si="4"/>
        <v>0</v>
      </c>
      <c r="L22" s="34">
        <f t="shared" si="1"/>
        <v>750000</v>
      </c>
      <c r="M22" s="51">
        <f>IF(ISBLANK(L22),"  ",IF(L76&gt;0,L22/L76,IF(L22&gt;0,1,0)))</f>
        <v>6.2015730376005019E-4</v>
      </c>
      <c r="N22" s="25"/>
    </row>
    <row r="23" spans="1:14" ht="15" customHeight="1" x14ac:dyDescent="0.2">
      <c r="A23" s="59" t="s">
        <v>22</v>
      </c>
      <c r="B23" s="4">
        <f>HSCS!B23+HSCNO!B23+PBRC!B23+LSUAg!B23+SULaw!B23+SUAg!B23</f>
        <v>0</v>
      </c>
      <c r="C23" s="48">
        <f t="shared" si="0"/>
        <v>0</v>
      </c>
      <c r="D23" s="43">
        <f>HSCS!D23+HSCNO!D23+PBRC!D23+LSUAg!D23+SULaw!D23+SUAg!D23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HSCS!H23+HSCNO!H23+PBRC!H23+LSUAg!H23+SULaw!H23+SUAg!H23</f>
        <v>0</v>
      </c>
      <c r="I23" s="48">
        <f t="shared" si="3"/>
        <v>0</v>
      </c>
      <c r="J23" s="43">
        <f>HSCS!J23+HSCNO!J23+PBRC!J23+LSUAg!J23+SULaw!J23+SUAg!J23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HSCS!B24+HSCNO!B24+PBRC!B24+LSUAg!B24+SULaw!B24+SUAg!B24</f>
        <v>0</v>
      </c>
      <c r="C24" s="48">
        <f t="shared" si="0"/>
        <v>0</v>
      </c>
      <c r="D24" s="43">
        <f>HSCS!D24+HSCNO!D24+PBRC!D24+LSUAg!D24+SULaw!D24+SUAg!D24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HSCS!H24+HSCNO!H24+PBRC!H24+LSUAg!H24+SULaw!H24+SUAg!H24</f>
        <v>0</v>
      </c>
      <c r="I24" s="48">
        <f t="shared" si="3"/>
        <v>0</v>
      </c>
      <c r="J24" s="43">
        <f>HSCS!J24+HSCNO!J24+PBRC!J24+LSUAg!J24+SULaw!J24+SUAg!J24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HSCS!B25+HSCNO!B25+PBRC!B25+LSUAg!B25+SULaw!B25+SUAg!B25</f>
        <v>0</v>
      </c>
      <c r="C25" s="48">
        <f t="shared" si="0"/>
        <v>0</v>
      </c>
      <c r="D25" s="43">
        <f>HSCS!D25+HSCNO!D25+PBRC!D25+LSUAg!D25+SULaw!D25+SUAg!D25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HSCS!H25+HSCNO!H25+PBRC!H25+LSUAg!H25+SULaw!H25+SUAg!H25</f>
        <v>0</v>
      </c>
      <c r="I25" s="48">
        <f t="shared" si="3"/>
        <v>0</v>
      </c>
      <c r="J25" s="43">
        <f>HSCS!J25+HSCNO!J25+PBRC!J25+LSUAg!J25+SULaw!J25+SUAg!J25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HSCS!B26+HSCNO!B26+PBRC!B26+LSUAg!B26+SULaw!B26+SUAg!B26</f>
        <v>0</v>
      </c>
      <c r="C26" s="48">
        <f t="shared" si="0"/>
        <v>0</v>
      </c>
      <c r="D26" s="43">
        <f>HSCS!D26+HSCNO!D26+PBRC!D26+LSUAg!D26+SULaw!D26+SUAg!D26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HSCS!H26+HSCNO!H26+PBRC!H26+LSUAg!H26+SULaw!H26+SUAg!H26</f>
        <v>0</v>
      </c>
      <c r="I26" s="48">
        <f t="shared" si="3"/>
        <v>0</v>
      </c>
      <c r="J26" s="43">
        <f>HSCS!J26+HSCNO!J26+PBRC!J26+LSUAg!J26+SULaw!J26+SUAg!J26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HSCS!B27+HSCNO!B27+PBRC!B27+LSUAg!B27+SULaw!B27+SUAg!B27</f>
        <v>0</v>
      </c>
      <c r="C27" s="48">
        <f t="shared" si="0"/>
        <v>0</v>
      </c>
      <c r="D27" s="43">
        <f>HSCS!D27+HSCNO!D27+PBRC!D27+LSUAg!D27+SULaw!D27+SUAg!D27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HSCS!H27+HSCNO!H27+PBRC!H27+LSUAg!H27+SULaw!H27+SUAg!H27</f>
        <v>0</v>
      </c>
      <c r="I27" s="48">
        <f t="shared" si="3"/>
        <v>0</v>
      </c>
      <c r="J27" s="43">
        <f>HSCS!J27+HSCNO!J27+PBRC!J27+LSUAg!J27+SULaw!J27+SUAg!J27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HSCS!B28+HSCNO!B28+PBRC!B28+LSUAg!B28+SULaw!B28+SUAg!B28</f>
        <v>0</v>
      </c>
      <c r="C28" s="48">
        <f t="shared" si="0"/>
        <v>0</v>
      </c>
      <c r="D28" s="43">
        <f>HSCS!D28+HSCNO!D28+PBRC!D28+LSUAg!D28+SULaw!D28+SUAg!D28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HSCS!H28+HSCNO!H28+PBRC!H28+LSUAg!H28+SULaw!H28+SUAg!H28</f>
        <v>0</v>
      </c>
      <c r="I28" s="48">
        <f t="shared" si="3"/>
        <v>0</v>
      </c>
      <c r="J28" s="43">
        <f>HSCS!J28+HSCNO!J28+PBRC!J28+LSUAg!J28+SULaw!J28+SUAg!J28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HSCS!B29+HSCNO!B29+PBRC!B29+LSUAg!B29+SULaw!B29+SUAg!B29</f>
        <v>0</v>
      </c>
      <c r="C29" s="48">
        <f t="shared" si="0"/>
        <v>0</v>
      </c>
      <c r="D29" s="43">
        <f>HSCS!D29+HSCNO!D29+PBRC!D29+LSUAg!D29+SULaw!D29+SUAg!D29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HSCS!H29+HSCNO!H29+PBRC!H29+LSUAg!H29+SULaw!H29+SUAg!H29</f>
        <v>0</v>
      </c>
      <c r="I29" s="48">
        <f t="shared" si="3"/>
        <v>0</v>
      </c>
      <c r="J29" s="43">
        <f>HSCS!J29+HSCNO!J29+PBRC!J29+LSUAg!J29+SULaw!J29+SUAg!J29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HSCS!B30+HSCNO!B30+PBRC!B30+LSUAg!B30+SULaw!B30+SUAg!B30</f>
        <v>0</v>
      </c>
      <c r="C30" s="48">
        <f t="shared" si="0"/>
        <v>0</v>
      </c>
      <c r="D30" s="43">
        <f>HSCS!D30+HSCNO!D30+PBRC!D30+LSUAg!D30+SULaw!D30+SUAg!D30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HSCS!H30+HSCNO!H30+PBRC!H30+LSUAg!H30+SULaw!H30+SUAg!H30</f>
        <v>0</v>
      </c>
      <c r="I30" s="48">
        <f t="shared" si="3"/>
        <v>0</v>
      </c>
      <c r="J30" s="43">
        <f>HSCS!J30+HSCNO!J30+PBRC!J30+LSUAg!J30+SULaw!J30+SUAg!J30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HSCS!B31+HSCNO!B31+PBRC!B31+LSUAg!B31+SULaw!B31+SUAg!B31</f>
        <v>0</v>
      </c>
      <c r="C31" s="48">
        <f t="shared" si="0"/>
        <v>0</v>
      </c>
      <c r="D31" s="43">
        <f>HSCS!D31+HSCNO!D31+PBRC!D31+LSUAg!D31+SULaw!D31+SUAg!D31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HSCS!H31+HSCNO!H31+PBRC!H31+LSUAg!H31+SULaw!H31+SUAg!H31</f>
        <v>0</v>
      </c>
      <c r="I31" s="48">
        <f t="shared" si="3"/>
        <v>0</v>
      </c>
      <c r="J31" s="43">
        <f>HSCS!J31+HSCNO!J31+PBRC!J31+LSUAg!J31+SULaw!J31+SUAg!J31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HSCS!B32+HSCNO!B32+PBRC!B32+LSUAg!B32+SULaw!B32+SUAg!B32</f>
        <v>0</v>
      </c>
      <c r="C32" s="48">
        <f t="shared" si="0"/>
        <v>0</v>
      </c>
      <c r="D32" s="43">
        <f>HSCS!D32+HSCNO!D32+PBRC!D32+LSUAg!D32+SULaw!D32+SUAg!D32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HSCS!H32+HSCNO!H32+PBRC!H32+LSUAg!H32+SULaw!H32+SUAg!H32</f>
        <v>0</v>
      </c>
      <c r="I32" s="48">
        <f t="shared" si="3"/>
        <v>0</v>
      </c>
      <c r="J32" s="43">
        <f>HSCS!J32+HSCNO!J32+PBRC!J32+LSUAg!J32+SULaw!J32+SUAg!J32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HSCS!B33+HSCNO!B33+PBRC!B33+LSUAg!B33+SULaw!B33+SUAg!B33</f>
        <v>0</v>
      </c>
      <c r="C33" s="48">
        <f>IF(ISBLANK(B33),"  ",IF(F33&gt;0,B33/F33,IF(B33&gt;0,1,0)))</f>
        <v>0</v>
      </c>
      <c r="D33" s="43">
        <f>HSCS!D33+HSCNO!D33+PBRC!D33+LSUAg!D33+SULaw!D33+SUAg!D33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HSCS!H33+HSCNO!H33+PBRC!H33+LSUAg!H33+SULaw!H33+SUAg!H33</f>
        <v>0</v>
      </c>
      <c r="I33" s="48">
        <f>IF(ISBLANK(H33),"  ",IF(L33&gt;0,H33/L33,IF(H33&gt;0,1,0)))</f>
        <v>0</v>
      </c>
      <c r="J33" s="43">
        <f>HSCS!J33+HSCNO!J33+PBRC!J33+LSUAg!J33+SULaw!J33+SUAg!J33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HSCS!B34+HSCNO!B34+PBRC!B34+LSUAg!B34+SULaw!B34+SUAg!B34</f>
        <v>0</v>
      </c>
      <c r="C34" s="48">
        <f t="shared" si="0"/>
        <v>0</v>
      </c>
      <c r="D34" s="43">
        <f>HSCS!D34+HSCNO!D34+PBRC!D34+LSUAg!D34+SULaw!D34+SUAg!D34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HSCS!H34+HSCNO!H34+PBRC!H34+LSUAg!H34+SULaw!H34+SUAg!H34</f>
        <v>0</v>
      </c>
      <c r="I34" s="48">
        <f t="shared" si="3"/>
        <v>0</v>
      </c>
      <c r="J34" s="43">
        <f>HSCS!J34+HSCNO!J34+PBRC!J34+LSUAg!J34+SULaw!J34+SUAg!J34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HSCS!B36+HSCNO!B36+PBRC!B36+LSUAg!B36+SULaw!B36+SUAg!B36</f>
        <v>0</v>
      </c>
      <c r="C36" s="48">
        <f t="shared" si="0"/>
        <v>0</v>
      </c>
      <c r="D36" s="43">
        <f>HSCS!D36+HSCNO!D36+PBRC!D36+LSUAg!D36+SULaw!D36+SUAg!D36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HSCS!H36+HSCNO!H36+PBRC!H36+LSUAg!H36+SULaw!H36+SUAg!H36</f>
        <v>0</v>
      </c>
      <c r="I36" s="48">
        <f>IF(ISBLANK(H36),"  ",IF(L36&gt;0,H36/L36,IF(H36&gt;0,1,0)))</f>
        <v>0</v>
      </c>
      <c r="J36" s="43">
        <f>HSCS!J36+HSCNO!J36+PBRC!J36+LSUAg!J36+SULaw!J36+SUAg!J36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HSCS!B38+HSCNO!B38+PBRC!B38+LSUAg!B38+SULaw!B38+SUAg!B38</f>
        <v>0</v>
      </c>
      <c r="C38" s="48">
        <f t="shared" si="0"/>
        <v>0</v>
      </c>
      <c r="D38" s="43">
        <f>HSCS!D38+HSCNO!D38+PBRC!D38+LSUAg!D38+SULaw!D38+SUAg!D38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HSCS!H38+HSCNO!H38+PBRC!H38+LSUAg!H38+SULaw!H38+SUAg!H38</f>
        <v>0</v>
      </c>
      <c r="I38" s="48">
        <f>IF(ISBLANK(H38),"  ",IF(L38&gt;0,H38/L38,IF(H38&gt;0,1,0)))</f>
        <v>0</v>
      </c>
      <c r="J38" s="43">
        <f>HSCS!J38+HSCNO!J38+PBRC!J38+LSUAg!J38+SULaw!J38+SUAg!J38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247173930.20999989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247173930.20999989</v>
      </c>
      <c r="G40" s="74">
        <f>IF(ISBLANK(F40),"  ",IF(F76&gt;0,F40/F76,IF(F40&gt;0,1,0)))</f>
        <v>0.19760243343503253</v>
      </c>
      <c r="H40" s="71">
        <f>H39+H38+H36+H34+H29+H28+H26+H27+H25+H24+H23+H22+H21+H20+H19+H18+H17+H16+H14+H13+H30+H31+H32</f>
        <v>252711968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252711968</v>
      </c>
      <c r="M40" s="74">
        <f>IF(ISBLANK(L40),"  ",IF(L76&gt;0,L40/L76,IF(L40&gt;0,1,0)))</f>
        <v>0.20896156360370144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HSCS!B42+HSCNO!B42+PBRC!B42+LSUAg!B42+SULaw!B42+SUAg!B42</f>
        <v>0</v>
      </c>
      <c r="C42" s="42">
        <f t="shared" si="0"/>
        <v>0</v>
      </c>
      <c r="D42" s="43">
        <f>HSCS!D42+HSCNO!D42+PBRC!D42+LSUAg!D42+SULaw!D42+SUAg!D42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HSCS!H42+HSCNO!H42+PBRC!H42+LSUAg!H42+SULaw!H42+SUAg!H42</f>
        <v>0</v>
      </c>
      <c r="I42" s="42">
        <f t="shared" ref="I42:I48" si="7">IF(ISBLANK(H42),"  ",IF(L42&gt;0,H42/L42,IF(H42&gt;0,1,0)))</f>
        <v>0</v>
      </c>
      <c r="J42" s="43">
        <f>HSCS!J42+HSCNO!J42+PBRC!J42+LSUAg!J42+SULaw!J42+SUAg!J42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HSCS!B43+HSCNO!B43+PBRC!B43+LSUAg!B43+SULaw!B43+SUAg!B43</f>
        <v>0</v>
      </c>
      <c r="C43" s="48">
        <f t="shared" si="0"/>
        <v>0</v>
      </c>
      <c r="D43" s="43">
        <f>HSCS!D43+HSCNO!D43+PBRC!D43+LSUAg!D43+SULaw!D43+SUAg!D43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HSCS!H43+HSCNO!H43+PBRC!H43+LSUAg!H43+SULaw!H43+SUAg!H43</f>
        <v>0</v>
      </c>
      <c r="I43" s="48">
        <f t="shared" si="7"/>
        <v>0</v>
      </c>
      <c r="J43" s="43">
        <f>HSCS!J43+HSCNO!J43+PBRC!J43+LSUAg!J43+SULaw!J43+SUAg!J43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HSCS!B44+HSCNO!B44+PBRC!B44+LSUAg!B44+SULaw!B44+SUAg!B44</f>
        <v>0</v>
      </c>
      <c r="C44" s="48">
        <f t="shared" si="0"/>
        <v>0</v>
      </c>
      <c r="D44" s="43">
        <f>HSCS!D44+HSCNO!D44+PBRC!D44+LSUAg!D44+SULaw!D44+SUAg!D44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HSCS!H44+HSCNO!H44+PBRC!H44+LSUAg!H44+SULaw!H44+SUAg!H44</f>
        <v>0</v>
      </c>
      <c r="I44" s="48">
        <f t="shared" si="7"/>
        <v>0</v>
      </c>
      <c r="J44" s="43">
        <f>HSCS!J44+HSCNO!J44+PBRC!J44+LSUAg!J44+SULaw!J44+SUAg!J44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HSCS!B45+HSCNO!B45+PBRC!B45+LSUAg!B45+SULaw!B45+SUAg!B45</f>
        <v>0</v>
      </c>
      <c r="C45" s="48">
        <f t="shared" si="0"/>
        <v>0</v>
      </c>
      <c r="D45" s="43">
        <f>HSCS!D45+HSCNO!D45+PBRC!D45+LSUAg!D45+SULaw!D45+SUAg!D45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HSCS!H45+HSCNO!H45+PBRC!H45+LSUAg!H45+SULaw!H45+SUAg!H45</f>
        <v>0</v>
      </c>
      <c r="I45" s="48">
        <f t="shared" si="7"/>
        <v>0</v>
      </c>
      <c r="J45" s="43">
        <f>HSCS!J45+HSCNO!J45+PBRC!J45+LSUAg!J45+SULaw!J45+SUAg!J45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HSCS!B46+HSCNO!B46+PBRC!B46+LSUAg!B46+SULaw!B46+SUAg!B46</f>
        <v>0</v>
      </c>
      <c r="C46" s="48">
        <f t="shared" si="0"/>
        <v>0</v>
      </c>
      <c r="D46" s="43">
        <f>HSCS!D46+HSCNO!D46+PBRC!D46+LSUAg!D46+SULaw!D46+SUAg!D46</f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4">
        <f>HSCS!H46+HSCNO!H46+PBRC!H46+LSUAg!H46+SULaw!H46+SUAg!H46</f>
        <v>0</v>
      </c>
      <c r="I46" s="48">
        <f t="shared" si="7"/>
        <v>0</v>
      </c>
      <c r="J46" s="43">
        <f>HSCS!J46+HSCNO!J46+PBRC!J46+LSUAg!J46+SULaw!J46+SUAg!J46</f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0</v>
      </c>
      <c r="C47" s="84">
        <f t="shared" si="0"/>
        <v>0</v>
      </c>
      <c r="D47" s="85">
        <f>D46+D45+D44+D43+D42</f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83">
        <f>H46+H45+H44+H43+H42</f>
        <v>0</v>
      </c>
      <c r="I47" s="84">
        <f t="shared" si="7"/>
        <v>0</v>
      </c>
      <c r="J47" s="85">
        <f>J46+J45+J44+J43+J42</f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88">
        <f>HSCS!B48+HSCNO!B48+PBRC!B48+LSUAg!B48+SULaw!B48+SUAg!B48</f>
        <v>0</v>
      </c>
      <c r="C48" s="84">
        <f t="shared" si="0"/>
        <v>0</v>
      </c>
      <c r="D48" s="89">
        <f>HSCS!D48+HSCNO!D48+PBRC!D48+LSUAg!D48+SULaw!D48+SUAg!D48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HSCS!H48+HSCNO!H48+PBRC!H48+LSUAg!H48+SULaw!H48+SUAg!H48</f>
        <v>0</v>
      </c>
      <c r="I48" s="84">
        <f t="shared" si="7"/>
        <v>0</v>
      </c>
      <c r="J48" s="89">
        <f>HSCS!J48+HSCNO!J48+PBRC!J48+LSUAg!J48+SULaw!J48+SUAg!J48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HSCS!B50+HSCNO!B50+PBRC!B50+LSUAg!B50+SULaw!B50+SUAg!B50</f>
        <v>76954552.580000013</v>
      </c>
      <c r="C50" s="42">
        <f t="shared" si="0"/>
        <v>1</v>
      </c>
      <c r="D50" s="43">
        <f>HSCS!D50+HSCNO!D50+PBRC!D50+LSUAg!D50+SULaw!D50+SUAg!D50</f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76954552.580000013</v>
      </c>
      <c r="G50" s="46">
        <f>IF(ISBLANK(F50),"  ",IF(F76&gt;0,F50/F76,IF(F50&gt;0,1,0)))</f>
        <v>6.1521078864558022E-2</v>
      </c>
      <c r="H50" s="4">
        <f>HSCS!H50+HSCNO!H50+PBRC!H50+LSUAg!H50+SULaw!H50+SUAg!H50</f>
        <v>80175727</v>
      </c>
      <c r="I50" s="42">
        <f t="shared" ref="I50:I67" si="11">IF(ISBLANK(H50),"  ",IF(L50&gt;0,H50/L50,IF(H50&gt;0,1,0)))</f>
        <v>1</v>
      </c>
      <c r="J50" s="43">
        <f>HSCS!J50+HSCNO!J50+PBRC!J50+LSUAg!J50+SULaw!J50+SUAg!J50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80175727</v>
      </c>
      <c r="M50" s="46">
        <f>IF(ISBLANK(L50),"  ",IF(L76&gt;0,L50/L76,IF(L50&gt;0,1,0)))</f>
        <v>6.6295416911095806E-2</v>
      </c>
      <c r="N50" s="25"/>
    </row>
    <row r="51" spans="1:14" ht="15" customHeight="1" x14ac:dyDescent="0.2">
      <c r="A51" s="31" t="s">
        <v>48</v>
      </c>
      <c r="B51" s="4">
        <f>HSCS!B51+HSCNO!B51+PBRC!B51+LSUAg!B51+SULaw!B51+SUAg!B51</f>
        <v>8416410.0800000001</v>
      </c>
      <c r="C51" s="48">
        <f t="shared" si="0"/>
        <v>1</v>
      </c>
      <c r="D51" s="43">
        <f>HSCS!D51+HSCNO!D51+PBRC!D51+LSUAg!D51+SULaw!D51+SUAg!D51</f>
        <v>0</v>
      </c>
      <c r="E51" s="49">
        <f t="shared" si="9"/>
        <v>0</v>
      </c>
      <c r="F51" s="97">
        <f t="shared" si="10"/>
        <v>8416410.0800000001</v>
      </c>
      <c r="G51" s="51">
        <f>IF(ISBLANK(F51),"  ",IF(F76&gt;0,F51/F76,IF(F51&gt;0,1,0)))</f>
        <v>6.7284729873500751E-3</v>
      </c>
      <c r="H51" s="4">
        <f>HSCS!H51+HSCNO!H51+PBRC!H51+LSUAg!H51+SULaw!H51+SUAg!H51</f>
        <v>8409533</v>
      </c>
      <c r="I51" s="48">
        <f t="shared" si="11"/>
        <v>1</v>
      </c>
      <c r="J51" s="43">
        <f>HSCS!J51+HSCNO!J51+PBRC!J51+LSUAg!J51+SULaw!J51+SUAg!J51</f>
        <v>0</v>
      </c>
      <c r="K51" s="49">
        <f t="shared" si="12"/>
        <v>0</v>
      </c>
      <c r="L51" s="97">
        <f t="shared" si="13"/>
        <v>8409533</v>
      </c>
      <c r="M51" s="51">
        <f>IF(ISBLANK(L51),"  ",IF(L76&gt;0,L51/L76,IF(L51&gt;0,1,0)))</f>
        <v>6.9536444148815546E-3</v>
      </c>
      <c r="N51" s="25"/>
    </row>
    <row r="52" spans="1:14" ht="15" customHeight="1" x14ac:dyDescent="0.2">
      <c r="A52" s="98" t="s">
        <v>49</v>
      </c>
      <c r="B52" s="4">
        <f>HSCS!B52+HSCNO!B52+PBRC!B52+LSUAg!B52+SULaw!B52+SUAg!B52</f>
        <v>1020532.09</v>
      </c>
      <c r="C52" s="48">
        <f t="shared" si="0"/>
        <v>1</v>
      </c>
      <c r="D52" s="43">
        <f>HSCS!D52+HSCNO!D52+PBRC!D52+LSUAg!D52+SULaw!D52+SUAg!D52</f>
        <v>0</v>
      </c>
      <c r="E52" s="49">
        <f t="shared" si="9"/>
        <v>0</v>
      </c>
      <c r="F52" s="99">
        <f t="shared" si="10"/>
        <v>1020532.09</v>
      </c>
      <c r="G52" s="51">
        <f>IF(ISBLANK(F52),"  ",IF(F76&gt;0,F52/F76,IF(F52&gt;0,1,0)))</f>
        <v>8.1586122052276658E-4</v>
      </c>
      <c r="H52" s="4">
        <f>HSCS!H52+HSCNO!H52+PBRC!H52+LSUAg!H52+SULaw!H52+SUAg!H52</f>
        <v>995930</v>
      </c>
      <c r="I52" s="48">
        <f t="shared" si="11"/>
        <v>1</v>
      </c>
      <c r="J52" s="43">
        <f>HSCS!J52+HSCNO!J52+PBRC!J52+LSUAg!J52+SULaw!J52+SUAg!J52</f>
        <v>0</v>
      </c>
      <c r="K52" s="49">
        <f t="shared" si="12"/>
        <v>0</v>
      </c>
      <c r="L52" s="99">
        <f t="shared" si="13"/>
        <v>995930</v>
      </c>
      <c r="M52" s="51">
        <f>IF(ISBLANK(L52),"  ",IF(L76&gt;0,L52/L76,IF(L52&gt;0,1,0)))</f>
        <v>8.235110180449957E-4</v>
      </c>
      <c r="N52" s="25"/>
    </row>
    <row r="53" spans="1:14" ht="15" customHeight="1" x14ac:dyDescent="0.2">
      <c r="A53" s="98" t="s">
        <v>50</v>
      </c>
      <c r="B53" s="4">
        <f>HSCS!B53+HSCNO!B53+PBRC!B53+LSUAg!B53+SULaw!B53+SUAg!B53</f>
        <v>1163857.0099999998</v>
      </c>
      <c r="C53" s="48">
        <f t="shared" si="0"/>
        <v>7.201795648037751E-2</v>
      </c>
      <c r="D53" s="43">
        <f>HSCS!D53+HSCNO!D53+PBRC!D53+LSUAg!D53+SULaw!D53+SUAg!D53</f>
        <v>0</v>
      </c>
      <c r="E53" s="49">
        <f t="shared" si="9"/>
        <v>0</v>
      </c>
      <c r="F53" s="4">
        <f>'ULS Summary'!F53-ULSBoard!F53+LSU!F53+LSUA!F53+LSUS!F53+SUBR!F53+SUNO!F53</f>
        <v>16160650.300000001</v>
      </c>
      <c r="G53" s="51">
        <f>IF(ISBLANK(F53),"  ",IF(F76&gt;0,F53/F76,IF(F53&gt;0,1,0)))</f>
        <v>1.2919581860673891E-2</v>
      </c>
      <c r="H53" s="4">
        <f>HSCS!H53+HSCNO!H53+PBRC!H53+LSUAg!H53+SULaw!H53+SUAg!H53</f>
        <v>1186261</v>
      </c>
      <c r="I53" s="48">
        <f t="shared" si="11"/>
        <v>7.2999037252394025E-2</v>
      </c>
      <c r="J53" s="43">
        <f>HSCS!J53+HSCNO!J53+PBRC!J53+LSUAg!J53+SULaw!J53+SUAg!J53</f>
        <v>0</v>
      </c>
      <c r="K53" s="49">
        <f t="shared" si="12"/>
        <v>0</v>
      </c>
      <c r="L53" s="4">
        <f>'ULS Summary'!L53-ULSBoard!L53+LSU!L53+LSUA!L53+LSUS!L53+SUBR!L53+SUNO!L53</f>
        <v>16250365</v>
      </c>
      <c r="M53" s="51">
        <f>IF(ISBLANK(L53),"  ",IF(L76&gt;0,L53/L76,IF(L53&gt;0,1,0)))</f>
        <v>1.3437043391355584E-2</v>
      </c>
      <c r="N53" s="25"/>
    </row>
    <row r="54" spans="1:14" ht="15" customHeight="1" x14ac:dyDescent="0.2">
      <c r="A54" s="98" t="s">
        <v>51</v>
      </c>
      <c r="B54" s="4">
        <f>HSCS!B54+HSCNO!B54+PBRC!B54+LSUAg!B54+SULaw!B54+SUAg!B54</f>
        <v>0</v>
      </c>
      <c r="C54" s="48">
        <f>IF(ISBLANK(B54),"  ",IF(F54&gt;0,B54/F54,IF(B54&gt;0,1,0)))</f>
        <v>0</v>
      </c>
      <c r="D54" s="43">
        <f>HSCS!D54+HSCNO!D54+PBRC!D54+LSUAg!D54+SULaw!D54+SUAg!D54</f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4">
        <f>HSCS!H54+HSCNO!H54+PBRC!H54+LSUAg!H54+SULaw!H54+SUAg!H54</f>
        <v>0</v>
      </c>
      <c r="I54" s="48">
        <f>IF(ISBLANK(H54),"  ",IF(L54&gt;0,H54/L54,IF(H54&gt;0,1,0)))</f>
        <v>0</v>
      </c>
      <c r="J54" s="43">
        <f>HSCS!J54+HSCNO!J54+PBRC!J54+LSUAg!J54+SULaw!J54+SUAg!J54</f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4">
        <f>HSCS!B55+HSCNO!B55+PBRC!B55+LSUAg!B55+SULaw!B55+SUAg!B55</f>
        <v>5259366.21</v>
      </c>
      <c r="C55" s="48">
        <f t="shared" si="0"/>
        <v>0.69559892497070541</v>
      </c>
      <c r="D55" s="43">
        <f>HSCS!D55+HSCNO!D55+PBRC!D55+LSUAg!D55+SULaw!D55+SUAg!D55</f>
        <v>2301551.4700000002</v>
      </c>
      <c r="E55" s="49">
        <f t="shared" si="9"/>
        <v>0.30440107502929464</v>
      </c>
      <c r="F55" s="97">
        <f t="shared" si="10"/>
        <v>7560917.6799999997</v>
      </c>
      <c r="G55" s="51">
        <f>IF(ISBLANK(F55),"  ",IF(F76&gt;0,F55/F76,IF(F55&gt;0,1,0)))</f>
        <v>6.0445522361545385E-3</v>
      </c>
      <c r="H55" s="4">
        <f>HSCS!H55+HSCNO!H55+PBRC!H55+LSUAg!H55+SULaw!H55+SUAg!H55</f>
        <v>7518082</v>
      </c>
      <c r="I55" s="48">
        <f t="shared" si="11"/>
        <v>0.78333769905448269</v>
      </c>
      <c r="J55" s="43">
        <f>HSCS!J55+HSCNO!J55+PBRC!J55+LSUAg!J55+SULaw!J55+SUAg!J55</f>
        <v>2079416</v>
      </c>
      <c r="K55" s="49">
        <f t="shared" si="12"/>
        <v>0.21666230094551725</v>
      </c>
      <c r="L55" s="97">
        <f t="shared" si="13"/>
        <v>9597498</v>
      </c>
      <c r="M55" s="51">
        <f>IF(ISBLANK(L55),"  ",IF(L76&gt;0,L55/L76,IF(L55&gt;0,1,0)))</f>
        <v>7.9359446433632987E-3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92814717.970000014</v>
      </c>
      <c r="C56" s="84">
        <f t="shared" si="0"/>
        <v>0.84290379060279175</v>
      </c>
      <c r="D56" s="85">
        <f>D55+D53+D52+D51+D50</f>
        <v>2301551.4700000002</v>
      </c>
      <c r="E56" s="75">
        <f t="shared" si="9"/>
        <v>2.0901711503960814E-2</v>
      </c>
      <c r="F56" s="100">
        <f>F55+F53+F52+F51+F50+F54</f>
        <v>110113062.73000002</v>
      </c>
      <c r="G56" s="74">
        <f>IF(ISBLANK(F56),"  ",IF(F76&gt;0,F56/F76,IF(F56&gt;0,1,0)))</f>
        <v>8.8029547169259301E-2</v>
      </c>
      <c r="H56" s="83">
        <f>H55+H53+H52+H51+H50</f>
        <v>98285533</v>
      </c>
      <c r="I56" s="84">
        <f t="shared" si="11"/>
        <v>0.97928145213325424</v>
      </c>
      <c r="J56" s="85">
        <f>J55+J53+J52+J51+J50</f>
        <v>2079416</v>
      </c>
      <c r="K56" s="75">
        <f t="shared" si="12"/>
        <v>2.071854786674579E-2</v>
      </c>
      <c r="L56" s="97">
        <f t="shared" si="13"/>
        <v>100364949</v>
      </c>
      <c r="M56" s="74">
        <f>IF(ISBLANK(L56),"  ",IF(L76&gt;0,L56/L76,IF(L56&gt;0,1,0)))</f>
        <v>8.2989408218473268E-2</v>
      </c>
      <c r="N56" s="76"/>
    </row>
    <row r="57" spans="1:14" ht="15" customHeight="1" x14ac:dyDescent="0.2">
      <c r="A57" s="41" t="s">
        <v>54</v>
      </c>
      <c r="B57" s="4">
        <f>HSCS!B57+HSCNO!B57+PBRC!B57+LSUAg!B57+SULaw!B57+SUAg!B57</f>
        <v>0</v>
      </c>
      <c r="C57" s="48">
        <f t="shared" si="0"/>
        <v>0</v>
      </c>
      <c r="D57" s="43">
        <f>HSCS!D57+HSCNO!D57+PBRC!D57+LSUAg!D57+SULaw!D57+SUAg!D57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HSCS!H57+HSCNO!H57+PBRC!H57+LSUAg!H57+SULaw!H57+SUAg!H57</f>
        <v>0</v>
      </c>
      <c r="I57" s="48">
        <f t="shared" si="11"/>
        <v>0</v>
      </c>
      <c r="J57" s="43">
        <f>HSCS!J57+HSCNO!J57+PBRC!J57+LSUAg!J57+SULaw!J57+SUAg!J57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HSCS!B58+HSCNO!B58+PBRC!B58+LSUAg!B58+SULaw!B58+SUAg!B58</f>
        <v>0</v>
      </c>
      <c r="C58" s="48">
        <f t="shared" si="0"/>
        <v>0</v>
      </c>
      <c r="D58" s="43">
        <f>HSCS!D58+HSCNO!D58+PBRC!D58+LSUAg!D58+SULaw!D58+SUAg!D58</f>
        <v>12357260.84</v>
      </c>
      <c r="E58" s="49">
        <f t="shared" si="9"/>
        <v>1</v>
      </c>
      <c r="F58" s="34">
        <f t="shared" si="14"/>
        <v>12357260.84</v>
      </c>
      <c r="G58" s="51">
        <f>IF(ISBLANK(F58),"  ",IF(F76&gt;0,F58/F76,IF(F58&gt;0,1,0)))</f>
        <v>9.8789739294142011E-3</v>
      </c>
      <c r="H58" s="4">
        <f>HSCS!H58+HSCNO!H58+PBRC!H58+LSUAg!H58+SULaw!H58+SUAg!H58</f>
        <v>0</v>
      </c>
      <c r="I58" s="48">
        <f t="shared" si="11"/>
        <v>0</v>
      </c>
      <c r="J58" s="43">
        <f>HSCS!J58+HSCNO!J58+PBRC!J58+LSUAg!J58+SULaw!J58+SUAg!J58</f>
        <v>12357000</v>
      </c>
      <c r="K58" s="49">
        <f t="shared" si="12"/>
        <v>1</v>
      </c>
      <c r="L58" s="34">
        <f t="shared" si="13"/>
        <v>12357000</v>
      </c>
      <c r="M58" s="51">
        <f>IF(ISBLANK(L58),"  ",IF(L76&gt;0,L58/L76,IF(L58&gt;0,1,0)))</f>
        <v>1.0217711736750587E-2</v>
      </c>
      <c r="N58" s="25"/>
    </row>
    <row r="59" spans="1:14" ht="15" customHeight="1" x14ac:dyDescent="0.2">
      <c r="A59" s="82" t="s">
        <v>56</v>
      </c>
      <c r="B59" s="4">
        <f>HSCS!B59+HSCNO!B59+PBRC!B59+LSUAg!B59+SULaw!B59+SUAg!B59</f>
        <v>5000856.7300000004</v>
      </c>
      <c r="C59" s="48">
        <f t="shared" si="0"/>
        <v>0.11336255162981358</v>
      </c>
      <c r="D59" s="43">
        <f>HSCS!D59+HSCNO!D59+PBRC!D59+LSUAg!D59+SULaw!D59+SUAg!D59</f>
        <v>39112976.789999999</v>
      </c>
      <c r="E59" s="49">
        <f t="shared" si="9"/>
        <v>0.88663744837018654</v>
      </c>
      <c r="F59" s="34">
        <f t="shared" si="14"/>
        <v>44113833.519999996</v>
      </c>
      <c r="G59" s="51">
        <f>IF(ISBLANK(F59),"  ",IF(F76&gt;0,F59/F76,IF(F59&gt;0,1,0)))</f>
        <v>3.5266667663106342E-2</v>
      </c>
      <c r="H59" s="4">
        <f>HSCS!H59+HSCNO!H59+PBRC!H59+LSUAg!H59+SULaw!H59+SUAg!H59</f>
        <v>6367698</v>
      </c>
      <c r="I59" s="48">
        <f t="shared" si="11"/>
        <v>0.22761985524077571</v>
      </c>
      <c r="J59" s="43">
        <f>HSCS!J59+HSCNO!J59+PBRC!J59+LSUAg!J59+SULaw!J59+SUAg!J59</f>
        <v>21607445</v>
      </c>
      <c r="K59" s="49">
        <f t="shared" si="12"/>
        <v>0.77238014475922434</v>
      </c>
      <c r="L59" s="34">
        <f t="shared" si="13"/>
        <v>27975143</v>
      </c>
      <c r="M59" s="51">
        <f>IF(ISBLANK(L59),"  ",IF(L76&gt;0,L59/L76,IF(L59&gt;0,1,0)))</f>
        <v>2.313198567357579E-2</v>
      </c>
      <c r="N59" s="25"/>
    </row>
    <row r="60" spans="1:14" ht="15" customHeight="1" x14ac:dyDescent="0.2">
      <c r="A60" s="81" t="s">
        <v>57</v>
      </c>
      <c r="B60" s="4">
        <f>HSCS!B60+HSCNO!B60+PBRC!B60+LSUAg!B60+SULaw!B60+SUAg!B60</f>
        <v>0</v>
      </c>
      <c r="C60" s="48">
        <f t="shared" si="0"/>
        <v>0</v>
      </c>
      <c r="D60" s="43">
        <f>HSCS!D60+HSCNO!D60+PBRC!D60+LSUAg!D60+SULaw!D60+SUAg!D60</f>
        <v>32270057.380000003</v>
      </c>
      <c r="E60" s="49">
        <f t="shared" si="9"/>
        <v>1</v>
      </c>
      <c r="F60" s="68">
        <f t="shared" si="14"/>
        <v>32270057.380000003</v>
      </c>
      <c r="G60" s="51">
        <f>IF(ISBLANK(F60),"  ",IF(F76&gt;0,F60/F76,IF(F60&gt;0,1,0)))</f>
        <v>2.5798197487730653E-2</v>
      </c>
      <c r="H60" s="4">
        <f>HSCS!H60+HSCNO!H60+PBRC!H60+LSUAg!H60+SULaw!H60+SUAg!H60</f>
        <v>0</v>
      </c>
      <c r="I60" s="48">
        <f t="shared" si="11"/>
        <v>0</v>
      </c>
      <c r="J60" s="43">
        <f>HSCS!J60+HSCNO!J60+PBRC!J60+LSUAg!J60+SULaw!J60+SUAg!J60</f>
        <v>31625528</v>
      </c>
      <c r="K60" s="49">
        <f t="shared" si="12"/>
        <v>1</v>
      </c>
      <c r="L60" s="68">
        <f t="shared" si="13"/>
        <v>31625528</v>
      </c>
      <c r="M60" s="51">
        <f>IF(ISBLANK(L60),"  ",IF(L76&gt;0,L60/L76,IF(L60&gt;0,1,0)))</f>
        <v>2.6150402899290631E-2</v>
      </c>
      <c r="N60" s="25"/>
    </row>
    <row r="61" spans="1:14" ht="15" customHeight="1" x14ac:dyDescent="0.2">
      <c r="A61" s="103" t="s">
        <v>58</v>
      </c>
      <c r="B61" s="4">
        <f>HSCS!B61+HSCNO!B61+PBRC!B61+LSUAg!B61+SULaw!B61+SUAg!B61</f>
        <v>0</v>
      </c>
      <c r="C61" s="48">
        <f t="shared" si="0"/>
        <v>0</v>
      </c>
      <c r="D61" s="43">
        <f>HSCS!D61+HSCNO!D61+PBRC!D61+LSUAg!D61+SULaw!D61+SUAg!D61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HSCS!H61+HSCNO!H61+PBRC!H61+LSUAg!H61+SULaw!H61+SUAg!H61</f>
        <v>0</v>
      </c>
      <c r="I61" s="48">
        <f t="shared" si="11"/>
        <v>0</v>
      </c>
      <c r="J61" s="43">
        <f>HSCS!J61+HSCNO!J61+PBRC!J61+LSUAg!J61+SULaw!J61+SUAg!J61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HSCS!B62+HSCNO!B62+PBRC!B62+LSUAg!B62+SULaw!B62+SUAg!B62</f>
        <v>0</v>
      </c>
      <c r="C62" s="48">
        <f t="shared" si="0"/>
        <v>0</v>
      </c>
      <c r="D62" s="43">
        <f>HSCS!D62+HSCNO!D62+PBRC!D62+LSUAg!D62+SULaw!D62+SUAg!D62</f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4">
        <f>HSCS!H62+HSCNO!H62+PBRC!H62+LSUAg!H62+SULaw!H62+SUAg!H62</f>
        <v>0</v>
      </c>
      <c r="I62" s="48">
        <f t="shared" si="11"/>
        <v>0</v>
      </c>
      <c r="J62" s="43">
        <f>HSCS!J62+HSCNO!J62+PBRC!J62+LSUAg!J62+SULaw!J62+SUAg!J62</f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4">
        <f>HSCS!B63+HSCNO!B63+PBRC!B63+LSUAg!B63+SULaw!B63+SUAg!B63</f>
        <v>0</v>
      </c>
      <c r="C63" s="48">
        <f t="shared" si="0"/>
        <v>0</v>
      </c>
      <c r="D63" s="43">
        <f>HSCS!D63+HSCNO!D63+PBRC!D63+LSUAg!D63+SULaw!D63+SUAg!D63</f>
        <v>20320483.830000013</v>
      </c>
      <c r="E63" s="49">
        <f t="shared" si="9"/>
        <v>1</v>
      </c>
      <c r="F63" s="34">
        <f t="shared" si="14"/>
        <v>20320483.830000013</v>
      </c>
      <c r="G63" s="51">
        <f>IF(ISBLANK(F63),"  ",IF(F76&gt;0,F63/F76,IF(F63&gt;0,1,0)))</f>
        <v>1.6245147900402577E-2</v>
      </c>
      <c r="H63" s="4">
        <f>HSCS!H63+HSCNO!H63+PBRC!H63+LSUAg!H63+SULaw!H63+SUAg!H63</f>
        <v>0</v>
      </c>
      <c r="I63" s="48">
        <f t="shared" si="11"/>
        <v>0</v>
      </c>
      <c r="J63" s="43">
        <f>HSCS!J63+HSCNO!J63+PBRC!J63+LSUAg!J63+SULaw!J63+SUAg!J63</f>
        <v>20248273</v>
      </c>
      <c r="K63" s="49">
        <f t="shared" si="12"/>
        <v>1</v>
      </c>
      <c r="L63" s="34">
        <f t="shared" si="13"/>
        <v>20248273</v>
      </c>
      <c r="M63" s="51">
        <f>IF(ISBLANK(L63),"  ",IF(L76&gt;0,L63/L76,IF(L63&gt;0,1,0)))</f>
        <v>1.6742819185969898E-2</v>
      </c>
      <c r="N63" s="25"/>
    </row>
    <row r="64" spans="1:14" ht="15" customHeight="1" x14ac:dyDescent="0.2">
      <c r="A64" s="104" t="s">
        <v>61</v>
      </c>
      <c r="B64" s="4">
        <f>HSCS!B64+HSCNO!B64+PBRC!B64+LSUAg!B64+SULaw!B64+SUAg!B64</f>
        <v>0</v>
      </c>
      <c r="C64" s="48">
        <f t="shared" si="0"/>
        <v>0</v>
      </c>
      <c r="D64" s="43">
        <f>HSCS!D64+HSCNO!D64+PBRC!D64+LSUAg!D64+SULaw!D64+SUAg!D64</f>
        <v>4731326.7</v>
      </c>
      <c r="E64" s="49">
        <f t="shared" si="9"/>
        <v>1</v>
      </c>
      <c r="F64" s="34">
        <f t="shared" si="14"/>
        <v>4731326.7</v>
      </c>
      <c r="G64" s="51">
        <f>IF(ISBLANK(F64),"  ",IF(F76&gt;0,F64/F76,IF(F64&gt;0,1,0)))</f>
        <v>3.7824444855565037E-3</v>
      </c>
      <c r="H64" s="4">
        <f>HSCS!H64+HSCNO!H64+PBRC!H64+LSUAg!H64+SULaw!H64+SUAg!H64</f>
        <v>0</v>
      </c>
      <c r="I64" s="48">
        <f t="shared" si="11"/>
        <v>0</v>
      </c>
      <c r="J64" s="43">
        <f>HSCS!J64+HSCNO!J64+PBRC!J64+LSUAg!J64+SULaw!J64+SUAg!J64</f>
        <v>4277589</v>
      </c>
      <c r="K64" s="49">
        <f t="shared" si="12"/>
        <v>1</v>
      </c>
      <c r="L64" s="34">
        <f t="shared" si="13"/>
        <v>4277589</v>
      </c>
      <c r="M64" s="51">
        <f>IF(ISBLANK(L64),"  ",IF(L76&gt;0,L64/L76,IF(L64&gt;0,1,0)))</f>
        <v>3.5370374144448658E-3</v>
      </c>
      <c r="N64" s="25"/>
    </row>
    <row r="65" spans="1:14" ht="15" customHeight="1" x14ac:dyDescent="0.2">
      <c r="A65" s="82" t="s">
        <v>62</v>
      </c>
      <c r="B65" s="4">
        <f>HSCS!B65+HSCNO!B65+PBRC!B65+LSUAg!B65+SULaw!B65+SUAg!B65</f>
        <v>0</v>
      </c>
      <c r="C65" s="48">
        <f t="shared" si="0"/>
        <v>0</v>
      </c>
      <c r="D65" s="43">
        <f>HSCS!D65+HSCNO!D65+PBRC!D65+LSUAg!D65+SULaw!D65+SUAg!D65</f>
        <v>603337895.34000015</v>
      </c>
      <c r="E65" s="49">
        <f t="shared" si="9"/>
        <v>1</v>
      </c>
      <c r="F65" s="34">
        <f t="shared" si="14"/>
        <v>603337895.34000015</v>
      </c>
      <c r="G65" s="51">
        <f>IF(ISBLANK(F65),"  ",IF(F76&gt;0,F65/F76,IF(F65&gt;0,1,0)))</f>
        <v>0.48233661293270036</v>
      </c>
      <c r="H65" s="4">
        <f>HSCS!H65+HSCNO!H65+PBRC!H65+LSUAg!H65+SULaw!H65+SUAg!H65</f>
        <v>0</v>
      </c>
      <c r="I65" s="48">
        <f t="shared" si="11"/>
        <v>0</v>
      </c>
      <c r="J65" s="43">
        <f>HSCS!J65+HSCNO!J65+PBRC!J65+LSUAg!J65+SULaw!J65+SUAg!J65</f>
        <v>586927108</v>
      </c>
      <c r="K65" s="49">
        <f t="shared" si="12"/>
        <v>1</v>
      </c>
      <c r="L65" s="34">
        <f t="shared" si="13"/>
        <v>586927108</v>
      </c>
      <c r="M65" s="51">
        <f>IF(ISBLANK(L65),"  ",IF(L76&gt;0,L65/L76,IF(L65&gt;0,1,0)))</f>
        <v>0.48531617706795172</v>
      </c>
      <c r="N65" s="25"/>
    </row>
    <row r="66" spans="1:14" ht="15" customHeight="1" x14ac:dyDescent="0.2">
      <c r="A66" s="81" t="s">
        <v>63</v>
      </c>
      <c r="B66" s="4">
        <f>HSCS!B66+HSCNO!B66+PBRC!B66+LSUAg!B66+SULaw!B66+SUAg!B66</f>
        <v>1753287.0500000007</v>
      </c>
      <c r="C66" s="48">
        <f t="shared" si="0"/>
        <v>2.4542058195908177E-2</v>
      </c>
      <c r="D66" s="43">
        <f>HSCS!D66+HSCNO!D66+PBRC!D66+LSUAg!D66+SULaw!D66+SUAg!D66</f>
        <v>69686811.25</v>
      </c>
      <c r="E66" s="49">
        <f t="shared" si="9"/>
        <v>0.97545794180409184</v>
      </c>
      <c r="F66" s="34">
        <f t="shared" si="14"/>
        <v>71440098.299999997</v>
      </c>
      <c r="G66" s="51">
        <f>IF(ISBLANK(F66),"  ",IF(F76&gt;0,F66/F76,IF(F66&gt;0,1,0)))</f>
        <v>5.7112565459165932E-2</v>
      </c>
      <c r="H66" s="4">
        <f>HSCS!H66+HSCNO!H66+PBRC!H66+LSUAg!H66+SULaw!H66+SUAg!H66</f>
        <v>4511803</v>
      </c>
      <c r="I66" s="48">
        <f t="shared" si="11"/>
        <v>6.521641216074385E-2</v>
      </c>
      <c r="J66" s="43">
        <f>HSCS!J66+HSCNO!J66+PBRC!J66+LSUAg!J66+SULaw!J66+SUAg!J66</f>
        <v>64670215</v>
      </c>
      <c r="K66" s="49">
        <f t="shared" si="12"/>
        <v>0.93478358783925619</v>
      </c>
      <c r="L66" s="34">
        <f t="shared" si="13"/>
        <v>69182018</v>
      </c>
      <c r="M66" s="51">
        <f>IF(ISBLANK(L66),"  ",IF(L76&gt;0,L66/L76,IF(L66&gt;0,1,0)))</f>
        <v>5.7204978335412347E-2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99568861.750000015</v>
      </c>
      <c r="C67" s="84">
        <f t="shared" si="0"/>
        <v>0.11079407187042219</v>
      </c>
      <c r="D67" s="107">
        <f>D66+D65+D64+D63+D62+D61+D60+D59+D58+D57+D56</f>
        <v>784118363.60000026</v>
      </c>
      <c r="E67" s="75">
        <f t="shared" si="9"/>
        <v>0.87251842398023849</v>
      </c>
      <c r="F67" s="106">
        <f>F66+F65+F64+F63+F62+F61+F60+F59+F58+F57+F56</f>
        <v>898684018.64000022</v>
      </c>
      <c r="G67" s="74">
        <f>IF(ISBLANK(F67),"  ",IF(F76&gt;0,F67/F76,IF(F67&gt;0,1,0)))</f>
        <v>0.71845015702733594</v>
      </c>
      <c r="H67" s="106">
        <f>H66+H65+H64+H63+H62+H61+H60+H59+H58+H57+H56</f>
        <v>109165034</v>
      </c>
      <c r="I67" s="84">
        <f t="shared" si="11"/>
        <v>0.12798412602939113</v>
      </c>
      <c r="J67" s="107">
        <f>J66+J65+J64+J63+J62+J61+J60+J59+J58+J57+J56</f>
        <v>743792574</v>
      </c>
      <c r="K67" s="75">
        <f t="shared" si="12"/>
        <v>0.87201587397060887</v>
      </c>
      <c r="L67" s="106">
        <f>L66+L65+L64+L63+L62+L61+L60+L59+L58+L57+L56</f>
        <v>852957608</v>
      </c>
      <c r="M67" s="74">
        <f>IF(ISBLANK(L67),"  ",IF(L76&gt;0,L67/L76,IF(L67&gt;0,1,0)))</f>
        <v>0.70529052053186914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HSCS!B69+HSCNO!B69+PBRC!B69+LSUAg!B69+SULaw!B69+SUAg!B69</f>
        <v>3610600.3099999996</v>
      </c>
      <c r="C69" s="42">
        <f t="shared" si="0"/>
        <v>1</v>
      </c>
      <c r="D69" s="43">
        <f>HSCS!D69+HSCNO!D69+PBRC!D69+LSUAg!D69+SULaw!D69+SUAg!D69</f>
        <v>0</v>
      </c>
      <c r="E69" s="44">
        <f>IF(ISBLANK(D69),"  ",IF(F69&gt;0,D69/F69,IF(D69&gt;0,1,0)))</f>
        <v>0</v>
      </c>
      <c r="F69" s="58">
        <f>D69+B69</f>
        <v>3610600.3099999996</v>
      </c>
      <c r="G69" s="46">
        <f>IF(ISBLANK(F69),"  ",IF(F76&gt;0,F69/F76,IF(F69&gt;0,1,0)))</f>
        <v>2.8864832420276748E-3</v>
      </c>
      <c r="H69" s="4">
        <f>HSCS!H69+HSCNO!H69+PBRC!H69+LSUAg!H69+SULaw!H69+SUAg!H69</f>
        <v>3654209</v>
      </c>
      <c r="I69" s="42">
        <f>IF(ISBLANK(H69),"  ",IF(L69&gt;0,H69/L69,IF(H69&gt;0,1,0)))</f>
        <v>1</v>
      </c>
      <c r="J69" s="43">
        <f>HSCS!J69+HSCNO!J69+PBRC!J69+LSUAg!J69+SULaw!J69+SUAg!J69</f>
        <v>0</v>
      </c>
      <c r="K69" s="44">
        <f>IF(ISBLANK(J69),"  ",IF(L69&gt;0,J69/L69,IF(J69&gt;0,1,0)))</f>
        <v>0</v>
      </c>
      <c r="L69" s="58">
        <f>J69+H69</f>
        <v>3654209</v>
      </c>
      <c r="M69" s="46">
        <f>IF(ISBLANK(L69),"  ",IF(L76&gt;0,L69/L76,IF(L69&gt;0,1,0)))</f>
        <v>3.0215792010876122E-3</v>
      </c>
    </row>
    <row r="70" spans="1:14" ht="15" customHeight="1" x14ac:dyDescent="0.2">
      <c r="A70" s="31" t="s">
        <v>67</v>
      </c>
      <c r="B70" s="4">
        <f>HSCS!B70+HSCNO!B70+PBRC!B70+LSUAg!B70+SULaw!B70+SUAg!B70</f>
        <v>0</v>
      </c>
      <c r="C70" s="48">
        <f t="shared" si="0"/>
        <v>0</v>
      </c>
      <c r="D70" s="43">
        <f>HSCS!D70+HSCNO!D70+PBRC!D70+LSUAg!D70+SULaw!D70+SUAg!D70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HSCS!H70+HSCNO!H70+PBRC!H70+LSUAg!H70+SULaw!H70+SUAg!H70</f>
        <v>0</v>
      </c>
      <c r="I70" s="48">
        <f>IF(ISBLANK(H70),"  ",IF(L70&gt;0,H70/L70,IF(H70&gt;0,1,0)))</f>
        <v>0</v>
      </c>
      <c r="J70" s="43">
        <f>HSCS!J70+HSCNO!J70+PBRC!J70+LSUAg!J70+SULaw!J70+SUAg!J70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HSCS!B72+HSCNO!B72+PBRC!B72+LSUAg!B72+SULaw!B72+SUAg!B72</f>
        <v>0</v>
      </c>
      <c r="C72" s="42">
        <f t="shared" si="0"/>
        <v>0</v>
      </c>
      <c r="D72" s="43">
        <f>HSCS!D72+HSCNO!D72+PBRC!D72+LSUAg!D72+SULaw!D72+SUAg!D72</f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4">
        <f>HSCS!H72+HSCNO!H72+PBRC!H72+LSUAg!H72+SULaw!H72+SUAg!H72</f>
        <v>0</v>
      </c>
      <c r="I72" s="42">
        <f>IF(ISBLANK(H72),"  ",IF(L72&gt;0,H72/L72,IF(H72&gt;0,1,0)))</f>
        <v>0</v>
      </c>
      <c r="J72" s="43">
        <f>HSCS!J72+HSCNO!J72+PBRC!J72+LSUAg!J72+SULaw!J72+SUAg!J72</f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4">
        <f>HSCS!B73+HSCNO!B73+PBRC!B73+LSUAg!B73+SULaw!B73+SUAg!B73</f>
        <v>13001294.609999999</v>
      </c>
      <c r="C73" s="48">
        <f t="shared" si="0"/>
        <v>0.12822262473877741</v>
      </c>
      <c r="D73" s="43">
        <f>HSCS!D73+HSCNO!D73+PBRC!D73+LSUAg!D73+SULaw!D73+SUAg!D73</f>
        <v>88394965.500000045</v>
      </c>
      <c r="E73" s="49">
        <f>IF(ISBLANK(D73),"  ",IF(F73&gt;0,D73/F73,IF(D73&gt;0,1,0)))</f>
        <v>0.87177737526122256</v>
      </c>
      <c r="F73" s="34">
        <f>D73+B73</f>
        <v>101396260.11000004</v>
      </c>
      <c r="G73" s="51">
        <f>IF(ISBLANK(F73),"  ",IF(F76&gt;0,F73/F76,IF(F73&gt;0,1,0)))</f>
        <v>8.1060926295603838E-2</v>
      </c>
      <c r="H73" s="4">
        <f>HSCS!H73+HSCNO!H73+PBRC!H73+LSUAg!H73+SULaw!H73+SUAg!H73</f>
        <v>13018275</v>
      </c>
      <c r="I73" s="48">
        <f>IF(ISBLANK(H73),"  ",IF(L73&gt;0,H73/L73,IF(H73&gt;0,1,0)))</f>
        <v>0.13012185557402847</v>
      </c>
      <c r="J73" s="43">
        <f>HSCS!J73+HSCNO!J73+PBRC!J73+LSUAg!J73+SULaw!J73+SUAg!J73</f>
        <v>87028523</v>
      </c>
      <c r="K73" s="49">
        <f>IF(ISBLANK(J73),"  ",IF(L73&gt;0,J73/L73,IF(J73&gt;0,1,0)))</f>
        <v>0.86987814442597156</v>
      </c>
      <c r="L73" s="34">
        <f>J73+H73</f>
        <v>100046798</v>
      </c>
      <c r="M73" s="51">
        <f>IF(ISBLANK(L73),"  ",IF(L76&gt;0,L73/L76,IF(L73&gt;0,1,0)))</f>
        <v>8.2726336663341837E-2</v>
      </c>
    </row>
    <row r="74" spans="1:14" s="77" customFormat="1" ht="15" customHeight="1" x14ac:dyDescent="0.25">
      <c r="A74" s="78" t="s">
        <v>71</v>
      </c>
      <c r="B74" s="110">
        <f>B73+B72+B70+B69</f>
        <v>16611894.919999998</v>
      </c>
      <c r="C74" s="84">
        <f t="shared" si="0"/>
        <v>0.15819818679995529</v>
      </c>
      <c r="D74" s="111">
        <f>D73+D72+D70+D69</f>
        <v>88394965.500000045</v>
      </c>
      <c r="E74" s="75">
        <f>IF(ISBLANK(D74),"  ",IF(F74&gt;0,D74/F74,IF(D74&gt;0,1,0)))</f>
        <v>0.84180181320004466</v>
      </c>
      <c r="F74" s="112">
        <f>F73+F72+F71+F70+F69</f>
        <v>105006860.42000005</v>
      </c>
      <c r="G74" s="74">
        <f>IF(ISBLANK(F74),"  ",IF(F76&gt;0,F74/F76,IF(F74&gt;0,1,0)))</f>
        <v>8.3947409537631523E-2</v>
      </c>
      <c r="H74" s="110">
        <f>H73+H72+H70+H69</f>
        <v>16672484</v>
      </c>
      <c r="I74" s="84">
        <f>IF(ISBLANK(H74),"  ",IF(L74&gt;0,H74/L74,IF(H74&gt;0,1,0)))</f>
        <v>0.16077456219880296</v>
      </c>
      <c r="J74" s="111">
        <f>J73+J72+J70+J69</f>
        <v>87028523</v>
      </c>
      <c r="K74" s="75">
        <f>IF(ISBLANK(J74),"  ",IF(L74&gt;0,J74/L74,IF(J74&gt;0,1,0)))</f>
        <v>0.83922543780119707</v>
      </c>
      <c r="L74" s="112">
        <f>L73+L72+L71+L70+L69</f>
        <v>103701007</v>
      </c>
      <c r="M74" s="74">
        <f>IF(ISBLANK(L74),"  ",IF(L76&gt;0,L74/L76,IF(L74&gt;0,1,0)))</f>
        <v>8.5747915864429453E-2</v>
      </c>
    </row>
    <row r="75" spans="1:14" s="77" customFormat="1" ht="15" customHeight="1" x14ac:dyDescent="0.25">
      <c r="A75" s="78" t="s">
        <v>72</v>
      </c>
      <c r="B75" s="88">
        <f>HSCS!B75+HSCNO!B75+PBRC!B75+LSUAg!B75+SULaw!B75+SUAg!B75</f>
        <v>0</v>
      </c>
      <c r="C75" s="84">
        <f>IF(ISBLANK(B75),"  ",IF(F75&gt;0,B75/F75,IF(B75&gt;0,1,0)))</f>
        <v>0</v>
      </c>
      <c r="D75" s="89">
        <f>HSCS!D75+HSCNO!D75+PBRC!D75+LSUAg!D75+SULaw!D75+SUAg!D75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HSCS!H75+HSCNO!H75+PBRC!H75+LSUAg!H75+SULaw!H75+SUAg!H75</f>
        <v>0</v>
      </c>
      <c r="I75" s="84">
        <f>IF(ISBLANK(H75),"  ",IF(L75&gt;0,H75/L75,IF(H75&gt;0,1,0)))</f>
        <v>0</v>
      </c>
      <c r="J75" s="89">
        <f>HSCS!J75+HSCNO!J75+PBRC!J75+LSUAg!J75+SULaw!J75+SUAg!J75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363354686.87999988</v>
      </c>
      <c r="C76" s="116">
        <f t="shared" si="0"/>
        <v>0.29048277974344183</v>
      </c>
      <c r="D76" s="115">
        <f>D74+D67+D47+D40+D48+D75</f>
        <v>872513329.10000026</v>
      </c>
      <c r="E76" s="117">
        <f>IF(ISBLANK(D76),"  ",IF(F76&gt;0,D76/F76,IF(D76&gt;0,1,0)))</f>
        <v>0.69752808028007085</v>
      </c>
      <c r="F76" s="115">
        <f>F74+F67+F47+F40+F48+F75</f>
        <v>1250864809.2700002</v>
      </c>
      <c r="G76" s="118">
        <f>IF(ISBLANK(F76),"  ",IF(F76&gt;0,F76/F76,IF(F76&gt;0,1,0)))</f>
        <v>1</v>
      </c>
      <c r="H76" s="115">
        <f>H74+H67+H47+H40+H48+H75</f>
        <v>378549486</v>
      </c>
      <c r="I76" s="116">
        <f>IF(ISBLANK(H76),"  ",IF(L76&gt;0,H76/L76,IF(H76&gt;0,1,0)))</f>
        <v>0.31301363810335048</v>
      </c>
      <c r="J76" s="115">
        <f>J74+J67+J47+J40+J48+J75</f>
        <v>830821097</v>
      </c>
      <c r="K76" s="117">
        <f>IF(ISBLANK(J76),"  ",IF(L76&gt;0,J76/L76,IF(J76&gt;0,1,0)))</f>
        <v>0.68698636189664952</v>
      </c>
      <c r="L76" s="115">
        <f>L74+L67+L47+L40+L48+L75</f>
        <v>1209370583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H40" sqref="H40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 t="s">
        <v>4</v>
      </c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80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123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BOR!B13+LUMCON!B13+LOSFA!B13</f>
        <v>293790746.79000002</v>
      </c>
      <c r="C13" s="42">
        <f t="shared" ref="C13:C76" si="0">IF(ISBLANK(B13),"  ",IF(F13&gt;0,B13/F13,IF(B13&gt;0,1,0)))</f>
        <v>1</v>
      </c>
      <c r="D13" s="43">
        <f>BOR!D13+LUMCON!D13+LOSFA!D13</f>
        <v>0</v>
      </c>
      <c r="E13" s="44">
        <f>IF(ISBLANK(D13),"  ",IF(F13&gt;0,D13/F13,IF(D13&gt;0,1,0)))</f>
        <v>0</v>
      </c>
      <c r="F13" s="45">
        <f>D13+B13</f>
        <v>293790746.79000002</v>
      </c>
      <c r="G13" s="46">
        <f>IF(ISBLANK(F13),"  ",IF(F76&gt;0,F13/F76,IF(F13&gt;0,1,0)))</f>
        <v>0.65660109003134814</v>
      </c>
      <c r="H13" s="4">
        <f>BOR!H13+LUMCON!H13+LOSFA!H13</f>
        <v>310816011</v>
      </c>
      <c r="I13" s="42">
        <f>IF(ISBLANK(H13),"  ",IF(L13&gt;0,H13/L13,IF(H13&gt;0,1,0)))</f>
        <v>1</v>
      </c>
      <c r="J13" s="43">
        <f>BOR!J13+LUMCON!J13+LOSFA!J13</f>
        <v>0</v>
      </c>
      <c r="K13" s="44">
        <f>IF(ISBLANK(J13),"  ",IF(L13&gt;0,J13/L13,IF(J13&gt;0,1,0)))</f>
        <v>0</v>
      </c>
      <c r="L13" s="45">
        <f t="shared" ref="L13:L34" si="1">J13+H13</f>
        <v>310816011</v>
      </c>
      <c r="M13" s="47">
        <f>IF(ISBLANK(L13),"  ",IF(L76&gt;0,L13/L76,IF(L13&gt;0,1,0)))</f>
        <v>0.66828945491542402</v>
      </c>
      <c r="N13" s="25"/>
    </row>
    <row r="14" spans="1:17" ht="15" customHeight="1" x14ac:dyDescent="0.2">
      <c r="A14" s="11" t="s">
        <v>13</v>
      </c>
      <c r="B14" s="4">
        <f>BOR!B14+LUMCON!B14+LOSFA!B14</f>
        <v>0</v>
      </c>
      <c r="C14" s="48">
        <f t="shared" si="0"/>
        <v>0</v>
      </c>
      <c r="D14" s="43">
        <f>BOR!D14+LUMCON!D14+LOSFA!D14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BOR!H14+LUMCON!H14+LOSFA!H14</f>
        <v>0</v>
      </c>
      <c r="I14" s="48">
        <f>IF(ISBLANK(H14),"  ",IF(L14&gt;0,H14/L14,IF(H14&gt;0,1,0)))</f>
        <v>0</v>
      </c>
      <c r="J14" s="43">
        <f>BOR!J14+LUMCON!J14+LOSFA!J14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BOR!B15+LUMCON!B15+LOSFA!B15</f>
        <v>79283123.149999991</v>
      </c>
      <c r="C15" s="53">
        <f t="shared" si="0"/>
        <v>1</v>
      </c>
      <c r="D15" s="43">
        <f>BOR!D15+LUMCON!D15+LOSFA!D15</f>
        <v>0</v>
      </c>
      <c r="E15" s="55">
        <f>IF(ISBLANK(D15),"  ",IF(F15&gt;0,D15/F15,IF(D15&gt;0,1,0)))</f>
        <v>0</v>
      </c>
      <c r="F15" s="38">
        <f>D15+B15</f>
        <v>79283123.149999991</v>
      </c>
      <c r="G15" s="56">
        <f>IF(ISBLANK(F15),"  ",IF(F76&gt;0,F15/F76,IF(F15&gt;0,1,0)))</f>
        <v>0.17719205131599988</v>
      </c>
      <c r="H15" s="4">
        <f>BOR!H15+LUMCON!H15+LOSFA!H15</f>
        <v>82273062</v>
      </c>
      <c r="I15" s="53">
        <f>IF(ISBLANK(H15),"  ",IF(L15&gt;0,H15/L15,IF(H15&gt;0,1,0)))</f>
        <v>1</v>
      </c>
      <c r="J15" s="43">
        <f>BOR!J15+LUMCON!J15+LOSFA!J15</f>
        <v>0</v>
      </c>
      <c r="K15" s="55">
        <f>IF(ISBLANK(J15),"  ",IF(L15&gt;0,J15/L15,IF(J15&gt;0,1,0)))</f>
        <v>0</v>
      </c>
      <c r="L15" s="38">
        <f t="shared" si="1"/>
        <v>82273062</v>
      </c>
      <c r="M15" s="56">
        <f>IF(ISBLANK(L15),"  ",IF(L76&gt;0,L15/L76,IF(L15&gt;0,1,0)))</f>
        <v>0.17689635608315843</v>
      </c>
      <c r="N15" s="25"/>
    </row>
    <row r="16" spans="1:17" ht="15" customHeight="1" x14ac:dyDescent="0.2">
      <c r="A16" s="57" t="s">
        <v>15</v>
      </c>
      <c r="B16" s="4">
        <f>BOR!B16+LUMCON!B16+LOSFA!B16</f>
        <v>143010.29</v>
      </c>
      <c r="C16" s="42">
        <f t="shared" si="0"/>
        <v>1</v>
      </c>
      <c r="D16" s="43">
        <f>BOR!D16+LUMCON!D16+LOSFA!D16</f>
        <v>0</v>
      </c>
      <c r="E16" s="44">
        <f>IF(ISBLANK(D16),"  ",IF(F16&gt;0,D16/F16,IF(D16&gt;0,1,0)))</f>
        <v>0</v>
      </c>
      <c r="F16" s="58">
        <f t="shared" ref="F16:F39" si="2">D16+B16</f>
        <v>143010.29</v>
      </c>
      <c r="G16" s="46">
        <f>IF(ISBLANK(F16),"  ",IF(F76&gt;0,F16/F76,IF(F16&gt;0,1,0)))</f>
        <v>3.1961766436033781E-4</v>
      </c>
      <c r="H16" s="4">
        <f>BOR!H16+LUMCON!H16+LOSFA!H16</f>
        <v>342000</v>
      </c>
      <c r="I16" s="42">
        <f t="shared" ref="I16:I34" si="3">IF(ISBLANK(H16),"  ",IF(L16&gt;0,H16/L16,IF(H16&gt;0,1,0)))</f>
        <v>1</v>
      </c>
      <c r="J16" s="43">
        <f>BOR!J16+LUMCON!J16+LOSFA!J16</f>
        <v>0</v>
      </c>
      <c r="K16" s="44">
        <f t="shared" ref="K16:K34" si="4">IF(ISBLANK(J16),"  ",IF(L16&gt;0,J16/L16,IF(J16&gt;0,1,0)))</f>
        <v>0</v>
      </c>
      <c r="L16" s="58">
        <f t="shared" si="1"/>
        <v>342000</v>
      </c>
      <c r="M16" s="46">
        <f>IF(ISBLANK(L16),"  ",IF(L76&gt;0,L16/L76,IF(L16&gt;0,1,0)))</f>
        <v>7.3533854593184074E-4</v>
      </c>
      <c r="N16" s="25"/>
    </row>
    <row r="17" spans="1:14" ht="15" customHeight="1" x14ac:dyDescent="0.2">
      <c r="A17" s="59" t="s">
        <v>16</v>
      </c>
      <c r="B17" s="4">
        <f>BOR!B17+LUMCON!B17+LOSFA!B17</f>
        <v>37619.269999999997</v>
      </c>
      <c r="C17" s="48">
        <f t="shared" si="0"/>
        <v>1</v>
      </c>
      <c r="D17" s="43">
        <f>BOR!D17+LUMCON!D17+LOSFA!D17</f>
        <v>0</v>
      </c>
      <c r="E17" s="44">
        <f t="shared" ref="E17:E34" si="5">IF(ISBLANK(D17),"  ",IF(F17&gt;0,D17/F17,IF(D17&gt;0,1,0)))</f>
        <v>0</v>
      </c>
      <c r="F17" s="34">
        <f t="shared" si="2"/>
        <v>37619.269999999997</v>
      </c>
      <c r="G17" s="51">
        <f>IF(ISBLANK(F17),"  ",IF(F76&gt;0,F17/F76,IF(F17&gt;0,1,0)))</f>
        <v>8.407635011677078E-5</v>
      </c>
      <c r="H17" s="4">
        <f>BOR!H17+LUMCON!H17+LOSFA!H17</f>
        <v>38636</v>
      </c>
      <c r="I17" s="48">
        <f t="shared" si="3"/>
        <v>1</v>
      </c>
      <c r="J17" s="43">
        <f>BOR!J17+LUMCON!J17+LOSFA!J17</f>
        <v>0</v>
      </c>
      <c r="K17" s="49">
        <f t="shared" si="4"/>
        <v>0</v>
      </c>
      <c r="L17" s="34">
        <f t="shared" si="1"/>
        <v>38636</v>
      </c>
      <c r="M17" s="51">
        <f>IF(ISBLANK(L17),"  ",IF(L76&gt;0,L17/L76,IF(L17&gt;0,1,0)))</f>
        <v>8.3071754563223974E-5</v>
      </c>
      <c r="N17" s="25"/>
    </row>
    <row r="18" spans="1:14" ht="15" customHeight="1" x14ac:dyDescent="0.2">
      <c r="A18" s="59" t="s">
        <v>17</v>
      </c>
      <c r="B18" s="4">
        <f>BOR!B18+LUMCON!B18+LOSFA!B18</f>
        <v>0</v>
      </c>
      <c r="C18" s="48">
        <f t="shared" si="0"/>
        <v>0</v>
      </c>
      <c r="D18" s="43">
        <f>BOR!D18+LUMCON!D18+LOSFA!D18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BOR!H18+LUMCON!H18+LOSFA!H18</f>
        <v>0</v>
      </c>
      <c r="I18" s="48">
        <f t="shared" si="3"/>
        <v>0</v>
      </c>
      <c r="J18" s="43">
        <f>BOR!J18+LUMCON!J18+LOSFA!J18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BOR!B19+LUMCON!B19+LOSFA!B19</f>
        <v>0</v>
      </c>
      <c r="C19" s="48">
        <f t="shared" si="0"/>
        <v>0</v>
      </c>
      <c r="D19" s="43">
        <f>BOR!D19+LUMCON!D19+LOSFA!D19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BOR!H19+LUMCON!H19+LOSFA!H19</f>
        <v>0</v>
      </c>
      <c r="I19" s="48">
        <f t="shared" si="3"/>
        <v>0</v>
      </c>
      <c r="J19" s="43">
        <f>BOR!J19+LUMCON!J19+LOSFA!J19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BOR!B20+LUMCON!B20+LOSFA!B20</f>
        <v>0</v>
      </c>
      <c r="C20" s="48">
        <f t="shared" si="0"/>
        <v>0</v>
      </c>
      <c r="D20" s="43">
        <f>BOR!D20+LUMCON!D20+LOSFA!D20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BOR!H20+LUMCON!H20+LOSFA!H20</f>
        <v>0</v>
      </c>
      <c r="I20" s="48">
        <f t="shared" si="3"/>
        <v>0</v>
      </c>
      <c r="J20" s="43">
        <f>BOR!J20+LUMCON!J20+LOSFA!J20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BOR!B21+LUMCON!B21+LOSFA!B21</f>
        <v>0</v>
      </c>
      <c r="C21" s="48">
        <f t="shared" si="0"/>
        <v>0</v>
      </c>
      <c r="D21" s="43">
        <f>BOR!D21+LUMCON!D21+LOSFA!D21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BOR!H21+LUMCON!H21+LOSFA!H21</f>
        <v>0</v>
      </c>
      <c r="I21" s="48">
        <f t="shared" si="3"/>
        <v>0</v>
      </c>
      <c r="J21" s="43">
        <f>BOR!J21+LUMCON!J21+LOSFA!J21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BOR!B22+LUMCON!B22+LOSFA!B22</f>
        <v>0</v>
      </c>
      <c r="C22" s="48">
        <f t="shared" si="0"/>
        <v>0</v>
      </c>
      <c r="D22" s="43">
        <f>BOR!D22+LUMCON!D22+LOSFA!D22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BOR!H22+LUMCON!H22+LOSFA!H22</f>
        <v>0</v>
      </c>
      <c r="I22" s="48">
        <f t="shared" si="3"/>
        <v>0</v>
      </c>
      <c r="J22" s="43">
        <f>BOR!J22+LUMCON!J22+LOSFA!J22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BOR!B23+LUMCON!B23+LOSFA!B23</f>
        <v>0</v>
      </c>
      <c r="C23" s="48">
        <f t="shared" si="0"/>
        <v>0</v>
      </c>
      <c r="D23" s="43">
        <f>BOR!D23+LUMCON!D23+LOSFA!D23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BOR!H23+LUMCON!H23+LOSFA!H23</f>
        <v>0</v>
      </c>
      <c r="I23" s="48">
        <f t="shared" si="3"/>
        <v>0</v>
      </c>
      <c r="J23" s="43">
        <f>BOR!J23+LUMCON!J23+LOSFA!J23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BOR!B24+LUMCON!B24+LOSFA!B24</f>
        <v>0</v>
      </c>
      <c r="C24" s="48">
        <f t="shared" si="0"/>
        <v>0</v>
      </c>
      <c r="D24" s="43">
        <f>BOR!D24+LUMCON!D24+LOSFA!D24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BOR!H24+LUMCON!H24+LOSFA!H24</f>
        <v>0</v>
      </c>
      <c r="I24" s="48">
        <f t="shared" si="3"/>
        <v>0</v>
      </c>
      <c r="J24" s="43">
        <f>BOR!J24+LUMCON!J24+LOSFA!J24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BOR!B25+LUMCON!B25+LOSFA!B25</f>
        <v>0</v>
      </c>
      <c r="C25" s="48">
        <f t="shared" si="0"/>
        <v>0</v>
      </c>
      <c r="D25" s="43">
        <f>BOR!D25+LUMCON!D25+LOSFA!D25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BOR!H25+LUMCON!H25+LOSFA!H25</f>
        <v>0</v>
      </c>
      <c r="I25" s="48">
        <f t="shared" si="3"/>
        <v>0</v>
      </c>
      <c r="J25" s="43">
        <f>BOR!J25+LUMCON!J25+LOSFA!J25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BOR!B26+LUMCON!B26+LOSFA!B26</f>
        <v>0</v>
      </c>
      <c r="C26" s="48">
        <f t="shared" si="0"/>
        <v>0</v>
      </c>
      <c r="D26" s="43">
        <f>BOR!D26+LUMCON!D26+LOSFA!D26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BOR!H26+LUMCON!H26+LOSFA!H26</f>
        <v>0</v>
      </c>
      <c r="I26" s="48">
        <f t="shared" si="3"/>
        <v>0</v>
      </c>
      <c r="J26" s="43">
        <f>BOR!J26+LUMCON!J26+LOSFA!J26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BOR!B27+LUMCON!B27+LOSFA!B27</f>
        <v>19566396.390000001</v>
      </c>
      <c r="C27" s="48">
        <f t="shared" si="0"/>
        <v>1</v>
      </c>
      <c r="D27" s="43">
        <f>BOR!D27+LUMCON!D27+LOSFA!D27</f>
        <v>0</v>
      </c>
      <c r="E27" s="44">
        <f t="shared" si="5"/>
        <v>0</v>
      </c>
      <c r="F27" s="34">
        <f t="shared" si="2"/>
        <v>19566396.390000001</v>
      </c>
      <c r="G27" s="51">
        <f>IF(ISBLANK(F27),"  ",IF(F76&gt;0,F27/F76,IF(F27&gt;0,1,0)))</f>
        <v>4.3729482082165871E-2</v>
      </c>
      <c r="H27" s="4">
        <f>BOR!H27+LUMCON!H27+LOSFA!H27</f>
        <v>22230000</v>
      </c>
      <c r="I27" s="48">
        <f t="shared" si="3"/>
        <v>1</v>
      </c>
      <c r="J27" s="43">
        <f>BOR!J27+LUMCON!J27+LOSFA!J27</f>
        <v>0</v>
      </c>
      <c r="K27" s="49">
        <f t="shared" si="4"/>
        <v>0</v>
      </c>
      <c r="L27" s="34">
        <f t="shared" si="1"/>
        <v>22230000</v>
      </c>
      <c r="M27" s="51">
        <f>IF(ISBLANK(L27),"  ",IF(L76&gt;0,L27/L76,IF(L27&gt;0,1,0)))</f>
        <v>4.7797005485569651E-2</v>
      </c>
      <c r="N27" s="25"/>
    </row>
    <row r="28" spans="1:14" ht="15" customHeight="1" x14ac:dyDescent="0.2">
      <c r="A28" s="60" t="s">
        <v>27</v>
      </c>
      <c r="B28" s="4">
        <f>BOR!B28+LUMCON!B28+LOSFA!B28</f>
        <v>14396.2</v>
      </c>
      <c r="C28" s="48">
        <f t="shared" si="0"/>
        <v>1</v>
      </c>
      <c r="D28" s="43">
        <f>BOR!D28+LUMCON!D28+LOSFA!D28</f>
        <v>0</v>
      </c>
      <c r="E28" s="44">
        <f t="shared" si="5"/>
        <v>0</v>
      </c>
      <c r="F28" s="34">
        <f t="shared" si="2"/>
        <v>14396.2</v>
      </c>
      <c r="G28" s="51">
        <f>IF(ISBLANK(F28),"  ",IF(F76&gt;0,F28/F76,IF(F28&gt;0,1,0)))</f>
        <v>3.2174466744066425E-5</v>
      </c>
      <c r="H28" s="4">
        <f>BOR!H28+LUMCON!H28+LOSFA!H28</f>
        <v>200000</v>
      </c>
      <c r="I28" s="48">
        <f t="shared" si="3"/>
        <v>1</v>
      </c>
      <c r="J28" s="43">
        <f>BOR!J28+LUMCON!J28+LOSFA!J28</f>
        <v>0</v>
      </c>
      <c r="K28" s="49">
        <f t="shared" si="4"/>
        <v>0</v>
      </c>
      <c r="L28" s="34">
        <f t="shared" si="1"/>
        <v>200000</v>
      </c>
      <c r="M28" s="51">
        <f>IF(ISBLANK(L28),"  ",IF(L76&gt;0,L28/L76,IF(L28&gt;0,1,0)))</f>
        <v>4.3002254148060863E-4</v>
      </c>
      <c r="N28" s="25"/>
    </row>
    <row r="29" spans="1:14" ht="15" customHeight="1" x14ac:dyDescent="0.2">
      <c r="A29" s="60" t="s">
        <v>28</v>
      </c>
      <c r="B29" s="4">
        <f>BOR!B29+LUMCON!B29+LOSFA!B29</f>
        <v>0</v>
      </c>
      <c r="C29" s="48">
        <f t="shared" si="0"/>
        <v>0</v>
      </c>
      <c r="D29" s="43">
        <f>BOR!D29+LUMCON!D29+LOSFA!D29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BOR!H29+LUMCON!H29+LOSFA!H29</f>
        <v>0</v>
      </c>
      <c r="I29" s="48">
        <f t="shared" si="3"/>
        <v>0</v>
      </c>
      <c r="J29" s="43">
        <f>BOR!J29+LUMCON!J29+LOSFA!J29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BOR!B30+LUMCON!B30+LOSFA!B30</f>
        <v>60000</v>
      </c>
      <c r="C30" s="48">
        <f t="shared" si="0"/>
        <v>1</v>
      </c>
      <c r="D30" s="43">
        <f>BOR!D30+LUMCON!D30+LOSFA!D30</f>
        <v>0</v>
      </c>
      <c r="E30" s="44">
        <f>IF(ISBLANK(D30),"  ",IF(F30&gt;0,D30/F30,IF(D30&gt;0,1,0)))</f>
        <v>0</v>
      </c>
      <c r="F30" s="34">
        <f t="shared" si="2"/>
        <v>60000</v>
      </c>
      <c r="G30" s="51">
        <f>IF(ISBLANK(F30),"  ",IF(F76&gt;0,F30/F76,IF(F30&gt;0,1,0)))</f>
        <v>1.3409566445617491E-4</v>
      </c>
      <c r="H30" s="4">
        <f>BOR!H30+LUMCON!H30+LOSFA!H30</f>
        <v>60000</v>
      </c>
      <c r="I30" s="48">
        <f t="shared" si="3"/>
        <v>1</v>
      </c>
      <c r="J30" s="43">
        <f>BOR!J30+LUMCON!J30+LOSFA!J30</f>
        <v>0</v>
      </c>
      <c r="K30" s="49">
        <f>IF(ISBLANK(J30),"  ",IF(L30&gt;0,J30/L30,IF(J30&gt;0,1,0)))</f>
        <v>0</v>
      </c>
      <c r="L30" s="34">
        <f t="shared" si="1"/>
        <v>60000</v>
      </c>
      <c r="M30" s="51">
        <f>IF(ISBLANK(L30),"  ",IF(L76&gt;0,L30/L76,IF(L30&gt;0,1,0)))</f>
        <v>1.2900676244418258E-4</v>
      </c>
      <c r="N30" s="25"/>
    </row>
    <row r="31" spans="1:14" ht="15" customHeight="1" x14ac:dyDescent="0.2">
      <c r="A31" s="60" t="s">
        <v>30</v>
      </c>
      <c r="B31" s="4">
        <f>BOR!B31+LUMCON!B31+LOSFA!B31</f>
        <v>0</v>
      </c>
      <c r="C31" s="48">
        <f t="shared" si="0"/>
        <v>0</v>
      </c>
      <c r="D31" s="43">
        <f>BOR!D31+LUMCON!D31+LOSFA!D31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BOR!H31+LUMCON!H31+LOSFA!H31</f>
        <v>0</v>
      </c>
      <c r="I31" s="48">
        <f t="shared" si="3"/>
        <v>0</v>
      </c>
      <c r="J31" s="43">
        <f>BOR!J31+LUMCON!J31+LOSFA!J31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BOR!B32+LUMCON!B32+LOSFA!B32</f>
        <v>59261701</v>
      </c>
      <c r="C32" s="48">
        <f t="shared" si="0"/>
        <v>1</v>
      </c>
      <c r="D32" s="43">
        <f>BOR!D32+LUMCON!D32+LOSFA!D32</f>
        <v>0</v>
      </c>
      <c r="E32" s="44">
        <f>IF(ISBLANK(D32),"  ",IF(F32&gt;0,D32/F32,IF(D32&gt;0,1,0)))</f>
        <v>0</v>
      </c>
      <c r="F32" s="34">
        <f t="shared" si="2"/>
        <v>59261701</v>
      </c>
      <c r="G32" s="51">
        <f>IF(ISBLANK(F32),"  ",IF(F76&gt;0,F32/F76,IF(F32&gt;0,1,0)))</f>
        <v>0.13244561953996942</v>
      </c>
      <c r="H32" s="4">
        <f>BOR!H32+LUMCON!H32+LOSFA!H32</f>
        <v>59202426</v>
      </c>
      <c r="I32" s="48">
        <f t="shared" si="3"/>
        <v>1</v>
      </c>
      <c r="J32" s="43">
        <f>BOR!J32+LUMCON!J32+LOSFA!J32</f>
        <v>0</v>
      </c>
      <c r="K32" s="49">
        <f>IF(ISBLANK(J32),"  ",IF(L32&gt;0,J32/L32,IF(J32&gt;0,1,0)))</f>
        <v>0</v>
      </c>
      <c r="L32" s="34">
        <f t="shared" si="1"/>
        <v>59202426</v>
      </c>
      <c r="M32" s="51">
        <f>IF(ISBLANK(L32),"  ",IF(L76&gt;0,L32/L76,IF(L32&gt;0,1,0)))</f>
        <v>0.12729188845168832</v>
      </c>
      <c r="N32" s="25"/>
    </row>
    <row r="33" spans="1:14" ht="15" customHeight="1" x14ac:dyDescent="0.2">
      <c r="A33" s="61" t="s">
        <v>75</v>
      </c>
      <c r="B33" s="4">
        <f>BOR!B33+LUMCON!B33+LOSFA!B33</f>
        <v>200000</v>
      </c>
      <c r="C33" s="48">
        <f>IF(ISBLANK(B33),"  ",IF(F33&gt;0,B33/F33,IF(B33&gt;0,1,0)))</f>
        <v>1</v>
      </c>
      <c r="D33" s="43">
        <f>BOR!D33+LUMCON!D33+LOSFA!D33</f>
        <v>0</v>
      </c>
      <c r="E33" s="44">
        <f>IF(ISBLANK(D33),"  ",IF(F33&gt;0,D33/F33,IF(D33&gt;0,1,0)))</f>
        <v>0</v>
      </c>
      <c r="F33" s="34">
        <f t="shared" si="2"/>
        <v>200000</v>
      </c>
      <c r="G33" s="51">
        <f>IF(ISBLANK(F33),"  ",IF(F76&gt;0,F33/F76,IF(F33&gt;0,1,0)))</f>
        <v>4.4698554818724972E-4</v>
      </c>
      <c r="H33" s="4">
        <f>BOR!H33+LUMCON!H33+LOSFA!H33</f>
        <v>200000</v>
      </c>
      <c r="I33" s="48">
        <f>IF(ISBLANK(H33),"  ",IF(L33&gt;0,H33/L33,IF(H33&gt;0,1,0)))</f>
        <v>1</v>
      </c>
      <c r="J33" s="43">
        <f>BOR!J33+LUMCON!J33+LOSFA!J33</f>
        <v>0</v>
      </c>
      <c r="K33" s="49">
        <f>IF(ISBLANK(J33),"  ",IF(L33&gt;0,J33/L33,IF(J33&gt;0,1,0)))</f>
        <v>0</v>
      </c>
      <c r="L33" s="34">
        <f t="shared" si="1"/>
        <v>200000</v>
      </c>
      <c r="M33" s="51">
        <f>IF(ISBLANK(L33),"  ",IF(L76&gt;0,L33/L76,IF(L33&gt;0,1,0)))</f>
        <v>4.3002254148060863E-4</v>
      </c>
      <c r="N33" s="25"/>
    </row>
    <row r="34" spans="1:14" ht="15" customHeight="1" x14ac:dyDescent="0.2">
      <c r="A34" s="60" t="s">
        <v>32</v>
      </c>
      <c r="B34" s="4">
        <f>BOR!B34+LUMCON!B34+LOSFA!B34</f>
        <v>0</v>
      </c>
      <c r="C34" s="48">
        <f t="shared" si="0"/>
        <v>0</v>
      </c>
      <c r="D34" s="43">
        <f>BOR!D34+LUMCON!D34+LOSFA!D34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BOR!H34+LUMCON!H34+LOSFA!H34</f>
        <v>0</v>
      </c>
      <c r="I34" s="48">
        <f t="shared" si="3"/>
        <v>0</v>
      </c>
      <c r="J34" s="43">
        <f>BOR!J34+LUMCON!J34+LOSFA!J34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BOR!B36+LUMCON!B36+LOSFA!B36</f>
        <v>0</v>
      </c>
      <c r="C36" s="48">
        <f t="shared" si="0"/>
        <v>0</v>
      </c>
      <c r="D36" s="43">
        <f>BOR!D36+LUMCON!D36+LOSFA!D36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BOR!H36+LUMCON!H36+LOSFA!H36</f>
        <v>0</v>
      </c>
      <c r="I36" s="48">
        <f>IF(ISBLANK(H36),"  ",IF(L36&gt;0,H36/L36,IF(H36&gt;0,1,0)))</f>
        <v>0</v>
      </c>
      <c r="J36" s="43">
        <f>BOR!J36+LUMCON!J36+LOSFA!J36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BOR!B38+LUMCON!B38+LOSFA!B38</f>
        <v>0</v>
      </c>
      <c r="C38" s="48">
        <f t="shared" si="0"/>
        <v>0</v>
      </c>
      <c r="D38" s="43">
        <f>BOR!D38+LUMCON!D38+LOSFA!D38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BOR!H38+LUMCON!H38+LOSFA!H38</f>
        <v>0</v>
      </c>
      <c r="I38" s="48">
        <f>IF(ISBLANK(H38),"  ",IF(L38&gt;0,H38/L38,IF(H38&gt;0,1,0)))</f>
        <v>0</v>
      </c>
      <c r="J38" s="43">
        <f>BOR!J38+LUMCON!J38+LOSFA!J38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372873869.94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372873869.94</v>
      </c>
      <c r="G40" s="74">
        <f>IF(ISBLANK(F40),"  ",IF(F76&gt;0,F40/F76,IF(F40&gt;0,1,0)))</f>
        <v>0.83334615579916071</v>
      </c>
      <c r="H40" s="71">
        <f>H39+H38+H36+H34+H29+H28+H26+H27+H25+H24+H23+H22+H21+H20+H19+H18+H17+H16+H14+H13+H30+H31+H32+H33</f>
        <v>393089073</v>
      </c>
      <c r="I40" s="84">
        <f>IF(ISBLANK(H40),"  ",IF(L40&gt;0,H40/L40,IF(H40&gt;0,1,0)))</f>
        <v>1.0005090495352107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392889073</v>
      </c>
      <c r="M40" s="74">
        <f>IF(ISBLANK(L40),"  ",IF(L76&gt;0,L40/L76,IF(L40&gt;0,1,0)))</f>
        <v>0.84475578845710186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BOR!B42+LUMCON!B42+LOSFA!B42</f>
        <v>0</v>
      </c>
      <c r="C42" s="42">
        <f t="shared" si="0"/>
        <v>0</v>
      </c>
      <c r="D42" s="43">
        <f>BOR!D42+LUMCON!D42+LOSFA!D42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BOR!H42+LUMCON!H42+LOSFA!H42</f>
        <v>0</v>
      </c>
      <c r="I42" s="42">
        <f t="shared" ref="I42:I48" si="7">IF(ISBLANK(H42),"  ",IF(L42&gt;0,H42/L42,IF(H42&gt;0,1,0)))</f>
        <v>0</v>
      </c>
      <c r="J42" s="43">
        <f>BOR!J42+LUMCON!J42+LOSFA!J42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BOR!B43+LUMCON!B43+LOSFA!B43</f>
        <v>0</v>
      </c>
      <c r="C43" s="48">
        <f t="shared" si="0"/>
        <v>0</v>
      </c>
      <c r="D43" s="43">
        <f>BOR!D43+LUMCON!D43+LOSFA!D43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BOR!H43+LUMCON!H43+LOSFA!H43</f>
        <v>0</v>
      </c>
      <c r="I43" s="48">
        <f t="shared" si="7"/>
        <v>0</v>
      </c>
      <c r="J43" s="43">
        <f>BOR!J43+LUMCON!J43+LOSFA!J43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BOR!B44+LUMCON!B44+LOSFA!B44</f>
        <v>0</v>
      </c>
      <c r="C44" s="48">
        <f t="shared" si="0"/>
        <v>0</v>
      </c>
      <c r="D44" s="43">
        <f>BOR!D44+LUMCON!D44+LOSFA!D44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BOR!H44+LUMCON!H44+LOSFA!H44</f>
        <v>0</v>
      </c>
      <c r="I44" s="48">
        <f t="shared" si="7"/>
        <v>0</v>
      </c>
      <c r="J44" s="43">
        <f>BOR!J44+LUMCON!J44+LOSFA!J44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BOR!B45+LUMCON!B45+LOSFA!B45</f>
        <v>0</v>
      </c>
      <c r="C45" s="48">
        <f t="shared" si="0"/>
        <v>0</v>
      </c>
      <c r="D45" s="43">
        <f>BOR!D45+LUMCON!D45+LOSFA!D45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BOR!H45+LUMCON!H45+LOSFA!H45</f>
        <v>0</v>
      </c>
      <c r="I45" s="48">
        <f t="shared" si="7"/>
        <v>0</v>
      </c>
      <c r="J45" s="43">
        <f>BOR!J45+LUMCON!J45+LOSFA!J45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BOR!B46+LUMCON!B46+LOSFA!B46</f>
        <v>5880863.1500000004</v>
      </c>
      <c r="C46" s="48">
        <f t="shared" si="0"/>
        <v>1</v>
      </c>
      <c r="D46" s="43">
        <f>BOR!D46+LUMCON!D46+LOSFA!D46</f>
        <v>0</v>
      </c>
      <c r="E46" s="49">
        <f t="shared" si="6"/>
        <v>0</v>
      </c>
      <c r="F46" s="68">
        <f>D46+B46</f>
        <v>5880863.1500000004</v>
      </c>
      <c r="G46" s="51">
        <f>IF(ISBLANK(F46),"  ",IF(F76&gt;0,F46/F76,IF(F46&gt;0,1,0)))</f>
        <v>1.3143304194584732E-2</v>
      </c>
      <c r="H46" s="4">
        <f>BOR!H46+LUMCON!H46+LOSFA!H46</f>
        <v>6827214</v>
      </c>
      <c r="I46" s="48">
        <f t="shared" si="7"/>
        <v>1</v>
      </c>
      <c r="J46" s="43">
        <f>BOR!J46+LUMCON!J46+LOSFA!J46</f>
        <v>0</v>
      </c>
      <c r="K46" s="49">
        <f t="shared" si="8"/>
        <v>0</v>
      </c>
      <c r="L46" s="68">
        <f>J46+H46</f>
        <v>6827214</v>
      </c>
      <c r="M46" s="51">
        <f>IF(ISBLANK(L46),"  ",IF(L76&gt;0,L46/L76,IF(L46&gt;0,1,0)))</f>
        <v>1.467927957755996E-2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5880863.1500000004</v>
      </c>
      <c r="C47" s="84">
        <f t="shared" si="0"/>
        <v>1</v>
      </c>
      <c r="D47" s="85">
        <f>D46+D45+D44+D43+D42</f>
        <v>0</v>
      </c>
      <c r="E47" s="75">
        <f t="shared" si="6"/>
        <v>0</v>
      </c>
      <c r="F47" s="86">
        <f>F46+F45+F44+F43+F42</f>
        <v>5880863.1500000004</v>
      </c>
      <c r="G47" s="74">
        <f>IF(ISBLANK(F47),"  ",IF(F76&gt;0,F47/F76,IF(F47&gt;0,1,0)))</f>
        <v>1.3143304194584732E-2</v>
      </c>
      <c r="H47" s="83">
        <f>H46+H45+H44+H43+H42</f>
        <v>6827214</v>
      </c>
      <c r="I47" s="84">
        <f t="shared" si="7"/>
        <v>1</v>
      </c>
      <c r="J47" s="85">
        <f>J46+J45+J44+J43+J42</f>
        <v>0</v>
      </c>
      <c r="K47" s="75">
        <f t="shared" si="8"/>
        <v>0</v>
      </c>
      <c r="L47" s="86">
        <f>L46+L45+L44+L43+L42</f>
        <v>6827214</v>
      </c>
      <c r="M47" s="74">
        <f>IF(ISBLANK(L47),"  ",IF(L76&gt;0,L47/L76,IF(L47&gt;0,1,0)))</f>
        <v>1.467927957755996E-2</v>
      </c>
      <c r="N47" s="76"/>
    </row>
    <row r="48" spans="1:14" s="77" customFormat="1" ht="15" customHeight="1" x14ac:dyDescent="0.25">
      <c r="A48" s="87" t="s">
        <v>45</v>
      </c>
      <c r="B48" s="88">
        <f>HSCS!B48+HSCNO!B48+PBRC!B48+LSUAg!B48+SULaw!B48+SUAg!B48</f>
        <v>0</v>
      </c>
      <c r="C48" s="84">
        <f t="shared" si="0"/>
        <v>0</v>
      </c>
      <c r="D48" s="89">
        <f>HSCS!D48+HSCNO!D48+PBRC!D48+LSUAg!D48+SULaw!D48+SUAg!D48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HSCS!H48+HSCNO!H48+PBRC!H48+LSUAg!H48+SULaw!H48+SUAg!H48</f>
        <v>0</v>
      </c>
      <c r="I48" s="84">
        <f t="shared" si="7"/>
        <v>0</v>
      </c>
      <c r="J48" s="89">
        <f>HSCS!J48+HSCNO!J48+PBRC!J48+LSUAg!J48+SULaw!J48+SUAg!J48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BOR!B50+LUMCON!B50+LOSFA!B50</f>
        <v>0</v>
      </c>
      <c r="C50" s="42">
        <f t="shared" si="0"/>
        <v>0</v>
      </c>
      <c r="D50" s="43">
        <f>BOR!D50+LUMCON!D50+LOSFA!D50</f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4">
        <f>BOR!H50+LUMCON!H50+LOSFA!H50</f>
        <v>0</v>
      </c>
      <c r="I50" s="42">
        <f t="shared" ref="I50:I67" si="11">IF(ISBLANK(H50),"  ",IF(L50&gt;0,H50/L50,IF(H50&gt;0,1,0)))</f>
        <v>0</v>
      </c>
      <c r="J50" s="43">
        <f>BOR!J50+LUMCON!J50+LOSFA!J50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4">
        <f>BOR!B51+LUMCON!B51+LOSFA!B51</f>
        <v>0</v>
      </c>
      <c r="C51" s="48">
        <f t="shared" si="0"/>
        <v>0</v>
      </c>
      <c r="D51" s="43">
        <f>BOR!D51+LUMCON!D51+LOSFA!D51</f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4">
        <f>BOR!H51+LUMCON!H51+LOSFA!H51</f>
        <v>0</v>
      </c>
      <c r="I51" s="48">
        <f t="shared" si="11"/>
        <v>0</v>
      </c>
      <c r="J51" s="43">
        <f>BOR!J51+LUMCON!J51+LOSFA!J51</f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4">
        <f>BOR!B52+LUMCON!B52+LOSFA!B52</f>
        <v>0</v>
      </c>
      <c r="C52" s="48">
        <f t="shared" si="0"/>
        <v>0</v>
      </c>
      <c r="D52" s="43">
        <f>BOR!D52+LUMCON!D52+LOSFA!D52</f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4">
        <f>BOR!H52+LUMCON!H52+LOSFA!H52</f>
        <v>0</v>
      </c>
      <c r="I52" s="48">
        <f t="shared" si="11"/>
        <v>0</v>
      </c>
      <c r="J52" s="43">
        <f>BOR!J52+LUMCON!J52+LOSFA!J52</f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4">
        <f>BOR!B53+LUMCON!B53+LOSFA!B53</f>
        <v>0</v>
      </c>
      <c r="C53" s="48">
        <f t="shared" si="0"/>
        <v>0</v>
      </c>
      <c r="D53" s="43">
        <f>BOR!D53+LUMCON!D53+LOSFA!D53</f>
        <v>0</v>
      </c>
      <c r="E53" s="49">
        <f t="shared" si="9"/>
        <v>0</v>
      </c>
      <c r="F53" s="4">
        <f>'ULS Summary'!F53-ULSBoard!F53+LSU!F53+LSUA!F53+LSUS!F53+SUBR!F53+SUNO!F53</f>
        <v>16160650.300000001</v>
      </c>
      <c r="G53" s="51">
        <f>IF(ISBLANK(F53),"  ",IF(F76&gt;0,F53/F76,IF(F53&gt;0,1,0)))</f>
        <v>3.6117885667039711E-2</v>
      </c>
      <c r="H53" s="4">
        <f>BOR!H53+LUMCON!H53+LOSFA!H53</f>
        <v>0</v>
      </c>
      <c r="I53" s="48">
        <f t="shared" si="11"/>
        <v>0</v>
      </c>
      <c r="J53" s="43">
        <f>BOR!J53+LUMCON!J53+LOSFA!J53</f>
        <v>0</v>
      </c>
      <c r="K53" s="49">
        <f t="shared" si="12"/>
        <v>0</v>
      </c>
      <c r="L53" s="4">
        <f>'ULS Summary'!L53-ULSBoard!L53+LSU!L53+LSUA!L53+LSUS!L53+SUBR!L53+SUNO!L53</f>
        <v>16250365</v>
      </c>
      <c r="M53" s="51">
        <f>IF(ISBLANK(L53),"  ",IF(L76&gt;0,L53/L76,IF(L53&gt;0,1,0)))</f>
        <v>3.4940116286437652E-2</v>
      </c>
      <c r="N53" s="25"/>
    </row>
    <row r="54" spans="1:14" ht="15" customHeight="1" x14ac:dyDescent="0.2">
      <c r="A54" s="98" t="s">
        <v>51</v>
      </c>
      <c r="B54" s="4">
        <f>BOR!B54+LUMCON!B54+LOSFA!B54</f>
        <v>0</v>
      </c>
      <c r="C54" s="48">
        <f>IF(ISBLANK(B54),"  ",IF(F54&gt;0,B54/F54,IF(B54&gt;0,1,0)))</f>
        <v>0</v>
      </c>
      <c r="D54" s="43">
        <f>BOR!D54+LUMCON!D54+LOSFA!D54</f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4">
        <f>BOR!H54+LUMCON!H54+LOSFA!H54</f>
        <v>0</v>
      </c>
      <c r="I54" s="48">
        <f>IF(ISBLANK(H54),"  ",IF(L54&gt;0,H54/L54,IF(H54&gt;0,1,0)))</f>
        <v>0</v>
      </c>
      <c r="J54" s="43">
        <f>BOR!J54+LUMCON!J54+LOSFA!J54</f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4">
        <f>BOR!B55+LUMCON!B55+LOSFA!B55</f>
        <v>0</v>
      </c>
      <c r="C55" s="48">
        <f t="shared" si="0"/>
        <v>0</v>
      </c>
      <c r="D55" s="43">
        <f>BOR!D55+LUMCON!D55+LOSFA!D55</f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4">
        <f>BOR!H55+LUMCON!H55+LOSFA!H55</f>
        <v>0</v>
      </c>
      <c r="I55" s="48">
        <f t="shared" si="11"/>
        <v>0</v>
      </c>
      <c r="J55" s="43">
        <f>BOR!J55+LUMCON!J55+LOSFA!J55</f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0</v>
      </c>
      <c r="C56" s="84">
        <f t="shared" si="0"/>
        <v>0</v>
      </c>
      <c r="D56" s="85">
        <f>D55+D53+D52+D51+D50</f>
        <v>0</v>
      </c>
      <c r="E56" s="75">
        <f t="shared" si="9"/>
        <v>0</v>
      </c>
      <c r="F56" s="100">
        <f>F55+F53+F52+F51+F50+F54</f>
        <v>16160650.300000001</v>
      </c>
      <c r="G56" s="74">
        <f>IF(ISBLANK(F56),"  ",IF(F76&gt;0,F56/F76,IF(F56&gt;0,1,0)))</f>
        <v>3.6117885667039711E-2</v>
      </c>
      <c r="H56" s="83">
        <f>H55+H53+H52+H51+H50</f>
        <v>0</v>
      </c>
      <c r="I56" s="84">
        <f t="shared" si="11"/>
        <v>0</v>
      </c>
      <c r="J56" s="85">
        <f>J55+J53+J52+J51+J50</f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4">
        <f>BOR!B57+LUMCON!B57+LOSFA!B57</f>
        <v>0</v>
      </c>
      <c r="C57" s="48">
        <f t="shared" si="0"/>
        <v>0</v>
      </c>
      <c r="D57" s="43">
        <f>BOR!D57+LUMCON!D57+LOSFA!D57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BOR!H57+LUMCON!H57+LOSFA!H57</f>
        <v>0</v>
      </c>
      <c r="I57" s="48">
        <f t="shared" si="11"/>
        <v>0</v>
      </c>
      <c r="J57" s="43">
        <f>BOR!J57+LUMCON!J57+LOSFA!J57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BOR!B58+LUMCON!B58+LOSFA!B58</f>
        <v>0</v>
      </c>
      <c r="C58" s="48">
        <f t="shared" si="0"/>
        <v>0</v>
      </c>
      <c r="D58" s="43">
        <f>BOR!D58+LUMCON!D58+LOSFA!D58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BOR!H58+LUMCON!H58+LOSFA!H58</f>
        <v>0</v>
      </c>
      <c r="I58" s="48">
        <f t="shared" si="11"/>
        <v>0</v>
      </c>
      <c r="J58" s="43">
        <f>BOR!J58+LUMCON!J58+LOSFA!J58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BOR!B59+LUMCON!B59+LOSFA!B59</f>
        <v>0</v>
      </c>
      <c r="C59" s="48">
        <f t="shared" si="0"/>
        <v>0</v>
      </c>
      <c r="D59" s="43">
        <f>BOR!D59+LUMCON!D59+LOSFA!D59</f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4">
        <f>BOR!H59+LUMCON!H59+LOSFA!H59</f>
        <v>0</v>
      </c>
      <c r="I59" s="48">
        <f t="shared" si="11"/>
        <v>0</v>
      </c>
      <c r="J59" s="43">
        <f>BOR!J59+LUMCON!J59+LOSFA!J59</f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4">
        <f>BOR!B60+LUMCON!B60+LOSFA!B60</f>
        <v>0</v>
      </c>
      <c r="C60" s="48">
        <f t="shared" si="0"/>
        <v>0</v>
      </c>
      <c r="D60" s="43">
        <f>BOR!D60+LUMCON!D60+LOSFA!D60</f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4">
        <f>BOR!H60+LUMCON!H60+LOSFA!H60</f>
        <v>0</v>
      </c>
      <c r="I60" s="48">
        <f t="shared" si="11"/>
        <v>0</v>
      </c>
      <c r="J60" s="43">
        <f>BOR!J60+LUMCON!J60+LOSFA!J60</f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4">
        <f>BOR!B61+LUMCON!B61+LOSFA!B61</f>
        <v>0</v>
      </c>
      <c r="C61" s="48">
        <f t="shared" si="0"/>
        <v>0</v>
      </c>
      <c r="D61" s="43">
        <f>BOR!D61+LUMCON!D61+LOSFA!D61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BOR!H61+LUMCON!H61+LOSFA!H61</f>
        <v>0</v>
      </c>
      <c r="I61" s="48">
        <f t="shared" si="11"/>
        <v>0</v>
      </c>
      <c r="J61" s="43">
        <f>BOR!J61+LUMCON!J61+LOSFA!J61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BOR!B62+LUMCON!B62+LOSFA!B62</f>
        <v>0</v>
      </c>
      <c r="C62" s="48">
        <f t="shared" si="0"/>
        <v>0</v>
      </c>
      <c r="D62" s="43">
        <f>BOR!D62+LUMCON!D62+LOSFA!D62</f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4">
        <f>BOR!H62+LUMCON!H62+LOSFA!H62</f>
        <v>0</v>
      </c>
      <c r="I62" s="48">
        <f t="shared" si="11"/>
        <v>0</v>
      </c>
      <c r="J62" s="43">
        <f>BOR!J62+LUMCON!J62+LOSFA!J62</f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4">
        <f>BOR!B63+LUMCON!B63+LOSFA!B63</f>
        <v>0</v>
      </c>
      <c r="C63" s="48">
        <f t="shared" si="0"/>
        <v>0</v>
      </c>
      <c r="D63" s="43">
        <f>BOR!D63+LUMCON!D63+LOSFA!D63</f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4">
        <f>BOR!H63+LUMCON!H63+LOSFA!H63</f>
        <v>0</v>
      </c>
      <c r="I63" s="48">
        <f t="shared" si="11"/>
        <v>0</v>
      </c>
      <c r="J63" s="43">
        <f>BOR!J63+LUMCON!J63+LOSFA!J63</f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4">
        <f>BOR!B64+LUMCON!B64+LOSFA!B64</f>
        <v>0</v>
      </c>
      <c r="C64" s="48">
        <f t="shared" si="0"/>
        <v>0</v>
      </c>
      <c r="D64" s="43">
        <f>BOR!D64+LUMCON!D64+LOSFA!D64</f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4">
        <f>BOR!H64+LUMCON!H64+LOSFA!H64</f>
        <v>0</v>
      </c>
      <c r="I64" s="48">
        <f t="shared" si="11"/>
        <v>0</v>
      </c>
      <c r="J64" s="43">
        <f>BOR!J64+LUMCON!J64+LOSFA!J64</f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4">
        <f>BOR!B65+LUMCON!B65+LOSFA!B65</f>
        <v>0</v>
      </c>
      <c r="C65" s="48">
        <f t="shared" si="0"/>
        <v>0</v>
      </c>
      <c r="D65" s="43">
        <f>BOR!D65+LUMCON!D65+LOSFA!D65</f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4">
        <f>BOR!H65+LUMCON!H65+LOSFA!H65</f>
        <v>0</v>
      </c>
      <c r="I65" s="48">
        <f t="shared" si="11"/>
        <v>0</v>
      </c>
      <c r="J65" s="43">
        <f>BOR!J65+LUMCON!J65+LOSFA!J65</f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4">
        <f>BOR!B66+LUMCON!B66+LOSFA!B66</f>
        <v>9109915.75</v>
      </c>
      <c r="C66" s="48">
        <f t="shared" si="0"/>
        <v>1</v>
      </c>
      <c r="D66" s="43">
        <f>BOR!D66+LUMCON!D66+LOSFA!D66</f>
        <v>0</v>
      </c>
      <c r="E66" s="49">
        <f t="shared" si="9"/>
        <v>0</v>
      </c>
      <c r="F66" s="34">
        <f t="shared" si="14"/>
        <v>9109915.75</v>
      </c>
      <c r="G66" s="51">
        <f>IF(ISBLANK(F66),"  ",IF(F76&gt;0,F66/F76,IF(F66&gt;0,1,0)))</f>
        <v>2.036000342726705E-2</v>
      </c>
      <c r="H66" s="4">
        <f>BOR!H66+LUMCON!H66+LOSFA!H66</f>
        <v>11830299</v>
      </c>
      <c r="I66" s="48">
        <f t="shared" si="11"/>
        <v>1</v>
      </c>
      <c r="J66" s="43">
        <f>BOR!J66+LUMCON!J66+LOSFA!J66</f>
        <v>0</v>
      </c>
      <c r="K66" s="49">
        <f t="shared" si="12"/>
        <v>0</v>
      </c>
      <c r="L66" s="34">
        <f t="shared" si="13"/>
        <v>11830299</v>
      </c>
      <c r="M66" s="51">
        <f>IF(ISBLANK(L66),"  ",IF(L76&gt;0,L66/L76,IF(L66&gt;0,1,0)))</f>
        <v>2.5436476212277515E-2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9109915.75</v>
      </c>
      <c r="C67" s="84">
        <f t="shared" si="0"/>
        <v>0.36049512036949405</v>
      </c>
      <c r="D67" s="107">
        <f>D66+D65+D64+D63+D62+D61+D60+D59+D58+D57+D56</f>
        <v>0</v>
      </c>
      <c r="E67" s="75">
        <f t="shared" si="9"/>
        <v>0</v>
      </c>
      <c r="F67" s="106">
        <f>F66+F65+F64+F63+F62+F61+F60+F59+F58+F57+F56</f>
        <v>25270566.050000001</v>
      </c>
      <c r="G67" s="74">
        <f>IF(ISBLANK(F67),"  ",IF(F76&gt;0,F67/F76,IF(F67&gt;0,1,0)))</f>
        <v>5.647788909430676E-2</v>
      </c>
      <c r="H67" s="106">
        <f>H66+H65+H64+H63+H62+H61+H60+H59+H58+H57+H56</f>
        <v>11830299</v>
      </c>
      <c r="I67" s="84">
        <f t="shared" si="11"/>
        <v>1</v>
      </c>
      <c r="J67" s="107">
        <f>J66+J65+J64+J63+J62+J61+J60+J59+J58+J57+J56</f>
        <v>0</v>
      </c>
      <c r="K67" s="75">
        <f t="shared" si="12"/>
        <v>0</v>
      </c>
      <c r="L67" s="106">
        <f>L66+L65+L64+L63+L62+L61+L60+L59+L58+L57+L56</f>
        <v>11830299</v>
      </c>
      <c r="M67" s="74">
        <f>IF(ISBLANK(L67),"  ",IF(L76&gt;0,L67/L76,IF(L67&gt;0,1,0)))</f>
        <v>2.5436476212277515E-2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BOR!B69+LUMCON!B69+LOSFA!B69</f>
        <v>39656102.210000068</v>
      </c>
      <c r="C69" s="42">
        <f t="shared" si="0"/>
        <v>1</v>
      </c>
      <c r="D69" s="43">
        <f>BOR!D69+LUMCON!D69+LOSFA!D69</f>
        <v>0</v>
      </c>
      <c r="E69" s="44">
        <f>IF(ISBLANK(D69),"  ",IF(F69&gt;0,D69/F69,IF(D69&gt;0,1,0)))</f>
        <v>0</v>
      </c>
      <c r="F69" s="58">
        <f>D69+B69</f>
        <v>39656102.210000068</v>
      </c>
      <c r="G69" s="46">
        <f>IF(ISBLANK(F69),"  ",IF(F76&gt;0,F69/F76,IF(F69&gt;0,1,0)))</f>
        <v>8.8628522926532421E-2</v>
      </c>
      <c r="H69" s="4">
        <f>BOR!H69+LUMCON!H69+LOSFA!H69</f>
        <v>49510645</v>
      </c>
      <c r="I69" s="42">
        <f>IF(ISBLANK(H69),"  ",IF(L69&gt;0,H69/L69,IF(H69&gt;0,1,0)))</f>
        <v>1</v>
      </c>
      <c r="J69" s="43">
        <f>BOR!J69+LUMCON!J69+LOSFA!J69</f>
        <v>0</v>
      </c>
      <c r="K69" s="44">
        <f>IF(ISBLANK(J69),"  ",IF(L69&gt;0,J69/L69,IF(J69&gt;0,1,0)))</f>
        <v>0</v>
      </c>
      <c r="L69" s="58">
        <f>J69+H69</f>
        <v>49510645</v>
      </c>
      <c r="M69" s="46">
        <f>IF(ISBLANK(L69),"  ",IF(L76&gt;0,L69/L76,IF(L69&gt;0,1,0)))</f>
        <v>0.10645346696622095</v>
      </c>
    </row>
    <row r="70" spans="1:14" ht="15" customHeight="1" x14ac:dyDescent="0.2">
      <c r="A70" s="31" t="s">
        <v>67</v>
      </c>
      <c r="B70" s="4">
        <f>BOR!B70+LUMCON!B70+LOSFA!B70</f>
        <v>0</v>
      </c>
      <c r="C70" s="48">
        <f t="shared" si="0"/>
        <v>0</v>
      </c>
      <c r="D70" s="43">
        <f>BOR!D70+LUMCON!D70+LOSFA!D70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BOR!H70+LUMCON!H70+LOSFA!H70</f>
        <v>0</v>
      </c>
      <c r="I70" s="48">
        <f>IF(ISBLANK(H70),"  ",IF(L70&gt;0,H70/L70,IF(H70&gt;0,1,0)))</f>
        <v>0</v>
      </c>
      <c r="J70" s="43">
        <f>BOR!J70+LUMCON!J70+LOSFA!J70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BOR!B72+LUMCON!B72+LOSFA!B72</f>
        <v>0</v>
      </c>
      <c r="C72" s="42">
        <f t="shared" si="0"/>
        <v>0</v>
      </c>
      <c r="D72" s="43">
        <f>BOR!D72+LUMCON!D72+LOSFA!D72</f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4">
        <f>BOR!H72+LUMCON!H72+LOSFA!H72</f>
        <v>0</v>
      </c>
      <c r="I72" s="42">
        <f>IF(ISBLANK(H72),"  ",IF(L72&gt;0,H72/L72,IF(H72&gt;0,1,0)))</f>
        <v>0</v>
      </c>
      <c r="J72" s="43">
        <f>BOR!J72+LUMCON!J72+LOSFA!J72</f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4">
        <f>BOR!B73+LUMCON!B73+LOSFA!B73</f>
        <v>3760357.81</v>
      </c>
      <c r="C73" s="48">
        <f t="shared" si="0"/>
        <v>1</v>
      </c>
      <c r="D73" s="43">
        <f>BOR!D73+LUMCON!D73+LOSFA!D73</f>
        <v>0</v>
      </c>
      <c r="E73" s="49">
        <f>IF(ISBLANK(D73),"  ",IF(F73&gt;0,D73/F73,IF(D73&gt;0,1,0)))</f>
        <v>0</v>
      </c>
      <c r="F73" s="34">
        <f>D73+B73</f>
        <v>3760357.81</v>
      </c>
      <c r="G73" s="51">
        <f>IF(ISBLANK(F73),"  ",IF(F76&gt;0,F73/F76,IF(F73&gt;0,1,0)))</f>
        <v>8.4041279854152797E-3</v>
      </c>
      <c r="H73" s="4">
        <f>BOR!H73+LUMCON!H73+LOSFA!H73</f>
        <v>4034667</v>
      </c>
      <c r="I73" s="48">
        <f>IF(ISBLANK(H73),"  ",IF(L73&gt;0,H73/L73,IF(H73&gt;0,1,0)))</f>
        <v>1</v>
      </c>
      <c r="J73" s="43">
        <f>BOR!J73+LUMCON!J73+LOSFA!J73</f>
        <v>0</v>
      </c>
      <c r="K73" s="49">
        <f>IF(ISBLANK(J73),"  ",IF(L73&gt;0,J73/L73,IF(J73&gt;0,1,0)))</f>
        <v>0</v>
      </c>
      <c r="L73" s="34">
        <f>J73+H73</f>
        <v>4034667</v>
      </c>
      <c r="M73" s="51">
        <f>IF(ISBLANK(L73),"  ",IF(L76&gt;0,L73/L76,IF(L73&gt;0,1,0)))</f>
        <v>8.6749887868397147E-3</v>
      </c>
    </row>
    <row r="74" spans="1:14" s="77" customFormat="1" ht="15" customHeight="1" x14ac:dyDescent="0.25">
      <c r="A74" s="78" t="s">
        <v>71</v>
      </c>
      <c r="B74" s="110">
        <f>B73+B72+B70+B69</f>
        <v>43416460.02000007</v>
      </c>
      <c r="C74" s="84">
        <f t="shared" si="0"/>
        <v>1</v>
      </c>
      <c r="D74" s="111">
        <f>D73+D72+D70+D69</f>
        <v>0</v>
      </c>
      <c r="E74" s="75">
        <f>IF(ISBLANK(D74),"  ",IF(F74&gt;0,D74/F74,IF(D74&gt;0,1,0)))</f>
        <v>0</v>
      </c>
      <c r="F74" s="112">
        <f>F73+F72+F71+F70+F69</f>
        <v>43416460.02000007</v>
      </c>
      <c r="G74" s="74">
        <f>IF(ISBLANK(F74),"  ",IF(F76&gt;0,F74/F76,IF(F74&gt;0,1,0)))</f>
        <v>9.703265091194771E-2</v>
      </c>
      <c r="H74" s="110">
        <f>H73+H72+H70+H69</f>
        <v>53545312</v>
      </c>
      <c r="I74" s="84">
        <f>IF(ISBLANK(H74),"  ",IF(L74&gt;0,H74/L74,IF(H74&gt;0,1,0)))</f>
        <v>1</v>
      </c>
      <c r="J74" s="111">
        <f>J73+J72+J70+J69</f>
        <v>0</v>
      </c>
      <c r="K74" s="75">
        <f>IF(ISBLANK(J74),"  ",IF(L74&gt;0,J74/L74,IF(J74&gt;0,1,0)))</f>
        <v>0</v>
      </c>
      <c r="L74" s="112">
        <f>L73+L72+L71+L70+L69</f>
        <v>53545312</v>
      </c>
      <c r="M74" s="74">
        <f>IF(ISBLANK(L74),"  ",IF(L76&gt;0,L74/L76,IF(L74&gt;0,1,0)))</f>
        <v>0.11512845575306066</v>
      </c>
    </row>
    <row r="75" spans="1:14" s="77" customFormat="1" ht="15" customHeight="1" x14ac:dyDescent="0.25">
      <c r="A75" s="78" t="s">
        <v>72</v>
      </c>
      <c r="B75" s="88">
        <f>BOR!B75+LUMCON!B75+LOSFA!B75</f>
        <v>0</v>
      </c>
      <c r="C75" s="84">
        <f>IF(ISBLANK(B75),"  ",IF(F75&gt;0,B75/F75,IF(B75&gt;0,1,0)))</f>
        <v>0</v>
      </c>
      <c r="D75" s="89">
        <f>BOR!D75+LUMCON!D75+LOSFA!D75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BOR!H75+LUMCON!H75+LOSFA!H75</f>
        <v>0</v>
      </c>
      <c r="I75" s="84">
        <f>IF(ISBLANK(H75),"  ",IF(L75&gt;0,H75/L75,IF(H75&gt;0,1,0)))</f>
        <v>0</v>
      </c>
      <c r="J75" s="89">
        <f>BOR!J75+LUMCON!J75+LOSFA!J75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431281108.86000007</v>
      </c>
      <c r="C76" s="116">
        <f t="shared" si="0"/>
        <v>0.96388211433296023</v>
      </c>
      <c r="D76" s="115">
        <f>D74+D67+D47+D40+D48+D75</f>
        <v>0</v>
      </c>
      <c r="E76" s="117">
        <f>IF(ISBLANK(D76),"  ",IF(F76&gt;0,D76/F76,IF(D76&gt;0,1,0)))</f>
        <v>0</v>
      </c>
      <c r="F76" s="115">
        <f>F74+F67+F47+F40+F48+F75</f>
        <v>447441759.16000009</v>
      </c>
      <c r="G76" s="118">
        <f>IF(ISBLANK(F76),"  ",IF(F76&gt;0,F76/F76,IF(F76&gt;0,1,0)))</f>
        <v>1</v>
      </c>
      <c r="H76" s="115">
        <f>H74+H67+H47+H40+H48+H75</f>
        <v>465291898</v>
      </c>
      <c r="I76" s="116">
        <f>IF(ISBLANK(H76),"  ",IF(L76&gt;0,H76/L76,IF(H76&gt;0,1,0)))</f>
        <v>1.0004300225414806</v>
      </c>
      <c r="J76" s="115">
        <f>J74+J67+J47+J40+J48+J75</f>
        <v>0</v>
      </c>
      <c r="K76" s="117">
        <f>IF(ISBLANK(J76),"  ",IF(L76&gt;0,J76/L76,IF(J76&gt;0,1,0)))</f>
        <v>0</v>
      </c>
      <c r="L76" s="115">
        <f>L74+L67+L47+L40+L48+L75</f>
        <v>465091898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9"/>
  <sheetViews>
    <sheetView zoomScale="75" zoomScaleNormal="75" workbookViewId="0">
      <pane xSplit="1" ySplit="10" topLeftCell="B11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178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181</v>
      </c>
      <c r="C6" s="16"/>
      <c r="D6" s="17"/>
      <c r="E6" s="16"/>
      <c r="F6" s="17"/>
      <c r="G6" s="18"/>
      <c r="H6" s="15" t="s">
        <v>180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/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13155115.789999999</v>
      </c>
      <c r="C13" s="42">
        <v>1</v>
      </c>
      <c r="D13" s="43">
        <v>0</v>
      </c>
      <c r="E13" s="44">
        <f>IF(ISBLANK(D13),"  ",IF(F13&gt;0,D13/F13,IF(D13&gt;0,1,0)))</f>
        <v>0</v>
      </c>
      <c r="F13" s="45">
        <f>D13+B13</f>
        <v>13155115.789999999</v>
      </c>
      <c r="G13" s="46">
        <f>IF(ISBLANK(F13),"  ",IF(F76&gt;0,F13/F76,IF(F13&gt;0,1,0)))</f>
        <v>0.27085407190626282</v>
      </c>
      <c r="H13" s="4">
        <v>15572006</v>
      </c>
      <c r="I13" s="42"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15572006</v>
      </c>
      <c r="M13" s="47">
        <f>IF(ISBLANK(L13),"  ",IF(L76&gt;0,L13/L76,IF(L13&gt;0,1,0)))</f>
        <v>0.26380784590862938</v>
      </c>
      <c r="N13" s="25"/>
    </row>
    <row r="14" spans="1:17" ht="15" customHeight="1" x14ac:dyDescent="0.2">
      <c r="A14" s="11" t="s">
        <v>13</v>
      </c>
      <c r="B14" s="3">
        <v>0</v>
      </c>
      <c r="C14" s="48"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19903162.719999999</v>
      </c>
      <c r="C15" s="53">
        <v>1</v>
      </c>
      <c r="D15" s="80">
        <v>0</v>
      </c>
      <c r="E15" s="55">
        <f>IF(ISBLANK(D15),"  ",IF(F15&gt;0,D15/F15,IF(D15&gt;0,1,0)))</f>
        <v>0</v>
      </c>
      <c r="F15" s="38">
        <f>D15+B15</f>
        <v>19903162.719999999</v>
      </c>
      <c r="G15" s="56">
        <f>IF(ISBLANK(F15),"  ",IF(F76&gt;0,F15/F76,IF(F15&gt;0,1,0)))</f>
        <v>0.40979135057274396</v>
      </c>
      <c r="H15" s="79">
        <v>22772000</v>
      </c>
      <c r="I15" s="53">
        <v>1</v>
      </c>
      <c r="J15" s="80">
        <v>0</v>
      </c>
      <c r="K15" s="55">
        <f>IF(ISBLANK(J15),"  ",IF(L15&gt;0,J15/L15,IF(J15&gt;0,1,0)))</f>
        <v>0</v>
      </c>
      <c r="L15" s="38">
        <f t="shared" si="0"/>
        <v>22772000</v>
      </c>
      <c r="M15" s="56">
        <f>IF(ISBLANK(L15),"  ",IF(L76&gt;0,L15/L76,IF(L15&gt;0,1,0)))</f>
        <v>0.3857840966045934</v>
      </c>
      <c r="N15" s="25"/>
    </row>
    <row r="16" spans="1:17" ht="15" customHeight="1" x14ac:dyDescent="0.2">
      <c r="A16" s="57" t="s">
        <v>15</v>
      </c>
      <c r="B16" s="3">
        <v>122370.13</v>
      </c>
      <c r="C16" s="42">
        <v>1</v>
      </c>
      <c r="D16" s="93">
        <v>0</v>
      </c>
      <c r="E16" s="44">
        <f>IF(ISBLANK(D16),"  ",IF(F16&gt;0,D16/F16,IF(D16&gt;0,1,0)))</f>
        <v>0</v>
      </c>
      <c r="F16" s="58">
        <f t="shared" ref="F16:F39" si="1">D16+B16</f>
        <v>122370.13</v>
      </c>
      <c r="G16" s="46">
        <f>IF(ISBLANK(F16),"  ",IF(F76&gt;0,F16/F76,IF(F16&gt;0,1,0)))</f>
        <v>2.5195101677017418E-3</v>
      </c>
      <c r="H16" s="3">
        <v>142000</v>
      </c>
      <c r="I16" s="42">
        <v>1</v>
      </c>
      <c r="J16" s="93">
        <v>0</v>
      </c>
      <c r="K16" s="44">
        <f t="shared" ref="K16:K34" si="2">IF(ISBLANK(J16),"  ",IF(L16&gt;0,J16/L16,IF(J16&gt;0,1,0)))</f>
        <v>0</v>
      </c>
      <c r="L16" s="58">
        <f t="shared" si="0"/>
        <v>142000</v>
      </c>
      <c r="M16" s="46">
        <f>IF(ISBLANK(L16),"  ",IF(L76&gt;0,L16/L76,IF(L16&gt;0,1,0)))</f>
        <v>2.4056447267632296E-3</v>
      </c>
      <c r="N16" s="25"/>
    </row>
    <row r="17" spans="1:14" ht="15" customHeight="1" x14ac:dyDescent="0.2">
      <c r="A17" s="59" t="s">
        <v>16</v>
      </c>
      <c r="B17" s="32">
        <v>0</v>
      </c>
      <c r="C17" s="48">
        <v>0</v>
      </c>
      <c r="D17" s="80">
        <v>0</v>
      </c>
      <c r="E17" s="44">
        <f t="shared" ref="E17:E34" si="3">IF(ISBLANK(D17),"  ",IF(F17&gt;0,D17/F17,IF(D17&gt;0,1,0)))</f>
        <v>0</v>
      </c>
      <c r="F17" s="34">
        <f t="shared" si="1"/>
        <v>0</v>
      </c>
      <c r="G17" s="51">
        <f>IF(ISBLANK(F17),"  ",IF(F76&gt;0,F17/F76,IF(F17&gt;0,1,0)))</f>
        <v>0</v>
      </c>
      <c r="H17" s="32">
        <v>0</v>
      </c>
      <c r="I17" s="48">
        <v>0</v>
      </c>
      <c r="J17" s="80">
        <v>0</v>
      </c>
      <c r="K17" s="49">
        <f t="shared" si="2"/>
        <v>0</v>
      </c>
      <c r="L17" s="34">
        <f t="shared" si="0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v>0</v>
      </c>
      <c r="D18" s="80">
        <v>0</v>
      </c>
      <c r="E18" s="44">
        <f t="shared" si="3"/>
        <v>0</v>
      </c>
      <c r="F18" s="34">
        <f t="shared" si="1"/>
        <v>0</v>
      </c>
      <c r="G18" s="51">
        <f>IF(ISBLANK(F18),"  ",IF(F76&gt;0,F18/F76,IF(F18&gt;0,1,0)))</f>
        <v>0</v>
      </c>
      <c r="H18" s="32">
        <v>0</v>
      </c>
      <c r="I18" s="48">
        <v>0</v>
      </c>
      <c r="J18" s="80">
        <v>0</v>
      </c>
      <c r="K18" s="49">
        <f t="shared" si="2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v>0</v>
      </c>
      <c r="D19" s="80">
        <v>0</v>
      </c>
      <c r="E19" s="44">
        <f t="shared" si="3"/>
        <v>0</v>
      </c>
      <c r="F19" s="34">
        <f t="shared" si="1"/>
        <v>0</v>
      </c>
      <c r="G19" s="51">
        <f>IF(ISBLANK(F19),"  ",IF(F76&gt;0,F19/F76,IF(F19&gt;0,1,0)))</f>
        <v>0</v>
      </c>
      <c r="H19" s="32">
        <v>0</v>
      </c>
      <c r="I19" s="48">
        <v>0</v>
      </c>
      <c r="J19" s="80">
        <v>0</v>
      </c>
      <c r="K19" s="49">
        <f t="shared" si="2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v>0</v>
      </c>
      <c r="D20" s="80">
        <v>0</v>
      </c>
      <c r="E20" s="44">
        <f t="shared" si="3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v>0</v>
      </c>
      <c r="J20" s="80">
        <v>0</v>
      </c>
      <c r="K20" s="49">
        <f t="shared" si="2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v>0</v>
      </c>
      <c r="D21" s="80">
        <v>0</v>
      </c>
      <c r="E21" s="44">
        <f t="shared" si="3"/>
        <v>0</v>
      </c>
      <c r="F21" s="34">
        <f t="shared" si="1"/>
        <v>0</v>
      </c>
      <c r="G21" s="51">
        <f>IF(ISBLANK(F21),"  ",IF(F76&gt;0,F21/F76,IF(F21&gt;0,1,0)))</f>
        <v>0</v>
      </c>
      <c r="H21" s="32">
        <v>0</v>
      </c>
      <c r="I21" s="48">
        <v>0</v>
      </c>
      <c r="J21" s="80">
        <v>0</v>
      </c>
      <c r="K21" s="49">
        <f t="shared" si="2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v>0</v>
      </c>
      <c r="D22" s="80">
        <v>0</v>
      </c>
      <c r="E22" s="44">
        <f t="shared" si="3"/>
        <v>0</v>
      </c>
      <c r="F22" s="34">
        <f t="shared" si="1"/>
        <v>0</v>
      </c>
      <c r="G22" s="51">
        <f>IF(ISBLANK(F22),"  ",IF(F76&gt;0,F22/F76,IF(F22&gt;0,1,0)))</f>
        <v>0</v>
      </c>
      <c r="H22" s="32">
        <v>0</v>
      </c>
      <c r="I22" s="48">
        <v>0</v>
      </c>
      <c r="J22" s="80">
        <v>0</v>
      </c>
      <c r="K22" s="49">
        <f t="shared" si="2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v>0</v>
      </c>
      <c r="D23" s="80">
        <v>0</v>
      </c>
      <c r="E23" s="44">
        <f t="shared" si="3"/>
        <v>0</v>
      </c>
      <c r="F23" s="34">
        <f t="shared" si="1"/>
        <v>0</v>
      </c>
      <c r="G23" s="51">
        <f>IF(ISBLANK(F23),"  ",IF(F76&gt;0,F23/F76,IF(F23&gt;0,1,0)))</f>
        <v>0</v>
      </c>
      <c r="H23" s="32">
        <v>0</v>
      </c>
      <c r="I23" s="48">
        <v>0</v>
      </c>
      <c r="J23" s="80">
        <v>0</v>
      </c>
      <c r="K23" s="49">
        <f t="shared" si="2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v>0</v>
      </c>
      <c r="D24" s="80">
        <v>0</v>
      </c>
      <c r="E24" s="44">
        <f t="shared" si="3"/>
        <v>0</v>
      </c>
      <c r="F24" s="34">
        <f t="shared" si="1"/>
        <v>0</v>
      </c>
      <c r="G24" s="51">
        <f>IF(ISBLANK(F24),"  ",IF(F76&gt;0,F24/F76,IF(F24&gt;0,1,0)))</f>
        <v>0</v>
      </c>
      <c r="H24" s="32">
        <v>0</v>
      </c>
      <c r="I24" s="48">
        <v>0</v>
      </c>
      <c r="J24" s="80">
        <v>0</v>
      </c>
      <c r="K24" s="49">
        <f t="shared" si="2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v>0</v>
      </c>
      <c r="D25" s="80">
        <v>0</v>
      </c>
      <c r="E25" s="44">
        <f t="shared" si="3"/>
        <v>0</v>
      </c>
      <c r="F25" s="34">
        <f t="shared" si="1"/>
        <v>0</v>
      </c>
      <c r="G25" s="51">
        <f>IF(ISBLANK(F25),"  ",IF(F76&gt;0,F25/F76,IF(F25&gt;0,1,0)))</f>
        <v>0</v>
      </c>
      <c r="H25" s="32">
        <v>0</v>
      </c>
      <c r="I25" s="48">
        <v>0</v>
      </c>
      <c r="J25" s="80">
        <v>0</v>
      </c>
      <c r="K25" s="49">
        <f t="shared" si="2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v>0</v>
      </c>
      <c r="D26" s="80">
        <v>0</v>
      </c>
      <c r="E26" s="44">
        <f t="shared" si="3"/>
        <v>0</v>
      </c>
      <c r="F26" s="34">
        <f t="shared" si="1"/>
        <v>0</v>
      </c>
      <c r="G26" s="51">
        <f>IF(ISBLANK(F26),"  ",IF(F76&gt;0,F26/F76,IF(F26&gt;0,1,0)))</f>
        <v>0</v>
      </c>
      <c r="H26" s="32">
        <v>0</v>
      </c>
      <c r="I26" s="48">
        <v>0</v>
      </c>
      <c r="J26" s="80">
        <v>0</v>
      </c>
      <c r="K26" s="49">
        <f t="shared" si="2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19566396.390000001</v>
      </c>
      <c r="C27" s="48">
        <v>1</v>
      </c>
      <c r="D27" s="80">
        <v>0</v>
      </c>
      <c r="E27" s="44">
        <f t="shared" si="3"/>
        <v>0</v>
      </c>
      <c r="F27" s="34">
        <f t="shared" si="1"/>
        <v>19566396.390000001</v>
      </c>
      <c r="G27" s="51">
        <f>IF(ISBLANK(F27),"  ",IF(F76&gt;0,F27/F76,IF(F27&gt;0,1,0)))</f>
        <v>0.40285758174717684</v>
      </c>
      <c r="H27" s="32">
        <v>22230000</v>
      </c>
      <c r="I27" s="48">
        <v>1</v>
      </c>
      <c r="J27" s="80">
        <v>0</v>
      </c>
      <c r="K27" s="49">
        <f t="shared" si="2"/>
        <v>0</v>
      </c>
      <c r="L27" s="34">
        <f t="shared" si="0"/>
        <v>22230000</v>
      </c>
      <c r="M27" s="51">
        <f>IF(ISBLANK(L27),"  ",IF(L76&gt;0,L27/L76,IF(L27&gt;0,1,0)))</f>
        <v>0.37660198785877885</v>
      </c>
      <c r="N27" s="25"/>
    </row>
    <row r="28" spans="1:14" ht="15" customHeight="1" x14ac:dyDescent="0.2">
      <c r="A28" s="60" t="s">
        <v>27</v>
      </c>
      <c r="B28" s="32">
        <v>14396.2</v>
      </c>
      <c r="C28" s="48">
        <v>1</v>
      </c>
      <c r="D28" s="80">
        <v>0</v>
      </c>
      <c r="E28" s="44">
        <f t="shared" si="3"/>
        <v>0</v>
      </c>
      <c r="F28" s="34">
        <f t="shared" si="1"/>
        <v>14396.2</v>
      </c>
      <c r="G28" s="51">
        <f>IF(ISBLANK(F28),"  ",IF(F76&gt;0,F28/F76,IF(F28&gt;0,1,0)))</f>
        <v>2.9640707480058911E-4</v>
      </c>
      <c r="H28" s="32">
        <v>200000</v>
      </c>
      <c r="I28" s="48">
        <v>1</v>
      </c>
      <c r="J28" s="80">
        <v>0</v>
      </c>
      <c r="K28" s="49">
        <f t="shared" si="2"/>
        <v>0</v>
      </c>
      <c r="L28" s="34">
        <f t="shared" si="0"/>
        <v>200000</v>
      </c>
      <c r="M28" s="51">
        <f>IF(ISBLANK(L28),"  ",IF(L76&gt;0,L28/L76,IF(L28&gt;0,1,0)))</f>
        <v>3.3882320095256755E-3</v>
      </c>
      <c r="N28" s="25"/>
    </row>
    <row r="29" spans="1:14" ht="15" customHeight="1" x14ac:dyDescent="0.2">
      <c r="A29" s="60" t="s">
        <v>28</v>
      </c>
      <c r="B29" s="32">
        <v>0</v>
      </c>
      <c r="C29" s="48">
        <v>0</v>
      </c>
      <c r="D29" s="80">
        <v>0</v>
      </c>
      <c r="E29" s="44">
        <f t="shared" si="3"/>
        <v>0</v>
      </c>
      <c r="F29" s="34">
        <f t="shared" si="1"/>
        <v>0</v>
      </c>
      <c r="G29" s="51">
        <f>IF(ISBLANK(F29),"  ",IF(F76&gt;0,F29/F76,IF(F29&gt;0,1,0)))</f>
        <v>0</v>
      </c>
      <c r="H29" s="32">
        <v>0</v>
      </c>
      <c r="I29" s="48">
        <v>0</v>
      </c>
      <c r="J29" s="80">
        <v>0</v>
      </c>
      <c r="K29" s="49">
        <f t="shared" si="2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v>0</v>
      </c>
      <c r="D30" s="80">
        <v>0</v>
      </c>
      <c r="E30" s="44">
        <f>IF(ISBLANK(D30),"  ",IF(F30&gt;0,D30/F30,IF(D30&gt;0,1,0)))</f>
        <v>0</v>
      </c>
      <c r="F30" s="34">
        <f t="shared" si="1"/>
        <v>0</v>
      </c>
      <c r="G30" s="51">
        <f>IF(ISBLANK(F30),"  ",IF(F76&gt;0,F30/F76,IF(F30&gt;0,1,0)))</f>
        <v>0</v>
      </c>
      <c r="H30" s="32">
        <v>0</v>
      </c>
      <c r="I30" s="48"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v>0</v>
      </c>
      <c r="D31" s="80">
        <v>0</v>
      </c>
      <c r="E31" s="44">
        <f>IF(ISBLANK(D31),"  ",IF(F31&gt;0,D31/F31,IF(D31&gt;0,1,0)))</f>
        <v>0</v>
      </c>
      <c r="F31" s="34">
        <f t="shared" si="1"/>
        <v>0</v>
      </c>
      <c r="G31" s="51">
        <f>IF(ISBLANK(F31),"  ",IF(F76&gt;0,F31/F76,IF(F31&gt;0,1,0)))</f>
        <v>0</v>
      </c>
      <c r="H31" s="32">
        <v>0</v>
      </c>
      <c r="I31" s="48"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v>0</v>
      </c>
      <c r="D32" s="80">
        <v>0</v>
      </c>
      <c r="E32" s="44">
        <f>IF(ISBLANK(D32),"  ",IF(F32&gt;0,D32/F32,IF(D32&gt;0,1,0)))</f>
        <v>0</v>
      </c>
      <c r="F32" s="34">
        <f t="shared" si="1"/>
        <v>0</v>
      </c>
      <c r="G32" s="51">
        <f>IF(ISBLANK(F32),"  ",IF(F76&gt;0,F32/F76,IF(F32&gt;0,1,0)))</f>
        <v>0</v>
      </c>
      <c r="H32" s="32">
        <v>0</v>
      </c>
      <c r="I32" s="48"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200000</v>
      </c>
      <c r="C33" s="48">
        <v>1</v>
      </c>
      <c r="D33" s="80">
        <v>0</v>
      </c>
      <c r="E33" s="44">
        <f>IF(ISBLANK(D33),"  ",IF(F33&gt;0,D33/F33,IF(D33&gt;0,1,0)))</f>
        <v>0</v>
      </c>
      <c r="F33" s="34">
        <f t="shared" si="1"/>
        <v>200000</v>
      </c>
      <c r="G33" s="51">
        <f>IF(ISBLANK(F33),"  ",IF(F76&gt;0,F33/F76,IF(F33&gt;0,1,0)))</f>
        <v>4.1178515830648244E-3</v>
      </c>
      <c r="H33" s="32">
        <v>200000</v>
      </c>
      <c r="I33" s="48">
        <v>1</v>
      </c>
      <c r="J33" s="80">
        <v>0</v>
      </c>
      <c r="K33" s="49">
        <f>IF(ISBLANK(J33),"  ",IF(L33&gt;0,J33/L33,IF(J33&gt;0,1,0)))</f>
        <v>0</v>
      </c>
      <c r="L33" s="34">
        <f t="shared" si="0"/>
        <v>200000</v>
      </c>
      <c r="M33" s="51">
        <f>IF(ISBLANK(L33),"  ",IF(L76&gt;0,L33/L76,IF(L33&gt;0,1,0)))</f>
        <v>3.3882320095256755E-3</v>
      </c>
      <c r="N33" s="25"/>
    </row>
    <row r="34" spans="1:14" ht="15" customHeight="1" x14ac:dyDescent="0.2">
      <c r="A34" s="60" t="s">
        <v>32</v>
      </c>
      <c r="B34" s="32">
        <v>0</v>
      </c>
      <c r="C34" s="48">
        <v>0</v>
      </c>
      <c r="D34" s="80">
        <v>0</v>
      </c>
      <c r="E34" s="44">
        <f t="shared" si="3"/>
        <v>0</v>
      </c>
      <c r="F34" s="34">
        <f t="shared" si="1"/>
        <v>0</v>
      </c>
      <c r="G34" s="51">
        <f>IF(ISBLANK(F34),"  ",IF(F76&gt;0,F34/F76,IF(F34&gt;0,1,0)))</f>
        <v>0</v>
      </c>
      <c r="H34" s="32">
        <v>0</v>
      </c>
      <c r="I34" s="48">
        <v>0</v>
      </c>
      <c r="J34" s="80">
        <v>0</v>
      </c>
      <c r="K34" s="49">
        <f t="shared" si="2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v>0</v>
      </c>
      <c r="D36" s="80">
        <v>0</v>
      </c>
      <c r="E36" s="49">
        <f>IF(ISBLANK(D36),"  ",IF(F36&gt;0,D36/F36,IF(D36&gt;0,1,0)))</f>
        <v>0</v>
      </c>
      <c r="F36" s="34">
        <f t="shared" si="1"/>
        <v>0</v>
      </c>
      <c r="G36" s="51">
        <f>IF(ISBLANK(F36),"  ",IF(F76&gt;0,F36/F76,IF(F36&gt;0,1,0)))</f>
        <v>0</v>
      </c>
      <c r="H36" s="32">
        <v>0</v>
      </c>
      <c r="I36" s="48"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v>0</v>
      </c>
      <c r="D38" s="70">
        <v>0</v>
      </c>
      <c r="E38" s="49">
        <f>IF(ISBLANK(D38),"  ",IF(F38&gt;0,D38/F38,IF(D38&gt;0,1,0)))</f>
        <v>0</v>
      </c>
      <c r="F38" s="68">
        <f t="shared" si="1"/>
        <v>0</v>
      </c>
      <c r="G38" s="51">
        <f>IF(ISBLANK(F38),"  ",IF(F76&gt;0,F38/F76,IF(F38&gt;0,1,0)))</f>
        <v>0</v>
      </c>
      <c r="H38" s="69">
        <v>0</v>
      </c>
      <c r="I38" s="48"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107</v>
      </c>
      <c r="B39" s="69"/>
      <c r="C39" s="48" t="s">
        <v>10</v>
      </c>
      <c r="D39" s="70"/>
      <c r="E39" s="44" t="str">
        <f>IF(ISBLANK(D39),"  ",IF(F39&gt;0,D39/F39,IF(D39&gt;0,1,0)))</f>
        <v xml:space="preserve">  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">
        <v>10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33058278.509999998</v>
      </c>
      <c r="C40" s="84"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33058278.509999998</v>
      </c>
      <c r="G40" s="74">
        <f>IF(ISBLANK(F40),"  ",IF(F76&gt;0,F40/F76,IF(F40&gt;0,1,0)))</f>
        <v>0.68064542247900672</v>
      </c>
      <c r="H40" s="71">
        <v>38344006</v>
      </c>
      <c r="I40" s="84">
        <v>1.0052432877658419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38344006</v>
      </c>
      <c r="M40" s="74">
        <f>IF(ISBLANK(L40),"  ",IF(L76&gt;0,L40/L76,IF(L40&gt;0,1,0)))</f>
        <v>0.64959194251322283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v>0</v>
      </c>
      <c r="D42" s="123">
        <v>0</v>
      </c>
      <c r="E42" s="44">
        <f t="shared" ref="E42:E48" si="4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v>0</v>
      </c>
      <c r="J42" s="123">
        <v>0</v>
      </c>
      <c r="K42" s="44">
        <f t="shared" ref="K42:K48" si="5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v>0</v>
      </c>
      <c r="D43" s="80">
        <v>0</v>
      </c>
      <c r="E43" s="49">
        <f t="shared" si="4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v>0</v>
      </c>
      <c r="J43" s="80">
        <v>0</v>
      </c>
      <c r="K43" s="49">
        <f t="shared" si="5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v>0</v>
      </c>
      <c r="D44" s="80">
        <v>0</v>
      </c>
      <c r="E44" s="49">
        <f t="shared" si="4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v>0</v>
      </c>
      <c r="J44" s="80">
        <v>0</v>
      </c>
      <c r="K44" s="49">
        <f t="shared" si="5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v>0</v>
      </c>
      <c r="D45" s="80">
        <v>0</v>
      </c>
      <c r="E45" s="49">
        <f t="shared" si="4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v>0</v>
      </c>
      <c r="J45" s="80">
        <v>0</v>
      </c>
      <c r="K45" s="49">
        <f t="shared" si="5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5256003.17</v>
      </c>
      <c r="C46" s="48">
        <v>1</v>
      </c>
      <c r="D46" s="80">
        <v>0</v>
      </c>
      <c r="E46" s="49">
        <f t="shared" si="4"/>
        <v>0</v>
      </c>
      <c r="F46" s="68">
        <f>D46+B46</f>
        <v>5256003.17</v>
      </c>
      <c r="G46" s="51">
        <f>IF(ISBLANK(F46),"  ",IF(F76&gt;0,F46/F76,IF(F46&gt;0,1,0)))</f>
        <v>0.10821720487089118</v>
      </c>
      <c r="H46" s="32">
        <v>5781216</v>
      </c>
      <c r="I46" s="48">
        <v>1</v>
      </c>
      <c r="J46" s="80">
        <v>0</v>
      </c>
      <c r="K46" s="49">
        <f t="shared" si="5"/>
        <v>0</v>
      </c>
      <c r="L46" s="68">
        <f>J46+H46</f>
        <v>5781216</v>
      </c>
      <c r="M46" s="51">
        <f>IF(ISBLANK(L46),"  ",IF(L76&gt;0,L46/L76,IF(L46&gt;0,1,0)))</f>
        <v>9.7940505525909938E-2</v>
      </c>
      <c r="N46" s="25"/>
    </row>
    <row r="47" spans="1:14" s="77" customFormat="1" ht="15" customHeight="1" x14ac:dyDescent="0.25">
      <c r="A47" s="78" t="s">
        <v>44</v>
      </c>
      <c r="B47" s="106">
        <v>5256003.17</v>
      </c>
      <c r="C47" s="84">
        <v>1</v>
      </c>
      <c r="D47" s="107">
        <v>0</v>
      </c>
      <c r="E47" s="75">
        <f t="shared" si="4"/>
        <v>0</v>
      </c>
      <c r="F47" s="86">
        <f>F46+F45+F44+F43+F42</f>
        <v>5256003.17</v>
      </c>
      <c r="G47" s="74">
        <f>IF(ISBLANK(F47),"  ",IF(F76&gt;0,F47/F76,IF(F47&gt;0,1,0)))</f>
        <v>0.10821720487089118</v>
      </c>
      <c r="H47" s="106">
        <v>5781216</v>
      </c>
      <c r="I47" s="84">
        <v>1</v>
      </c>
      <c r="J47" s="107">
        <v>0</v>
      </c>
      <c r="K47" s="75">
        <f t="shared" si="5"/>
        <v>0</v>
      </c>
      <c r="L47" s="86">
        <f>L46+L45+L44+L43+L42</f>
        <v>5781216</v>
      </c>
      <c r="M47" s="74">
        <f>IF(ISBLANK(L47),"  ",IF(L76&gt;0,L47/L76,IF(L47&gt;0,1,0)))</f>
        <v>9.7940505525909938E-2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v>0</v>
      </c>
      <c r="D48" s="111">
        <v>0</v>
      </c>
      <c r="E48" s="75">
        <f t="shared" si="4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v>0</v>
      </c>
      <c r="J48" s="111">
        <v>0</v>
      </c>
      <c r="K48" s="75">
        <f t="shared" si="5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v>0</v>
      </c>
      <c r="D50" s="93">
        <v>0</v>
      </c>
      <c r="E50" s="44">
        <f t="shared" ref="E50:E67" si="6">IF(ISBLANK(D50),"  ",IF(F50&gt;0,D50/F50,IF(D50&gt;0,1,0)))</f>
        <v>0</v>
      </c>
      <c r="F50" s="96">
        <f t="shared" ref="F50:F55" si="7">D50+B50</f>
        <v>0</v>
      </c>
      <c r="G50" s="46">
        <f>IF(ISBLANK(F50),"  ",IF(F76&gt;0,F50/F76,IF(F50&gt;0,1,0)))</f>
        <v>0</v>
      </c>
      <c r="H50" s="91">
        <v>0</v>
      </c>
      <c r="I50" s="42">
        <v>0</v>
      </c>
      <c r="J50" s="93">
        <v>0</v>
      </c>
      <c r="K50" s="44">
        <f t="shared" ref="K50:K67" si="8">IF(ISBLANK(J50),"  ",IF(L50&gt;0,J50/L50,IF(J50&gt;0,1,0)))</f>
        <v>0</v>
      </c>
      <c r="L50" s="96">
        <f t="shared" ref="L50:L66" si="9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v>0</v>
      </c>
      <c r="D51" s="80">
        <v>0</v>
      </c>
      <c r="E51" s="49">
        <f t="shared" si="6"/>
        <v>0</v>
      </c>
      <c r="F51" s="97">
        <f t="shared" si="7"/>
        <v>0</v>
      </c>
      <c r="G51" s="51">
        <f>IF(ISBLANK(F51),"  ",IF(F76&gt;0,F51/F76,IF(F51&gt;0,1,0)))</f>
        <v>0</v>
      </c>
      <c r="H51" s="79">
        <v>0</v>
      </c>
      <c r="I51" s="48">
        <v>0</v>
      </c>
      <c r="J51" s="80">
        <v>0</v>
      </c>
      <c r="K51" s="49">
        <f t="shared" si="8"/>
        <v>0</v>
      </c>
      <c r="L51" s="97">
        <f t="shared" si="9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v>0</v>
      </c>
      <c r="D52" s="126">
        <v>0</v>
      </c>
      <c r="E52" s="49">
        <f t="shared" si="6"/>
        <v>0</v>
      </c>
      <c r="F52" s="99">
        <f t="shared" si="7"/>
        <v>0</v>
      </c>
      <c r="G52" s="51">
        <f>IF(ISBLANK(F52),"  ",IF(F76&gt;0,F52/F76,IF(F52&gt;0,1,0)))</f>
        <v>0</v>
      </c>
      <c r="H52" s="125">
        <v>0</v>
      </c>
      <c r="I52" s="48">
        <v>0</v>
      </c>
      <c r="J52" s="126">
        <v>0</v>
      </c>
      <c r="K52" s="49">
        <f t="shared" si="8"/>
        <v>0</v>
      </c>
      <c r="L52" s="99">
        <f t="shared" si="9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v>0</v>
      </c>
      <c r="D53" s="126">
        <v>0</v>
      </c>
      <c r="E53" s="49">
        <f t="shared" si="6"/>
        <v>0</v>
      </c>
      <c r="F53" s="99">
        <f t="shared" si="7"/>
        <v>0</v>
      </c>
      <c r="G53" s="51">
        <f>IF(ISBLANK(F53),"  ",IF(F76&gt;0,F53/F76,IF(F53&gt;0,1,0)))</f>
        <v>0</v>
      </c>
      <c r="H53" s="125">
        <v>0</v>
      </c>
      <c r="I53" s="48">
        <v>0</v>
      </c>
      <c r="J53" s="126">
        <v>0</v>
      </c>
      <c r="K53" s="49">
        <f t="shared" si="8"/>
        <v>0</v>
      </c>
      <c r="L53" s="99">
        <f t="shared" si="9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v>0</v>
      </c>
      <c r="D54" s="126">
        <v>0</v>
      </c>
      <c r="E54" s="49">
        <f>IF(ISBLANK(D54),"  ",IF(F54&gt;0,D54/F54,IF(D54&gt;0,1,0)))</f>
        <v>0</v>
      </c>
      <c r="F54" s="99">
        <f t="shared" si="7"/>
        <v>0</v>
      </c>
      <c r="G54" s="51">
        <f>IF(ISBLANK(F54),"  ",IF(F76&gt;0,F54/F76,IF(F54&gt;0,1,0)))</f>
        <v>0</v>
      </c>
      <c r="H54" s="125">
        <v>0</v>
      </c>
      <c r="I54" s="48">
        <v>0</v>
      </c>
      <c r="J54" s="126">
        <v>0</v>
      </c>
      <c r="K54" s="49">
        <f>IF(ISBLANK(J54),"  ",IF(L54&gt;0,J54/L54,IF(J54&gt;0,1,0)))</f>
        <v>0</v>
      </c>
      <c r="L54" s="99">
        <f t="shared" si="9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v>0</v>
      </c>
      <c r="D55" s="80">
        <v>0</v>
      </c>
      <c r="E55" s="49">
        <f t="shared" si="6"/>
        <v>0</v>
      </c>
      <c r="F55" s="97">
        <f t="shared" si="7"/>
        <v>0</v>
      </c>
      <c r="G55" s="51">
        <f>IF(ISBLANK(F55),"  ",IF(F76&gt;0,F55/F76,IF(F55&gt;0,1,0)))</f>
        <v>0</v>
      </c>
      <c r="H55" s="79">
        <v>0</v>
      </c>
      <c r="I55" s="48">
        <v>0</v>
      </c>
      <c r="J55" s="80">
        <v>0</v>
      </c>
      <c r="K55" s="49">
        <f t="shared" si="8"/>
        <v>0</v>
      </c>
      <c r="L55" s="97">
        <f t="shared" si="9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v>0</v>
      </c>
      <c r="D56" s="107">
        <v>0</v>
      </c>
      <c r="E56" s="75">
        <f t="shared" si="6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v>0</v>
      </c>
      <c r="J56" s="107">
        <v>0</v>
      </c>
      <c r="K56" s="75">
        <f t="shared" si="8"/>
        <v>0</v>
      </c>
      <c r="L56" s="97">
        <f t="shared" si="9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v>0</v>
      </c>
      <c r="D57" s="129">
        <v>0</v>
      </c>
      <c r="E57" s="49">
        <f t="shared" si="6"/>
        <v>0</v>
      </c>
      <c r="F57" s="101">
        <f t="shared" ref="F57:F66" si="10">D57+B57</f>
        <v>0</v>
      </c>
      <c r="G57" s="51">
        <f>IF(ISBLANK(F57),"  ",IF(F76&gt;0,F57/F76,IF(F57&gt;0,1,0)))</f>
        <v>0</v>
      </c>
      <c r="H57" s="128">
        <v>0</v>
      </c>
      <c r="I57" s="48">
        <v>0</v>
      </c>
      <c r="J57" s="129">
        <v>0</v>
      </c>
      <c r="K57" s="49">
        <f t="shared" si="8"/>
        <v>0</v>
      </c>
      <c r="L57" s="101">
        <f t="shared" si="9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v>0</v>
      </c>
      <c r="D58" s="80">
        <v>0</v>
      </c>
      <c r="E58" s="49">
        <f t="shared" si="6"/>
        <v>0</v>
      </c>
      <c r="F58" s="34">
        <f t="shared" si="10"/>
        <v>0</v>
      </c>
      <c r="G58" s="51">
        <f>IF(ISBLANK(F58),"  ",IF(F76&gt;0,F58/F76,IF(F58&gt;0,1,0)))</f>
        <v>0</v>
      </c>
      <c r="H58" s="32">
        <v>0</v>
      </c>
      <c r="I58" s="48">
        <v>0</v>
      </c>
      <c r="J58" s="80">
        <v>0</v>
      </c>
      <c r="K58" s="49">
        <f t="shared" si="8"/>
        <v>0</v>
      </c>
      <c r="L58" s="34">
        <f t="shared" si="9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v>0</v>
      </c>
      <c r="D59" s="80">
        <v>0</v>
      </c>
      <c r="E59" s="49">
        <f t="shared" si="6"/>
        <v>0</v>
      </c>
      <c r="F59" s="34">
        <f t="shared" si="10"/>
        <v>0</v>
      </c>
      <c r="G59" s="51">
        <f>IF(ISBLANK(F59),"  ",IF(F76&gt;0,F59/F76,IF(F59&gt;0,1,0)))</f>
        <v>0</v>
      </c>
      <c r="H59" s="32">
        <v>0</v>
      </c>
      <c r="I59" s="48">
        <v>0</v>
      </c>
      <c r="J59" s="80">
        <v>0</v>
      </c>
      <c r="K59" s="49">
        <f t="shared" si="8"/>
        <v>0</v>
      </c>
      <c r="L59" s="34">
        <f t="shared" si="9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v>0</v>
      </c>
      <c r="D60" s="70">
        <v>0</v>
      </c>
      <c r="E60" s="49">
        <f t="shared" si="6"/>
        <v>0</v>
      </c>
      <c r="F60" s="68">
        <f t="shared" si="10"/>
        <v>0</v>
      </c>
      <c r="G60" s="51">
        <f>IF(ISBLANK(F60),"  ",IF(F76&gt;0,F60/F76,IF(F60&gt;0,1,0)))</f>
        <v>0</v>
      </c>
      <c r="H60" s="69">
        <v>0</v>
      </c>
      <c r="I60" s="48">
        <v>0</v>
      </c>
      <c r="J60" s="70">
        <v>0</v>
      </c>
      <c r="K60" s="49">
        <f t="shared" si="8"/>
        <v>0</v>
      </c>
      <c r="L60" s="68">
        <f t="shared" si="9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v>0</v>
      </c>
      <c r="D61" s="80">
        <v>0</v>
      </c>
      <c r="E61" s="49">
        <f t="shared" si="6"/>
        <v>0</v>
      </c>
      <c r="F61" s="34">
        <f t="shared" si="10"/>
        <v>0</v>
      </c>
      <c r="G61" s="51">
        <f>IF(ISBLANK(F61),"  ",IF(F76&gt;0,F61/F76,IF(F61&gt;0,1,0)))</f>
        <v>0</v>
      </c>
      <c r="H61" s="32">
        <v>0</v>
      </c>
      <c r="I61" s="48">
        <v>0</v>
      </c>
      <c r="J61" s="80">
        <v>0</v>
      </c>
      <c r="K61" s="49">
        <f t="shared" si="8"/>
        <v>0</v>
      </c>
      <c r="L61" s="34">
        <f t="shared" si="9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v>0</v>
      </c>
      <c r="D62" s="80">
        <v>0</v>
      </c>
      <c r="E62" s="49">
        <f t="shared" si="6"/>
        <v>0</v>
      </c>
      <c r="F62" s="34">
        <f t="shared" si="10"/>
        <v>0</v>
      </c>
      <c r="G62" s="51">
        <f>IF(ISBLANK(F62),"  ",IF(F76&gt;0,F62/F76,IF(F62&gt;0,1,0)))</f>
        <v>0</v>
      </c>
      <c r="H62" s="32">
        <v>0</v>
      </c>
      <c r="I62" s="48">
        <v>0</v>
      </c>
      <c r="J62" s="80">
        <v>0</v>
      </c>
      <c r="K62" s="49">
        <f t="shared" si="8"/>
        <v>0</v>
      </c>
      <c r="L62" s="34">
        <f t="shared" si="9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v>0</v>
      </c>
      <c r="D63" s="80">
        <v>0</v>
      </c>
      <c r="E63" s="49">
        <f t="shared" si="6"/>
        <v>0</v>
      </c>
      <c r="F63" s="34">
        <f t="shared" si="10"/>
        <v>0</v>
      </c>
      <c r="G63" s="51">
        <f>IF(ISBLANK(F63),"  ",IF(F76&gt;0,F63/F76,IF(F63&gt;0,1,0)))</f>
        <v>0</v>
      </c>
      <c r="H63" s="32">
        <v>0</v>
      </c>
      <c r="I63" s="48">
        <v>0</v>
      </c>
      <c r="J63" s="80">
        <v>0</v>
      </c>
      <c r="K63" s="49">
        <f t="shared" si="8"/>
        <v>0</v>
      </c>
      <c r="L63" s="34">
        <f t="shared" si="9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v>0</v>
      </c>
      <c r="D64" s="80">
        <v>0</v>
      </c>
      <c r="E64" s="49">
        <f t="shared" si="6"/>
        <v>0</v>
      </c>
      <c r="F64" s="34">
        <f t="shared" si="10"/>
        <v>0</v>
      </c>
      <c r="G64" s="51">
        <f>IF(ISBLANK(F64),"  ",IF(F76&gt;0,F64/F76,IF(F64&gt;0,1,0)))</f>
        <v>0</v>
      </c>
      <c r="H64" s="32">
        <v>0</v>
      </c>
      <c r="I64" s="48">
        <v>0</v>
      </c>
      <c r="J64" s="80">
        <v>0</v>
      </c>
      <c r="K64" s="49">
        <f t="shared" si="8"/>
        <v>0</v>
      </c>
      <c r="L64" s="34">
        <f t="shared" si="9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v>0</v>
      </c>
      <c r="D65" s="80">
        <v>0</v>
      </c>
      <c r="E65" s="49">
        <f t="shared" si="6"/>
        <v>0</v>
      </c>
      <c r="F65" s="34">
        <f t="shared" si="10"/>
        <v>0</v>
      </c>
      <c r="G65" s="51">
        <f>IF(ISBLANK(F65),"  ",IF(F76&gt;0,F65/F76,IF(F65&gt;0,1,0)))</f>
        <v>0</v>
      </c>
      <c r="H65" s="32">
        <v>0</v>
      </c>
      <c r="I65" s="48">
        <v>0</v>
      </c>
      <c r="J65" s="80">
        <v>0</v>
      </c>
      <c r="K65" s="49">
        <f t="shared" si="8"/>
        <v>0</v>
      </c>
      <c r="L65" s="34">
        <f t="shared" si="9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1120007.3</v>
      </c>
      <c r="C66" s="48">
        <v>1</v>
      </c>
      <c r="D66" s="80">
        <v>0</v>
      </c>
      <c r="E66" s="49">
        <f t="shared" si="6"/>
        <v>0</v>
      </c>
      <c r="F66" s="34">
        <f t="shared" si="10"/>
        <v>1120007.3</v>
      </c>
      <c r="G66" s="51">
        <f>IF(ISBLANK(F66),"  ",IF(F76&gt;0,F66/F76,IF(F66&gt;0,1,0)))</f>
        <v>2.3060119166745798E-2</v>
      </c>
      <c r="H66" s="32">
        <v>2730299</v>
      </c>
      <c r="I66" s="48">
        <v>1</v>
      </c>
      <c r="J66" s="80">
        <v>0</v>
      </c>
      <c r="K66" s="49">
        <f t="shared" si="8"/>
        <v>0</v>
      </c>
      <c r="L66" s="34">
        <f t="shared" si="9"/>
        <v>2730299</v>
      </c>
      <c r="M66" s="51">
        <f>IF(ISBLANK(L66),"  ",IF(L76&gt;0,L66/L76,IF(L66&gt;0,1,0)))</f>
        <v>4.625443233687971E-2</v>
      </c>
      <c r="N66" s="25"/>
    </row>
    <row r="67" spans="1:14" s="77" customFormat="1" ht="15" customHeight="1" x14ac:dyDescent="0.25">
      <c r="A67" s="105" t="s">
        <v>64</v>
      </c>
      <c r="B67" s="106">
        <v>1120007.3</v>
      </c>
      <c r="C67" s="84">
        <v>1</v>
      </c>
      <c r="D67" s="107">
        <v>0</v>
      </c>
      <c r="E67" s="75">
        <f t="shared" si="6"/>
        <v>0</v>
      </c>
      <c r="F67" s="106">
        <f>F66+F65+F64+F63+F62+F61+F60+F59+F58+F57+F56</f>
        <v>1120007.3</v>
      </c>
      <c r="G67" s="74">
        <f>IF(ISBLANK(F67),"  ",IF(F76&gt;0,F67/F76,IF(F67&gt;0,1,0)))</f>
        <v>2.3060119166745798E-2</v>
      </c>
      <c r="H67" s="106">
        <v>2730299</v>
      </c>
      <c r="I67" s="84">
        <v>1</v>
      </c>
      <c r="J67" s="107">
        <v>0</v>
      </c>
      <c r="K67" s="75">
        <f t="shared" si="8"/>
        <v>0</v>
      </c>
      <c r="L67" s="106">
        <f>L66+L65+L64+L63+L62+L61+L60+L59+L58+L57+L56</f>
        <v>2730299</v>
      </c>
      <c r="M67" s="74">
        <f>IF(ISBLANK(L67),"  ",IF(L76&gt;0,L67/L76,IF(L67&gt;0,1,0)))</f>
        <v>4.625443233687971E-2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9134727.1600000001</v>
      </c>
      <c r="C69" s="42">
        <v>1</v>
      </c>
      <c r="D69" s="93">
        <v>0</v>
      </c>
      <c r="E69" s="44">
        <f>IF(ISBLANK(D69),"  ",IF(F69&gt;0,D69/F69,IF(D69&gt;0,1,0)))</f>
        <v>0</v>
      </c>
      <c r="F69" s="58">
        <f>D69+B69</f>
        <v>9134727.1600000001</v>
      </c>
      <c r="G69" s="46">
        <f>IF(ISBLANK(F69),"  ",IF(F76&gt;0,F69/F76,IF(F69&gt;0,1,0)))</f>
        <v>0.18807725348335624</v>
      </c>
      <c r="H69" s="3">
        <v>12172314</v>
      </c>
      <c r="I69" s="42">
        <v>1</v>
      </c>
      <c r="J69" s="93">
        <v>0</v>
      </c>
      <c r="K69" s="44">
        <f>IF(ISBLANK(J69),"  ",IF(L69&gt;0,J69/L69,IF(J69&gt;0,1,0)))</f>
        <v>0</v>
      </c>
      <c r="L69" s="58">
        <f>J69+H69</f>
        <v>12172314</v>
      </c>
      <c r="M69" s="46">
        <f>IF(ISBLANK(L69),"  ",IF(L76&gt;0,L69/L76,IF(L69&gt;0,1,0)))</f>
        <v>0.20621311962398756</v>
      </c>
    </row>
    <row r="70" spans="1:14" ht="15" customHeight="1" x14ac:dyDescent="0.2">
      <c r="A70" s="31" t="s">
        <v>67</v>
      </c>
      <c r="B70" s="32">
        <v>0</v>
      </c>
      <c r="C70" s="48"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9134727.1600000001</v>
      </c>
      <c r="C74" s="84">
        <v>1</v>
      </c>
      <c r="D74" s="111">
        <v>0</v>
      </c>
      <c r="E74" s="75">
        <f>IF(ISBLANK(D74),"  ",IF(F74&gt;0,D74/F74,IF(D74&gt;0,1,0)))</f>
        <v>0</v>
      </c>
      <c r="F74" s="112">
        <f>F73+F72+F71+F70+F69</f>
        <v>9134727.1600000001</v>
      </c>
      <c r="G74" s="74">
        <f>IF(ISBLANK(F74),"  ",IF(F76&gt;0,F74/F76,IF(F74&gt;0,1,0)))</f>
        <v>0.18807725348335624</v>
      </c>
      <c r="H74" s="110">
        <v>12172314</v>
      </c>
      <c r="I74" s="84">
        <v>1</v>
      </c>
      <c r="J74" s="111">
        <v>0</v>
      </c>
      <c r="K74" s="75">
        <f>IF(ISBLANK(J74),"  ",IF(L74&gt;0,J74/L74,IF(J74&gt;0,1,0)))</f>
        <v>0</v>
      </c>
      <c r="L74" s="112">
        <f>L73+L72+L71+L70+L69</f>
        <v>12172314</v>
      </c>
      <c r="M74" s="74">
        <f>IF(ISBLANK(L74),"  ",IF(L76&gt;0,L74/L76,IF(L74&gt;0,1,0)))</f>
        <v>0.20621311962398756</v>
      </c>
    </row>
    <row r="75" spans="1:14" s="77" customFormat="1" ht="15" customHeight="1" x14ac:dyDescent="0.25">
      <c r="A75" s="78" t="s">
        <v>72</v>
      </c>
      <c r="B75" s="110">
        <v>0</v>
      </c>
      <c r="C75" s="84"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48569016.140000001</v>
      </c>
      <c r="C76" s="116"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48569016.140000001</v>
      </c>
      <c r="G76" s="118">
        <f>IF(ISBLANK(F76),"  ",IF(F76&gt;0,F76/F76,IF(F76&gt;0,1,0)))</f>
        <v>1</v>
      </c>
      <c r="H76" s="115">
        <v>59027835</v>
      </c>
      <c r="I76" s="116">
        <v>1.0033997511552142</v>
      </c>
      <c r="J76" s="115">
        <v>0</v>
      </c>
      <c r="K76" s="117">
        <f>IF(ISBLANK(J76),"  ",IF(L76&gt;0,J76/L76,IF(J76&gt;0,1,0)))</f>
        <v>0</v>
      </c>
      <c r="L76" s="115">
        <f>L74+L67+L47+L40+L48+L75</f>
        <v>59027835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</vt:lpstr>
      <vt:lpstr>'2&amp;4Year'!Print_Area</vt:lpstr>
      <vt:lpstr>'2Year'!Print_Area</vt:lpstr>
      <vt:lpstr>'4Year'!Print_Area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2019-09-16T18:47:43Z</cp:lastPrinted>
  <dcterms:created xsi:type="dcterms:W3CDTF">2013-09-10T15:35:53Z</dcterms:created>
  <dcterms:modified xsi:type="dcterms:W3CDTF">2019-11-05T21:32:56Z</dcterms:modified>
</cp:coreProperties>
</file>