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1\BOR1_BOR2_BOR3_BOR5_Summary\"/>
    </mc:Choice>
  </mc:AlternateContent>
  <xr:revisionPtr revIDLastSave="0" documentId="13_ncr:1_{FCDD0B29-3F87-4EE7-AA50-E1A4B25353E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AE" sheetId="63" r:id="rId42"/>
    <sheet name="RR" sheetId="64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NwLTCC" sheetId="51" r:id="rId55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1">AE!$A$1:$E$47</definedName>
    <definedName name="_xlnm.Print_Area" localSheetId="29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4">BPCC!$A$1:$E$47</definedName>
    <definedName name="_xlnm.Print_Area" localSheetId="43">BRCC!$A$1:$E$47</definedName>
    <definedName name="_xlnm.Print_Area" localSheetId="46">CentLATCC!$A$1:$E$47</definedName>
    <definedName name="_xlnm.Print_Area" localSheetId="45">Delgado!$A$1:$E$47</definedName>
    <definedName name="_xlnm.Print_Area" localSheetId="47">Fletcher!$A$1:$E$47</definedName>
    <definedName name="_xlnm.Print_Area" localSheetId="13">Grambling!$A$1:$E$47</definedName>
    <definedName name="_xlnm.Print_Area" localSheetId="1">HESummary!$A$1:$E$47</definedName>
    <definedName name="_xlnm.Print_Area" localSheetId="28">HSCNO!$A$1:$E$47</definedName>
    <definedName name="_xlnm.Print_Area" localSheetId="27">HSCS!$A$1:$E$47</definedName>
    <definedName name="_xlnm.Print_Area" localSheetId="14">LATech!$A$1:$E$47</definedName>
    <definedName name="_xlnm.Print_Area" localSheetId="39">LCTCBoard!$A$1:$E$47</definedName>
    <definedName name="_xlnm.Print_Area" localSheetId="38">LCTCSummary!$A$1:$E$47</definedName>
    <definedName name="_xlnm.Print_Area" localSheetId="48">LDCC!$A$1:$E$47</definedName>
    <definedName name="_xlnm.Print_Area" localSheetId="10">LOSFA!$A$1:$E$47</definedName>
    <definedName name="_xlnm.Print_Area" localSheetId="23">LSU!$A$1:$E$47</definedName>
    <definedName name="_xlnm.Print_Area" localSheetId="22">'LSU Summary'!$A$1:$E$47</definedName>
    <definedName name="_xlnm.Print_Area" localSheetId="24">LSUA!$A$1:$E$47</definedName>
    <definedName name="_xlnm.Print_Area" localSheetId="26">LSUE!$A$1:$E$47</definedName>
    <definedName name="_xlnm.Print_Area" localSheetId="25">LSUS!$A$1:$E$47</definedName>
    <definedName name="_xlnm.Print_Area" localSheetId="9">LUMCON!$A$1:$E$47</definedName>
    <definedName name="_xlnm.Print_Area" localSheetId="15">McNeese!$A$1:$E$47</definedName>
    <definedName name="_xlnm.Print_Area" localSheetId="16">Nicholls!$A$1:$E$47</definedName>
    <definedName name="_xlnm.Print_Area" localSheetId="49">Northshore!$A$1:$E$47</definedName>
    <definedName name="_xlnm.Print_Area" localSheetId="50">Nunez!$A$1:$E$47</definedName>
    <definedName name="_xlnm.Print_Area" localSheetId="54">NwLTCC!$A$1:$E$47</definedName>
    <definedName name="_xlnm.Print_Area" localSheetId="17">NwSU!$A$1:$E$47</definedName>
    <definedName name="_xlnm.Print_Area" localSheetId="40">Online!$A$1:$E$47</definedName>
    <definedName name="_xlnm.Print_Area" localSheetId="30">PBRC!$A$1:$E$47</definedName>
    <definedName name="_xlnm.Print_Area" localSheetId="51">RPCC!$A$1:$E$47</definedName>
    <definedName name="_xlnm.Print_Area" localSheetId="42">RR!$A$1:$E$47</definedName>
    <definedName name="_xlnm.Print_Area" localSheetId="52">SLCC!$A$1:$E$47</definedName>
    <definedName name="_xlnm.Print_Area" localSheetId="18">SLU!$A$1:$E$47</definedName>
    <definedName name="_xlnm.Print_Area" localSheetId="53">SOWELA!$A$1:$E$47</definedName>
    <definedName name="_xlnm.Print_Area" localSheetId="6">Specialized!$A$1:$E$47</definedName>
    <definedName name="_xlnm.Print_Area" localSheetId="37">SUAg!$A$1:$E$47</definedName>
    <definedName name="_xlnm.Print_Area" localSheetId="32">SUBoard!$A$1:$E$47</definedName>
    <definedName name="_xlnm.Print_Area" localSheetId="33">SUBR!$A$1:$E$47</definedName>
    <definedName name="_xlnm.Print_Area" localSheetId="36">SULaw!$A$1:$E$47</definedName>
    <definedName name="_xlnm.Print_Area" localSheetId="34">SUNO!$A$1:$E$47</definedName>
    <definedName name="_xlnm.Print_Area" localSheetId="35">SUSLA!$A$1:$E$47</definedName>
    <definedName name="_xlnm.Print_Area" localSheetId="31">SUSummary!$A$1:$E$47</definedName>
    <definedName name="_xlnm.Print_Area" localSheetId="11">'UL Summary'!$A$1:$E$47</definedName>
    <definedName name="_xlnm.Print_Area" localSheetId="19">ULL!$A$1:$E$47</definedName>
    <definedName name="_xlnm.Print_Area" localSheetId="20">ULM!$A$1:$E$47</definedName>
    <definedName name="_xlnm.Print_Area" localSheetId="12">ULSBoard!$A$1:$E$47</definedName>
    <definedName name="_xlnm.Print_Area" localSheetId="21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60" l="1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0" i="60"/>
  <c r="C30" i="60"/>
  <c r="D30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37" i="60"/>
  <c r="C37" i="60"/>
  <c r="D37" i="60"/>
  <c r="B38" i="60"/>
  <c r="C38" i="60"/>
  <c r="D38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B47" i="60"/>
  <c r="C47" i="60"/>
  <c r="D47" i="60"/>
  <c r="D7" i="60"/>
  <c r="C7" i="60"/>
  <c r="B7" i="60"/>
  <c r="B47" i="14" l="1"/>
  <c r="B38" i="14"/>
  <c r="D47" i="31" l="1"/>
  <c r="D31" i="31"/>
  <c r="D38" i="31" s="1"/>
  <c r="C12" i="2"/>
  <c r="C47" i="2" s="1"/>
  <c r="D12" i="36" l="1"/>
  <c r="D47" i="36"/>
  <c r="B47" i="61" l="1"/>
  <c r="B12" i="61"/>
  <c r="C47" i="61"/>
  <c r="E7" i="41" l="1"/>
  <c r="E8" i="41"/>
  <c r="E9" i="41"/>
  <c r="E10" i="41"/>
  <c r="E11" i="41"/>
  <c r="E12" i="41"/>
  <c r="E13" i="41"/>
  <c r="E14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2" i="41"/>
  <c r="E33" i="41"/>
  <c r="E34" i="41"/>
  <c r="E35" i="41"/>
  <c r="E36" i="41"/>
  <c r="E37" i="41"/>
  <c r="E40" i="41"/>
  <c r="E41" i="41"/>
  <c r="E43" i="41"/>
  <c r="E44" i="41"/>
  <c r="E45" i="41"/>
  <c r="E46" i="41"/>
  <c r="E47" i="41"/>
  <c r="E31" i="41" l="1"/>
  <c r="E38" i="41" s="1"/>
  <c r="E7" i="42" l="1"/>
  <c r="E8" i="42"/>
  <c r="E9" i="42"/>
  <c r="E10" i="42"/>
  <c r="E11" i="42"/>
  <c r="E12" i="42"/>
  <c r="E13" i="42"/>
  <c r="E14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8" i="42" s="1"/>
  <c r="E33" i="42"/>
  <c r="E34" i="42"/>
  <c r="E35" i="42"/>
  <c r="E36" i="42"/>
  <c r="E37" i="42"/>
  <c r="E40" i="42"/>
  <c r="E41" i="42"/>
  <c r="E43" i="42"/>
  <c r="E44" i="42"/>
  <c r="E45" i="42"/>
  <c r="E46" i="42"/>
  <c r="E47" i="42"/>
  <c r="E34" i="28" l="1"/>
  <c r="E35" i="28"/>
  <c r="E36" i="28"/>
  <c r="E37" i="28"/>
  <c r="E38" i="28"/>
  <c r="E33" i="28"/>
  <c r="E32" i="28"/>
  <c r="E31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18" i="28"/>
  <c r="E17" i="28"/>
  <c r="E9" i="28"/>
  <c r="E10" i="28"/>
  <c r="E11" i="28"/>
  <c r="E12" i="28"/>
  <c r="E13" i="28"/>
  <c r="E14" i="28"/>
  <c r="E8" i="28"/>
  <c r="E7" i="28"/>
  <c r="E47" i="30" l="1"/>
  <c r="E44" i="30"/>
  <c r="E45" i="30"/>
  <c r="E46" i="30"/>
  <c r="E43" i="30"/>
  <c r="E41" i="30"/>
  <c r="E40" i="30"/>
  <c r="E34" i="30"/>
  <c r="E35" i="30"/>
  <c r="E36" i="30"/>
  <c r="E37" i="30"/>
  <c r="E38" i="30"/>
  <c r="E33" i="30"/>
  <c r="E32" i="30"/>
  <c r="E31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18" i="30"/>
  <c r="E17" i="30"/>
  <c r="E9" i="30"/>
  <c r="E10" i="30"/>
  <c r="E11" i="30"/>
  <c r="E12" i="30"/>
  <c r="E13" i="30"/>
  <c r="E14" i="30"/>
  <c r="E8" i="30"/>
  <c r="E7" i="30"/>
  <c r="E9" i="31" l="1"/>
  <c r="E10" i="31"/>
  <c r="E11" i="31"/>
  <c r="E12" i="31"/>
  <c r="E13" i="31"/>
  <c r="E14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4" i="32"/>
  <c r="E35" i="32"/>
  <c r="E36" i="32"/>
  <c r="E37" i="32"/>
  <c r="E38" i="32"/>
  <c r="E33" i="32"/>
  <c r="E32" i="32"/>
  <c r="E31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17" i="32"/>
  <c r="E9" i="32"/>
  <c r="E10" i="32"/>
  <c r="E11" i="32"/>
  <c r="E12" i="32"/>
  <c r="E13" i="32"/>
  <c r="E14" i="32"/>
  <c r="E8" i="32"/>
  <c r="E7" i="32"/>
  <c r="B44" i="37" l="1"/>
  <c r="C44" i="37"/>
  <c r="D44" i="37"/>
  <c r="C43" i="37"/>
  <c r="D43" i="37"/>
  <c r="B43" i="37"/>
  <c r="B41" i="37"/>
  <c r="C41" i="37"/>
  <c r="D41" i="37"/>
  <c r="C40" i="37"/>
  <c r="D40" i="37"/>
  <c r="B40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C32" i="37"/>
  <c r="D32" i="37"/>
  <c r="B32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C17" i="37"/>
  <c r="D17" i="37"/>
  <c r="B1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C7" i="37"/>
  <c r="D7" i="37"/>
  <c r="B7" i="37"/>
  <c r="E47" i="64" l="1"/>
  <c r="E46" i="64"/>
  <c r="E45" i="64"/>
  <c r="E44" i="64"/>
  <c r="E43" i="64"/>
  <c r="E41" i="64"/>
  <c r="E40" i="64"/>
  <c r="E37" i="64"/>
  <c r="E36" i="64"/>
  <c r="E35" i="64"/>
  <c r="E34" i="64"/>
  <c r="E33" i="64"/>
  <c r="E32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4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7" i="63"/>
  <c r="E36" i="63"/>
  <c r="E35" i="63"/>
  <c r="E34" i="63"/>
  <c r="E33" i="63"/>
  <c r="E32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4" i="63"/>
  <c r="E13" i="63"/>
  <c r="E12" i="63"/>
  <c r="E11" i="63"/>
  <c r="E10" i="63"/>
  <c r="E9" i="63"/>
  <c r="E8" i="63"/>
  <c r="E7" i="63"/>
  <c r="E31" i="64" l="1"/>
  <c r="E38" i="64" s="1"/>
  <c r="E31" i="63"/>
  <c r="E38" i="63" s="1"/>
  <c r="E13" i="36" l="1"/>
  <c r="E13" i="35"/>
  <c r="E13" i="34"/>
  <c r="E13" i="20"/>
  <c r="E13" i="19"/>
  <c r="E13" i="18"/>
  <c r="E13" i="17"/>
  <c r="E13" i="15"/>
  <c r="E13" i="14"/>
  <c r="E13" i="13"/>
  <c r="E13" i="12"/>
  <c r="E13" i="1"/>
  <c r="E13" i="2"/>
  <c r="E13" i="3"/>
  <c r="E13" i="4"/>
  <c r="E13" i="5"/>
  <c r="E13" i="6"/>
  <c r="E13" i="37"/>
  <c r="E13" i="38"/>
  <c r="E13" i="39"/>
  <c r="E13" i="40"/>
  <c r="E13" i="43"/>
  <c r="E13" i="44"/>
  <c r="E13" i="45"/>
  <c r="E13" i="46"/>
  <c r="E13" i="47"/>
  <c r="E13" i="48"/>
  <c r="E13" i="49"/>
  <c r="E13" i="50"/>
  <c r="E13" i="51"/>
  <c r="D13" i="54"/>
  <c r="D13" i="59"/>
  <c r="D13" i="61"/>
  <c r="D13" i="33"/>
  <c r="D13" i="53" s="1"/>
  <c r="D13" i="21"/>
  <c r="D13" i="7"/>
  <c r="C13" i="59"/>
  <c r="C13" i="61"/>
  <c r="C13" i="33"/>
  <c r="C13" i="53" s="1"/>
  <c r="C13" i="21"/>
  <c r="C13" i="7"/>
  <c r="C13" i="54"/>
  <c r="B13" i="59"/>
  <c r="B13" i="61"/>
  <c r="B13" i="33"/>
  <c r="B13" i="53" s="1"/>
  <c r="B13" i="21"/>
  <c r="B13" i="7"/>
  <c r="B13" i="54"/>
  <c r="E13" i="53" l="1"/>
  <c r="E13" i="61"/>
  <c r="E13" i="7"/>
  <c r="D13" i="55"/>
  <c r="E13" i="60"/>
  <c r="E13" i="33"/>
  <c r="E13" i="54"/>
  <c r="E13" i="59"/>
  <c r="E13" i="21"/>
  <c r="D13" i="52"/>
  <c r="C13" i="52"/>
  <c r="C13" i="55"/>
  <c r="B13" i="52"/>
  <c r="B13" i="55"/>
  <c r="E13" i="55" l="1"/>
  <c r="E13" i="52"/>
  <c r="E47" i="49" l="1"/>
  <c r="E46" i="49"/>
  <c r="E45" i="49"/>
  <c r="E44" i="49"/>
  <c r="E43" i="49"/>
  <c r="E41" i="49"/>
  <c r="E40" i="49"/>
  <c r="E34" i="49"/>
  <c r="E35" i="49"/>
  <c r="E36" i="49"/>
  <c r="E37" i="49"/>
  <c r="E33" i="49"/>
  <c r="E32" i="49"/>
  <c r="E25" i="49"/>
  <c r="E26" i="49"/>
  <c r="E27" i="49"/>
  <c r="E28" i="49"/>
  <c r="E29" i="49"/>
  <c r="E30" i="49"/>
  <c r="E21" i="49"/>
  <c r="E22" i="49"/>
  <c r="E23" i="49"/>
  <c r="E24" i="49"/>
  <c r="E20" i="49"/>
  <c r="E19" i="49"/>
  <c r="E18" i="49"/>
  <c r="E17" i="49"/>
  <c r="E14" i="49"/>
  <c r="E12" i="49"/>
  <c r="E11" i="49"/>
  <c r="E9" i="49"/>
  <c r="E10" i="49"/>
  <c r="E8" i="49"/>
  <c r="E7" i="49"/>
  <c r="E31" i="49" l="1"/>
  <c r="E38" i="49"/>
  <c r="E8" i="19"/>
  <c r="E9" i="19"/>
  <c r="E10" i="19"/>
  <c r="E11" i="19"/>
  <c r="E12" i="19"/>
  <c r="E14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4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4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4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4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4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4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4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 l="1"/>
  <c r="E46" i="35"/>
  <c r="E45" i="35"/>
  <c r="E44" i="35"/>
  <c r="E43" i="35"/>
  <c r="E41" i="35"/>
  <c r="E40" i="35"/>
  <c r="E37" i="35"/>
  <c r="E36" i="35"/>
  <c r="E35" i="35"/>
  <c r="E34" i="35"/>
  <c r="E33" i="35"/>
  <c r="E32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4" i="35"/>
  <c r="E12" i="35"/>
  <c r="E11" i="35"/>
  <c r="E10" i="35"/>
  <c r="E9" i="35"/>
  <c r="E8" i="35"/>
  <c r="E7" i="35"/>
  <c r="E31" i="35" l="1"/>
  <c r="E38" i="35" s="1"/>
  <c r="E47" i="34"/>
  <c r="E46" i="34"/>
  <c r="E8" i="34"/>
  <c r="E9" i="34"/>
  <c r="E10" i="34"/>
  <c r="E11" i="34"/>
  <c r="E12" i="34"/>
  <c r="E14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40" i="34"/>
  <c r="E41" i="34"/>
  <c r="E43" i="34"/>
  <c r="E44" i="34"/>
  <c r="E45" i="34"/>
  <c r="E7" i="34"/>
  <c r="E38" i="34" l="1"/>
  <c r="E47" i="36"/>
  <c r="E46" i="36"/>
  <c r="E45" i="36"/>
  <c r="E44" i="36"/>
  <c r="E43" i="36"/>
  <c r="E41" i="36"/>
  <c r="E40" i="36"/>
  <c r="E37" i="36"/>
  <c r="E36" i="36"/>
  <c r="E35" i="36"/>
  <c r="E34" i="36"/>
  <c r="E33" i="36"/>
  <c r="E32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4" i="36"/>
  <c r="E12" i="36"/>
  <c r="E11" i="36"/>
  <c r="E10" i="36"/>
  <c r="E9" i="36"/>
  <c r="E8" i="36"/>
  <c r="E7" i="36"/>
  <c r="E31" i="36" l="1"/>
  <c r="E38" i="36" s="1"/>
  <c r="E47" i="6" l="1"/>
  <c r="E46" i="6"/>
  <c r="E45" i="6"/>
  <c r="E44" i="6"/>
  <c r="E43" i="6"/>
  <c r="E41" i="6"/>
  <c r="E40" i="6"/>
  <c r="E37" i="6"/>
  <c r="E36" i="6"/>
  <c r="E35" i="6"/>
  <c r="E34" i="6"/>
  <c r="E33" i="6"/>
  <c r="E32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4" i="6"/>
  <c r="E12" i="6"/>
  <c r="E11" i="6"/>
  <c r="E10" i="6"/>
  <c r="E9" i="6"/>
  <c r="E8" i="6"/>
  <c r="E7" i="6"/>
  <c r="E31" i="6" l="1"/>
  <c r="E38" i="6" s="1"/>
  <c r="E47" i="5"/>
  <c r="E46" i="5"/>
  <c r="E45" i="5"/>
  <c r="E44" i="5"/>
  <c r="E43" i="5"/>
  <c r="E41" i="5"/>
  <c r="E40" i="5"/>
  <c r="E37" i="5"/>
  <c r="E36" i="5"/>
  <c r="E35" i="5"/>
  <c r="E34" i="5"/>
  <c r="E33" i="5"/>
  <c r="E32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4" i="5"/>
  <c r="E12" i="5"/>
  <c r="E11" i="5"/>
  <c r="E10" i="5"/>
  <c r="E9" i="5"/>
  <c r="E8" i="5"/>
  <c r="E7" i="5"/>
  <c r="E31" i="5" l="1"/>
  <c r="E38" i="5" s="1"/>
  <c r="E47" i="4"/>
  <c r="E46" i="4"/>
  <c r="E45" i="4"/>
  <c r="E44" i="4"/>
  <c r="E43" i="4"/>
  <c r="E41" i="4"/>
  <c r="E40" i="4"/>
  <c r="E37" i="4"/>
  <c r="E36" i="4"/>
  <c r="E35" i="4"/>
  <c r="E34" i="4"/>
  <c r="E33" i="4"/>
  <c r="E32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4" i="4"/>
  <c r="E12" i="4"/>
  <c r="E11" i="4"/>
  <c r="E10" i="4"/>
  <c r="E9" i="4"/>
  <c r="E8" i="4"/>
  <c r="E7" i="4"/>
  <c r="E31" i="4" l="1"/>
  <c r="E38" i="4" s="1"/>
  <c r="E47" i="3"/>
  <c r="E46" i="3"/>
  <c r="E45" i="3"/>
  <c r="E44" i="3"/>
  <c r="E43" i="3"/>
  <c r="E41" i="3"/>
  <c r="E40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4" i="3"/>
  <c r="E12" i="3"/>
  <c r="E11" i="3"/>
  <c r="E10" i="3"/>
  <c r="E9" i="3"/>
  <c r="E8" i="3"/>
  <c r="E7" i="3"/>
  <c r="E31" i="3" l="1"/>
  <c r="E47" i="2"/>
  <c r="E46" i="2"/>
  <c r="E45" i="2"/>
  <c r="E44" i="2"/>
  <c r="E43" i="2"/>
  <c r="E41" i="2"/>
  <c r="E40" i="2"/>
  <c r="E37" i="2"/>
  <c r="E36" i="2"/>
  <c r="E35" i="2"/>
  <c r="E34" i="2"/>
  <c r="E33" i="2"/>
  <c r="E32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4" i="2"/>
  <c r="E12" i="2"/>
  <c r="E11" i="2"/>
  <c r="E10" i="2"/>
  <c r="E9" i="2"/>
  <c r="E8" i="2"/>
  <c r="E7" i="2"/>
  <c r="E31" i="2" l="1"/>
  <c r="E38" i="2" s="1"/>
  <c r="E47" i="1"/>
  <c r="E46" i="1"/>
  <c r="E45" i="1"/>
  <c r="E44" i="1"/>
  <c r="E43" i="1"/>
  <c r="E41" i="1"/>
  <c r="E40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4" i="1"/>
  <c r="E12" i="1"/>
  <c r="E11" i="1"/>
  <c r="E10" i="1"/>
  <c r="E9" i="1"/>
  <c r="E8" i="1"/>
  <c r="E7" i="1"/>
  <c r="E31" i="1" l="1"/>
  <c r="E38" i="1" s="1"/>
  <c r="E47" i="50"/>
  <c r="E46" i="50"/>
  <c r="E45" i="50"/>
  <c r="E44" i="50"/>
  <c r="E43" i="50"/>
  <c r="E41" i="50"/>
  <c r="E40" i="50"/>
  <c r="E37" i="50"/>
  <c r="E36" i="50"/>
  <c r="E35" i="50"/>
  <c r="E34" i="50"/>
  <c r="E33" i="50"/>
  <c r="E32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4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7" i="48"/>
  <c r="E36" i="48"/>
  <c r="E35" i="48"/>
  <c r="E34" i="48"/>
  <c r="E33" i="48"/>
  <c r="E32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4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7" i="47"/>
  <c r="E36" i="47"/>
  <c r="E35" i="47"/>
  <c r="E34" i="47"/>
  <c r="E33" i="47"/>
  <c r="E32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4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7" i="51"/>
  <c r="E36" i="51"/>
  <c r="E35" i="51"/>
  <c r="E34" i="51"/>
  <c r="E33" i="51"/>
  <c r="E32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4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7" i="46"/>
  <c r="E36" i="46"/>
  <c r="E35" i="46"/>
  <c r="E34" i="46"/>
  <c r="E33" i="46"/>
  <c r="E32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4" i="46"/>
  <c r="E12" i="46"/>
  <c r="E11" i="46"/>
  <c r="E10" i="46"/>
  <c r="E9" i="46"/>
  <c r="E8" i="46"/>
  <c r="E7" i="46"/>
  <c r="E31" i="46" l="1"/>
  <c r="E38" i="46" s="1"/>
  <c r="E31" i="50"/>
  <c r="E38" i="50" s="1"/>
  <c r="E31" i="51"/>
  <c r="E38" i="51" s="1"/>
  <c r="E31" i="48"/>
  <c r="E38" i="48" s="1"/>
  <c r="E31" i="47"/>
  <c r="E38" i="47" s="1"/>
  <c r="E47" i="39"/>
  <c r="E46" i="39"/>
  <c r="E45" i="39"/>
  <c r="E44" i="39"/>
  <c r="E43" i="39"/>
  <c r="E41" i="39"/>
  <c r="E40" i="39"/>
  <c r="E37" i="39"/>
  <c r="E36" i="39"/>
  <c r="E35" i="39"/>
  <c r="E34" i="39"/>
  <c r="E33" i="39"/>
  <c r="E32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4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7" i="44"/>
  <c r="E36" i="44"/>
  <c r="E35" i="44"/>
  <c r="E34" i="44"/>
  <c r="E33" i="44"/>
  <c r="E32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4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7" i="45"/>
  <c r="E36" i="45"/>
  <c r="E35" i="45"/>
  <c r="E34" i="45"/>
  <c r="E33" i="45"/>
  <c r="E32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4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7" i="43"/>
  <c r="E36" i="43"/>
  <c r="E35" i="43"/>
  <c r="E34" i="43"/>
  <c r="E33" i="43"/>
  <c r="E32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4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7" i="40"/>
  <c r="E36" i="40"/>
  <c r="E35" i="40"/>
  <c r="E34" i="40"/>
  <c r="E33" i="40"/>
  <c r="E32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4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7" i="38"/>
  <c r="E36" i="38"/>
  <c r="E35" i="38"/>
  <c r="E34" i="38"/>
  <c r="E33" i="38"/>
  <c r="E32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4" i="38"/>
  <c r="E12" i="38"/>
  <c r="E11" i="38"/>
  <c r="E10" i="38"/>
  <c r="E9" i="38"/>
  <c r="E8" i="38"/>
  <c r="E7" i="38"/>
  <c r="E31" i="40" l="1"/>
  <c r="E38" i="40"/>
  <c r="E31" i="45"/>
  <c r="E38" i="45" s="1"/>
  <c r="E31" i="39"/>
  <c r="E38" i="39" s="1"/>
  <c r="E31" i="38"/>
  <c r="E38" i="38" s="1"/>
  <c r="E31" i="44"/>
  <c r="E38" i="44" s="1"/>
  <c r="E31" i="43"/>
  <c r="E38" i="43" s="1"/>
  <c r="D14" i="21"/>
  <c r="C14" i="21"/>
  <c r="B14" i="21"/>
  <c r="D46" i="21"/>
  <c r="C46" i="21"/>
  <c r="B46" i="21"/>
  <c r="D44" i="21"/>
  <c r="C44" i="21"/>
  <c r="B44" i="21"/>
  <c r="D43" i="21"/>
  <c r="C43" i="21"/>
  <c r="B43" i="21"/>
  <c r="D41" i="21"/>
  <c r="C41" i="21"/>
  <c r="B41" i="21"/>
  <c r="D40" i="21"/>
  <c r="C40" i="21"/>
  <c r="B40" i="21"/>
  <c r="D37" i="21"/>
  <c r="C37" i="21"/>
  <c r="B37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C46" i="61"/>
  <c r="B46" i="61"/>
  <c r="D44" i="61"/>
  <c r="C44" i="61"/>
  <c r="B44" i="61"/>
  <c r="D43" i="61"/>
  <c r="C43" i="61"/>
  <c r="B43" i="61"/>
  <c r="D41" i="61"/>
  <c r="C41" i="61"/>
  <c r="B41" i="61"/>
  <c r="D40" i="61"/>
  <c r="C40" i="61"/>
  <c r="B40" i="61"/>
  <c r="D37" i="61"/>
  <c r="C37" i="61"/>
  <c r="B37" i="61"/>
  <c r="D36" i="61"/>
  <c r="C36" i="61"/>
  <c r="B36" i="61"/>
  <c r="D35" i="61"/>
  <c r="C35" i="61"/>
  <c r="B35" i="61"/>
  <c r="D34" i="61"/>
  <c r="C34" i="61"/>
  <c r="B34" i="61"/>
  <c r="D33" i="61"/>
  <c r="C33" i="61"/>
  <c r="B33" i="61"/>
  <c r="D32" i="61"/>
  <c r="C32" i="61"/>
  <c r="B32" i="61"/>
  <c r="D30" i="61"/>
  <c r="C30" i="61"/>
  <c r="B30" i="61"/>
  <c r="D29" i="61"/>
  <c r="C29" i="61"/>
  <c r="B29" i="61"/>
  <c r="D28" i="6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B19" i="61"/>
  <c r="D18" i="61"/>
  <c r="C18" i="61"/>
  <c r="B18" i="61"/>
  <c r="D17" i="61"/>
  <c r="C17" i="61"/>
  <c r="B17" i="61"/>
  <c r="D14" i="61"/>
  <c r="C14" i="61"/>
  <c r="B14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37" i="7"/>
  <c r="D37" i="33"/>
  <c r="D37" i="53" s="1"/>
  <c r="D37" i="54"/>
  <c r="C37" i="7"/>
  <c r="C37" i="33"/>
  <c r="C37" i="53" s="1"/>
  <c r="C37" i="54"/>
  <c r="D36" i="7"/>
  <c r="D36" i="33"/>
  <c r="D36" i="53" s="1"/>
  <c r="D36" i="54"/>
  <c r="C36" i="7"/>
  <c r="C36" i="33"/>
  <c r="C36" i="53" s="1"/>
  <c r="C36" i="54"/>
  <c r="D35" i="7"/>
  <c r="D35" i="33"/>
  <c r="D35" i="54"/>
  <c r="C35" i="7"/>
  <c r="C35" i="33"/>
  <c r="C35" i="53" s="1"/>
  <c r="D34" i="7"/>
  <c r="D34" i="33"/>
  <c r="D34" i="54"/>
  <c r="C34" i="7"/>
  <c r="C34" i="33"/>
  <c r="C34" i="53" s="1"/>
  <c r="C34" i="54"/>
  <c r="D33" i="7"/>
  <c r="D33" i="33"/>
  <c r="D33" i="53" s="1"/>
  <c r="D33" i="54"/>
  <c r="C33" i="7"/>
  <c r="C33" i="33"/>
  <c r="C33" i="53" s="1"/>
  <c r="C33" i="54"/>
  <c r="D32" i="7"/>
  <c r="D32" i="33"/>
  <c r="D32" i="54"/>
  <c r="C32" i="7"/>
  <c r="C32" i="33"/>
  <c r="C32" i="54"/>
  <c r="D17" i="7"/>
  <c r="D17" i="33"/>
  <c r="D17" i="53" s="1"/>
  <c r="D17" i="54"/>
  <c r="C17" i="7"/>
  <c r="C17" i="33"/>
  <c r="C17" i="53" s="1"/>
  <c r="D18" i="7"/>
  <c r="D18" i="33"/>
  <c r="D18" i="53" s="1"/>
  <c r="D18" i="54"/>
  <c r="C18" i="7"/>
  <c r="C18" i="33"/>
  <c r="C18" i="53" s="1"/>
  <c r="D19" i="7"/>
  <c r="D19" i="33"/>
  <c r="C19" i="7"/>
  <c r="C19" i="33"/>
  <c r="C19" i="53" s="1"/>
  <c r="C19" i="54"/>
  <c r="D20" i="7"/>
  <c r="D20" i="33"/>
  <c r="D20" i="53" s="1"/>
  <c r="D20" i="54"/>
  <c r="C20" i="7"/>
  <c r="C20" i="33"/>
  <c r="C20" i="53" s="1"/>
  <c r="C20" i="54"/>
  <c r="D21" i="7"/>
  <c r="D21" i="33"/>
  <c r="D21" i="54"/>
  <c r="C21" i="7"/>
  <c r="C21" i="33"/>
  <c r="D22" i="7"/>
  <c r="D22" i="33"/>
  <c r="D22" i="53" s="1"/>
  <c r="D22" i="54"/>
  <c r="C22" i="7"/>
  <c r="C22" i="33"/>
  <c r="C22" i="53" s="1"/>
  <c r="C22" i="54"/>
  <c r="D23" i="7"/>
  <c r="D23" i="33"/>
  <c r="D23" i="53" s="1"/>
  <c r="D23" i="54"/>
  <c r="C23" i="7"/>
  <c r="C23" i="33"/>
  <c r="C23" i="54"/>
  <c r="D24" i="7"/>
  <c r="D24" i="33"/>
  <c r="D24" i="53" s="1"/>
  <c r="D24" i="54"/>
  <c r="C24" i="7"/>
  <c r="C24" i="33"/>
  <c r="D25" i="7"/>
  <c r="D25" i="33"/>
  <c r="D25" i="54"/>
  <c r="C25" i="7"/>
  <c r="C25" i="33"/>
  <c r="C25" i="53" s="1"/>
  <c r="C25" i="54"/>
  <c r="D26" i="7"/>
  <c r="D26" i="33"/>
  <c r="C26" i="7"/>
  <c r="C26" i="33"/>
  <c r="C26" i="53" s="1"/>
  <c r="C26" i="54"/>
  <c r="D27" i="7"/>
  <c r="D27" i="33"/>
  <c r="D27" i="54"/>
  <c r="C27" i="7"/>
  <c r="C27" i="33"/>
  <c r="C27" i="53" s="1"/>
  <c r="C27" i="54"/>
  <c r="D28" i="7"/>
  <c r="D28" i="33"/>
  <c r="D28" i="54"/>
  <c r="C28" i="7"/>
  <c r="C28" i="33"/>
  <c r="C28" i="53" s="1"/>
  <c r="D29" i="7"/>
  <c r="D29" i="33"/>
  <c r="D29" i="54"/>
  <c r="C29" i="7"/>
  <c r="C29" i="33"/>
  <c r="C29" i="53" s="1"/>
  <c r="C29" i="54"/>
  <c r="D30" i="7"/>
  <c r="D30" i="33"/>
  <c r="D30" i="54"/>
  <c r="C30" i="7"/>
  <c r="C30" i="33"/>
  <c r="C30" i="53" s="1"/>
  <c r="C30" i="54"/>
  <c r="B46" i="37"/>
  <c r="B44" i="54"/>
  <c r="B43" i="54"/>
  <c r="B41" i="54"/>
  <c r="B40" i="54"/>
  <c r="B37" i="54"/>
  <c r="B36" i="54"/>
  <c r="B35" i="54"/>
  <c r="B34" i="54"/>
  <c r="B33" i="54"/>
  <c r="B32" i="54"/>
  <c r="B30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4" i="54"/>
  <c r="B11" i="54"/>
  <c r="B10" i="54"/>
  <c r="B9" i="54"/>
  <c r="B8" i="54"/>
  <c r="B7" i="54"/>
  <c r="B46" i="7"/>
  <c r="B44" i="7"/>
  <c r="B43" i="7"/>
  <c r="B41" i="7"/>
  <c r="B40" i="7"/>
  <c r="B37" i="7"/>
  <c r="B36" i="7"/>
  <c r="B35" i="7"/>
  <c r="B34" i="7"/>
  <c r="B33" i="7"/>
  <c r="B32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4" i="7"/>
  <c r="B11" i="7"/>
  <c r="B10" i="7"/>
  <c r="B9" i="7"/>
  <c r="B8" i="7"/>
  <c r="B7" i="7"/>
  <c r="B46" i="33"/>
  <c r="B44" i="33"/>
  <c r="B44" i="53" s="1"/>
  <c r="B43" i="33"/>
  <c r="B43" i="53" s="1"/>
  <c r="B41" i="33"/>
  <c r="B41" i="53" s="1"/>
  <c r="B40" i="33"/>
  <c r="B40" i="53" s="1"/>
  <c r="B37" i="33"/>
  <c r="B37" i="53" s="1"/>
  <c r="B36" i="33"/>
  <c r="B36" i="53" s="1"/>
  <c r="B35" i="33"/>
  <c r="B35" i="53" s="1"/>
  <c r="B34" i="33"/>
  <c r="B34" i="53" s="1"/>
  <c r="B33" i="33"/>
  <c r="B33" i="53" s="1"/>
  <c r="B32" i="33"/>
  <c r="B32" i="53" s="1"/>
  <c r="B30" i="33"/>
  <c r="B30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4" i="33"/>
  <c r="B14" i="53" s="1"/>
  <c r="B11" i="33"/>
  <c r="B11" i="53" s="1"/>
  <c r="B10" i="33"/>
  <c r="B10" i="53" s="1"/>
  <c r="B9" i="33"/>
  <c r="B8" i="33"/>
  <c r="B8" i="53" s="1"/>
  <c r="B7" i="33"/>
  <c r="B7" i="53" s="1"/>
  <c r="D46" i="59"/>
  <c r="C46" i="59"/>
  <c r="B46" i="59"/>
  <c r="D44" i="59"/>
  <c r="C44" i="59"/>
  <c r="B44" i="59"/>
  <c r="D43" i="59"/>
  <c r="C43" i="59"/>
  <c r="B43" i="59"/>
  <c r="D41" i="59"/>
  <c r="C41" i="59"/>
  <c r="B41" i="59"/>
  <c r="D40" i="59"/>
  <c r="C40" i="59"/>
  <c r="B40" i="59"/>
  <c r="D37" i="59"/>
  <c r="C37" i="59"/>
  <c r="B37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0" i="59"/>
  <c r="C30" i="59"/>
  <c r="B30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4" i="59"/>
  <c r="C14" i="59"/>
  <c r="B14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C46" i="37"/>
  <c r="C40" i="54"/>
  <c r="C41" i="54"/>
  <c r="C43" i="54"/>
  <c r="C44" i="54"/>
  <c r="C14" i="54"/>
  <c r="C7" i="54"/>
  <c r="C8" i="54"/>
  <c r="C9" i="54"/>
  <c r="C10" i="54"/>
  <c r="C11" i="54"/>
  <c r="C46" i="33"/>
  <c r="C40" i="33"/>
  <c r="C40" i="53" s="1"/>
  <c r="C41" i="33"/>
  <c r="C41" i="53" s="1"/>
  <c r="C43" i="33"/>
  <c r="C43" i="53" s="1"/>
  <c r="C44" i="33"/>
  <c r="C44" i="53" s="1"/>
  <c r="C14" i="33"/>
  <c r="C14" i="53" s="1"/>
  <c r="C7" i="33"/>
  <c r="C7" i="53" s="1"/>
  <c r="C8" i="33"/>
  <c r="C8" i="53" s="1"/>
  <c r="C9" i="33"/>
  <c r="C9" i="53" s="1"/>
  <c r="C10" i="33"/>
  <c r="C10" i="53" s="1"/>
  <c r="C11" i="33"/>
  <c r="C11" i="53" s="1"/>
  <c r="C11" i="7"/>
  <c r="C7" i="7"/>
  <c r="C8" i="7"/>
  <c r="C9" i="7"/>
  <c r="C10" i="7"/>
  <c r="C44" i="7"/>
  <c r="C40" i="7"/>
  <c r="C41" i="7"/>
  <c r="C43" i="7"/>
  <c r="C46" i="7"/>
  <c r="C14" i="7"/>
  <c r="D44" i="33"/>
  <c r="D43" i="33"/>
  <c r="D43" i="53" s="1"/>
  <c r="D41" i="33"/>
  <c r="D41" i="53" s="1"/>
  <c r="D40" i="33"/>
  <c r="D40" i="53" s="1"/>
  <c r="D44" i="7"/>
  <c r="D44" i="54"/>
  <c r="D43" i="7"/>
  <c r="D43" i="54"/>
  <c r="D41" i="7"/>
  <c r="D40" i="7"/>
  <c r="D46" i="37"/>
  <c r="D14" i="54"/>
  <c r="D10" i="54"/>
  <c r="D9" i="54"/>
  <c r="D7" i="54"/>
  <c r="D46" i="33"/>
  <c r="D14" i="33"/>
  <c r="D14" i="53" s="1"/>
  <c r="D11" i="33"/>
  <c r="D11" i="53" s="1"/>
  <c r="D10" i="33"/>
  <c r="D10" i="53" s="1"/>
  <c r="D9" i="33"/>
  <c r="D8" i="33"/>
  <c r="D8" i="53" s="1"/>
  <c r="D7" i="33"/>
  <c r="D46" i="7"/>
  <c r="D14" i="7"/>
  <c r="D11" i="7"/>
  <c r="D10" i="7"/>
  <c r="D9" i="7"/>
  <c r="D8" i="7"/>
  <c r="D7" i="7"/>
  <c r="D46" i="54" l="1"/>
  <c r="B46" i="54"/>
  <c r="C46" i="54"/>
  <c r="C46" i="53"/>
  <c r="D46" i="53"/>
  <c r="E7" i="60"/>
  <c r="E23" i="60"/>
  <c r="E43" i="61"/>
  <c r="E30" i="60"/>
  <c r="E14" i="60"/>
  <c r="E20" i="60"/>
  <c r="E33" i="60"/>
  <c r="E44" i="60"/>
  <c r="E10" i="60"/>
  <c r="E29" i="60"/>
  <c r="E8" i="60"/>
  <c r="E30" i="59"/>
  <c r="B40" i="55"/>
  <c r="E11" i="60"/>
  <c r="E26" i="60"/>
  <c r="E27" i="60"/>
  <c r="E41" i="60"/>
  <c r="E9" i="61"/>
  <c r="E21" i="61"/>
  <c r="E29" i="61"/>
  <c r="B31" i="61"/>
  <c r="B38" i="61" s="1"/>
  <c r="E18" i="61"/>
  <c r="E26" i="61"/>
  <c r="E35" i="61"/>
  <c r="E34" i="60"/>
  <c r="E33" i="7"/>
  <c r="E37" i="7"/>
  <c r="B21" i="55"/>
  <c r="B34" i="55"/>
  <c r="B46" i="55"/>
  <c r="E8" i="7"/>
  <c r="B14" i="55"/>
  <c r="B45" i="21"/>
  <c r="B9" i="55"/>
  <c r="B36" i="52"/>
  <c r="B19" i="52"/>
  <c r="B29" i="52"/>
  <c r="B40" i="52"/>
  <c r="B31" i="21"/>
  <c r="B38" i="21" s="1"/>
  <c r="B7" i="55"/>
  <c r="B11" i="52"/>
  <c r="B23" i="52"/>
  <c r="B11" i="55"/>
  <c r="B23" i="55"/>
  <c r="B27" i="52"/>
  <c r="B32" i="55"/>
  <c r="B31" i="37"/>
  <c r="B38" i="37" s="1"/>
  <c r="B45" i="37"/>
  <c r="B47" i="37" s="1"/>
  <c r="B21" i="52"/>
  <c r="B32" i="52"/>
  <c r="B26" i="52"/>
  <c r="B30" i="52"/>
  <c r="B35" i="52"/>
  <c r="B14" i="52"/>
  <c r="B44" i="52"/>
  <c r="B31" i="33"/>
  <c r="B38" i="33" s="1"/>
  <c r="B45" i="53"/>
  <c r="B9" i="53"/>
  <c r="B12" i="53" s="1"/>
  <c r="B17" i="53"/>
  <c r="B31" i="53" s="1"/>
  <c r="B38" i="53" s="1"/>
  <c r="B18" i="55"/>
  <c r="B22" i="55"/>
  <c r="B26" i="55"/>
  <c r="B30" i="55"/>
  <c r="B35" i="55"/>
  <c r="B41" i="55"/>
  <c r="B43" i="55"/>
  <c r="B12" i="33"/>
  <c r="B8" i="55"/>
  <c r="B33" i="55"/>
  <c r="B44" i="55"/>
  <c r="B22" i="52"/>
  <c r="B34" i="52"/>
  <c r="B45" i="33"/>
  <c r="B18" i="52"/>
  <c r="B8" i="52"/>
  <c r="B45" i="59"/>
  <c r="B31" i="59"/>
  <c r="B38" i="59" s="1"/>
  <c r="B41" i="52"/>
  <c r="B25" i="52"/>
  <c r="B12" i="7"/>
  <c r="B45" i="7"/>
  <c r="B25" i="55"/>
  <c r="B29" i="55"/>
  <c r="B24" i="52"/>
  <c r="B33" i="52"/>
  <c r="B10" i="52"/>
  <c r="B10" i="55"/>
  <c r="B27" i="55"/>
  <c r="B36" i="55"/>
  <c r="B45" i="61"/>
  <c r="B20" i="52"/>
  <c r="B28" i="52"/>
  <c r="B37" i="52"/>
  <c r="B43" i="52"/>
  <c r="B45" i="54"/>
  <c r="E46" i="7"/>
  <c r="E32" i="60"/>
  <c r="E36" i="60"/>
  <c r="E43" i="60"/>
  <c r="B7" i="52"/>
  <c r="B17" i="55"/>
  <c r="B31" i="7"/>
  <c r="B38" i="7" s="1"/>
  <c r="B20" i="55"/>
  <c r="B37" i="55"/>
  <c r="B46" i="53"/>
  <c r="B12" i="21"/>
  <c r="E27" i="33"/>
  <c r="E19" i="33"/>
  <c r="E25" i="61"/>
  <c r="E25" i="60"/>
  <c r="B31" i="54"/>
  <c r="B38" i="54" s="1"/>
  <c r="B24" i="55"/>
  <c r="B19" i="55"/>
  <c r="E24" i="60"/>
  <c r="E28" i="60"/>
  <c r="B12" i="54"/>
  <c r="B28" i="55"/>
  <c r="E11" i="61"/>
  <c r="E23" i="61"/>
  <c r="E32" i="61"/>
  <c r="D45" i="61"/>
  <c r="C12" i="61"/>
  <c r="E14" i="61"/>
  <c r="E24" i="61"/>
  <c r="E33" i="61"/>
  <c r="E44" i="61"/>
  <c r="E40" i="61"/>
  <c r="E19" i="61"/>
  <c r="E27" i="61"/>
  <c r="C45" i="61"/>
  <c r="E37" i="61"/>
  <c r="E8" i="61"/>
  <c r="E20" i="61"/>
  <c r="E28" i="61"/>
  <c r="E10" i="61"/>
  <c r="C31" i="61"/>
  <c r="C38" i="61" s="1"/>
  <c r="E30" i="61"/>
  <c r="E41" i="61"/>
  <c r="E19" i="60"/>
  <c r="E37" i="60"/>
  <c r="D31" i="61"/>
  <c r="D38" i="61" s="1"/>
  <c r="E34" i="61"/>
  <c r="E46" i="61"/>
  <c r="E9" i="60"/>
  <c r="E18" i="60"/>
  <c r="E36" i="61"/>
  <c r="E22" i="60"/>
  <c r="E35" i="60"/>
  <c r="D12" i="61"/>
  <c r="D47" i="61" s="1"/>
  <c r="E21" i="60"/>
  <c r="E22" i="61"/>
  <c r="E46" i="60"/>
  <c r="E40" i="60"/>
  <c r="E30" i="33"/>
  <c r="E26" i="33"/>
  <c r="E17" i="60"/>
  <c r="E43" i="33"/>
  <c r="E7" i="33"/>
  <c r="E44" i="33"/>
  <c r="D26" i="53"/>
  <c r="E26" i="53" s="1"/>
  <c r="E10" i="33"/>
  <c r="C12" i="33"/>
  <c r="D31" i="33"/>
  <c r="D38" i="33" s="1"/>
  <c r="D19" i="53"/>
  <c r="E19" i="53" s="1"/>
  <c r="E23" i="33"/>
  <c r="E11" i="37"/>
  <c r="E8" i="37"/>
  <c r="D24" i="55"/>
  <c r="E28" i="37"/>
  <c r="E24" i="37"/>
  <c r="E20" i="37"/>
  <c r="E14" i="37"/>
  <c r="E26" i="37"/>
  <c r="E21" i="37"/>
  <c r="E17" i="37"/>
  <c r="E35" i="37"/>
  <c r="E41" i="37"/>
  <c r="E27" i="37"/>
  <c r="E40" i="37"/>
  <c r="E43" i="54"/>
  <c r="C24" i="54"/>
  <c r="E24" i="54" s="1"/>
  <c r="E7" i="37"/>
  <c r="E36" i="37"/>
  <c r="E23" i="37"/>
  <c r="E32" i="54"/>
  <c r="E29" i="54"/>
  <c r="C31" i="37"/>
  <c r="C38" i="37" s="1"/>
  <c r="D40" i="54"/>
  <c r="E40" i="54" s="1"/>
  <c r="E29" i="37"/>
  <c r="D26" i="54"/>
  <c r="C9" i="52"/>
  <c r="C28" i="54"/>
  <c r="E28" i="54" s="1"/>
  <c r="C17" i="54"/>
  <c r="E17" i="54" s="1"/>
  <c r="D31" i="37"/>
  <c r="D38" i="37" s="1"/>
  <c r="E37" i="54"/>
  <c r="E25" i="54"/>
  <c r="E30" i="37"/>
  <c r="E32" i="37"/>
  <c r="D11" i="54"/>
  <c r="E11" i="54" s="1"/>
  <c r="E7" i="54"/>
  <c r="E34" i="37"/>
  <c r="E25" i="37"/>
  <c r="E46" i="37"/>
  <c r="E14" i="54"/>
  <c r="C21" i="54"/>
  <c r="E21" i="54" s="1"/>
  <c r="E10" i="54"/>
  <c r="E18" i="37"/>
  <c r="E44" i="37"/>
  <c r="D8" i="54"/>
  <c r="D8" i="52" s="1"/>
  <c r="C34" i="55"/>
  <c r="C45" i="54"/>
  <c r="E19" i="37"/>
  <c r="E33" i="37"/>
  <c r="C45" i="37"/>
  <c r="E37" i="37"/>
  <c r="D45" i="37"/>
  <c r="D47" i="37" s="1"/>
  <c r="E22" i="37"/>
  <c r="E43" i="37"/>
  <c r="C41" i="52"/>
  <c r="C35" i="54"/>
  <c r="C35" i="52" s="1"/>
  <c r="C27" i="52"/>
  <c r="D19" i="54"/>
  <c r="E9" i="37"/>
  <c r="C18" i="54"/>
  <c r="C18" i="52" s="1"/>
  <c r="C30" i="55"/>
  <c r="E10" i="37"/>
  <c r="D41" i="54"/>
  <c r="E41" i="54" s="1"/>
  <c r="E34" i="54"/>
  <c r="C14" i="52"/>
  <c r="C7" i="55"/>
  <c r="E20" i="54"/>
  <c r="D20" i="52"/>
  <c r="E22" i="54"/>
  <c r="E30" i="54"/>
  <c r="C8" i="52"/>
  <c r="E23" i="54"/>
  <c r="C11" i="52"/>
  <c r="C34" i="52"/>
  <c r="C30" i="52"/>
  <c r="C29" i="52"/>
  <c r="C12" i="54"/>
  <c r="C10" i="52"/>
  <c r="C43" i="52"/>
  <c r="E44" i="54"/>
  <c r="D36" i="52"/>
  <c r="E33" i="54"/>
  <c r="E27" i="54"/>
  <c r="E9" i="54"/>
  <c r="E36" i="54"/>
  <c r="C20" i="52"/>
  <c r="C19" i="52"/>
  <c r="E33" i="21"/>
  <c r="C10" i="55"/>
  <c r="E23" i="21"/>
  <c r="E33" i="59"/>
  <c r="E27" i="59"/>
  <c r="E21" i="59"/>
  <c r="E8" i="21"/>
  <c r="E29" i="21"/>
  <c r="E40" i="21"/>
  <c r="E11" i="21"/>
  <c r="E27" i="21"/>
  <c r="E28" i="59"/>
  <c r="D18" i="55"/>
  <c r="E24" i="21"/>
  <c r="E19" i="59"/>
  <c r="E22" i="21"/>
  <c r="E41" i="21"/>
  <c r="E34" i="59"/>
  <c r="C27" i="55"/>
  <c r="E10" i="21"/>
  <c r="E44" i="21"/>
  <c r="E9" i="21"/>
  <c r="E30" i="21"/>
  <c r="E26" i="21"/>
  <c r="E14" i="21"/>
  <c r="E17" i="59"/>
  <c r="E40" i="59"/>
  <c r="E19" i="21"/>
  <c r="E36" i="21"/>
  <c r="E25" i="59"/>
  <c r="C19" i="55"/>
  <c r="E20" i="21"/>
  <c r="E23" i="59"/>
  <c r="C33" i="55"/>
  <c r="C36" i="55"/>
  <c r="D31" i="21"/>
  <c r="D38" i="21" s="1"/>
  <c r="E37" i="21"/>
  <c r="E8" i="59"/>
  <c r="E22" i="59"/>
  <c r="E29" i="59"/>
  <c r="E35" i="59"/>
  <c r="E43" i="59"/>
  <c r="C12" i="21"/>
  <c r="E18" i="21"/>
  <c r="E21" i="21"/>
  <c r="E35" i="21"/>
  <c r="C45" i="21"/>
  <c r="E14" i="59"/>
  <c r="E25" i="21"/>
  <c r="E7" i="21"/>
  <c r="E28" i="21"/>
  <c r="E32" i="21"/>
  <c r="D12" i="21"/>
  <c r="E34" i="21"/>
  <c r="C31" i="21"/>
  <c r="C38" i="21" s="1"/>
  <c r="D45" i="21"/>
  <c r="E9" i="59"/>
  <c r="D14" i="55"/>
  <c r="D28" i="55"/>
  <c r="D20" i="55"/>
  <c r="C35" i="55"/>
  <c r="E17" i="21"/>
  <c r="E46" i="21"/>
  <c r="D10" i="55"/>
  <c r="E43" i="21"/>
  <c r="C44" i="55"/>
  <c r="C26" i="55"/>
  <c r="D17" i="55"/>
  <c r="E20" i="59"/>
  <c r="E18" i="59"/>
  <c r="E44" i="59"/>
  <c r="E20" i="7"/>
  <c r="E24" i="59"/>
  <c r="E30" i="7"/>
  <c r="C24" i="55"/>
  <c r="C20" i="55"/>
  <c r="E11" i="59"/>
  <c r="C12" i="59"/>
  <c r="D12" i="59"/>
  <c r="E41" i="59"/>
  <c r="C31" i="59"/>
  <c r="C38" i="59" s="1"/>
  <c r="E36" i="59"/>
  <c r="E24" i="7"/>
  <c r="E9" i="7"/>
  <c r="E18" i="7"/>
  <c r="E10" i="59"/>
  <c r="E26" i="59"/>
  <c r="E32" i="59"/>
  <c r="E37" i="59"/>
  <c r="E46" i="59"/>
  <c r="D24" i="52"/>
  <c r="E46" i="54"/>
  <c r="D45" i="7"/>
  <c r="C12" i="7"/>
  <c r="C36" i="52"/>
  <c r="E29" i="7"/>
  <c r="C37" i="52"/>
  <c r="D33" i="52"/>
  <c r="D22" i="52"/>
  <c r="C33" i="52"/>
  <c r="E28" i="7"/>
  <c r="D23" i="52"/>
  <c r="C44" i="52"/>
  <c r="E43" i="7"/>
  <c r="D43" i="55"/>
  <c r="E22" i="7"/>
  <c r="E40" i="7"/>
  <c r="E36" i="53"/>
  <c r="C29" i="55"/>
  <c r="D34" i="55"/>
  <c r="E35" i="7"/>
  <c r="C37" i="55"/>
  <c r="E11" i="7"/>
  <c r="E27" i="7"/>
  <c r="E32" i="7"/>
  <c r="D33" i="55"/>
  <c r="C43" i="55"/>
  <c r="D9" i="55"/>
  <c r="E23" i="7"/>
  <c r="E19" i="7"/>
  <c r="E14" i="7"/>
  <c r="E17" i="7"/>
  <c r="D37" i="55"/>
  <c r="E36" i="7"/>
  <c r="C45" i="59"/>
  <c r="E7" i="7"/>
  <c r="D45" i="59"/>
  <c r="D23" i="55"/>
  <c r="D12" i="7"/>
  <c r="D31" i="59"/>
  <c r="D38" i="59" s="1"/>
  <c r="E25" i="7"/>
  <c r="E21" i="7"/>
  <c r="E34" i="7"/>
  <c r="E44" i="7"/>
  <c r="C45" i="7"/>
  <c r="C11" i="55"/>
  <c r="E7" i="59"/>
  <c r="C18" i="55"/>
  <c r="D32" i="55"/>
  <c r="D30" i="55"/>
  <c r="C28" i="55"/>
  <c r="D25" i="55"/>
  <c r="D21" i="55"/>
  <c r="E41" i="7"/>
  <c r="D26" i="55"/>
  <c r="D22" i="55"/>
  <c r="D31" i="7"/>
  <c r="D38" i="7" s="1"/>
  <c r="C31" i="7"/>
  <c r="C38" i="7" s="1"/>
  <c r="D40" i="55"/>
  <c r="D41" i="55"/>
  <c r="D19" i="55"/>
  <c r="D36" i="55"/>
  <c r="E10" i="7"/>
  <c r="C9" i="55"/>
  <c r="E26" i="7"/>
  <c r="E10" i="53"/>
  <c r="D8" i="55"/>
  <c r="D29" i="55"/>
  <c r="C21" i="55"/>
  <c r="C32" i="55"/>
  <c r="D35" i="55"/>
  <c r="E17" i="61"/>
  <c r="E7" i="61"/>
  <c r="E11" i="53"/>
  <c r="D18" i="52"/>
  <c r="E18" i="53"/>
  <c r="E11" i="33"/>
  <c r="C41" i="55"/>
  <c r="E8" i="53"/>
  <c r="E18" i="33"/>
  <c r="D7" i="53"/>
  <c r="D7" i="52" s="1"/>
  <c r="C8" i="55"/>
  <c r="D11" i="55"/>
  <c r="D46" i="55"/>
  <c r="D45" i="33"/>
  <c r="D34" i="53"/>
  <c r="E34" i="53" s="1"/>
  <c r="D25" i="53"/>
  <c r="D25" i="52" s="1"/>
  <c r="E33" i="33"/>
  <c r="E34" i="33"/>
  <c r="D44" i="55"/>
  <c r="C14" i="55"/>
  <c r="E41" i="33"/>
  <c r="D9" i="53"/>
  <c r="D27" i="55"/>
  <c r="E37" i="33"/>
  <c r="C40" i="55"/>
  <c r="E37" i="53"/>
  <c r="E14" i="33"/>
  <c r="E20" i="33"/>
  <c r="D32" i="53"/>
  <c r="D32" i="52" s="1"/>
  <c r="E40" i="33"/>
  <c r="D30" i="53"/>
  <c r="C21" i="53"/>
  <c r="E22" i="33"/>
  <c r="E33" i="53"/>
  <c r="C26" i="52"/>
  <c r="D7" i="55"/>
  <c r="D44" i="53"/>
  <c r="D44" i="52" s="1"/>
  <c r="C45" i="33"/>
  <c r="C23" i="55"/>
  <c r="C22" i="55"/>
  <c r="C40" i="52"/>
  <c r="C45" i="53"/>
  <c r="C25" i="52"/>
  <c r="E41" i="53"/>
  <c r="D14" i="52"/>
  <c r="E14" i="53"/>
  <c r="C12" i="53"/>
  <c r="C7" i="52"/>
  <c r="D43" i="52"/>
  <c r="E43" i="53"/>
  <c r="E22" i="53"/>
  <c r="C22" i="52"/>
  <c r="E36" i="33"/>
  <c r="C31" i="33"/>
  <c r="C38" i="33" s="1"/>
  <c r="E20" i="53"/>
  <c r="D35" i="53"/>
  <c r="D17" i="52"/>
  <c r="D12" i="33"/>
  <c r="E9" i="33"/>
  <c r="E35" i="33"/>
  <c r="E40" i="53"/>
  <c r="D21" i="53"/>
  <c r="D27" i="53"/>
  <c r="C32" i="53"/>
  <c r="C32" i="52" s="1"/>
  <c r="C24" i="53"/>
  <c r="E21" i="33"/>
  <c r="E17" i="33"/>
  <c r="D46" i="52"/>
  <c r="C46" i="55"/>
  <c r="E46" i="33"/>
  <c r="E32" i="33"/>
  <c r="D37" i="52"/>
  <c r="D28" i="53"/>
  <c r="C23" i="53"/>
  <c r="E17" i="53"/>
  <c r="E8" i="33"/>
  <c r="E28" i="33"/>
  <c r="D10" i="52"/>
  <c r="E29" i="33"/>
  <c r="E25" i="33"/>
  <c r="D29" i="53"/>
  <c r="C25" i="55"/>
  <c r="C17" i="55"/>
  <c r="E24" i="33"/>
  <c r="B47" i="7" l="1"/>
  <c r="C47" i="37"/>
  <c r="D47" i="21"/>
  <c r="C47" i="59"/>
  <c r="E20" i="55"/>
  <c r="B47" i="59"/>
  <c r="D47" i="7"/>
  <c r="C47" i="7"/>
  <c r="E46" i="53"/>
  <c r="C46" i="52"/>
  <c r="E46" i="52" s="1"/>
  <c r="D47" i="33"/>
  <c r="C47" i="33"/>
  <c r="B47" i="33"/>
  <c r="B47" i="54"/>
  <c r="D47" i="59"/>
  <c r="C47" i="21"/>
  <c r="B47" i="21"/>
  <c r="B46" i="52"/>
  <c r="B47" i="53"/>
  <c r="E45" i="60"/>
  <c r="E12" i="60"/>
  <c r="E45" i="61"/>
  <c r="E12" i="61"/>
  <c r="D26" i="52"/>
  <c r="E26" i="52" s="1"/>
  <c r="E45" i="7"/>
  <c r="B45" i="55"/>
  <c r="B17" i="52"/>
  <c r="B31" i="52" s="1"/>
  <c r="B38" i="52" s="1"/>
  <c r="B9" i="52"/>
  <c r="B12" i="52" s="1"/>
  <c r="B12" i="55"/>
  <c r="B45" i="52"/>
  <c r="B31" i="55"/>
  <c r="B38" i="55" s="1"/>
  <c r="E38" i="60"/>
  <c r="E31" i="61"/>
  <c r="E38" i="61" s="1"/>
  <c r="D19" i="52"/>
  <c r="E19" i="52" s="1"/>
  <c r="E45" i="33"/>
  <c r="E12" i="33"/>
  <c r="E24" i="55"/>
  <c r="E10" i="52"/>
  <c r="E20" i="52"/>
  <c r="D41" i="52"/>
  <c r="E41" i="52" s="1"/>
  <c r="D40" i="52"/>
  <c r="E40" i="52" s="1"/>
  <c r="E34" i="55"/>
  <c r="E43" i="52"/>
  <c r="E8" i="54"/>
  <c r="C28" i="52"/>
  <c r="E26" i="54"/>
  <c r="D31" i="54"/>
  <c r="D38" i="54" s="1"/>
  <c r="C17" i="52"/>
  <c r="E17" i="52" s="1"/>
  <c r="D12" i="54"/>
  <c r="E12" i="54" s="1"/>
  <c r="D45" i="54"/>
  <c r="D11" i="52"/>
  <c r="E11" i="52" s="1"/>
  <c r="E19" i="54"/>
  <c r="E31" i="37"/>
  <c r="E38" i="37" s="1"/>
  <c r="E33" i="52"/>
  <c r="C31" i="54"/>
  <c r="C38" i="54" s="1"/>
  <c r="C47" i="54" s="1"/>
  <c r="E12" i="37"/>
  <c r="E14" i="52"/>
  <c r="C21" i="52"/>
  <c r="E18" i="54"/>
  <c r="E30" i="55"/>
  <c r="E45" i="37"/>
  <c r="E18" i="52"/>
  <c r="E10" i="55"/>
  <c r="E35" i="54"/>
  <c r="E36" i="55"/>
  <c r="E26" i="55"/>
  <c r="E8" i="52"/>
  <c r="E22" i="52"/>
  <c r="E36" i="52"/>
  <c r="E44" i="52"/>
  <c r="E43" i="55"/>
  <c r="E45" i="59"/>
  <c r="E35" i="55"/>
  <c r="E18" i="55"/>
  <c r="E45" i="21"/>
  <c r="E9" i="55"/>
  <c r="E33" i="55"/>
  <c r="E27" i="55"/>
  <c r="E19" i="55"/>
  <c r="E31" i="59"/>
  <c r="E38" i="59" s="1"/>
  <c r="E17" i="55"/>
  <c r="E44" i="55"/>
  <c r="E31" i="21"/>
  <c r="E38" i="21" s="1"/>
  <c r="E37" i="55"/>
  <c r="E14" i="55"/>
  <c r="E28" i="55"/>
  <c r="E12" i="21"/>
  <c r="E8" i="55"/>
  <c r="E25" i="55"/>
  <c r="E12" i="59"/>
  <c r="E37" i="52"/>
  <c r="E22" i="55"/>
  <c r="E12" i="7"/>
  <c r="E41" i="55"/>
  <c r="E21" i="55"/>
  <c r="E32" i="55"/>
  <c r="E23" i="55"/>
  <c r="E11" i="55"/>
  <c r="E29" i="55"/>
  <c r="E31" i="7"/>
  <c r="E38" i="7" s="1"/>
  <c r="D31" i="55"/>
  <c r="D38" i="55" s="1"/>
  <c r="D45" i="53"/>
  <c r="D12" i="53"/>
  <c r="E12" i="53" s="1"/>
  <c r="E40" i="55"/>
  <c r="D12" i="55"/>
  <c r="E7" i="55"/>
  <c r="C12" i="55"/>
  <c r="C45" i="55"/>
  <c r="E25" i="53"/>
  <c r="E25" i="52"/>
  <c r="E7" i="53"/>
  <c r="D45" i="55"/>
  <c r="D30" i="52"/>
  <c r="E30" i="52" s="1"/>
  <c r="E30" i="53"/>
  <c r="D34" i="52"/>
  <c r="E34" i="52" s="1"/>
  <c r="E9" i="53"/>
  <c r="D9" i="52"/>
  <c r="E9" i="52" s="1"/>
  <c r="E44" i="53"/>
  <c r="C31" i="53"/>
  <c r="C38" i="53" s="1"/>
  <c r="C47" i="53" s="1"/>
  <c r="E32" i="53"/>
  <c r="D29" i="52"/>
  <c r="E29" i="52" s="1"/>
  <c r="E29" i="53"/>
  <c r="D27" i="52"/>
  <c r="E27" i="52" s="1"/>
  <c r="E27" i="53"/>
  <c r="E21" i="53"/>
  <c r="D21" i="52"/>
  <c r="E46" i="55"/>
  <c r="C45" i="52"/>
  <c r="D35" i="52"/>
  <c r="E35" i="52" s="1"/>
  <c r="E35" i="53"/>
  <c r="E31" i="33"/>
  <c r="E38" i="33" s="1"/>
  <c r="E32" i="52"/>
  <c r="E23" i="53"/>
  <c r="C23" i="52"/>
  <c r="E23" i="52" s="1"/>
  <c r="D31" i="53"/>
  <c r="D38" i="53" s="1"/>
  <c r="C12" i="52"/>
  <c r="E7" i="52"/>
  <c r="D28" i="52"/>
  <c r="E28" i="53"/>
  <c r="E24" i="53"/>
  <c r="C24" i="52"/>
  <c r="E24" i="52" s="1"/>
  <c r="C31" i="55"/>
  <c r="C38" i="55" s="1"/>
  <c r="B47" i="55" l="1"/>
  <c r="C47" i="55"/>
  <c r="E45" i="54"/>
  <c r="D47" i="54"/>
  <c r="E47" i="54" s="1"/>
  <c r="D47" i="55"/>
  <c r="E45" i="53"/>
  <c r="D47" i="53"/>
  <c r="E47" i="53" s="1"/>
  <c r="B47" i="52"/>
  <c r="E47" i="61"/>
  <c r="E47" i="60"/>
  <c r="E47" i="33"/>
  <c r="D45" i="52"/>
  <c r="E28" i="52"/>
  <c r="E31" i="54"/>
  <c r="E38" i="54" s="1"/>
  <c r="E21" i="52"/>
  <c r="E47" i="37"/>
  <c r="E47" i="21"/>
  <c r="E47" i="59"/>
  <c r="E31" i="55"/>
  <c r="E38" i="55" s="1"/>
  <c r="E47" i="7"/>
  <c r="E45" i="55"/>
  <c r="E31" i="53"/>
  <c r="E38" i="53" s="1"/>
  <c r="E12" i="55"/>
  <c r="D12" i="52"/>
  <c r="E12" i="52" s="1"/>
  <c r="D31" i="52"/>
  <c r="D38" i="52" s="1"/>
  <c r="C31" i="52"/>
  <c r="C38" i="52" s="1"/>
  <c r="C47" i="52" s="1"/>
  <c r="E45" i="52" l="1"/>
  <c r="D47" i="52"/>
  <c r="E47" i="52" s="1"/>
  <c r="E31" i="52"/>
  <c r="E38" i="52" s="1"/>
  <c r="E47" i="55"/>
</calcChain>
</file>

<file path=xl/sharedStrings.xml><?xml version="1.0" encoding="utf-8"?>
<sst xmlns="http://schemas.openxmlformats.org/spreadsheetml/2006/main" count="3299" uniqueCount="163">
  <si>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</si>
  <si>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</si>
  <si>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</si>
  <si>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</si>
  <si>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</si>
  <si>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</si>
  <si>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</si>
  <si>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</si>
  <si>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</si>
  <si>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</si>
  <si>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</si>
  <si>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</si>
  <si>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</si>
  <si>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</si>
  <si>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</si>
  <si>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</si>
  <si>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</si>
  <si>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</si>
  <si>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</si>
  <si>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</si>
  <si>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</si>
  <si>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</si>
  <si>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</si>
  <si>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</si>
  <si>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</si>
  <si>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</si>
  <si>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</si>
  <si>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</si>
  <si>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</si>
  <si>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</si>
  <si>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</si>
  <si>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</si>
  <si>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</si>
  <si>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</si>
  <si>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</si>
  <si>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</si>
  <si>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</si>
  <si>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</si>
  <si>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</si>
  <si>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</si>
  <si>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</si>
  <si>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</si>
  <si>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</si>
  <si>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</si>
  <si>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</si>
  <si>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</si>
  <si>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</si>
  <si>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</si>
  <si>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</si>
  <si>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</si>
  <si>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</si>
  <si>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</si>
  <si>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</si>
  <si>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</si>
  <si>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</si>
  <si>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</si>
  <si>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</si>
  <si>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</si>
  <si>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</si>
  <si>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</si>
  <si>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</si>
  <si>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</si>
  <si>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</si>
  <si>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</si>
  <si>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</si>
  <si>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</si>
  <si>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</si>
  <si>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</si>
  <si>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</si>
  <si>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</si>
  <si>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</si>
  <si>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</si>
  <si>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</si>
  <si>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</si>
  <si>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</si>
  <si>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</si>
  <si>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</si>
  <si>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</si>
  <si>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</si>
  <si>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</si>
  <si>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</si>
  <si>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</si>
  <si>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</si>
  <si>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</si>
  <si>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</si>
  <si>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</si>
  <si>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</si>
  <si>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</si>
  <si>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</si>
  <si>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</si>
  <si>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</si>
  <si>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</si>
  <si>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</si>
  <si>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</si>
  <si>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</si>
  <si>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</si>
  <si>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</si>
  <si>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</si>
  <si>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</si>
  <si>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</si>
  <si>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</si>
  <si>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</si>
  <si>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</si>
  <si>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</si>
  <si>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</si>
  <si>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</si>
  <si>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</si>
  <si>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</si>
  <si>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</si>
  <si>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</si>
  <si>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</si>
  <si>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</si>
  <si>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</si>
  <si>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</si>
  <si>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</si>
  <si>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</si>
  <si>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</si>
  <si>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</si>
  <si>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</si>
  <si>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</si>
  <si>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</si>
  <si>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</si>
  <si>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</si>
  <si>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</si>
  <si>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</si>
  <si>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</si>
  <si>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</si>
  <si>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</si>
  <si>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</si>
  <si>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</si>
  <si>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</si>
  <si>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</si>
  <si>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</si>
  <si>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</si>
  <si>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</si>
  <si>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</si>
  <si>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</si>
  <si>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</si>
  <si>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</si>
  <si>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</si>
  <si>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</si>
  <si>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</si>
  <si>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</si>
  <si>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</si>
  <si>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</si>
  <si>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</si>
  <si>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</si>
  <si>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</si>
  <si>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</si>
  <si>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</si>
  <si>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</si>
  <si>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</si>
  <si>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2019-2020</t>
  </si>
  <si>
    <t>Northwest LA TCC</t>
  </si>
  <si>
    <t>Northwest Louisiana Technical Community College</t>
  </si>
  <si>
    <t>2020-2021</t>
  </si>
  <si>
    <t>Interagency Transfers - CARES Act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</si>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</sst>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3" fontId="1" fillId="0" borderId="0" xfId="0" applyNumberFormat="1" applyFont="1" applyAlignment="1"/>
    <xf numFmtId="3" fontId="1" fillId="0" borderId="2" xfId="0" applyNumberFormat="1" applyFont="1" applyBorder="1" applyAlignment="1"/>
    <xf numFmtId="6" fontId="3" fillId="0" borderId="0" xfId="0" applyNumberFormat="1" applyFont="1" applyAlignment="1"/>
    <xf numFmtId="6" fontId="2" fillId="0" borderId="0" xfId="0" applyNumberFormat="1" applyFont="1" applyBorder="1" applyAlignment="1"/>
    <xf numFmtId="0" fontId="3" fillId="0" borderId="1" xfId="0" applyNumberFormat="1" applyFont="1" applyBorder="1" applyAlignment="1"/>
    <xf numFmtId="6" fontId="3" fillId="0" borderId="1" xfId="0" applyNumberFormat="1" applyFont="1" applyBorder="1" applyAlignment="1"/>
    <xf numFmtId="0" fontId="3" fillId="0" borderId="0" xfId="0" applyNumberFormat="1" applyFont="1" applyBorder="1" applyAlignment="1"/>
    <xf numFmtId="3" fontId="3" fillId="0" borderId="0" xfId="0" applyNumberFormat="1" applyFont="1" applyBorder="1" applyAlignment="1"/>
    <xf numFmtId="0" fontId="3" fillId="0" borderId="0" xfId="0" applyNumberFormat="1" applyFont="1" applyAlignment="1"/>
    <xf numFmtId="3" fontId="3" fillId="0" borderId="0" xfId="0" applyNumberFormat="1" applyFont="1" applyAlignment="1"/>
    <xf numFmtId="6" fontId="3" fillId="0" borderId="2" xfId="0" applyNumberFormat="1" applyFont="1" applyBorder="1" applyAlignment="1"/>
    <xf numFmtId="0" fontId="2" fillId="0" borderId="3" xfId="0" applyNumberFormat="1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/>
    <xf numFmtId="6" fontId="2" fillId="0" borderId="4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2" fillId="0" borderId="5" xfId="0" applyNumberFormat="1" applyFont="1" applyBorder="1" applyAlignment="1"/>
    <xf numFmtId="6" fontId="3" fillId="0" borderId="5" xfId="0" applyNumberFormat="1" applyFont="1" applyBorder="1"/>
    <xf numFmtId="6" fontId="3" fillId="0" borderId="7" xfId="0" applyNumberFormat="1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Fill="1" applyBorder="1" applyAlignment="1"/>
    <xf numFmtId="0" fontId="3" fillId="0" borderId="6" xfId="0" applyNumberFormat="1" applyFont="1" applyBorder="1" applyAlignment="1"/>
    <xf numFmtId="0" fontId="2" fillId="0" borderId="4" xfId="0" applyNumberFormat="1" applyFont="1" applyFill="1" applyBorder="1" applyAlignment="1"/>
    <xf numFmtId="6" fontId="2" fillId="0" borderId="6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 applyAlignment="1"/>
    <xf numFmtId="0" fontId="2" fillId="0" borderId="6" xfId="0" applyNumberFormat="1" applyFont="1" applyBorder="1" applyAlignment="1"/>
    <xf numFmtId="6" fontId="2" fillId="0" borderId="7" xfId="0" applyNumberFormat="1" applyFont="1" applyBorder="1" applyAlignment="1"/>
    <xf numFmtId="6" fontId="3" fillId="0" borderId="5" xfId="0" applyNumberFormat="1" applyFont="1" applyBorder="1" applyAlignment="1"/>
    <xf numFmtId="0" fontId="2" fillId="0" borderId="4" xfId="0" applyNumberFormat="1" applyFont="1" applyBorder="1" applyAlignment="1"/>
    <xf numFmtId="6" fontId="3" fillId="0" borderId="4" xfId="0" applyNumberFormat="1" applyFont="1" applyBorder="1" applyAlignment="1"/>
    <xf numFmtId="6" fontId="3" fillId="0" borderId="6" xfId="0" applyNumberFormat="1" applyFont="1" applyBorder="1" applyAlignment="1"/>
    <xf numFmtId="0" fontId="3" fillId="0" borderId="4" xfId="0" applyNumberFormat="1" applyFont="1" applyFill="1" applyBorder="1" applyAlignment="1"/>
    <xf numFmtId="6" fontId="2" fillId="0" borderId="5" xfId="0" applyNumberFormat="1" applyFont="1" applyBorder="1" applyAlignment="1"/>
    <xf numFmtId="6" fontId="2" fillId="0" borderId="4" xfId="0" applyNumberFormat="1" applyFont="1" applyBorder="1" applyAlignment="1"/>
    <xf numFmtId="0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2" fillId="0" borderId="6" xfId="0" applyNumberFormat="1" applyFont="1" applyFill="1" applyBorder="1" applyAlignment="1"/>
    <xf numFmtId="6" fontId="2" fillId="0" borderId="8" xfId="0" applyNumberFormat="1" applyFont="1" applyBorder="1" applyAlignment="1"/>
    <xf numFmtId="0" fontId="3" fillId="0" borderId="4" xfId="0" applyNumberFormat="1" applyFont="1" applyBorder="1"/>
    <xf numFmtId="0" fontId="2" fillId="0" borderId="5" xfId="0" applyNumberFormat="1" applyFont="1" applyBorder="1"/>
    <xf numFmtId="0" fontId="2" fillId="0" borderId="0" xfId="0" applyNumberFormat="1" applyFont="1"/>
    <xf numFmtId="0" fontId="2" fillId="0" borderId="9" xfId="0" applyNumberFormat="1" applyFont="1" applyBorder="1" applyAlignment="1"/>
    <xf numFmtId="6" fontId="2" fillId="0" borderId="9" xfId="0" applyNumberFormat="1" applyFont="1" applyBorder="1" applyAlignment="1"/>
    <xf numFmtId="0" fontId="2" fillId="0" borderId="0" xfId="0" applyNumberFormat="1" applyFont="1" applyBorder="1" applyAlignment="1"/>
    <xf numFmtId="6" fontId="3" fillId="0" borderId="0" xfId="0" applyNumberFormat="1" applyFont="1" applyBorder="1" applyAlignment="1"/>
    <xf numFmtId="0" fontId="3" fillId="0" borderId="0" xfId="0" applyNumberFormat="1" applyFont="1"/>
    <xf numFmtId="6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6" fontId="3" fillId="0" borderId="0" xfId="0" applyNumberFormat="1" applyFont="1"/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 applyAlignment="1"/>
    <xf numFmtId="6" fontId="3" fillId="0" borderId="14" xfId="0" applyNumberFormat="1" applyFont="1" applyBorder="1" applyAlignment="1"/>
    <xf numFmtId="6" fontId="2" fillId="0" borderId="14" xfId="0" applyNumberFormat="1" applyFont="1" applyBorder="1" applyAlignment="1"/>
    <xf numFmtId="5" fontId="2" fillId="0" borderId="8" xfId="0" applyNumberFormat="1" applyFont="1" applyBorder="1" applyAlignment="1"/>
    <xf numFmtId="6" fontId="3" fillId="0" borderId="15" xfId="0" applyNumberFormat="1" applyFont="1" applyBorder="1" applyAlignment="1"/>
    <xf numFmtId="6" fontId="2" fillId="0" borderId="16" xfId="0" applyNumberFormat="1" applyFont="1" applyBorder="1" applyAlignment="1"/>
    <xf numFmtId="0" fontId="10" fillId="4" borderId="11" xfId="1" applyFont="1" applyFill="1" applyBorder="1" applyAlignment="1">
      <alignment horizontal="center" vertical="center"/>
    </xf>
    <xf numFmtId="0" fontId="2" fillId="0" borderId="17" xfId="0" applyNumberFormat="1" applyFont="1" applyBorder="1" applyAlignment="1"/>
    <xf numFmtId="6" fontId="2" fillId="0" borderId="17" xfId="0" applyNumberFormat="1" applyFont="1" applyBorder="1" applyAlignment="1"/>
    <xf numFmtId="6" fontId="2" fillId="0" borderId="18" xfId="0" applyNumberFormat="1" applyFont="1" applyBorder="1" applyAlignment="1"/>
    <xf numFmtId="6" fontId="3" fillId="0" borderId="8" xfId="0" applyNumberFormat="1" applyFont="1" applyBorder="1" applyAlignment="1"/>
    <xf numFmtId="5" fontId="11" fillId="0" borderId="8" xfId="0" applyNumberFormat="1" applyFont="1" applyBorder="1" applyAlignment="1"/>
    <xf numFmtId="0" fontId="4" fillId="0" borderId="0" xfId="0" applyFont="1" applyFill="1"/>
    <xf numFmtId="6" fontId="3" fillId="5" borderId="7" xfId="0" applyNumberFormat="1" applyFont="1" applyFill="1" applyBorder="1" applyAlignment="1"/>
    <xf numFmtId="6" fontId="3" fillId="0" borderId="7" xfId="0" applyNumberFormat="1" applyFont="1" applyFill="1" applyBorder="1" applyAlignment="1"/>
    <xf numFmtId="6" fontId="3" fillId="0" borderId="19" xfId="0" applyNumberFormat="1" applyFont="1" applyBorder="1" applyAlignment="1"/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>
      <selection activeCell="S20" sqref="S20"/>
    </sheetView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76" t="s">
        <v>150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2:13" ht="15.75" thickBot="1" x14ac:dyDescent="0.3"/>
    <row r="4" spans="2:13" ht="15.75" thickBot="1" x14ac:dyDescent="0.3">
      <c r="B4" s="52" t="s">
        <v>100</v>
      </c>
      <c r="C4" s="53"/>
      <c r="D4" s="52" t="s">
        <v>101</v>
      </c>
      <c r="E4" s="53"/>
      <c r="F4" s="52" t="s">
        <v>102</v>
      </c>
      <c r="G4" s="53"/>
      <c r="H4" s="52" t="s">
        <v>103</v>
      </c>
      <c r="I4" s="53"/>
      <c r="J4" s="52" t="s">
        <v>104</v>
      </c>
      <c r="K4" s="53"/>
      <c r="L4" s="52" t="s">
        <v>105</v>
      </c>
      <c r="M4" s="53"/>
    </row>
    <row r="5" spans="2:13" x14ac:dyDescent="0.25">
      <c r="B5" s="54" t="s">
        <v>106</v>
      </c>
      <c r="C5" s="55"/>
      <c r="D5" s="56" t="s">
        <v>107</v>
      </c>
      <c r="E5" s="55"/>
      <c r="F5" s="56" t="s">
        <v>108</v>
      </c>
      <c r="G5" s="55"/>
      <c r="H5" s="56" t="s">
        <v>109</v>
      </c>
      <c r="I5" s="55"/>
      <c r="J5" s="56" t="s">
        <v>110</v>
      </c>
      <c r="K5" s="55"/>
      <c r="L5" s="56" t="s">
        <v>151</v>
      </c>
      <c r="M5" s="55"/>
    </row>
    <row r="6" spans="2:13" x14ac:dyDescent="0.25">
      <c r="B6" s="54" t="s">
        <v>111</v>
      </c>
      <c r="C6" s="55"/>
      <c r="D6" s="56" t="s">
        <v>112</v>
      </c>
      <c r="E6" s="72"/>
      <c r="F6" s="56" t="s">
        <v>113</v>
      </c>
      <c r="G6" s="55"/>
      <c r="H6" s="56" t="s">
        <v>114</v>
      </c>
      <c r="I6" s="55"/>
      <c r="J6" s="56" t="s">
        <v>115</v>
      </c>
      <c r="K6" s="55"/>
      <c r="L6" s="56" t="s">
        <v>116</v>
      </c>
      <c r="M6" s="55"/>
    </row>
    <row r="7" spans="2:13" x14ac:dyDescent="0.25">
      <c r="B7" s="54" t="s">
        <v>117</v>
      </c>
      <c r="C7" s="55"/>
      <c r="D7" s="56" t="s">
        <v>118</v>
      </c>
      <c r="E7" s="55"/>
      <c r="F7" s="56" t="s">
        <v>159</v>
      </c>
      <c r="G7" s="55"/>
      <c r="H7" s="56" t="s">
        <v>120</v>
      </c>
      <c r="I7" s="55"/>
      <c r="J7" s="56" t="s">
        <v>121</v>
      </c>
      <c r="K7" s="55"/>
      <c r="L7" s="56" t="s">
        <v>122</v>
      </c>
      <c r="M7" s="55"/>
    </row>
    <row r="8" spans="2:13" x14ac:dyDescent="0.25">
      <c r="B8" s="54" t="s">
        <v>123</v>
      </c>
      <c r="C8" s="55"/>
      <c r="D8" s="55"/>
      <c r="E8" s="55"/>
      <c r="F8" s="56" t="s">
        <v>160</v>
      </c>
      <c r="G8" s="55"/>
      <c r="H8" s="56" t="s">
        <v>125</v>
      </c>
      <c r="I8" s="55"/>
      <c r="J8" s="56" t="s">
        <v>126</v>
      </c>
      <c r="K8" s="55"/>
      <c r="L8" s="56" t="s">
        <v>127</v>
      </c>
      <c r="M8" s="55"/>
    </row>
    <row r="9" spans="2:13" x14ac:dyDescent="0.25">
      <c r="B9" s="54" t="s">
        <v>128</v>
      </c>
      <c r="C9" s="55"/>
      <c r="D9" s="55"/>
      <c r="E9" s="55"/>
      <c r="F9" s="56" t="s">
        <v>119</v>
      </c>
      <c r="G9" s="55"/>
      <c r="H9" s="56" t="s">
        <v>130</v>
      </c>
      <c r="I9" s="55"/>
      <c r="J9" s="56" t="s">
        <v>131</v>
      </c>
      <c r="K9" s="55"/>
      <c r="L9" s="56" t="s">
        <v>132</v>
      </c>
      <c r="M9" s="55"/>
    </row>
    <row r="10" spans="2:13" x14ac:dyDescent="0.25">
      <c r="B10" s="55"/>
      <c r="C10" s="55"/>
      <c r="D10" s="55"/>
      <c r="E10" s="55"/>
      <c r="F10" s="56" t="s">
        <v>124</v>
      </c>
      <c r="G10" s="55"/>
      <c r="H10" s="56" t="s">
        <v>134</v>
      </c>
      <c r="I10" s="55"/>
      <c r="J10" s="56" t="s">
        <v>135</v>
      </c>
      <c r="K10" s="55"/>
      <c r="L10" s="56" t="s">
        <v>136</v>
      </c>
      <c r="M10" s="55"/>
    </row>
    <row r="11" spans="2:13" x14ac:dyDescent="0.25">
      <c r="B11" s="55"/>
      <c r="C11" s="55"/>
      <c r="D11" s="55"/>
      <c r="E11" s="55"/>
      <c r="F11" s="56" t="s">
        <v>129</v>
      </c>
      <c r="G11" s="55"/>
      <c r="H11" s="56" t="s">
        <v>138</v>
      </c>
      <c r="I11" s="55"/>
      <c r="J11" s="55"/>
      <c r="K11" s="55"/>
      <c r="L11" s="56" t="s">
        <v>139</v>
      </c>
      <c r="M11" s="55"/>
    </row>
    <row r="12" spans="2:13" x14ac:dyDescent="0.25">
      <c r="B12" s="55"/>
      <c r="C12" s="55"/>
      <c r="D12" s="55"/>
      <c r="E12" s="55"/>
      <c r="F12" s="56" t="s">
        <v>133</v>
      </c>
      <c r="G12" s="55"/>
      <c r="H12" s="56" t="s">
        <v>141</v>
      </c>
      <c r="I12" s="55"/>
      <c r="J12" s="55"/>
      <c r="K12" s="55"/>
      <c r="L12" s="56" t="s">
        <v>142</v>
      </c>
      <c r="M12" s="55"/>
    </row>
    <row r="13" spans="2:13" x14ac:dyDescent="0.25">
      <c r="B13" s="55"/>
      <c r="C13" s="55"/>
      <c r="D13" s="55"/>
      <c r="E13" s="72"/>
      <c r="F13" s="56" t="s">
        <v>137</v>
      </c>
      <c r="G13" s="55"/>
      <c r="H13" s="55"/>
      <c r="I13" s="55"/>
      <c r="J13" s="55"/>
      <c r="K13" s="55"/>
      <c r="L13" s="56" t="s">
        <v>144</v>
      </c>
      <c r="M13" s="55"/>
    </row>
    <row r="14" spans="2:13" x14ac:dyDescent="0.25">
      <c r="B14" s="55"/>
      <c r="C14" s="55"/>
      <c r="D14" s="55"/>
      <c r="E14" s="55"/>
      <c r="F14" s="56" t="s">
        <v>140</v>
      </c>
      <c r="G14" s="55"/>
      <c r="H14" s="55"/>
      <c r="I14" s="55"/>
      <c r="J14" s="55"/>
      <c r="K14" s="55"/>
      <c r="L14" s="56" t="s">
        <v>146</v>
      </c>
      <c r="M14" s="55"/>
    </row>
    <row r="15" spans="2:13" x14ac:dyDescent="0.25">
      <c r="B15" s="55"/>
      <c r="C15" s="55"/>
      <c r="D15" s="55"/>
      <c r="E15" s="55"/>
      <c r="F15" s="56" t="s">
        <v>143</v>
      </c>
      <c r="G15" s="55"/>
      <c r="H15" s="55"/>
      <c r="I15" s="55"/>
      <c r="J15" s="55"/>
      <c r="K15" s="55"/>
      <c r="L15" s="55"/>
      <c r="M15" s="55"/>
    </row>
    <row r="16" spans="2:13" x14ac:dyDescent="0.25">
      <c r="B16" s="55"/>
      <c r="C16" s="55"/>
      <c r="D16" s="55"/>
      <c r="E16" s="55"/>
      <c r="F16" s="56" t="s">
        <v>145</v>
      </c>
      <c r="G16" s="55"/>
      <c r="H16" s="55"/>
      <c r="I16" s="55"/>
      <c r="J16" s="55"/>
      <c r="K16" s="55"/>
      <c r="L16" s="55"/>
      <c r="M16" s="55"/>
    </row>
    <row r="17" spans="2:13" x14ac:dyDescent="0.25">
      <c r="B17" s="55"/>
      <c r="C17" s="55"/>
      <c r="D17" s="55"/>
      <c r="E17" s="55"/>
      <c r="F17" s="56" t="s">
        <v>147</v>
      </c>
      <c r="G17" s="55"/>
      <c r="H17" s="55"/>
      <c r="I17" s="55"/>
      <c r="J17" s="55"/>
      <c r="K17" s="55"/>
      <c r="L17" s="55"/>
      <c r="M17" s="55"/>
    </row>
    <row r="18" spans="2:13" x14ac:dyDescent="0.25">
      <c r="B18" s="55"/>
      <c r="C18" s="55"/>
      <c r="D18" s="55"/>
      <c r="E18" s="55"/>
      <c r="F18" s="56" t="s">
        <v>148</v>
      </c>
      <c r="G18" s="55"/>
      <c r="H18" s="55"/>
      <c r="I18" s="55"/>
      <c r="J18" s="55"/>
      <c r="K18" s="55"/>
      <c r="L18" s="55"/>
      <c r="M18" s="55"/>
    </row>
    <row r="19" spans="2:13" x14ac:dyDescent="0.25">
      <c r="F19" s="56" t="s">
        <v>162</v>
      </c>
    </row>
    <row r="20" spans="2:13" x14ac:dyDescent="0.25">
      <c r="F20" s="56" t="s">
        <v>153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zoomScale="80" zoomScaleNormal="80" workbookViewId="0">
      <pane ySplit="5" topLeftCell="A6" activePane="bottomLeft" state="frozen"/>
      <selection pane="bottomLeft" activeCell="H30" sqref="H3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375000</v>
      </c>
      <c r="C11" s="19">
        <v>375000</v>
      </c>
      <c r="D11" s="19">
        <v>375000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375000</v>
      </c>
      <c r="C12" s="24">
        <v>375000</v>
      </c>
      <c r="D12" s="24">
        <v>375000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4269576</v>
      </c>
      <c r="C37" s="19">
        <v>9100000</v>
      </c>
      <c r="D37" s="19">
        <v>9100000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4269576</v>
      </c>
      <c r="C38" s="39">
        <v>9100000</v>
      </c>
      <c r="D38" s="39">
        <v>9100000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4034667</v>
      </c>
      <c r="C44" s="19">
        <v>4034667</v>
      </c>
      <c r="D44" s="19">
        <v>4034667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4034667</v>
      </c>
      <c r="C45" s="28">
        <v>4034667</v>
      </c>
      <c r="D45" s="28">
        <v>4034667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8679243</v>
      </c>
      <c r="C47" s="44">
        <v>13509667</v>
      </c>
      <c r="D47" s="44">
        <v>13509667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5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275154.46000000002</v>
      </c>
      <c r="C11" s="19">
        <v>670998</v>
      </c>
      <c r="D11" s="19">
        <v>670998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275154.46000000002</v>
      </c>
      <c r="C12" s="24">
        <v>670998</v>
      </c>
      <c r="D12" s="24">
        <v>670998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70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22972579.389999997</v>
      </c>
      <c r="C40" s="19">
        <v>40167331</v>
      </c>
      <c r="D40" s="19">
        <v>37338331</v>
      </c>
      <c r="E40" s="60">
        <f t="shared" si="0"/>
        <v>-2829000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22972579.389999997</v>
      </c>
      <c r="C45" s="28">
        <v>40167331</v>
      </c>
      <c r="D45" s="28">
        <v>37338331</v>
      </c>
      <c r="E45" s="62">
        <f t="shared" si="0"/>
        <v>-2829000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23247733.849999998</v>
      </c>
      <c r="C47" s="44">
        <v>40838329</v>
      </c>
      <c r="D47" s="44">
        <v>38009329</v>
      </c>
      <c r="E47" s="65">
        <f>D47-C47</f>
        <v>-2829000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pane="bottomLeft" activeCell="C13" sqref="C13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ULSBoard!B7+Grambling!B7+LATech!B7+McNeese!B7+Nicholls!B7+NwSU!B7+SLU!B7+ULL!B7+ULM!B7+UNO!B7</f>
        <v>0</v>
      </c>
      <c r="C7" s="19">
        <f>ULSBoard!C7+Grambling!C7+LATech!C7+McNeese!C7+Nicholls!C7+NwSU!C7+SLU!C7+ULL!C7+ULM!C7+UNO!C7</f>
        <v>0</v>
      </c>
      <c r="D7" s="19">
        <f>ULSBoard!D7+Grambling!D7+LATech!D7+McNeese!D7+Nicholls!D7+NwSU!D7+SLU!D7+ULL!D7+ULM!D7+UNO!D7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ULSBoard!B8+Grambling!B8+LATech!B8+McNeese!B8+Nicholls!B8+NwSU!B8+SLU!B8+ULL!B8+ULM!B8+UNO!B8</f>
        <v>0</v>
      </c>
      <c r="C8" s="19">
        <f>ULSBoard!C8+Grambling!C8+LATech!C8+McNeese!C8+Nicholls!C8+NwSU!C8+SLU!C8+ULL!C8+ULM!C8+UNO!C8</f>
        <v>0</v>
      </c>
      <c r="D8" s="19">
        <f>ULSBoard!D8+Grambling!D8+LATech!D8+McNeese!D8+Nicholls!D8+NwSU!D8+SLU!D8+ULL!D8+ULM!D8+UNO!D8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ULSBoard!B9+Grambling!B9+LATech!B9+McNeese!B9+Nicholls!B9+NwSU!B9+SLU!B9+ULL!B9+ULM!B9+UNO!B9</f>
        <v>0</v>
      </c>
      <c r="C9" s="19">
        <f>ULSBoard!C9+Grambling!C9+LATech!C9+McNeese!C9+Nicholls!C9+NwSU!C9+SLU!C9+ULL!C9+ULM!C9+UNO!C9</f>
        <v>0</v>
      </c>
      <c r="D9" s="19">
        <f>ULSBoard!D9+Grambling!D9+LATech!D9+McNeese!D9+Nicholls!D9+NwSU!D9+SLU!D9+ULL!D9+ULM!D9+UNO!D9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ULSBoard!B10+Grambling!B10+LATech!B10+McNeese!B10+Nicholls!B10+NwSU!B10+SLU!B10+ULL!B10+ULM!B10+UNO!B10</f>
        <v>0</v>
      </c>
      <c r="C10" s="19">
        <f>ULSBoard!C10+Grambling!C10+LATech!C10+McNeese!C10+Nicholls!C10+NwSU!C10+SLU!C10+ULL!C10+ULM!C10+UNO!C10</f>
        <v>0</v>
      </c>
      <c r="D10" s="19">
        <f>ULSBoard!D10+Grambling!D10+LATech!D10+McNeese!D10+Nicholls!D10+NwSU!D10+SLU!D10+ULL!D10+ULM!D10+UNO!D10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ULSBoard!B11+Grambling!B11+LATech!B11+McNeese!B11+Nicholls!B11+NwSU!B11+SLU!B11+ULL!B11+ULM!B11+UNO!B11</f>
        <v>259923</v>
      </c>
      <c r="C11" s="19">
        <f>ULSBoard!C11+Grambling!C11+LATech!C11+McNeese!C11+Nicholls!C11+NwSU!C11+SLU!C11+ULL!C11+ULM!C11+UNO!C11</f>
        <v>509923</v>
      </c>
      <c r="D11" s="19">
        <f>ULSBoard!D11+Grambling!D11+LATech!D11+McNeese!D11+Nicholls!D11+NwSU!D11+SLU!D11+ULL!D11+ULM!D11+UNO!D11</f>
        <v>259923</v>
      </c>
      <c r="E11" s="61">
        <f t="shared" si="0"/>
        <v>-250000</v>
      </c>
      <c r="F11" s="16"/>
    </row>
    <row r="12" spans="1:12" s="26" customFormat="1" ht="15" customHeight="1" x14ac:dyDescent="0.25">
      <c r="A12" s="38" t="s">
        <v>13</v>
      </c>
      <c r="B12" s="24">
        <f>SUM(B7:B11)</f>
        <v>259923</v>
      </c>
      <c r="C12" s="24">
        <f>SUM(C7:C11)</f>
        <v>509923</v>
      </c>
      <c r="D12" s="24">
        <f>SUM(D7:D11)</f>
        <v>259923</v>
      </c>
      <c r="E12" s="62">
        <f t="shared" si="0"/>
        <v>-250000</v>
      </c>
      <c r="F12" s="25"/>
    </row>
    <row r="13" spans="1:12" s="26" customFormat="1" ht="15" customHeight="1" x14ac:dyDescent="0.25">
      <c r="A13" s="23" t="s">
        <v>156</v>
      </c>
      <c r="B13" s="28">
        <f>ULSBoard!B13+Grambling!B13+LATech!B13+McNeese!B13+Nicholls!B13+NwSU!B13+SLU!B13+ULL!B13+ULM!B13+UNO!B13</f>
        <v>47927353</v>
      </c>
      <c r="C13" s="28">
        <f>ULSBoard!C13+Grambling!C13+LATech!C13+McNeese!C13+Nicholls!C13+NwSU!C13+SLU!C13+ULL!C13+ULM!C13+UNO!C13</f>
        <v>47927355</v>
      </c>
      <c r="D13" s="28">
        <f>ULSBoard!D13+Grambling!D13+LATech!D13+McNeese!D13+Nicholls!D13+NwSU!D13+SLU!D13+ULL!D13+ULM!D13+UNO!D13</f>
        <v>0</v>
      </c>
      <c r="E13" s="62">
        <f>D13-C13</f>
        <v>-47927355</v>
      </c>
      <c r="F13" s="25"/>
    </row>
    <row r="14" spans="1:12" s="26" customFormat="1" ht="15" customHeight="1" x14ac:dyDescent="0.25">
      <c r="A14" s="27" t="s">
        <v>14</v>
      </c>
      <c r="B14" s="28">
        <f>ULSBoard!B14+Grambling!B14+LATech!B14+McNeese!B14+Nicholls!B14+NwSU!B14+SLU!B14+ULL!B14+ULM!B14+UNO!B14</f>
        <v>0</v>
      </c>
      <c r="C14" s="28">
        <f>ULSBoard!C14+Grambling!C14+LATech!C14+McNeese!C14+Nicholls!C14+NwSU!C14+SLU!C14+ULL!C14+ULM!C14+UNO!C14</f>
        <v>0</v>
      </c>
      <c r="D14" s="28">
        <f>ULSBoard!D14+Grambling!D14+LATech!D14+McNeese!D14+Nicholls!D14+NwSU!D14+SLU!D14+ULL!D14+ULM!D14+UNO!D14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ULSBoard!B17+Grambling!B17+LATech!B17+McNeese!B17+Nicholls!B17+NwSU!B17+SLU!B17+ULL!B17+ULM!B17+UNO!B17</f>
        <v>486435139.61000001</v>
      </c>
      <c r="C17" s="19">
        <f>ULSBoard!C17+Grambling!C17+LATech!C17+McNeese!C17+Nicholls!C17+NwSU!C17+SLU!C17+ULL!C17+ULM!C17+UNO!C17</f>
        <v>496962578</v>
      </c>
      <c r="D17" s="19">
        <f>ULSBoard!D17+Grambling!D17+LATech!D17+McNeese!D17+Nicholls!D17+NwSU!D17+SLU!D17+ULL!D17+ULM!D17+UNO!D17</f>
        <v>502379726</v>
      </c>
      <c r="E17" s="19">
        <f>D17-C17</f>
        <v>5417148</v>
      </c>
      <c r="F17" s="7"/>
    </row>
    <row r="18" spans="1:6" ht="15" customHeight="1" x14ac:dyDescent="0.2">
      <c r="A18" s="14" t="s">
        <v>18</v>
      </c>
      <c r="B18" s="19">
        <f>ULSBoard!B18+Grambling!B18+LATech!B18+McNeese!B18+Nicholls!B18+NwSU!B18+SLU!B18+ULL!B18+ULM!B18+UNO!B18</f>
        <v>27193444.600000001</v>
      </c>
      <c r="C18" s="19">
        <f>ULSBoard!C18+Grambling!C18+LATech!C18+McNeese!C18+Nicholls!C18+NwSU!C18+SLU!C18+ULL!C18+ULM!C18+UNO!C18</f>
        <v>28817725</v>
      </c>
      <c r="D18" s="19">
        <f>ULSBoard!D18+Grambling!D18+LATech!D18+McNeese!D18+Nicholls!D18+NwSU!D18+SLU!D18+ULL!D18+ULM!D18+UNO!D18</f>
        <v>27262422</v>
      </c>
      <c r="E18" s="32">
        <f>D18-C18</f>
        <v>-1555303</v>
      </c>
      <c r="F18" s="7"/>
    </row>
    <row r="19" spans="1:6" ht="15" customHeight="1" x14ac:dyDescent="0.2">
      <c r="A19" s="33" t="s">
        <v>19</v>
      </c>
      <c r="B19" s="19">
        <f>ULSBoard!B19+Grambling!B19+LATech!B19+McNeese!B19+Nicholls!B19+NwSU!B19+SLU!B19+ULL!B19+ULM!B19+UNO!B19</f>
        <v>17154892.530000001</v>
      </c>
      <c r="C19" s="19">
        <f>ULSBoard!C19+Grambling!C19+LATech!C19+McNeese!C19+Nicholls!C19+NwSU!C19+SLU!C19+ULL!C19+ULM!C19+UNO!C19</f>
        <v>16423711</v>
      </c>
      <c r="D19" s="19">
        <f>ULSBoard!D19+Grambling!D19+LATech!D19+McNeese!D19+Nicholls!D19+NwSU!D19+SLU!D19+ULL!D19+ULM!D19+UNO!D19</f>
        <v>17157963</v>
      </c>
      <c r="E19" s="32">
        <f>D19-C19</f>
        <v>734252</v>
      </c>
      <c r="F19" s="7"/>
    </row>
    <row r="20" spans="1:6" ht="15" customHeight="1" x14ac:dyDescent="0.2">
      <c r="A20" s="33" t="s">
        <v>20</v>
      </c>
      <c r="B20" s="19">
        <f>ULSBoard!B20+Grambling!B20+LATech!B20+McNeese!B20+Nicholls!B20+NwSU!B20+SLU!B20+ULL!B20+ULM!B20+UNO!B20</f>
        <v>9330640.8399999999</v>
      </c>
      <c r="C20" s="19">
        <f>ULSBoard!C20+Grambling!C20+LATech!C20+McNeese!C20+Nicholls!C20+NwSU!C20+SLU!C20+ULL!C20+ULM!C20+UNO!C20</f>
        <v>9453509</v>
      </c>
      <c r="D20" s="19">
        <f>ULSBoard!D20+Grambling!D20+LATech!D20+McNeese!D20+Nicholls!D20+NwSU!D20+SLU!D20+ULL!D20+ULM!D20+UNO!D20</f>
        <v>9308946</v>
      </c>
      <c r="E20" s="32">
        <f>D20-C20</f>
        <v>-144563</v>
      </c>
      <c r="F20" s="7"/>
    </row>
    <row r="21" spans="1:6" ht="15" customHeight="1" x14ac:dyDescent="0.2">
      <c r="A21" s="33" t="s">
        <v>21</v>
      </c>
      <c r="B21" s="19">
        <f>ULSBoard!B21+Grambling!B21+LATech!B21+McNeese!B21+Nicholls!B21+NwSU!B21+SLU!B21+ULL!B21+ULM!B21+UNO!B21</f>
        <v>0</v>
      </c>
      <c r="C21" s="19">
        <f>ULSBoard!C21+Grambling!C21+LATech!C21+McNeese!C21+Nicholls!C21+NwSU!C21+SLU!C21+ULL!C21+ULM!C21+UNO!C21</f>
        <v>365858</v>
      </c>
      <c r="D21" s="19">
        <f>ULSBoard!D21+Grambling!D21+LATech!D21+McNeese!D21+Nicholls!D21+NwSU!D21+SLU!D21+ULL!D21+ULM!D21+UNO!D21</f>
        <v>0</v>
      </c>
      <c r="E21" s="32">
        <f t="shared" ref="E21:E29" si="1">D21-C21</f>
        <v>-365858</v>
      </c>
      <c r="F21" s="7"/>
    </row>
    <row r="22" spans="1:6" ht="15" customHeight="1" x14ac:dyDescent="0.2">
      <c r="A22" s="33" t="s">
        <v>22</v>
      </c>
      <c r="B22" s="19">
        <f>ULSBoard!B22+Grambling!B22+LATech!B22+McNeese!B22+Nicholls!B22+NwSU!B22+SLU!B22+ULL!B22+ULM!B22+UNO!B22</f>
        <v>0</v>
      </c>
      <c r="C22" s="19">
        <f>ULSBoard!C22+Grambling!C22+LATech!C22+McNeese!C22+Nicholls!C22+NwSU!C22+SLU!C22+ULL!C22+ULM!C22+UNO!C22</f>
        <v>0</v>
      </c>
      <c r="D22" s="19">
        <f>ULSBoard!D22+Grambling!D22+LATech!D22+McNeese!D22+Nicholls!D22+NwSU!D22+SLU!D22+ULL!D22+ULM!D22+UNO!D22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ULSBoard!B23+Grambling!B23+LATech!B23+McNeese!B23+Nicholls!B23+NwSU!B23+SLU!B23+ULL!B23+ULM!B23+UNO!B23</f>
        <v>0</v>
      </c>
      <c r="C23" s="19">
        <f>ULSBoard!C23+Grambling!C23+LATech!C23+McNeese!C23+Nicholls!C23+NwSU!C23+SLU!C23+ULL!C23+ULM!C23+UNO!C23</f>
        <v>0</v>
      </c>
      <c r="D23" s="19">
        <f>ULSBoard!D23+Grambling!D23+LATech!D23+McNeese!D23+Nicholls!D23+NwSU!D23+SLU!D23+ULL!D23+ULM!D23+UNO!D23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ULSBoard!B24+Grambling!B24+LATech!B24+McNeese!B24+Nicholls!B24+NwSU!B24+SLU!B24+ULL!B24+ULM!B24+UNO!B24</f>
        <v>1380544</v>
      </c>
      <c r="C24" s="19">
        <f>ULSBoard!C24+Grambling!C24+LATech!C24+McNeese!C24+Nicholls!C24+NwSU!C24+SLU!C24+ULL!C24+ULM!C24+UNO!C24</f>
        <v>1409000</v>
      </c>
      <c r="D24" s="19">
        <f>ULSBoard!D24+Grambling!D24+LATech!D24+McNeese!D24+Nicholls!D24+NwSU!D24+SLU!D24+ULL!D24+ULM!D24+UNO!D24</f>
        <v>1381000</v>
      </c>
      <c r="E24" s="32">
        <f t="shared" si="1"/>
        <v>-28000</v>
      </c>
      <c r="F24" s="7"/>
    </row>
    <row r="25" spans="1:6" ht="15" customHeight="1" x14ac:dyDescent="0.2">
      <c r="A25" s="33" t="s">
        <v>23</v>
      </c>
      <c r="B25" s="19">
        <f>ULSBoard!B25+Grambling!B25+LATech!B25+McNeese!B25+Nicholls!B25+NwSU!B25+SLU!B25+ULL!B25+ULM!B25+UNO!B25</f>
        <v>0</v>
      </c>
      <c r="C25" s="19">
        <f>ULSBoard!C25+Grambling!C25+LATech!C25+McNeese!C25+Nicholls!C25+NwSU!C25+SLU!C25+ULL!C25+ULM!C25+UNO!C25</f>
        <v>0</v>
      </c>
      <c r="D25" s="19">
        <f>ULSBoard!D25+Grambling!D25+LATech!D25+McNeese!D25+Nicholls!D25+NwSU!D25+SLU!D25+ULL!D25+ULM!D25+UNO!D25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ULSBoard!B26+Grambling!B26+LATech!B26+McNeese!B26+Nicholls!B26+NwSU!B26+SLU!B26+ULL!B26+ULM!B26+UNO!B26</f>
        <v>0</v>
      </c>
      <c r="C26" s="19">
        <f>ULSBoard!C26+Grambling!C26+LATech!C26+McNeese!C26+Nicholls!C26+NwSU!C26+SLU!C26+ULL!C26+ULM!C26+UNO!C26</f>
        <v>0</v>
      </c>
      <c r="D26" s="19">
        <f>ULSBoard!D26+Grambling!D26+LATech!D26+McNeese!D26+Nicholls!D26+NwSU!D26+SLU!D26+ULL!D26+ULM!D26+UNO!D26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ULSBoard!B27+Grambling!B27+LATech!B27+McNeese!B27+Nicholls!B27+NwSU!B27+SLU!B27+ULL!B27+ULM!B27+UNO!B27</f>
        <v>44556551.189999998</v>
      </c>
      <c r="C27" s="19">
        <f>ULSBoard!C27+Grambling!C27+LATech!C27+McNeese!C27+Nicholls!C27+NwSU!C27+SLU!C27+ULL!C27+ULM!C27+UNO!C27</f>
        <v>54877410</v>
      </c>
      <c r="D27" s="19">
        <f>ULSBoard!D27+Grambling!D27+LATech!D27+McNeese!D27+Nicholls!D27+NwSU!D27+SLU!D27+ULL!D27+ULM!D27+UNO!D27</f>
        <v>46925744</v>
      </c>
      <c r="E27" s="32">
        <f t="shared" si="1"/>
        <v>-7951666</v>
      </c>
      <c r="F27" s="7"/>
    </row>
    <row r="28" spans="1:6" ht="15" customHeight="1" x14ac:dyDescent="0.2">
      <c r="A28" s="33" t="s">
        <v>26</v>
      </c>
      <c r="B28" s="19">
        <f>ULSBoard!B28+Grambling!B28+LATech!B28+McNeese!B28+Nicholls!B28+NwSU!B28+SLU!B28+ULL!B28+ULM!B28+UNO!B28</f>
        <v>0</v>
      </c>
      <c r="C28" s="19">
        <f>ULSBoard!C28+Grambling!C28+LATech!C28+McNeese!C28+Nicholls!C28+NwSU!C28+SLU!C28+ULL!C28+ULM!C28+UNO!C28</f>
        <v>0</v>
      </c>
      <c r="D28" s="19">
        <f>ULSBoard!D28+Grambling!D28+LATech!D28+McNeese!D28+Nicholls!D28+NwSU!D28+SLU!D28+ULL!D28+ULM!D28+UNO!D28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ULSBoard!B29+Grambling!B29+LATech!B29+McNeese!B29+Nicholls!B29+NwSU!B29+SLU!B29+ULL!B29+ULM!B29+UNO!B29</f>
        <v>8221114.5600000005</v>
      </c>
      <c r="C29" s="19">
        <f>ULSBoard!C29+Grambling!C29+LATech!C29+McNeese!C29+Nicholls!C29+NwSU!C29+SLU!C29+ULL!C29+ULM!C29+UNO!C29</f>
        <v>8731909</v>
      </c>
      <c r="D29" s="19">
        <f>ULSBoard!D29+Grambling!D29+LATech!D29+McNeese!D29+Nicholls!D29+NwSU!D29+SLU!D29+ULL!D29+ULM!D29+UNO!D29</f>
        <v>8771234</v>
      </c>
      <c r="E29" s="32">
        <f t="shared" si="1"/>
        <v>39325</v>
      </c>
      <c r="F29" s="7"/>
    </row>
    <row r="30" spans="1:6" ht="15" customHeight="1" x14ac:dyDescent="0.2">
      <c r="A30" s="33" t="s">
        <v>28</v>
      </c>
      <c r="B30" s="19">
        <f>ULSBoard!B30+Grambling!B30+LATech!B30+McNeese!B30+Nicholls!B30+NwSU!B30+SLU!B30+ULL!B30+ULM!B30+UNO!B30</f>
        <v>15269210.18</v>
      </c>
      <c r="C30" s="19">
        <f>ULSBoard!C30+Grambling!C30+LATech!C30+McNeese!C30+Nicholls!C30+NwSU!C30+SLU!C30+ULL!C30+ULM!C30+UNO!C30</f>
        <v>16645898</v>
      </c>
      <c r="D30" s="19">
        <f>ULSBoard!D30+Grambling!D30+LATech!D30+McNeese!D30+Nicholls!D30+NwSU!D30+SLU!D30+ULL!D30+ULM!D30+UNO!D30</f>
        <v>16099070</v>
      </c>
      <c r="E30" s="32">
        <f>D30-C30</f>
        <v>-546828</v>
      </c>
      <c r="F30" s="7"/>
    </row>
    <row r="31" spans="1:6" s="26" customFormat="1" ht="15" customHeight="1" x14ac:dyDescent="0.25">
      <c r="A31" s="17" t="s">
        <v>29</v>
      </c>
      <c r="B31" s="34">
        <f>SUM(B17:B30)</f>
        <v>609541537.50999987</v>
      </c>
      <c r="C31" s="34">
        <f>SUM(C17:C30)</f>
        <v>633687598</v>
      </c>
      <c r="D31" s="34">
        <f>SUM(D17:D30)</f>
        <v>629286105</v>
      </c>
      <c r="E31" s="35">
        <f>SUM(E17:E30)</f>
        <v>-4401493</v>
      </c>
      <c r="F31" s="25"/>
    </row>
    <row r="32" spans="1:6" ht="15" customHeight="1" x14ac:dyDescent="0.2">
      <c r="A32" s="36" t="s">
        <v>30</v>
      </c>
      <c r="B32" s="19">
        <f>ULSBoard!B32+Grambling!B32+LATech!B32+McNeese!B32+Nicholls!B32+NwSU!B32+SLU!B32+ULL!B32+ULM!B32+UNO!B32</f>
        <v>0</v>
      </c>
      <c r="C32" s="19">
        <f>ULSBoard!C32+Grambling!C32+LATech!C32+McNeese!C32+Nicholls!C32+NwSU!C32+SLU!C32+ULL!C32+ULM!C32+UNO!C32</f>
        <v>0</v>
      </c>
      <c r="D32" s="19">
        <f>ULSBoard!D32+Grambling!D32+LATech!D32+McNeese!D32+Nicholls!D32+NwSU!D32+SLU!D32+ULL!D32+ULM!D32+UNO!D32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ULSBoard!B33+Grambling!B33+LATech!B33+McNeese!B33+Nicholls!B33+NwSU!B33+SLU!B33+ULL!B33+ULM!B33+UNO!B33</f>
        <v>889927.74</v>
      </c>
      <c r="C33" s="19">
        <f>ULSBoard!C33+Grambling!C33+LATech!C33+McNeese!C33+Nicholls!C33+NwSU!C33+SLU!C33+ULL!C33+ULM!C33+UNO!C33</f>
        <v>1208356</v>
      </c>
      <c r="D33" s="19">
        <f>ULSBoard!D33+Grambling!D33+LATech!D33+McNeese!D33+Nicholls!D33+NwSU!D33+SLU!D33+ULL!D33+ULM!D33+UNO!D33</f>
        <v>999212</v>
      </c>
      <c r="E33" s="61">
        <f t="shared" si="2"/>
        <v>-209144</v>
      </c>
      <c r="F33" s="16"/>
    </row>
    <row r="34" spans="1:6" ht="15" customHeight="1" x14ac:dyDescent="0.2">
      <c r="A34" s="37" t="s">
        <v>32</v>
      </c>
      <c r="B34" s="19">
        <f>ULSBoard!B34+Grambling!B34+LATech!B34+McNeese!B34+Nicholls!B34+NwSU!B34+SLU!B34+ULL!B34+ULM!B34+UNO!B34</f>
        <v>1113284</v>
      </c>
      <c r="C34" s="19">
        <f>ULSBoard!C34+Grambling!C34+LATech!C34+McNeese!C34+Nicholls!C34+NwSU!C34+SLU!C34+ULL!C34+ULM!C34+UNO!C34</f>
        <v>990000</v>
      </c>
      <c r="D34" s="19">
        <f>ULSBoard!D34+Grambling!D34+LATech!D34+McNeese!D34+Nicholls!D34+NwSU!D34+SLU!D34+ULL!D34+ULM!D34+UNO!D34</f>
        <v>1095000</v>
      </c>
      <c r="E34" s="61">
        <f t="shared" si="2"/>
        <v>105000</v>
      </c>
      <c r="F34" s="16"/>
    </row>
    <row r="35" spans="1:6" ht="15" customHeight="1" x14ac:dyDescent="0.2">
      <c r="A35" s="21" t="s">
        <v>33</v>
      </c>
      <c r="B35" s="19">
        <f>ULSBoard!B35+Grambling!B35+LATech!B35+McNeese!B35+Nicholls!B35+NwSU!B35+SLU!B35+ULL!B35+ULM!B35+UNO!B35</f>
        <v>151741</v>
      </c>
      <c r="C35" s="19">
        <f>ULSBoard!C35+Grambling!C35+LATech!C35+McNeese!C35+Nicholls!C35+NwSU!C35+SLU!C35+ULL!C35+ULM!C35+UNO!C35</f>
        <v>156000</v>
      </c>
      <c r="D35" s="19">
        <f>ULSBoard!D35+Grambling!D35+LATech!D35+McNeese!D35+Nicholls!D35+NwSU!D35+SLU!D35+ULL!D35+ULM!D35+UNO!D35</f>
        <v>161000</v>
      </c>
      <c r="E35" s="61">
        <f t="shared" si="2"/>
        <v>5000</v>
      </c>
      <c r="F35" s="16"/>
    </row>
    <row r="36" spans="1:6" ht="15" customHeight="1" x14ac:dyDescent="0.2">
      <c r="A36" s="33" t="s">
        <v>34</v>
      </c>
      <c r="B36" s="19">
        <f>ULSBoard!B36+Grambling!B36+LATech!B36+McNeese!B36+Nicholls!B36+NwSU!B36+SLU!B36+ULL!B36+ULM!B36+UNO!B36</f>
        <v>0</v>
      </c>
      <c r="C36" s="19">
        <f>ULSBoard!C36+Grambling!C36+LATech!C36+McNeese!C36+Nicholls!C36+NwSU!C36+SLU!C36+ULL!C36+ULM!C36+UNO!C36</f>
        <v>0</v>
      </c>
      <c r="D36" s="19">
        <f>ULSBoard!D36+Grambling!D36+LATech!D36+McNeese!D36+Nicholls!D36+NwSU!D36+SLU!D36+ULL!D36+ULM!D36+UNO!D36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ULSBoard!B37+Grambling!B37+LATech!B37+McNeese!B37+Nicholls!B37+NwSU!B37+SLU!B37+ULL!B37+ULM!B37+UNO!B37</f>
        <v>25533636.780000001</v>
      </c>
      <c r="C37" s="19">
        <f>ULSBoard!C37+Grambling!C37+LATech!C37+McNeese!C37+Nicholls!C37+NwSU!C37+SLU!C37+ULL!C37+ULM!C37+UNO!C37</f>
        <v>35241191</v>
      </c>
      <c r="D37" s="19">
        <f>ULSBoard!D37+Grambling!D37+LATech!D37+McNeese!D37+Nicholls!D37+NwSU!D37+SLU!D37+ULL!D37+ULM!D37+UNO!D37</f>
        <v>41241828</v>
      </c>
      <c r="E37" s="61">
        <f t="shared" si="2"/>
        <v>6000637</v>
      </c>
      <c r="F37" s="16"/>
    </row>
    <row r="38" spans="1:6" s="26" customFormat="1" ht="15" customHeight="1" x14ac:dyDescent="0.25">
      <c r="A38" s="38" t="s">
        <v>36</v>
      </c>
      <c r="B38" s="39">
        <f>SUM(B31:B37)</f>
        <v>637230127.02999985</v>
      </c>
      <c r="C38" s="39">
        <f>SUM(C31:C37)</f>
        <v>671283145</v>
      </c>
      <c r="D38" s="39">
        <f>SUM(D31:D37)</f>
        <v>672783145</v>
      </c>
      <c r="E38" s="63">
        <f>E37+E36+E35+E34+E33+E32+E31</f>
        <v>1500000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ULSBoard!B40+Grambling!B40+LATech!B40+McNeese!B40+Nicholls!B40+NwSU!B40+SLU!B40+ULL!B40+ULM!B40+UNO!B40</f>
        <v>0</v>
      </c>
      <c r="C40" s="19">
        <f>ULSBoard!C40+Grambling!C40+LATech!C40+McNeese!C40+Nicholls!C40+NwSU!C40+SLU!C40+ULL!C40+ULM!C40+UNO!C40</f>
        <v>0</v>
      </c>
      <c r="D40" s="19">
        <f>ULSBoard!D40+Grambling!D40+LATech!D40+McNeese!D40+Nicholls!D40+NwSU!D40+SLU!D40+ULL!D40+ULM!D40+UNO!D40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ULSBoard!B41+Grambling!B41+LATech!B41+McNeese!B41+Nicholls!B41+NwSU!B41+SLU!B41+ULL!B41+ULM!B41+UNO!B41</f>
        <v>0</v>
      </c>
      <c r="C41" s="19">
        <f>ULSBoard!C41+Grambling!C41+LATech!C41+McNeese!C41+Nicholls!C41+NwSU!C41+SLU!C41+ULL!C41+ULM!C41+UNO!C41</f>
        <v>0</v>
      </c>
      <c r="D41" s="19">
        <f>ULSBoard!D41+Grambling!D41+LATech!D41+McNeese!D41+Nicholls!D41+NwSU!D41+SLU!D41+ULL!D41+ULM!D41+UNO!D41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ULSBoard!B43+Grambling!B43+LATech!B43+McNeese!B43+Nicholls!B43+NwSU!B43+SLU!B43+ULL!B43+ULM!B43+UNO!B43</f>
        <v>0</v>
      </c>
      <c r="C43" s="19">
        <f>ULSBoard!C43+Grambling!C43+LATech!C43+McNeese!C43+Nicholls!C43+NwSU!C43+SLU!C43+ULL!C43+ULM!C43+UNO!C43</f>
        <v>0</v>
      </c>
      <c r="D43" s="19">
        <f>ULSBoard!D43+Grambling!D43+LATech!D43+McNeese!D43+Nicholls!D43+NwSU!D43+SLU!D43+ULL!D43+ULM!D43+UNO!D43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ULSBoard!B44+Grambling!B44+LATech!B44+McNeese!B44+Nicholls!B44+NwSU!B44+SLU!B44+ULL!B44+ULM!B44+UNO!B44</f>
        <v>0</v>
      </c>
      <c r="C44" s="19">
        <f>ULSBoard!C44+Grambling!C44+LATech!C44+McNeese!C44+Nicholls!C44+NwSU!C44+SLU!C44+ULL!C44+ULM!C44+UNO!C44</f>
        <v>0</v>
      </c>
      <c r="D44" s="19">
        <f>ULSBoard!D44+Grambling!D44+LATech!D44+McNeese!D44+Nicholls!D44+NwSU!D44+SLU!D44+ULL!D44+ULM!D44+UNO!D44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ULSBoard!B46+Grambling!B46+LATech!B46+McNeese!B46+Nicholls!B46+NwSU!B46+SLU!B46+ULL!B46+ULM!B46+UNO!B46</f>
        <v>0</v>
      </c>
      <c r="C46" s="28">
        <f>ULSBoard!C46+Grambling!C46+LATech!C46+McNeese!C46+Nicholls!C46+NwSU!C46+SLU!C46+ULL!C46+ULM!C46+UNO!C46</f>
        <v>0</v>
      </c>
      <c r="D46" s="28">
        <f>ULSBoard!D46+Grambling!D46+LATech!D46+McNeese!D46+Nicholls!D46+NwSU!D46+SLU!D46+ULL!D46+ULM!D46+UNO!D46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685417403.02999985</v>
      </c>
      <c r="C47" s="44">
        <f>C46+C45+C38+C14+C13+C12</f>
        <v>719720423</v>
      </c>
      <c r="D47" s="44">
        <f>D46+D45+D38+D14+D13+D12</f>
        <v>673043068</v>
      </c>
      <c r="E47" s="65">
        <f>D47-C47</f>
        <v>-46677355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19">
        <f t="shared" ref="E18:E30" si="1"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19">
        <f t="shared" si="1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19">
        <f t="shared" si="1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19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19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19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19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19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19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19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19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19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19">
        <f t="shared" si="1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D31-C31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8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2777316</v>
      </c>
      <c r="C37" s="19">
        <v>2814000</v>
      </c>
      <c r="D37" s="19">
        <v>2814000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2777316</v>
      </c>
      <c r="C38" s="39">
        <v>2814000</v>
      </c>
      <c r="D38" s="39">
        <v>2814000</v>
      </c>
      <c r="E38" s="70">
        <f t="shared" si="2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19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32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2777316</v>
      </c>
      <c r="C47" s="44">
        <v>2814000</v>
      </c>
      <c r="D47" s="44">
        <v>2814000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pane="bottomLeft" activeCell="C45" sqref="C45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47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3115385</v>
      </c>
      <c r="C13" s="28">
        <v>3115385</v>
      </c>
      <c r="D13" s="28">
        <v>0</v>
      </c>
      <c r="E13" s="62">
        <f t="shared" si="0"/>
        <v>-3115385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29"/>
      <c r="F15" s="7"/>
    </row>
    <row r="16" spans="1:12" ht="15" customHeight="1" x14ac:dyDescent="0.25">
      <c r="A16" s="30" t="s">
        <v>16</v>
      </c>
      <c r="B16" s="31"/>
      <c r="C16" s="31"/>
      <c r="D16" s="31"/>
      <c r="E16" s="31"/>
      <c r="F16" s="7"/>
    </row>
    <row r="17" spans="1:6" ht="15" customHeight="1" x14ac:dyDescent="0.2">
      <c r="A17" s="14" t="s">
        <v>17</v>
      </c>
      <c r="B17" s="19">
        <v>26847178.170000002</v>
      </c>
      <c r="C17" s="19">
        <v>28482376</v>
      </c>
      <c r="D17" s="19">
        <v>28469322</v>
      </c>
      <c r="E17" s="60">
        <f t="shared" si="0"/>
        <v>-13054</v>
      </c>
      <c r="F17" s="7"/>
    </row>
    <row r="18" spans="1:6" ht="15" customHeight="1" x14ac:dyDescent="0.2">
      <c r="A18" s="14" t="s">
        <v>18</v>
      </c>
      <c r="B18" s="19">
        <v>2741373.6</v>
      </c>
      <c r="C18" s="19">
        <v>2899635</v>
      </c>
      <c r="D18" s="19">
        <v>2842189</v>
      </c>
      <c r="E18" s="61">
        <f t="shared" si="0"/>
        <v>-57446</v>
      </c>
      <c r="F18" s="7"/>
    </row>
    <row r="19" spans="1:6" ht="15" customHeight="1" x14ac:dyDescent="0.2">
      <c r="A19" s="33" t="s">
        <v>19</v>
      </c>
      <c r="B19" s="19">
        <v>1193670</v>
      </c>
      <c r="C19" s="19">
        <v>1150000</v>
      </c>
      <c r="D19" s="19">
        <v>1190000</v>
      </c>
      <c r="E19" s="61">
        <f t="shared" si="0"/>
        <v>40000</v>
      </c>
      <c r="F19" s="7"/>
    </row>
    <row r="20" spans="1:6" ht="15" customHeight="1" x14ac:dyDescent="0.2">
      <c r="A20" s="33" t="s">
        <v>20</v>
      </c>
      <c r="B20" s="19">
        <v>656518.5</v>
      </c>
      <c r="C20" s="19">
        <v>650000</v>
      </c>
      <c r="D20" s="19">
        <v>656000</v>
      </c>
      <c r="E20" s="61">
        <f t="shared" si="0"/>
        <v>6000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61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61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61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61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61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61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61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61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61">
        <f t="shared" si="0"/>
        <v>0</v>
      </c>
      <c r="F29" s="7"/>
    </row>
    <row r="30" spans="1:6" ht="15" customHeight="1" x14ac:dyDescent="0.2">
      <c r="A30" s="33" t="s">
        <v>28</v>
      </c>
      <c r="B30" s="19">
        <v>1623216.42</v>
      </c>
      <c r="C30" s="19">
        <v>1875000</v>
      </c>
      <c r="D30" s="74">
        <v>1948000</v>
      </c>
      <c r="E30" s="61">
        <f t="shared" si="0"/>
        <v>73000</v>
      </c>
      <c r="F30" s="7"/>
    </row>
    <row r="31" spans="1:6" s="26" customFormat="1" ht="15" customHeight="1" x14ac:dyDescent="0.25">
      <c r="A31" s="17" t="s">
        <v>29</v>
      </c>
      <c r="B31" s="34">
        <v>33061956.690000005</v>
      </c>
      <c r="C31" s="34">
        <v>35057011</v>
      </c>
      <c r="D31" s="34">
        <f>SUM(D17:D30)</f>
        <v>35105511</v>
      </c>
      <c r="E31" s="62">
        <f t="shared" si="0"/>
        <v>48500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410486.88</v>
      </c>
      <c r="C37" s="19">
        <v>413032</v>
      </c>
      <c r="D37" s="19">
        <v>364532</v>
      </c>
      <c r="E37" s="61">
        <f t="shared" si="0"/>
        <v>-48500</v>
      </c>
      <c r="F37" s="16"/>
    </row>
    <row r="38" spans="1:6" s="26" customFormat="1" ht="15" customHeight="1" x14ac:dyDescent="0.25">
      <c r="A38" s="38" t="s">
        <v>36</v>
      </c>
      <c r="B38" s="39">
        <v>33472443.570000004</v>
      </c>
      <c r="C38" s="39">
        <v>35470043</v>
      </c>
      <c r="D38" s="39">
        <f>SUM(D31:D37)</f>
        <v>35470043</v>
      </c>
      <c r="E38" s="39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31">
        <f t="shared" si="0"/>
        <v>0</v>
      </c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19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1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61">
        <f t="shared" si="0"/>
        <v>0</v>
      </c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1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1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36587828.570000008</v>
      </c>
      <c r="C47" s="44">
        <v>38585428</v>
      </c>
      <c r="D47" s="44">
        <f>D46+D45+D38+D14+D13+D12</f>
        <v>35470043</v>
      </c>
      <c r="E47" s="44">
        <f t="shared" si="0"/>
        <v>-3115385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6396237</v>
      </c>
      <c r="C13" s="28">
        <v>6396237</v>
      </c>
      <c r="D13" s="28">
        <v>0</v>
      </c>
      <c r="E13" s="62">
        <f t="shared" si="0"/>
        <v>-6396237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76664456</v>
      </c>
      <c r="C17" s="19">
        <v>79418000</v>
      </c>
      <c r="D17" s="19">
        <v>76538000</v>
      </c>
      <c r="E17" s="19">
        <f>D17-C17</f>
        <v>-2880000</v>
      </c>
      <c r="F17" s="7"/>
    </row>
    <row r="18" spans="1:6" ht="15" customHeight="1" x14ac:dyDescent="0.2">
      <c r="A18" s="14" t="s">
        <v>18</v>
      </c>
      <c r="B18" s="19">
        <v>9248768</v>
      </c>
      <c r="C18" s="19">
        <v>9686000</v>
      </c>
      <c r="D18" s="19">
        <v>9250000</v>
      </c>
      <c r="E18" s="32">
        <f>D18-C18</f>
        <v>-436000</v>
      </c>
      <c r="F18" s="7"/>
    </row>
    <row r="19" spans="1:6" ht="15" customHeight="1" x14ac:dyDescent="0.2">
      <c r="A19" s="33" t="s">
        <v>19</v>
      </c>
      <c r="B19" s="19">
        <v>2072394</v>
      </c>
      <c r="C19" s="19">
        <v>2114000</v>
      </c>
      <c r="D19" s="19">
        <v>2073000</v>
      </c>
      <c r="E19" s="32">
        <f t="shared" ref="E19:E30" si="1">D19-C19</f>
        <v>-41000</v>
      </c>
      <c r="F19" s="7"/>
    </row>
    <row r="20" spans="1:6" ht="15" customHeight="1" x14ac:dyDescent="0.2">
      <c r="A20" s="33" t="s">
        <v>20</v>
      </c>
      <c r="B20" s="19">
        <v>1195458</v>
      </c>
      <c r="C20" s="19">
        <v>1220000</v>
      </c>
      <c r="D20" s="19">
        <v>1196000</v>
      </c>
      <c r="E20" s="32">
        <f t="shared" si="1"/>
        <v>-24000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1380544</v>
      </c>
      <c r="C24" s="19">
        <v>1409000</v>
      </c>
      <c r="D24" s="19">
        <v>1381000</v>
      </c>
      <c r="E24" s="32">
        <f t="shared" si="1"/>
        <v>-28000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1120979</v>
      </c>
      <c r="C27" s="19">
        <v>1348000</v>
      </c>
      <c r="D27" s="19">
        <v>1121000</v>
      </c>
      <c r="E27" s="32">
        <f t="shared" si="1"/>
        <v>-227000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291144</v>
      </c>
      <c r="C29" s="19">
        <v>396000</v>
      </c>
      <c r="D29" s="19">
        <v>368000</v>
      </c>
      <c r="E29" s="32">
        <f t="shared" si="1"/>
        <v>-28000</v>
      </c>
      <c r="F29" s="7"/>
    </row>
    <row r="30" spans="1:6" ht="15" customHeight="1" x14ac:dyDescent="0.2">
      <c r="A30" s="33" t="s">
        <v>28</v>
      </c>
      <c r="B30" s="19">
        <v>125268</v>
      </c>
      <c r="C30" s="19">
        <v>137100</v>
      </c>
      <c r="D30" s="19">
        <v>127000</v>
      </c>
      <c r="E30" s="32">
        <f t="shared" si="1"/>
        <v>-10100</v>
      </c>
      <c r="F30" s="7"/>
    </row>
    <row r="31" spans="1:6" s="26" customFormat="1" ht="15" customHeight="1" x14ac:dyDescent="0.25">
      <c r="A31" s="17" t="s">
        <v>29</v>
      </c>
      <c r="B31" s="34">
        <v>92099011</v>
      </c>
      <c r="C31" s="34">
        <v>95728100</v>
      </c>
      <c r="D31" s="34">
        <v>92054000</v>
      </c>
      <c r="E31" s="35">
        <f>D31-C31</f>
        <v>-3674100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8" si="2">D34-C34</f>
        <v>0</v>
      </c>
      <c r="F34" s="16"/>
    </row>
    <row r="35" spans="1:6" ht="15" customHeight="1" x14ac:dyDescent="0.2">
      <c r="A35" s="21" t="s">
        <v>33</v>
      </c>
      <c r="B35" s="19">
        <v>151741</v>
      </c>
      <c r="C35" s="19">
        <v>156000</v>
      </c>
      <c r="D35" s="19">
        <v>161000</v>
      </c>
      <c r="E35" s="61">
        <f t="shared" si="2"/>
        <v>5000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3684748</v>
      </c>
      <c r="C37" s="19">
        <v>7471548</v>
      </c>
      <c r="D37" s="19">
        <v>11140648</v>
      </c>
      <c r="E37" s="61">
        <f t="shared" si="2"/>
        <v>3669100</v>
      </c>
      <c r="F37" s="16"/>
    </row>
    <row r="38" spans="1:6" s="26" customFormat="1" ht="15" customHeight="1" x14ac:dyDescent="0.25">
      <c r="A38" s="38" t="s">
        <v>36</v>
      </c>
      <c r="B38" s="39">
        <v>95935500</v>
      </c>
      <c r="C38" s="39">
        <v>103355648</v>
      </c>
      <c r="D38" s="39">
        <v>103355648</v>
      </c>
      <c r="E38" s="62">
        <f t="shared" si="2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19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19">
        <f t="shared" ref="E44:E46" si="3"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28">
        <f t="shared" si="3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28">
        <f t="shared" si="3"/>
        <v>0</v>
      </c>
      <c r="F46" s="42"/>
    </row>
    <row r="47" spans="1:6" s="26" customFormat="1" ht="15" customHeight="1" thickBot="1" x14ac:dyDescent="0.3">
      <c r="A47" s="43" t="s">
        <v>45</v>
      </c>
      <c r="B47" s="44">
        <v>102331737</v>
      </c>
      <c r="C47" s="44">
        <v>109751885</v>
      </c>
      <c r="D47" s="44">
        <v>103355648</v>
      </c>
      <c r="E47" s="65">
        <f>D47-C47</f>
        <v>-6396237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4760441</v>
      </c>
      <c r="C13" s="28">
        <v>4760441</v>
      </c>
      <c r="D13" s="28">
        <v>0</v>
      </c>
      <c r="E13" s="62">
        <v>-4760441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42550863.82</v>
      </c>
      <c r="C17" s="19">
        <v>46115749</v>
      </c>
      <c r="D17" s="19">
        <v>47660991</v>
      </c>
      <c r="E17" s="19">
        <v>1545242</v>
      </c>
      <c r="F17" s="7"/>
    </row>
    <row r="18" spans="1:6" ht="15" customHeight="1" x14ac:dyDescent="0.2">
      <c r="A18" s="14" t="s">
        <v>18</v>
      </c>
      <c r="B18" s="19">
        <v>1274331.5</v>
      </c>
      <c r="C18" s="19">
        <v>931426</v>
      </c>
      <c r="D18" s="19">
        <v>1282635</v>
      </c>
      <c r="E18" s="32">
        <v>351209</v>
      </c>
      <c r="F18" s="7"/>
    </row>
    <row r="19" spans="1:6" ht="15" customHeight="1" x14ac:dyDescent="0.2">
      <c r="A19" s="33" t="s">
        <v>19</v>
      </c>
      <c r="B19" s="19">
        <v>1533685.53</v>
      </c>
      <c r="C19" s="19">
        <v>1626798</v>
      </c>
      <c r="D19" s="19">
        <v>1560534</v>
      </c>
      <c r="E19" s="32">
        <v>-66264</v>
      </c>
      <c r="F19" s="7"/>
    </row>
    <row r="20" spans="1:6" ht="15" customHeight="1" x14ac:dyDescent="0.2">
      <c r="A20" s="33" t="s">
        <v>20</v>
      </c>
      <c r="B20" s="19">
        <v>796311.14</v>
      </c>
      <c r="C20" s="19">
        <v>824200</v>
      </c>
      <c r="D20" s="19">
        <v>791263</v>
      </c>
      <c r="E20" s="32">
        <v>-32937</v>
      </c>
      <c r="F20" s="7"/>
    </row>
    <row r="21" spans="1:6" ht="15" customHeight="1" x14ac:dyDescent="0.2">
      <c r="A21" s="33" t="s">
        <v>21</v>
      </c>
      <c r="B21" s="19">
        <v>0</v>
      </c>
      <c r="C21" s="19">
        <v>365858</v>
      </c>
      <c r="D21" s="19">
        <v>0</v>
      </c>
      <c r="E21" s="32">
        <v>-365858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524398</v>
      </c>
      <c r="C27" s="19">
        <v>658097</v>
      </c>
      <c r="D27" s="19">
        <v>647928</v>
      </c>
      <c r="E27" s="32">
        <v>-10169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v>0</v>
      </c>
      <c r="F29" s="7"/>
    </row>
    <row r="30" spans="1:6" ht="15" customHeight="1" x14ac:dyDescent="0.2">
      <c r="A30" s="33" t="s">
        <v>28</v>
      </c>
      <c r="B30" s="19">
        <v>215476.54</v>
      </c>
      <c r="C30" s="19">
        <v>256582</v>
      </c>
      <c r="D30" s="19">
        <v>260355</v>
      </c>
      <c r="E30" s="32">
        <v>3773</v>
      </c>
      <c r="F30" s="7"/>
    </row>
    <row r="31" spans="1:6" s="26" customFormat="1" ht="15" customHeight="1" x14ac:dyDescent="0.25">
      <c r="A31" s="17" t="s">
        <v>29</v>
      </c>
      <c r="B31" s="34">
        <v>46895066.530000001</v>
      </c>
      <c r="C31" s="34">
        <v>50778710</v>
      </c>
      <c r="D31" s="34">
        <v>52203706</v>
      </c>
      <c r="E31" s="35">
        <v>1424996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851573.79</v>
      </c>
      <c r="C37" s="19">
        <v>1110410</v>
      </c>
      <c r="D37" s="19">
        <v>1185414</v>
      </c>
      <c r="E37" s="61">
        <v>75004</v>
      </c>
      <c r="F37" s="16"/>
    </row>
    <row r="38" spans="1:6" s="26" customFormat="1" ht="15" customHeight="1" x14ac:dyDescent="0.25">
      <c r="A38" s="38" t="s">
        <v>36</v>
      </c>
      <c r="B38" s="39">
        <v>47746640.32</v>
      </c>
      <c r="C38" s="39">
        <v>51889120</v>
      </c>
      <c r="D38" s="39">
        <v>53389120</v>
      </c>
      <c r="E38" s="63">
        <v>1500000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52507081.32</v>
      </c>
      <c r="C47" s="44">
        <v>56649561</v>
      </c>
      <c r="D47" s="44">
        <v>53389120</v>
      </c>
      <c r="E47" s="65">
        <v>-3260441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250000</v>
      </c>
      <c r="D11" s="19">
        <v>0</v>
      </c>
      <c r="E11" s="61">
        <f t="shared" si="0"/>
        <v>-250000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250000</v>
      </c>
      <c r="D12" s="24">
        <v>0</v>
      </c>
      <c r="E12" s="62">
        <f t="shared" si="0"/>
        <v>-250000</v>
      </c>
      <c r="F12" s="25"/>
    </row>
    <row r="13" spans="1:12" s="26" customFormat="1" ht="15" customHeight="1" x14ac:dyDescent="0.25">
      <c r="A13" s="23" t="s">
        <v>156</v>
      </c>
      <c r="B13" s="28">
        <v>2994071</v>
      </c>
      <c r="C13" s="28">
        <v>2994071</v>
      </c>
      <c r="D13" s="28">
        <v>0</v>
      </c>
      <c r="E13" s="62">
        <f t="shared" si="0"/>
        <v>-2994071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32133738</v>
      </c>
      <c r="C17" s="19">
        <v>31570667</v>
      </c>
      <c r="D17" s="19">
        <v>32458977</v>
      </c>
      <c r="E17" s="19">
        <f>D17-C17</f>
        <v>888310</v>
      </c>
      <c r="F17" s="7"/>
    </row>
    <row r="18" spans="1:6" ht="15" customHeight="1" x14ac:dyDescent="0.2">
      <c r="A18" s="14" t="s">
        <v>18</v>
      </c>
      <c r="B18" s="19">
        <v>176096</v>
      </c>
      <c r="C18" s="19">
        <v>169595</v>
      </c>
      <c r="D18" s="19">
        <v>171565</v>
      </c>
      <c r="E18" s="32">
        <f>D18-C18</f>
        <v>1970</v>
      </c>
      <c r="F18" s="7"/>
    </row>
    <row r="19" spans="1:6" ht="15" customHeight="1" x14ac:dyDescent="0.2">
      <c r="A19" s="33" t="s">
        <v>19</v>
      </c>
      <c r="B19" s="19">
        <v>1439750</v>
      </c>
      <c r="C19" s="19">
        <v>1408865</v>
      </c>
      <c r="D19" s="19">
        <v>1441080</v>
      </c>
      <c r="E19" s="32">
        <f t="shared" ref="E19:E30" si="1">D19-C19</f>
        <v>32215</v>
      </c>
      <c r="F19" s="7"/>
    </row>
    <row r="20" spans="1:6" ht="15" customHeight="1" x14ac:dyDescent="0.2">
      <c r="A20" s="33" t="s">
        <v>20</v>
      </c>
      <c r="B20" s="19">
        <v>722405</v>
      </c>
      <c r="C20" s="19">
        <v>704568</v>
      </c>
      <c r="D20" s="19">
        <v>720630</v>
      </c>
      <c r="E20" s="32">
        <f t="shared" si="1"/>
        <v>16062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437908</v>
      </c>
      <c r="C29" s="19">
        <v>431533</v>
      </c>
      <c r="D29" s="19">
        <v>434770</v>
      </c>
      <c r="E29" s="32">
        <f t="shared" si="1"/>
        <v>3237</v>
      </c>
      <c r="F29" s="7"/>
    </row>
    <row r="30" spans="1:6" ht="15" customHeight="1" x14ac:dyDescent="0.2">
      <c r="A30" s="33" t="s">
        <v>28</v>
      </c>
      <c r="B30" s="19">
        <v>6360521</v>
      </c>
      <c r="C30" s="19">
        <v>6977472</v>
      </c>
      <c r="D30" s="19">
        <v>6302739</v>
      </c>
      <c r="E30" s="32">
        <f t="shared" si="1"/>
        <v>-674733</v>
      </c>
      <c r="F30" s="7"/>
    </row>
    <row r="31" spans="1:6" s="26" customFormat="1" ht="15" customHeight="1" x14ac:dyDescent="0.25">
      <c r="A31" s="17" t="s">
        <v>29</v>
      </c>
      <c r="B31" s="34">
        <v>41270418</v>
      </c>
      <c r="C31" s="34">
        <v>41262700</v>
      </c>
      <c r="D31" s="34">
        <v>41529761</v>
      </c>
      <c r="E31" s="35">
        <f>D31-C31</f>
        <v>267061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38380</v>
      </c>
      <c r="C33" s="19">
        <v>38379</v>
      </c>
      <c r="D33" s="19">
        <v>0</v>
      </c>
      <c r="E33" s="61">
        <f>D33-C33</f>
        <v>-38379</v>
      </c>
      <c r="F33" s="16"/>
    </row>
    <row r="34" spans="1:6" ht="15" customHeight="1" x14ac:dyDescent="0.2">
      <c r="A34" s="37" t="s">
        <v>32</v>
      </c>
      <c r="B34" s="19">
        <v>162615</v>
      </c>
      <c r="C34" s="19">
        <v>130000</v>
      </c>
      <c r="D34" s="19">
        <v>145000</v>
      </c>
      <c r="E34" s="61">
        <f t="shared" ref="E34:E38" si="2">D34-C34</f>
        <v>15000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2244164</v>
      </c>
      <c r="C37" s="19">
        <v>2886652</v>
      </c>
      <c r="D37" s="19">
        <v>2642970</v>
      </c>
      <c r="E37" s="61">
        <f t="shared" si="2"/>
        <v>-243682</v>
      </c>
      <c r="F37" s="16"/>
    </row>
    <row r="38" spans="1:6" s="26" customFormat="1" ht="15" customHeight="1" x14ac:dyDescent="0.25">
      <c r="A38" s="38" t="s">
        <v>36</v>
      </c>
      <c r="B38" s="39">
        <v>43715577</v>
      </c>
      <c r="C38" s="39">
        <v>44317731</v>
      </c>
      <c r="D38" s="39">
        <v>44317731</v>
      </c>
      <c r="E38" s="39">
        <f t="shared" si="2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46709648</v>
      </c>
      <c r="C47" s="44">
        <v>47561802</v>
      </c>
      <c r="D47" s="44">
        <v>44317731</v>
      </c>
      <c r="E47" s="65">
        <v>-3244071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74923</v>
      </c>
      <c r="C11" s="19">
        <v>74923</v>
      </c>
      <c r="D11" s="19">
        <v>74923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74923</v>
      </c>
      <c r="C12" s="24">
        <v>74923</v>
      </c>
      <c r="D12" s="24">
        <v>74923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3652546</v>
      </c>
      <c r="C13" s="28">
        <v>3652546</v>
      </c>
      <c r="D13" s="28">
        <v>0</v>
      </c>
      <c r="E13" s="62">
        <v>-3652546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55823491</v>
      </c>
      <c r="C17" s="19">
        <v>56306285</v>
      </c>
      <c r="D17" s="19">
        <v>56398893</v>
      </c>
      <c r="E17" s="19">
        <v>92608</v>
      </c>
      <c r="F17" s="7"/>
    </row>
    <row r="18" spans="1:6" ht="15" customHeight="1" x14ac:dyDescent="0.2">
      <c r="A18" s="14" t="s">
        <v>18</v>
      </c>
      <c r="B18" s="19">
        <v>641934</v>
      </c>
      <c r="C18" s="19">
        <v>641934</v>
      </c>
      <c r="D18" s="19">
        <v>640500</v>
      </c>
      <c r="E18" s="32">
        <v>-1434</v>
      </c>
      <c r="F18" s="7"/>
    </row>
    <row r="19" spans="1:6" ht="15" customHeight="1" x14ac:dyDescent="0.2">
      <c r="A19" s="33" t="s">
        <v>19</v>
      </c>
      <c r="B19" s="19">
        <v>2184651</v>
      </c>
      <c r="C19" s="19">
        <v>2184651</v>
      </c>
      <c r="D19" s="19">
        <v>2178000</v>
      </c>
      <c r="E19" s="32">
        <v>-6651</v>
      </c>
      <c r="F19" s="7"/>
    </row>
    <row r="20" spans="1:6" ht="15" customHeight="1" x14ac:dyDescent="0.2">
      <c r="A20" s="33" t="s">
        <v>20</v>
      </c>
      <c r="B20" s="19">
        <v>1130162</v>
      </c>
      <c r="C20" s="19">
        <v>1130162</v>
      </c>
      <c r="D20" s="19">
        <v>1123000</v>
      </c>
      <c r="E20" s="32">
        <v>-7162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484584</v>
      </c>
      <c r="C27" s="19">
        <v>484584</v>
      </c>
      <c r="D27" s="19">
        <v>486000</v>
      </c>
      <c r="E27" s="32">
        <v>1416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188515</v>
      </c>
      <c r="C29" s="19">
        <v>188515</v>
      </c>
      <c r="D29" s="19">
        <v>181420</v>
      </c>
      <c r="E29" s="32">
        <v>-7095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v>0</v>
      </c>
      <c r="F30" s="7"/>
    </row>
    <row r="31" spans="1:6" s="26" customFormat="1" ht="15" customHeight="1" x14ac:dyDescent="0.25">
      <c r="A31" s="17" t="s">
        <v>29</v>
      </c>
      <c r="B31" s="34">
        <v>60453337</v>
      </c>
      <c r="C31" s="34">
        <v>60936131</v>
      </c>
      <c r="D31" s="34">
        <v>61007813</v>
      </c>
      <c r="E31" s="35">
        <v>71682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12495</v>
      </c>
      <c r="C33" s="19">
        <v>12495</v>
      </c>
      <c r="D33" s="19">
        <v>16801</v>
      </c>
      <c r="E33" s="61">
        <v>4306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702501</v>
      </c>
      <c r="C37" s="19">
        <v>702501</v>
      </c>
      <c r="D37" s="19">
        <v>626513</v>
      </c>
      <c r="E37" s="61">
        <v>-75988</v>
      </c>
      <c r="F37" s="16"/>
    </row>
    <row r="38" spans="1:6" s="26" customFormat="1" ht="15" customHeight="1" x14ac:dyDescent="0.25">
      <c r="A38" s="38" t="s">
        <v>36</v>
      </c>
      <c r="B38" s="39">
        <v>61168333</v>
      </c>
      <c r="C38" s="39">
        <v>61651127</v>
      </c>
      <c r="D38" s="39">
        <v>61651127</v>
      </c>
      <c r="E38" s="63"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64895802</v>
      </c>
      <c r="C47" s="44">
        <v>65378596</v>
      </c>
      <c r="D47" s="44">
        <v>61726050</v>
      </c>
      <c r="E47" s="65">
        <v>-3652546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5077968</v>
      </c>
      <c r="C13" s="28">
        <v>5077968</v>
      </c>
      <c r="D13" s="28">
        <v>0</v>
      </c>
      <c r="E13" s="62">
        <v>-5077968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69434187.620000005</v>
      </c>
      <c r="C17" s="19">
        <v>69595789</v>
      </c>
      <c r="D17" s="19">
        <v>70275903</v>
      </c>
      <c r="E17" s="19">
        <v>680114</v>
      </c>
      <c r="F17" s="7"/>
    </row>
    <row r="18" spans="1:6" ht="15" customHeight="1" x14ac:dyDescent="0.2">
      <c r="A18" s="14" t="s">
        <v>18</v>
      </c>
      <c r="B18" s="19">
        <v>4032122</v>
      </c>
      <c r="C18" s="19">
        <v>4141570</v>
      </c>
      <c r="D18" s="19">
        <v>4141570</v>
      </c>
      <c r="E18" s="32">
        <v>0</v>
      </c>
      <c r="F18" s="7"/>
    </row>
    <row r="19" spans="1:6" ht="15" customHeight="1" x14ac:dyDescent="0.2">
      <c r="A19" s="33" t="s">
        <v>19</v>
      </c>
      <c r="B19" s="19">
        <v>2729815</v>
      </c>
      <c r="C19" s="19">
        <v>2729815</v>
      </c>
      <c r="D19" s="19">
        <v>2762880</v>
      </c>
      <c r="E19" s="32">
        <v>33065</v>
      </c>
      <c r="F19" s="7"/>
    </row>
    <row r="20" spans="1:6" ht="15" customHeight="1" x14ac:dyDescent="0.2">
      <c r="A20" s="33" t="s">
        <v>20</v>
      </c>
      <c r="B20" s="19">
        <v>1317931.2</v>
      </c>
      <c r="C20" s="19">
        <v>1317932</v>
      </c>
      <c r="D20" s="19">
        <v>1333930</v>
      </c>
      <c r="E20" s="32">
        <v>15998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11521597.189999999</v>
      </c>
      <c r="C27" s="19">
        <v>11521774</v>
      </c>
      <c r="D27" s="19">
        <v>12022924</v>
      </c>
      <c r="E27" s="32">
        <v>501150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1032106.5</v>
      </c>
      <c r="C29" s="19">
        <v>1056677</v>
      </c>
      <c r="D29" s="19">
        <v>1398060</v>
      </c>
      <c r="E29" s="32">
        <v>341383</v>
      </c>
      <c r="F29" s="7"/>
    </row>
    <row r="30" spans="1:6" ht="15" customHeight="1" x14ac:dyDescent="0.2">
      <c r="A30" s="33" t="s">
        <v>28</v>
      </c>
      <c r="B30" s="19">
        <v>716232.81</v>
      </c>
      <c r="C30" s="19">
        <v>806498</v>
      </c>
      <c r="D30" s="19">
        <v>659521</v>
      </c>
      <c r="E30" s="32">
        <v>-146977</v>
      </c>
      <c r="F30" s="7"/>
    </row>
    <row r="31" spans="1:6" s="26" customFormat="1" ht="15" customHeight="1" x14ac:dyDescent="0.25">
      <c r="A31" s="17" t="s">
        <v>29</v>
      </c>
      <c r="B31" s="34">
        <v>90783992.320000008</v>
      </c>
      <c r="C31" s="34">
        <v>91170055</v>
      </c>
      <c r="D31" s="34">
        <v>92594788</v>
      </c>
      <c r="E31" s="35">
        <v>1424733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666950</v>
      </c>
      <c r="C33" s="19">
        <v>710532</v>
      </c>
      <c r="D33" s="19">
        <v>652637</v>
      </c>
      <c r="E33" s="61">
        <v>-57895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3633654.38</v>
      </c>
      <c r="C37" s="19">
        <v>4991512</v>
      </c>
      <c r="D37" s="19">
        <v>3624674</v>
      </c>
      <c r="E37" s="61">
        <v>-1366838</v>
      </c>
      <c r="F37" s="16"/>
    </row>
    <row r="38" spans="1:6" s="26" customFormat="1" ht="15" customHeight="1" x14ac:dyDescent="0.25">
      <c r="A38" s="38" t="s">
        <v>36</v>
      </c>
      <c r="B38" s="39">
        <v>95084596.700000003</v>
      </c>
      <c r="C38" s="39">
        <v>96872099</v>
      </c>
      <c r="D38" s="39">
        <v>96872099</v>
      </c>
      <c r="E38" s="63"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100162564.7</v>
      </c>
      <c r="C47" s="44">
        <v>101950067</v>
      </c>
      <c r="D47" s="44">
        <v>96872099</v>
      </c>
      <c r="E47" s="65">
        <v>-5077968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pane="bottomLeft" activeCell="H15" sqref="H15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BOR!B7+LUMCON!B7+LOSFA!B7+'UL Summary'!B7+'LSU Summary'!B7+SUSummary!B7+LCTCSummary!B7</f>
        <v>0</v>
      </c>
      <c r="C7" s="19">
        <f>BOR!C7+LUMCON!C7+LOSFA!C7+'UL Summary'!C7+'LSU Summary'!C7+SUSummary!C7+LCTCSummary!C7</f>
        <v>0</v>
      </c>
      <c r="D7" s="19">
        <f>BOR!D7+LUMCON!D7+LOSFA!D7+'UL Summary'!D7+'LSU Summary'!D7+SUSummary!D7+LCTCSummary!D7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BOR!B8+LUMCON!B8+LOSFA!B8+'UL Summary'!B8+'LSU Summary'!B8+SUSummary!B8+LCTCSummary!B8</f>
        <v>0</v>
      </c>
      <c r="C8" s="19">
        <f>BOR!C8+LUMCON!C8+LOSFA!C8+'UL Summary'!C8+'LSU Summary'!C8+SUSummary!C8+LCTCSummary!C8</f>
        <v>0</v>
      </c>
      <c r="D8" s="19">
        <f>BOR!D8+LUMCON!D8+LOSFA!D8+'UL Summary'!D8+'LSU Summary'!D8+SUSummary!D8+LCTCSummary!D8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BOR!B9+LUMCON!B9+LOSFA!B9+'UL Summary'!B9+'LSU Summary'!B9+SUSummary!B9+LCTCSummary!B9</f>
        <v>0</v>
      </c>
      <c r="C9" s="19">
        <f>BOR!C9+LUMCON!C9+LOSFA!C9+'UL Summary'!C9+'LSU Summary'!C9+SUSummary!C9+LCTCSummary!C9</f>
        <v>0</v>
      </c>
      <c r="D9" s="19">
        <f>BOR!D9+LUMCON!D9+LOSFA!D9+'UL Summary'!D9+'LSU Summary'!D9+SUSummary!D9+LCTCSummary!D9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BOR!B10+LUMCON!B10+LOSFA!B10+'UL Summary'!B10+'LSU Summary'!B10+SUSummary!B10+LCTCSummary!B10</f>
        <v>10575923.01</v>
      </c>
      <c r="C10" s="19">
        <f>BOR!C10+LUMCON!C10+LOSFA!C10+'UL Summary'!C10+'LSU Summary'!C10+SUSummary!C10+LCTCSummary!C10</f>
        <v>10590195</v>
      </c>
      <c r="D10" s="19">
        <f>BOR!D10+LUMCON!D10+LOSFA!D10+'UL Summary'!D10+'LSU Summary'!D10+SUSummary!D10+LCTCSummary!D10</f>
        <v>10642631</v>
      </c>
      <c r="E10" s="61">
        <f t="shared" si="0"/>
        <v>52436</v>
      </c>
      <c r="F10" s="16"/>
    </row>
    <row r="11" spans="1:12" ht="15" customHeight="1" x14ac:dyDescent="0.2">
      <c r="A11" s="22" t="s">
        <v>12</v>
      </c>
      <c r="B11" s="19">
        <f>BOR!B11+LUMCON!B11+LOSFA!B11+'UL Summary'!B11+'LSU Summary'!B11+SUSummary!B11+LCTCSummary!B11</f>
        <v>6623785.46</v>
      </c>
      <c r="C11" s="19">
        <f>BOR!C11+LUMCON!C11+LOSFA!C11+'UL Summary'!C11+'LSU Summary'!C11+SUSummary!C11+LCTCSummary!C11</f>
        <v>10137656</v>
      </c>
      <c r="D11" s="19">
        <f>BOR!D11+LUMCON!D11+LOSFA!D11+'UL Summary'!D11+'LSU Summary'!D11+SUSummary!D11+LCTCSummary!D11</f>
        <v>11124625</v>
      </c>
      <c r="E11" s="61">
        <f t="shared" si="0"/>
        <v>986969</v>
      </c>
      <c r="F11" s="16"/>
    </row>
    <row r="12" spans="1:12" s="26" customFormat="1" ht="15" customHeight="1" x14ac:dyDescent="0.25">
      <c r="A12" s="38" t="s">
        <v>13</v>
      </c>
      <c r="B12" s="24">
        <f>SUM(B7:B11)</f>
        <v>17199708.469999999</v>
      </c>
      <c r="C12" s="24">
        <f>SUM(C7:C11)</f>
        <v>20727851</v>
      </c>
      <c r="D12" s="24">
        <f>SUM(D7:D11)</f>
        <v>21767256</v>
      </c>
      <c r="E12" s="62">
        <f t="shared" si="0"/>
        <v>1039405</v>
      </c>
      <c r="F12" s="25"/>
    </row>
    <row r="13" spans="1:12" s="26" customFormat="1" ht="15" customHeight="1" x14ac:dyDescent="0.25">
      <c r="A13" s="23" t="s">
        <v>156</v>
      </c>
      <c r="B13" s="28">
        <f>BOR!B13+LUMCON!B13+LOSFA!B13+'UL Summary'!B13+'LSU Summary'!B13+SUSummary!B13+LCTCSummary!B13</f>
        <v>97273987.530000001</v>
      </c>
      <c r="C13" s="28">
        <f>BOR!C13+LUMCON!C13+LOSFA!C13+'UL Summary'!C13+'LSU Summary'!C13+SUSummary!C13+LCTCSummary!C13</f>
        <v>97371117</v>
      </c>
      <c r="D13" s="28">
        <f>BOR!D13+LUMCON!D13+LOSFA!D13+'UL Summary'!D13+'LSU Summary'!D13+SUSummary!D13+LCTCSummary!D13</f>
        <v>3250000</v>
      </c>
      <c r="E13" s="62">
        <f>D13-C13</f>
        <v>-94121117</v>
      </c>
      <c r="F13" s="25"/>
    </row>
    <row r="14" spans="1:12" s="26" customFormat="1" ht="15" customHeight="1" x14ac:dyDescent="0.25">
      <c r="A14" s="27" t="s">
        <v>14</v>
      </c>
      <c r="B14" s="28">
        <f>BOR!B14+LUMCON!B14+LOSFA!B14+'UL Summary'!B14+'LSU Summary'!B14+SUSummary!B14+LCTCSummary!B14</f>
        <v>691758</v>
      </c>
      <c r="C14" s="28">
        <f>BOR!C14+LUMCON!C14+LOSFA!C14+'UL Summary'!C14+'LSU Summary'!C14+SUSummary!C14+LCTCSummary!C14</f>
        <v>0</v>
      </c>
      <c r="D14" s="28">
        <f>BOR!D14+LUMCON!D14+LOSFA!D14+'UL Summary'!D14+'LSU Summary'!D14+SUSummary!D14+LCTCSummary!D14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BOR!B17+LUMCON!B17+LOSFA!B17+'UL Summary'!B17+'LSU Summary'!B17+SUSummary!B17+LCTCSummary!B17</f>
        <v>1082067844.22</v>
      </c>
      <c r="C17" s="19">
        <f>BOR!C17+LUMCON!C17+LOSFA!C17+'UL Summary'!C17+'LSU Summary'!C17+SUSummary!C17+LCTCSummary!C17</f>
        <v>1093784401.96</v>
      </c>
      <c r="D17" s="19">
        <f>BOR!D17+LUMCON!D17+LOSFA!D17+'UL Summary'!D17+'LSU Summary'!D17+SUSummary!D17+LCTCSummary!D17</f>
        <v>1109091091.6300001</v>
      </c>
      <c r="E17" s="19">
        <f>D17-C17</f>
        <v>15306689.670000076</v>
      </c>
      <c r="F17" s="7"/>
    </row>
    <row r="18" spans="1:6" ht="15" customHeight="1" x14ac:dyDescent="0.2">
      <c r="A18" s="14" t="s">
        <v>18</v>
      </c>
      <c r="B18" s="19">
        <f>BOR!B18+LUMCON!B18+LOSFA!B18+'UL Summary'!B18+'LSU Summary'!B18+SUSummary!B18+LCTCSummary!B18</f>
        <v>132433453.75</v>
      </c>
      <c r="C18" s="19">
        <f>BOR!C18+LUMCON!C18+LOSFA!C18+'UL Summary'!C18+'LSU Summary'!C18+SUSummary!C18+LCTCSummary!C18</f>
        <v>135861277.52000001</v>
      </c>
      <c r="D18" s="19">
        <f>BOR!D18+LUMCON!D18+LOSFA!D18+'UL Summary'!D18+'LSU Summary'!D18+SUSummary!D18+LCTCSummary!D18</f>
        <v>146758246.30000001</v>
      </c>
      <c r="E18" s="32">
        <f>D18-C18</f>
        <v>10896968.780000001</v>
      </c>
      <c r="F18" s="7"/>
    </row>
    <row r="19" spans="1:6" ht="15" customHeight="1" x14ac:dyDescent="0.2">
      <c r="A19" s="33" t="s">
        <v>19</v>
      </c>
      <c r="B19" s="19">
        <f>BOR!B19+LUMCON!B19+LOSFA!B19+'UL Summary'!B19+'LSU Summary'!B19+SUSummary!B19+LCTCSummary!B19</f>
        <v>38062072.950000003</v>
      </c>
      <c r="C19" s="19">
        <f>BOR!C19+LUMCON!C19+LOSFA!C19+'UL Summary'!C19+'LSU Summary'!C19+SUSummary!C19+LCTCSummary!C19</f>
        <v>37156987</v>
      </c>
      <c r="D19" s="19">
        <f>BOR!D19+LUMCON!D19+LOSFA!D19+'UL Summary'!D19+'LSU Summary'!D19+SUSummary!D19+LCTCSummary!D19</f>
        <v>39273579</v>
      </c>
      <c r="E19" s="32">
        <f>D19-C19</f>
        <v>2116592</v>
      </c>
      <c r="F19" s="7"/>
    </row>
    <row r="20" spans="1:6" ht="15" customHeight="1" x14ac:dyDescent="0.2">
      <c r="A20" s="33" t="s">
        <v>20</v>
      </c>
      <c r="B20" s="19">
        <f>BOR!B20+LUMCON!B20+LOSFA!B20+'UL Summary'!B20+'LSU Summary'!B20+SUSummary!B20+LCTCSummary!B20</f>
        <v>20163402.300000001</v>
      </c>
      <c r="C20" s="19">
        <f>BOR!C20+LUMCON!C20+LOSFA!C20+'UL Summary'!C20+'LSU Summary'!C20+SUSummary!C20+LCTCSummary!C20</f>
        <v>20210881.240000002</v>
      </c>
      <c r="D20" s="19">
        <f>BOR!D20+LUMCON!D20+LOSFA!D20+'UL Summary'!D20+'LSU Summary'!D20+SUSummary!D20+LCTCSummary!D20</f>
        <v>20602475.5</v>
      </c>
      <c r="E20" s="32">
        <f>D20-C20</f>
        <v>391594.25999999791</v>
      </c>
      <c r="F20" s="7"/>
    </row>
    <row r="21" spans="1:6" ht="15" customHeight="1" x14ac:dyDescent="0.2">
      <c r="A21" s="33" t="s">
        <v>21</v>
      </c>
      <c r="B21" s="19">
        <f>BOR!B21+LUMCON!B21+LOSFA!B21+'UL Summary'!B21+'LSU Summary'!B21+SUSummary!B21+LCTCSummary!B21</f>
        <v>579252.30000000005</v>
      </c>
      <c r="C21" s="19">
        <f>BOR!C21+LUMCON!C21+LOSFA!C21+'UL Summary'!C21+'LSU Summary'!C21+SUSummary!C21+LCTCSummary!C21</f>
        <v>959110</v>
      </c>
      <c r="D21" s="19">
        <f>BOR!D21+LUMCON!D21+LOSFA!D21+'UL Summary'!D21+'LSU Summary'!D21+SUSummary!D21+LCTCSummary!D21</f>
        <v>593252</v>
      </c>
      <c r="E21" s="32">
        <f t="shared" ref="E21:E29" si="1">D21-C21</f>
        <v>-365858</v>
      </c>
      <c r="F21" s="7"/>
    </row>
    <row r="22" spans="1:6" ht="15" customHeight="1" x14ac:dyDescent="0.2">
      <c r="A22" s="33" t="s">
        <v>22</v>
      </c>
      <c r="B22" s="19">
        <f>BOR!B22+LUMCON!B22+LOSFA!B22+'UL Summary'!B22+'LSU Summary'!B22+SUSummary!B22+LCTCSummary!B22</f>
        <v>354897.88</v>
      </c>
      <c r="C22" s="19">
        <f>BOR!C22+LUMCON!C22+LOSFA!C22+'UL Summary'!C22+'LSU Summary'!C22+SUSummary!C22+LCTCSummary!C22</f>
        <v>368871.6</v>
      </c>
      <c r="D22" s="19">
        <f>BOR!D22+LUMCON!D22+LOSFA!D22+'UL Summary'!D22+'LSU Summary'!D22+SUSummary!D22+LCTCSummary!D22</f>
        <v>368871.6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BOR!B23+LUMCON!B23+LOSFA!B23+'UL Summary'!B23+'LSU Summary'!B23+SUSummary!B23+LCTCSummary!B23</f>
        <v>385444.4</v>
      </c>
      <c r="C23" s="19">
        <f>BOR!C23+LUMCON!C23+LOSFA!C23+'UL Summary'!C23+'LSU Summary'!C23+SUSummary!C23+LCTCSummary!C23</f>
        <v>385444.4</v>
      </c>
      <c r="D23" s="19">
        <f>BOR!D23+LUMCON!D23+LOSFA!D23+'UL Summary'!D23+'LSU Summary'!D23+SUSummary!D23+LCTCSummary!D23</f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BOR!B24+LUMCON!B24+LOSFA!B24+'UL Summary'!B24+'LSU Summary'!B24+SUSummary!B24+LCTCSummary!B24</f>
        <v>9366750.9400000013</v>
      </c>
      <c r="C24" s="19">
        <f>BOR!C24+LUMCON!C24+LOSFA!C24+'UL Summary'!C24+'LSU Summary'!C24+SUSummary!C24+LCTCSummary!C24</f>
        <v>9635378.4100000001</v>
      </c>
      <c r="D24" s="19">
        <f>BOR!D24+LUMCON!D24+LOSFA!D24+'UL Summary'!D24+'LSU Summary'!D24+SUSummary!D24+LCTCSummary!D24</f>
        <v>9372008.8000000007</v>
      </c>
      <c r="E24" s="32">
        <f t="shared" si="1"/>
        <v>-263369.6099999994</v>
      </c>
      <c r="F24" s="7"/>
    </row>
    <row r="25" spans="1:6" ht="15" customHeight="1" x14ac:dyDescent="0.2">
      <c r="A25" s="33" t="s">
        <v>23</v>
      </c>
      <c r="B25" s="19">
        <f>BOR!B25+LUMCON!B25+LOSFA!B25+'UL Summary'!B25+'LSU Summary'!B25+SUSummary!B25+LCTCSummary!B25</f>
        <v>0</v>
      </c>
      <c r="C25" s="19">
        <f>BOR!C25+LUMCON!C25+LOSFA!C25+'UL Summary'!C25+'LSU Summary'!C25+SUSummary!C25+LCTCSummary!C25</f>
        <v>0</v>
      </c>
      <c r="D25" s="19">
        <f>BOR!D25+LUMCON!D25+LOSFA!D25+'UL Summary'!D25+'LSU Summary'!D25+SUSummary!D25+LCTCSummary!D25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BOR!B26+LUMCON!B26+LOSFA!B26+'UL Summary'!B26+'LSU Summary'!B26+SUSummary!B26+LCTCSummary!B26</f>
        <v>801738.5</v>
      </c>
      <c r="C26" s="19">
        <f>BOR!C26+LUMCON!C26+LOSFA!C26+'UL Summary'!C26+'LSU Summary'!C26+SUSummary!C26+LCTCSummary!C26</f>
        <v>819022</v>
      </c>
      <c r="D26" s="19">
        <f>BOR!D26+LUMCON!D26+LOSFA!D26+'UL Summary'!D26+'LSU Summary'!D26+SUSummary!D26+LCTCSummary!D26</f>
        <v>819022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BOR!B27+LUMCON!B27+LOSFA!B27+'UL Summary'!B27+'LSU Summary'!B27+SUSummary!B27+LCTCSummary!B27</f>
        <v>111771589.45999999</v>
      </c>
      <c r="C27" s="19">
        <f>BOR!C27+LUMCON!C27+LOSFA!C27+'UL Summary'!C27+'LSU Summary'!C27+SUSummary!C27+LCTCSummary!C27</f>
        <v>121619923</v>
      </c>
      <c r="D27" s="19">
        <f>BOR!D27+LUMCON!D27+LOSFA!D27+'UL Summary'!D27+'LSU Summary'!D27+SUSummary!D27+LCTCSummary!D27</f>
        <v>116011774</v>
      </c>
      <c r="E27" s="32">
        <f t="shared" si="1"/>
        <v>-5608149</v>
      </c>
      <c r="F27" s="7"/>
    </row>
    <row r="28" spans="1:6" ht="15" customHeight="1" x14ac:dyDescent="0.2">
      <c r="A28" s="33" t="s">
        <v>26</v>
      </c>
      <c r="B28" s="19">
        <f>BOR!B28+LUMCON!B28+LOSFA!B28+'UL Summary'!B28+'LSU Summary'!B28+SUSummary!B28+LCTCSummary!B28</f>
        <v>0</v>
      </c>
      <c r="C28" s="19">
        <f>BOR!C28+LUMCON!C28+LOSFA!C28+'UL Summary'!C28+'LSU Summary'!C28+SUSummary!C28+LCTCSummary!C28</f>
        <v>0</v>
      </c>
      <c r="D28" s="19">
        <f>BOR!D28+LUMCON!D28+LOSFA!D28+'UL Summary'!D28+'LSU Summary'!D28+SUSummary!D28+LCTCSummary!D28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BOR!B29+LUMCON!B29+LOSFA!B29+'UL Summary'!B29+'LSU Summary'!B29+SUSummary!B29+LCTCSummary!B29</f>
        <v>12263531.560000001</v>
      </c>
      <c r="C29" s="19">
        <f>BOR!C29+LUMCON!C29+LOSFA!C29+'UL Summary'!C29+'LSU Summary'!C29+SUSummary!C29+LCTCSummary!C29</f>
        <v>12909724.220000001</v>
      </c>
      <c r="D29" s="19">
        <f>BOR!D29+LUMCON!D29+LOSFA!D29+'UL Summary'!D29+'LSU Summary'!D29+SUSummary!D29+LCTCSummary!D29</f>
        <v>12680266</v>
      </c>
      <c r="E29" s="32">
        <f t="shared" si="1"/>
        <v>-229458.22000000067</v>
      </c>
      <c r="F29" s="7"/>
    </row>
    <row r="30" spans="1:6" ht="15" customHeight="1" x14ac:dyDescent="0.2">
      <c r="A30" s="33" t="s">
        <v>28</v>
      </c>
      <c r="B30" s="19">
        <f>BOR!B30+LUMCON!B30+LOSFA!B30+'UL Summary'!B30+'LSU Summary'!B30+SUSummary!B30+LCTCSummary!B30</f>
        <v>32168592.579999998</v>
      </c>
      <c r="C30" s="19">
        <f>BOR!C30+LUMCON!C30+LOSFA!C30+'UL Summary'!C30+'LSU Summary'!C30+SUSummary!C30+LCTCSummary!C30</f>
        <v>35789829.359999999</v>
      </c>
      <c r="D30" s="19">
        <f>BOR!D30+LUMCON!D30+LOSFA!D30+'UL Summary'!D30+'LSU Summary'!D30+SUSummary!D30+LCTCSummary!D30</f>
        <v>34418890</v>
      </c>
      <c r="E30" s="32">
        <f>D30-C30</f>
        <v>-1370939.3599999994</v>
      </c>
      <c r="F30" s="7"/>
    </row>
    <row r="31" spans="1:6" s="26" customFormat="1" ht="15" customHeight="1" x14ac:dyDescent="0.25">
      <c r="A31" s="17" t="s">
        <v>29</v>
      </c>
      <c r="B31" s="34">
        <f>SUM(B17:B30)</f>
        <v>1440418570.8400002</v>
      </c>
      <c r="C31" s="34">
        <f>SUM(C17:C30)</f>
        <v>1469500850.71</v>
      </c>
      <c r="D31" s="34">
        <f>SUM(D17:D30)</f>
        <v>1490374921.23</v>
      </c>
      <c r="E31" s="35">
        <f>SUM(E17:E30)</f>
        <v>20874070.520000078</v>
      </c>
      <c r="F31" s="25"/>
    </row>
    <row r="32" spans="1:6" ht="15" customHeight="1" x14ac:dyDescent="0.2">
      <c r="A32" s="36" t="s">
        <v>30</v>
      </c>
      <c r="B32" s="19">
        <f>BOR!B32+LUMCON!B32+LOSFA!B32+'UL Summary'!B32+'LSU Summary'!B32+SUSummary!B32+LCTCSummary!B32</f>
        <v>0</v>
      </c>
      <c r="C32" s="19">
        <f>BOR!C32+LUMCON!C32+LOSFA!C32+'UL Summary'!C32+'LSU Summary'!C32+SUSummary!C32+LCTCSummary!C32</f>
        <v>0</v>
      </c>
      <c r="D32" s="19">
        <f>BOR!D32+LUMCON!D32+LOSFA!D32+'UL Summary'!D32+'LSU Summary'!D32+SUSummary!D32+LCTCSummary!D32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BOR!B33+LUMCON!B33+LOSFA!B33+'UL Summary'!B33+'LSU Summary'!B33+SUSummary!B33+LCTCSummary!B33</f>
        <v>4800712.68</v>
      </c>
      <c r="C33" s="19">
        <f>BOR!C33+LUMCON!C33+LOSFA!C33+'UL Summary'!C33+'LSU Summary'!C33+SUSummary!C33+LCTCSummary!C33</f>
        <v>8993145</v>
      </c>
      <c r="D33" s="19">
        <f>BOR!D33+LUMCON!D33+LOSFA!D33+'UL Summary'!D33+'LSU Summary'!D33+SUSummary!D33+LCTCSummary!D33</f>
        <v>8527500</v>
      </c>
      <c r="E33" s="61">
        <f t="shared" si="2"/>
        <v>-465645</v>
      </c>
      <c r="F33" s="16"/>
    </row>
    <row r="34" spans="1:6" ht="15" customHeight="1" x14ac:dyDescent="0.2">
      <c r="A34" s="37" t="s">
        <v>32</v>
      </c>
      <c r="B34" s="19">
        <f>BOR!B34+LUMCON!B34+LOSFA!B34+'UL Summary'!B34+'LSU Summary'!B34+SUSummary!B34+LCTCSummary!B34</f>
        <v>1113284</v>
      </c>
      <c r="C34" s="19">
        <f>BOR!C34+LUMCON!C34+LOSFA!C34+'UL Summary'!C34+'LSU Summary'!C34+SUSummary!C34+LCTCSummary!C34</f>
        <v>990000</v>
      </c>
      <c r="D34" s="19">
        <f>BOR!D34+LUMCON!D34+LOSFA!D34+'UL Summary'!D34+'LSU Summary'!D34+SUSummary!D34+LCTCSummary!D34</f>
        <v>1095000</v>
      </c>
      <c r="E34" s="61">
        <f t="shared" si="2"/>
        <v>105000</v>
      </c>
      <c r="F34" s="16"/>
    </row>
    <row r="35" spans="1:6" ht="15" customHeight="1" x14ac:dyDescent="0.2">
      <c r="A35" s="21" t="s">
        <v>33</v>
      </c>
      <c r="B35" s="19">
        <f>BOR!B35+LUMCON!B35+LOSFA!B35+'UL Summary'!B35+'LSU Summary'!B35+SUSummary!B35+LCTCSummary!B35</f>
        <v>151741</v>
      </c>
      <c r="C35" s="19">
        <f>BOR!C35+LUMCON!C35+LOSFA!C35+'UL Summary'!C35+'LSU Summary'!C35+SUSummary!C35+LCTCSummary!C35</f>
        <v>156000</v>
      </c>
      <c r="D35" s="19">
        <f>BOR!D35+LUMCON!D35+LOSFA!D35+'UL Summary'!D35+'LSU Summary'!D35+SUSummary!D35+LCTCSummary!D35</f>
        <v>161000</v>
      </c>
      <c r="E35" s="61">
        <f t="shared" si="2"/>
        <v>5000</v>
      </c>
      <c r="F35" s="16"/>
    </row>
    <row r="36" spans="1:6" ht="15" customHeight="1" x14ac:dyDescent="0.2">
      <c r="A36" s="33" t="s">
        <v>34</v>
      </c>
      <c r="B36" s="19">
        <f>BOR!B36+LUMCON!B36+LOSFA!B36+'UL Summary'!B36+'LSU Summary'!B36+SUSummary!B36+LCTCSummary!B36</f>
        <v>0</v>
      </c>
      <c r="C36" s="19">
        <f>BOR!C36+LUMCON!C36+LOSFA!C36+'UL Summary'!C36+'LSU Summary'!C36+SUSummary!C36+LCTCSummary!C36</f>
        <v>0</v>
      </c>
      <c r="D36" s="19">
        <f>BOR!D36+LUMCON!D36+LOSFA!D36+'UL Summary'!D36+'LSU Summary'!D36+SUSummary!D36+LCTCSummary!D36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BOR!B37+LUMCON!B37+LOSFA!B37+'UL Summary'!B37+'LSU Summary'!B37+SUSummary!B37+LCTCSummary!B37</f>
        <v>51668522.210000001</v>
      </c>
      <c r="C37" s="19">
        <f>BOR!C37+LUMCON!C37+LOSFA!C37+'UL Summary'!C37+'LSU Summary'!C37+SUSummary!C37+LCTCSummary!C37</f>
        <v>90350045.290000007</v>
      </c>
      <c r="D37" s="19">
        <f>BOR!D37+LUMCON!D37+LOSFA!D37+'UL Summary'!D37+'LSU Summary'!D37+SUSummary!D37+LCTCSummary!D37</f>
        <v>80447636</v>
      </c>
      <c r="E37" s="61">
        <f t="shared" si="2"/>
        <v>-9902409.2900000066</v>
      </c>
      <c r="F37" s="16"/>
    </row>
    <row r="38" spans="1:6" s="26" customFormat="1" ht="15" customHeight="1" x14ac:dyDescent="0.25">
      <c r="A38" s="38" t="s">
        <v>36</v>
      </c>
      <c r="B38" s="39">
        <f>SUM(B31:B37)</f>
        <v>1498152830.7300003</v>
      </c>
      <c r="C38" s="39">
        <f>SUM(C31:C37)</f>
        <v>1569990041</v>
      </c>
      <c r="D38" s="39">
        <f>SUM(D31:D37)</f>
        <v>1580606057.23</v>
      </c>
      <c r="E38" s="63">
        <f>E37+E36+E35+E34+E33+E32+E31</f>
        <v>10616016.230000071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BOR!B40+LUMCON!B40+LOSFA!B40+'UL Summary'!B40+'LSU Summary'!B40+SUSummary!B40+LCTCSummary!B40</f>
        <v>32931784.389999997</v>
      </c>
      <c r="C40" s="19">
        <f>BOR!C40+LUMCON!C40+LOSFA!C40+'UL Summary'!C40+'LSU Summary'!C40+SUSummary!C40+LCTCSummary!C40</f>
        <v>55993854</v>
      </c>
      <c r="D40" s="19">
        <f>BOR!D40+LUMCON!D40+LOSFA!D40+'UL Summary'!D40+'LSU Summary'!D40+SUSummary!D40+LCTCSummary!D40</f>
        <v>53164854</v>
      </c>
      <c r="E40" s="60">
        <f>D40-C40</f>
        <v>-2829000</v>
      </c>
      <c r="F40" s="16"/>
    </row>
    <row r="41" spans="1:6" ht="15" customHeight="1" x14ac:dyDescent="0.2">
      <c r="A41" s="20" t="s">
        <v>39</v>
      </c>
      <c r="B41" s="19">
        <f>BOR!B41+LUMCON!B41+LOSFA!B41+'UL Summary'!B41+'LSU Summary'!B41+SUSummary!B41+LCTCSummary!B41</f>
        <v>0</v>
      </c>
      <c r="C41" s="19">
        <f>BOR!C41+LUMCON!C41+LOSFA!C41+'UL Summary'!C41+'LSU Summary'!C41+SUSummary!C41+LCTCSummary!C41</f>
        <v>0</v>
      </c>
      <c r="D41" s="19">
        <f>BOR!D41+LUMCON!D41+LOSFA!D41+'UL Summary'!D41+'LSU Summary'!D41+SUSummary!D41+LCTCSummary!D41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BOR!B43+LUMCON!B43+LOSFA!B43+'UL Summary'!B43+'LSU Summary'!B43+SUSummary!B43+LCTCSummary!B43</f>
        <v>0</v>
      </c>
      <c r="C43" s="19">
        <f>BOR!C43+LUMCON!C43+LOSFA!C43+'UL Summary'!C43+'LSU Summary'!C43+SUSummary!C43+LCTCSummary!C43</f>
        <v>0</v>
      </c>
      <c r="D43" s="19">
        <f>BOR!D43+LUMCON!D43+LOSFA!D43+'UL Summary'!D43+'LSU Summary'!D43+SUSummary!D43+LCTCSummary!D43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BOR!B44+LUMCON!B44+LOSFA!B44+'UL Summary'!B44+'LSU Summary'!B44+SUSummary!B44+LCTCSummary!B44</f>
        <v>16181956.34</v>
      </c>
      <c r="C44" s="19">
        <f>BOR!C44+LUMCON!C44+LOSFA!C44+'UL Summary'!C44+'LSU Summary'!C44+SUSummary!C44+LCTCSummary!C44</f>
        <v>17052942</v>
      </c>
      <c r="D44" s="19">
        <f>BOR!D44+LUMCON!D44+LOSFA!D44+'UL Summary'!D44+'LSU Summary'!D44+SUSummary!D44+LCTCSummary!D44</f>
        <v>17052942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49113740.729999997</v>
      </c>
      <c r="C45" s="28">
        <f>C40+C41+C43+C44</f>
        <v>73046796</v>
      </c>
      <c r="D45" s="28">
        <f>D40+D41+D43+D44</f>
        <v>70217796</v>
      </c>
      <c r="E45" s="62">
        <f>D45-C45</f>
        <v>-2829000</v>
      </c>
      <c r="F45" s="42"/>
    </row>
    <row r="46" spans="1:6" s="26" customFormat="1" ht="15" customHeight="1" x14ac:dyDescent="0.25">
      <c r="A46" s="17" t="s">
        <v>44</v>
      </c>
      <c r="B46" s="28">
        <f>BOR!B46+LUMCON!B46+LOSFA!B48+'UL Summary'!B46+'LSU Summary'!B46+SUSummary!B46+LCTCSummary!B46</f>
        <v>0</v>
      </c>
      <c r="C46" s="28">
        <f>BOR!C46+LUMCON!C46+LOSFA!C48+'UL Summary'!C46+'LSU Summary'!C46+SUSummary!C46+LCTCSummary!C46</f>
        <v>0</v>
      </c>
      <c r="D46" s="28">
        <f>BOR!D46+LUMCON!D46+LOSFA!D48+'UL Summary'!D46+'LSU Summary'!D46+SUSummary!D46+LCTCSummary!D46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1662432025.4600003</v>
      </c>
      <c r="C47" s="44">
        <f>C46+C45+C38+C14+C13+C12</f>
        <v>1761135805</v>
      </c>
      <c r="D47" s="44">
        <f>D46+D45+D38+D14+D13+D12</f>
        <v>1675841109.23</v>
      </c>
      <c r="E47" s="65">
        <f>D47-C47</f>
        <v>-85294695.769999981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185000</v>
      </c>
      <c r="C11" s="19">
        <v>185000</v>
      </c>
      <c r="D11" s="19">
        <v>185000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185000</v>
      </c>
      <c r="C12" s="24">
        <v>185000</v>
      </c>
      <c r="D12" s="24">
        <v>185000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8260596</v>
      </c>
      <c r="C13" s="28">
        <v>8260596</v>
      </c>
      <c r="D13" s="28">
        <v>0</v>
      </c>
      <c r="E13" s="62"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86147778</v>
      </c>
      <c r="C17" s="19">
        <v>83455286</v>
      </c>
      <c r="D17" s="19">
        <v>89719012</v>
      </c>
      <c r="E17" s="19">
        <v>6263726</v>
      </c>
      <c r="F17" s="7"/>
    </row>
    <row r="18" spans="1:6" ht="15" customHeight="1" x14ac:dyDescent="0.2">
      <c r="A18" s="14" t="s">
        <v>18</v>
      </c>
      <c r="B18" s="19">
        <v>6104734</v>
      </c>
      <c r="C18" s="19">
        <v>6772358</v>
      </c>
      <c r="D18" s="19">
        <v>5913953</v>
      </c>
      <c r="E18" s="32">
        <v>-858405</v>
      </c>
      <c r="F18" s="7"/>
    </row>
    <row r="19" spans="1:6" ht="15" customHeight="1" x14ac:dyDescent="0.2">
      <c r="A19" s="33" t="s">
        <v>19</v>
      </c>
      <c r="B19" s="19">
        <v>2728610</v>
      </c>
      <c r="C19" s="19">
        <v>1809536</v>
      </c>
      <c r="D19" s="19">
        <v>2660394</v>
      </c>
      <c r="E19" s="32">
        <v>850858</v>
      </c>
      <c r="F19" s="7"/>
    </row>
    <row r="20" spans="1:6" ht="15" customHeight="1" x14ac:dyDescent="0.2">
      <c r="A20" s="33" t="s">
        <v>20</v>
      </c>
      <c r="B20" s="19">
        <v>1712647</v>
      </c>
      <c r="C20" s="19">
        <v>1674309</v>
      </c>
      <c r="D20" s="19">
        <v>1675937</v>
      </c>
      <c r="E20" s="32">
        <v>1628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25905444</v>
      </c>
      <c r="C27" s="19">
        <v>35680047</v>
      </c>
      <c r="D27" s="19">
        <v>27603129</v>
      </c>
      <c r="E27" s="32">
        <v>-8076918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v>0</v>
      </c>
      <c r="F29" s="7"/>
    </row>
    <row r="30" spans="1:6" ht="15" customHeight="1" x14ac:dyDescent="0.2">
      <c r="A30" s="33" t="s">
        <v>28</v>
      </c>
      <c r="B30" s="19">
        <v>303246</v>
      </c>
      <c r="C30" s="19">
        <v>350000</v>
      </c>
      <c r="D30" s="19">
        <v>350000</v>
      </c>
      <c r="E30" s="32">
        <v>0</v>
      </c>
      <c r="F30" s="7"/>
    </row>
    <row r="31" spans="1:6" s="26" customFormat="1" ht="15" customHeight="1" x14ac:dyDescent="0.25">
      <c r="A31" s="17" t="s">
        <v>29</v>
      </c>
      <c r="B31" s="34">
        <v>122902459</v>
      </c>
      <c r="C31" s="34">
        <v>129741536</v>
      </c>
      <c r="D31" s="34">
        <v>127922425</v>
      </c>
      <c r="E31" s="35">
        <v>-1819111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8652240</v>
      </c>
      <c r="C37" s="19">
        <v>7197989</v>
      </c>
      <c r="D37" s="19">
        <v>9017100</v>
      </c>
      <c r="E37" s="61">
        <v>1819111</v>
      </c>
      <c r="F37" s="16"/>
    </row>
    <row r="38" spans="1:6" s="26" customFormat="1" ht="15" customHeight="1" x14ac:dyDescent="0.25">
      <c r="A38" s="38" t="s">
        <v>36</v>
      </c>
      <c r="B38" s="39">
        <v>131554699</v>
      </c>
      <c r="C38" s="39">
        <v>136939525</v>
      </c>
      <c r="D38" s="39">
        <v>136939525</v>
      </c>
      <c r="E38" s="63"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140000295</v>
      </c>
      <c r="C47" s="44">
        <v>145385121</v>
      </c>
      <c r="D47" s="44">
        <v>137124525</v>
      </c>
      <c r="E47" s="65"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pane="bottomLeft" activeCell="E48" sqref="E48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5153204</v>
      </c>
      <c r="C13" s="28">
        <v>5153206</v>
      </c>
      <c r="D13" s="28">
        <v>0</v>
      </c>
      <c r="E13" s="62">
        <v>-5153206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55880717</v>
      </c>
      <c r="C17" s="19">
        <v>59218021</v>
      </c>
      <c r="D17" s="19">
        <v>59075284</v>
      </c>
      <c r="E17" s="19">
        <v>-142737</v>
      </c>
      <c r="F17" s="7"/>
    </row>
    <row r="18" spans="1:6" ht="15" customHeight="1" x14ac:dyDescent="0.2">
      <c r="A18" s="14" t="s">
        <v>18</v>
      </c>
      <c r="B18" s="19">
        <v>1168619</v>
      </c>
      <c r="C18" s="19">
        <v>1295000</v>
      </c>
      <c r="D18" s="19">
        <v>1195000</v>
      </c>
      <c r="E18" s="32">
        <v>-100000</v>
      </c>
      <c r="F18" s="7"/>
    </row>
    <row r="19" spans="1:6" ht="15" customHeight="1" x14ac:dyDescent="0.2">
      <c r="A19" s="33" t="s">
        <v>19</v>
      </c>
      <c r="B19" s="19">
        <v>1703877</v>
      </c>
      <c r="C19" s="19">
        <v>1774180</v>
      </c>
      <c r="D19" s="19">
        <v>1703985</v>
      </c>
      <c r="E19" s="32">
        <v>-70195</v>
      </c>
      <c r="F19" s="7"/>
    </row>
    <row r="20" spans="1:6" ht="15" customHeight="1" x14ac:dyDescent="0.2">
      <c r="A20" s="33" t="s">
        <v>20</v>
      </c>
      <c r="B20" s="19">
        <v>831879</v>
      </c>
      <c r="C20" s="19">
        <v>927893</v>
      </c>
      <c r="D20" s="19">
        <v>831805</v>
      </c>
      <c r="E20" s="32">
        <v>-96088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3085921</v>
      </c>
      <c r="C29" s="19">
        <v>3275816</v>
      </c>
      <c r="D29" s="19">
        <v>3082770</v>
      </c>
      <c r="E29" s="32">
        <v>-193046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v>0</v>
      </c>
      <c r="F30" s="7"/>
    </row>
    <row r="31" spans="1:6" s="26" customFormat="1" ht="15" customHeight="1" x14ac:dyDescent="0.25">
      <c r="A31" s="17" t="s">
        <v>29</v>
      </c>
      <c r="B31" s="34">
        <v>62671013</v>
      </c>
      <c r="C31" s="34">
        <v>66490910</v>
      </c>
      <c r="D31" s="34">
        <v>65888844</v>
      </c>
      <c r="E31" s="35">
        <v>-602066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31365</v>
      </c>
      <c r="C33" s="19">
        <v>34650</v>
      </c>
      <c r="D33" s="19">
        <v>30950</v>
      </c>
      <c r="E33" s="61">
        <v>-3700</v>
      </c>
      <c r="F33" s="16"/>
    </row>
    <row r="34" spans="1:6" ht="15" customHeight="1" x14ac:dyDescent="0.2">
      <c r="A34" s="37" t="s">
        <v>32</v>
      </c>
      <c r="B34" s="19">
        <v>950669</v>
      </c>
      <c r="C34" s="19">
        <v>860000</v>
      </c>
      <c r="D34" s="19">
        <v>950000</v>
      </c>
      <c r="E34" s="61">
        <v>90000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988210</v>
      </c>
      <c r="C37" s="19">
        <v>842150</v>
      </c>
      <c r="D37" s="19">
        <v>1357916</v>
      </c>
      <c r="E37" s="61">
        <v>515766</v>
      </c>
      <c r="F37" s="16"/>
    </row>
    <row r="38" spans="1:6" s="26" customFormat="1" ht="15" customHeight="1" x14ac:dyDescent="0.25">
      <c r="A38" s="38" t="s">
        <v>36</v>
      </c>
      <c r="B38" s="39">
        <v>64641257</v>
      </c>
      <c r="C38" s="39">
        <v>68227710</v>
      </c>
      <c r="D38" s="39">
        <v>68227710</v>
      </c>
      <c r="E38" s="63"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69794461</v>
      </c>
      <c r="C47" s="44">
        <v>73380916</v>
      </c>
      <c r="D47" s="44">
        <v>68227710</v>
      </c>
      <c r="E47" s="65">
        <v>-5153206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v>0</v>
      </c>
      <c r="F12" s="25"/>
    </row>
    <row r="13" spans="1:12" s="26" customFormat="1" ht="15" customHeight="1" x14ac:dyDescent="0.25">
      <c r="A13" s="23" t="s">
        <v>156</v>
      </c>
      <c r="B13" s="28">
        <v>8516905</v>
      </c>
      <c r="C13" s="28">
        <v>8516905</v>
      </c>
      <c r="D13" s="28">
        <v>0</v>
      </c>
      <c r="E13" s="62">
        <v>-8516905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40952730</v>
      </c>
      <c r="C17" s="19">
        <v>42800405</v>
      </c>
      <c r="D17" s="19">
        <v>41783344</v>
      </c>
      <c r="E17" s="19">
        <v>-1017061</v>
      </c>
      <c r="F17" s="7"/>
    </row>
    <row r="18" spans="1:6" ht="15" customHeight="1" x14ac:dyDescent="0.2">
      <c r="A18" s="14" t="s">
        <v>18</v>
      </c>
      <c r="B18" s="19">
        <v>1805466.5</v>
      </c>
      <c r="C18" s="19">
        <v>2280207</v>
      </c>
      <c r="D18" s="19">
        <v>1825010</v>
      </c>
      <c r="E18" s="32">
        <v>-455197</v>
      </c>
      <c r="F18" s="7"/>
    </row>
    <row r="19" spans="1:6" ht="15" customHeight="1" x14ac:dyDescent="0.2">
      <c r="A19" s="33" t="s">
        <v>19</v>
      </c>
      <c r="B19" s="19">
        <v>1568440</v>
      </c>
      <c r="C19" s="19">
        <v>1625866</v>
      </c>
      <c r="D19" s="19">
        <v>1588090</v>
      </c>
      <c r="E19" s="32">
        <v>-37776</v>
      </c>
      <c r="F19" s="7"/>
    </row>
    <row r="20" spans="1:6" ht="15" customHeight="1" x14ac:dyDescent="0.2">
      <c r="A20" s="33" t="s">
        <v>20</v>
      </c>
      <c r="B20" s="19">
        <v>967329</v>
      </c>
      <c r="C20" s="19">
        <v>1004445</v>
      </c>
      <c r="D20" s="19">
        <v>980381</v>
      </c>
      <c r="E20" s="32">
        <v>-24064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v>0</v>
      </c>
      <c r="F26" s="7"/>
    </row>
    <row r="27" spans="1:6" ht="15" customHeight="1" x14ac:dyDescent="0.2">
      <c r="A27" s="33" t="s">
        <v>25</v>
      </c>
      <c r="B27" s="19">
        <v>4999549</v>
      </c>
      <c r="C27" s="19">
        <v>5184908</v>
      </c>
      <c r="D27" s="19">
        <v>5044763</v>
      </c>
      <c r="E27" s="32">
        <v>-140145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v>0</v>
      </c>
      <c r="F28" s="7"/>
    </row>
    <row r="29" spans="1:6" ht="15" customHeight="1" x14ac:dyDescent="0.2">
      <c r="A29" s="33" t="s">
        <v>27</v>
      </c>
      <c r="B29" s="19">
        <v>3185520.06</v>
      </c>
      <c r="C29" s="19">
        <v>3383368</v>
      </c>
      <c r="D29" s="19">
        <v>3306214</v>
      </c>
      <c r="E29" s="32">
        <v>-77154</v>
      </c>
      <c r="F29" s="7"/>
    </row>
    <row r="30" spans="1:6" ht="15" customHeight="1" x14ac:dyDescent="0.2">
      <c r="A30" s="33" t="s">
        <v>28</v>
      </c>
      <c r="B30" s="19">
        <v>5925249.4100000001</v>
      </c>
      <c r="C30" s="19">
        <v>6243246</v>
      </c>
      <c r="D30" s="19">
        <v>6451455</v>
      </c>
      <c r="E30" s="32">
        <v>208209</v>
      </c>
      <c r="F30" s="7"/>
    </row>
    <row r="31" spans="1:6" s="26" customFormat="1" ht="15" customHeight="1" x14ac:dyDescent="0.25">
      <c r="A31" s="17" t="s">
        <v>29</v>
      </c>
      <c r="B31" s="34">
        <v>59404283.969999999</v>
      </c>
      <c r="C31" s="34">
        <v>62522445</v>
      </c>
      <c r="D31" s="34">
        <v>60979257</v>
      </c>
      <c r="E31" s="35">
        <v>-1543188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v>0</v>
      </c>
      <c r="F32" s="16"/>
    </row>
    <row r="33" spans="1:6" ht="15" customHeight="1" x14ac:dyDescent="0.2">
      <c r="A33" s="33" t="s">
        <v>31</v>
      </c>
      <c r="B33" s="19">
        <v>140737.74</v>
      </c>
      <c r="C33" s="19">
        <v>412300</v>
      </c>
      <c r="D33" s="19">
        <v>298824</v>
      </c>
      <c r="E33" s="61">
        <v>-113476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v>0</v>
      </c>
      <c r="F36" s="16"/>
    </row>
    <row r="37" spans="1:6" ht="15" customHeight="1" x14ac:dyDescent="0.2">
      <c r="A37" s="37" t="s">
        <v>35</v>
      </c>
      <c r="B37" s="19">
        <v>1588742.73</v>
      </c>
      <c r="C37" s="19">
        <v>6811397</v>
      </c>
      <c r="D37" s="19">
        <v>8468061</v>
      </c>
      <c r="E37" s="61">
        <v>1656664</v>
      </c>
      <c r="F37" s="16"/>
    </row>
    <row r="38" spans="1:6" s="26" customFormat="1" ht="15" customHeight="1" x14ac:dyDescent="0.25">
      <c r="A38" s="38" t="s">
        <v>36</v>
      </c>
      <c r="B38" s="39">
        <v>61133764.439999998</v>
      </c>
      <c r="C38" s="39">
        <v>69746142</v>
      </c>
      <c r="D38" s="39">
        <v>69746142</v>
      </c>
      <c r="E38" s="63"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v>0</v>
      </c>
      <c r="F46" s="42"/>
    </row>
    <row r="47" spans="1:6" s="26" customFormat="1" ht="15" customHeight="1" thickBot="1" x14ac:dyDescent="0.3">
      <c r="A47" s="43" t="s">
        <v>45</v>
      </c>
      <c r="B47" s="44">
        <v>69650669.439999998</v>
      </c>
      <c r="C47" s="44">
        <v>78263047</v>
      </c>
      <c r="D47" s="44">
        <v>69746142</v>
      </c>
      <c r="E47" s="65">
        <v>-8516905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+LSU!B7+LSUA!B7+LSUS!B7+LSUE!B7+HSCS!B7+HSCNO!B7+Ag!B7+PBRC!B7</f>
        <v>0</v>
      </c>
      <c r="C7" s="19">
        <f>+LSU!C7+LSUA!C7+LSUS!C7+LSUE!C7+HSCS!C7+HSCNO!C7+Ag!C7+PBRC!C7</f>
        <v>0</v>
      </c>
      <c r="D7" s="19">
        <f>+LSU!D7+LSUA!D7+LSUS!D7+LSUE!D7+HSCS!D7+HSCNO!D7+Ag!D7+PBRC!D7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+LSU!B8+LSUA!B8+LSUS!B8+LSUE!B8+HSCS!B8+HSCNO!B8+Ag!B8+PBRC!B8</f>
        <v>0</v>
      </c>
      <c r="C8" s="19">
        <f>+LSU!C8+LSUA!C8+LSUS!C8+LSUE!C8+HSCS!C8+HSCNO!C8+Ag!C8+PBRC!C8</f>
        <v>0</v>
      </c>
      <c r="D8" s="19">
        <f>+LSU!D8+LSUA!D8+LSUS!D8+LSUE!D8+HSCS!D8+HSCNO!D8+Ag!D8+PBRC!D8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+LSU!B9+LSUA!B9+LSUS!B9+LSUE!B9+HSCS!B9+HSCNO!B9+Ag!B9+PBRC!B9</f>
        <v>0</v>
      </c>
      <c r="C9" s="19">
        <f>+LSU!C9+LSUA!C9+LSUS!C9+LSUE!C9+HSCS!C9+HSCNO!C9+Ag!C9+PBRC!C9</f>
        <v>0</v>
      </c>
      <c r="D9" s="19">
        <f>+LSU!D9+LSUA!D9+LSUS!D9+LSUE!D9+HSCS!D9+HSCNO!D9+Ag!D9+PBRC!D9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+LSU!B10+LSUA!B10+LSUS!B10+LSUE!B10+HSCS!B10+HSCNO!B10+Ag!B10+PBRC!B10</f>
        <v>7656473.0099999998</v>
      </c>
      <c r="C10" s="19">
        <f>+LSU!C10+LSUA!C10+LSUS!C10+LSUE!C10+HSCS!C10+HSCNO!C10+Ag!C10+PBRC!C10</f>
        <v>7658808</v>
      </c>
      <c r="D10" s="19">
        <f>+LSU!D10+LSUA!D10+LSUS!D10+LSUE!D10+HSCS!D10+HSCNO!D10+Ag!D10+PBRC!D10</f>
        <v>7614116</v>
      </c>
      <c r="E10" s="61">
        <f t="shared" si="0"/>
        <v>-44692</v>
      </c>
      <c r="F10" s="16"/>
    </row>
    <row r="11" spans="1:12" ht="15" customHeight="1" x14ac:dyDescent="0.2">
      <c r="A11" s="22" t="s">
        <v>12</v>
      </c>
      <c r="B11" s="19">
        <f>+LSU!B11+LSUA!B11+LSUS!B11+LSUE!B11+HSCS!B11+HSCNO!B11+Ag!B11+PBRC!B11</f>
        <v>0</v>
      </c>
      <c r="C11" s="19">
        <f>+LSU!C11+LSUA!C11+LSUS!C11+LSUE!C11+HSCS!C11+HSCNO!C11+Ag!C11+PBRC!C11</f>
        <v>0</v>
      </c>
      <c r="D11" s="19">
        <f>+LSU!D11+LSUA!D11+LSUS!D11+LSUE!D11+HSCS!D11+HSCNO!D11+Ag!D11+PBRC!D11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7656473.0099999998</v>
      </c>
      <c r="C12" s="24">
        <f>SUM(C7:C11)</f>
        <v>7658808</v>
      </c>
      <c r="D12" s="24">
        <f>SUM(D7:D11)</f>
        <v>7614116</v>
      </c>
      <c r="E12" s="62">
        <f t="shared" si="0"/>
        <v>-44692</v>
      </c>
      <c r="F12" s="25"/>
    </row>
    <row r="13" spans="1:12" s="26" customFormat="1" ht="15" customHeight="1" x14ac:dyDescent="0.25">
      <c r="A13" s="23" t="s">
        <v>156</v>
      </c>
      <c r="B13" s="28">
        <f>+LSU!B13+LSUA!B13+LSUS!B13+LSUE!B13+HSCS!B13+HSCNO!B13+Ag!B13+PBRC!B13</f>
        <v>30058450.530000001</v>
      </c>
      <c r="C13" s="28">
        <f>+LSU!C13+LSUA!C13+LSUS!C13+LSUE!C13+HSCS!C13+HSCNO!C13+Ag!C13+PBRC!C13</f>
        <v>30058450</v>
      </c>
      <c r="D13" s="28">
        <f>+LSU!D13+LSUA!D13+LSUS!D13+LSUE!D13+HSCS!D13+HSCNO!D13+Ag!D13+PBRC!D13</f>
        <v>0</v>
      </c>
      <c r="E13" s="62">
        <f>D13-C13</f>
        <v>-30058450</v>
      </c>
      <c r="F13" s="25"/>
    </row>
    <row r="14" spans="1:12" s="26" customFormat="1" ht="15" customHeight="1" x14ac:dyDescent="0.25">
      <c r="A14" s="27" t="s">
        <v>14</v>
      </c>
      <c r="B14" s="28">
        <f>+LSU!B14+LSUA!B14+LSUS!B14+LSUE!B14+HSCS!B14+HSCNO!B14+Ag!B14+PBRC!B14</f>
        <v>0</v>
      </c>
      <c r="C14" s="28">
        <f>+LSU!C14+LSUA!C14+LSUS!C14+LSUE!C14+HSCS!C14+HSCNO!C14+Ag!C14+PBRC!C14</f>
        <v>0</v>
      </c>
      <c r="D14" s="28">
        <f>+LSU!D14+LSUA!D14+LSUS!D14+LSUE!D14+HSCS!D14+HSCNO!D14+Ag!D14+PBRC!D14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+LSU!B17+LSUA!B17+LSUS!B17+LSUE!B17+HSCS!B17+HSCNO!B17+Ag!B17+PBRC!B17</f>
        <v>383631997.85000002</v>
      </c>
      <c r="C17" s="19">
        <f>+LSU!C17+LSUA!C17+LSUS!C17+LSUE!C17+HSCS!C17+HSCNO!C17+Ag!C17+PBRC!C17</f>
        <v>379937683</v>
      </c>
      <c r="D17" s="19">
        <f>+LSU!D17+LSUA!D17+LSUS!D17+LSUE!D17+HSCS!D17+HSCNO!D17+Ag!D17+PBRC!D17</f>
        <v>379122651</v>
      </c>
      <c r="E17" s="19">
        <f>D17-C17</f>
        <v>-815032</v>
      </c>
      <c r="F17" s="7"/>
    </row>
    <row r="18" spans="1:6" ht="15" customHeight="1" x14ac:dyDescent="0.2">
      <c r="A18" s="14" t="s">
        <v>18</v>
      </c>
      <c r="B18" s="19">
        <f>+LSU!B18+LSUA!B18+LSUS!B18+LSUE!B18+HSCS!B18+HSCNO!B18+Ag!B18+PBRC!B18</f>
        <v>89877565.629999995</v>
      </c>
      <c r="C18" s="19">
        <f>+LSU!C18+LSUA!C18+LSUS!C18+LSUE!C18+HSCS!C18+HSCNO!C18+Ag!C18+PBRC!C18</f>
        <v>92779323</v>
      </c>
      <c r="D18" s="19">
        <f>+LSU!D18+LSUA!D18+LSUS!D18+LSUE!D18+HSCS!D18+HSCNO!D18+Ag!D18+PBRC!D18</f>
        <v>105643883</v>
      </c>
      <c r="E18" s="32">
        <f>D18-C18</f>
        <v>12864560</v>
      </c>
      <c r="F18" s="7"/>
    </row>
    <row r="19" spans="1:6" ht="15" customHeight="1" x14ac:dyDescent="0.2">
      <c r="A19" s="33" t="s">
        <v>19</v>
      </c>
      <c r="B19" s="19">
        <f>+LSU!B19+LSUA!B19+LSUS!B19+LSUE!B19+HSCS!B19+HSCNO!B19+Ag!B19+PBRC!B19</f>
        <v>18447305.689999998</v>
      </c>
      <c r="C19" s="19">
        <f>+LSU!C19+LSUA!C19+LSUS!C19+LSUE!C19+HSCS!C19+HSCNO!C19+Ag!C19+PBRC!C19</f>
        <v>18192073</v>
      </c>
      <c r="D19" s="19">
        <f>+LSU!D19+LSUA!D19+LSUS!D19+LSUE!D19+HSCS!D19+HSCNO!D19+Ag!D19+PBRC!D19</f>
        <v>19474174</v>
      </c>
      <c r="E19" s="32">
        <f>D19-C19</f>
        <v>1282101</v>
      </c>
      <c r="F19" s="7"/>
    </row>
    <row r="20" spans="1:6" ht="15" customHeight="1" x14ac:dyDescent="0.2">
      <c r="A20" s="33" t="s">
        <v>20</v>
      </c>
      <c r="B20" s="19">
        <f>+LSU!B20+LSUA!B20+LSUS!B20+LSUE!B20+HSCS!B20+HSCNO!B20+Ag!B20+PBRC!B20</f>
        <v>7143073.79</v>
      </c>
      <c r="C20" s="19">
        <f>+LSU!C20+LSUA!C20+LSUS!C20+LSUE!C20+HSCS!C20+HSCNO!C20+Ag!C20+PBRC!C20</f>
        <v>7086217</v>
      </c>
      <c r="D20" s="19">
        <f>+LSU!D20+LSUA!D20+LSUS!D20+LSUE!D20+HSCS!D20+HSCNO!D20+Ag!D20+PBRC!D20</f>
        <v>7562152</v>
      </c>
      <c r="E20" s="32">
        <f>D20-C20</f>
        <v>475935</v>
      </c>
      <c r="F20" s="7"/>
    </row>
    <row r="21" spans="1:6" ht="15" customHeight="1" x14ac:dyDescent="0.2">
      <c r="A21" s="33" t="s">
        <v>21</v>
      </c>
      <c r="B21" s="19">
        <f>+LSU!B21+LSUA!B21+LSUS!B21+LSUE!B21+HSCS!B21+HSCNO!B21+Ag!B21+PBRC!B21</f>
        <v>0</v>
      </c>
      <c r="C21" s="19">
        <f>+LSU!C21+LSUA!C21+LSUS!C21+LSUE!C21+HSCS!C21+HSCNO!C21+Ag!C21+PBRC!C21</f>
        <v>0</v>
      </c>
      <c r="D21" s="19">
        <f>+LSU!D21+LSUA!D21+LSUS!D21+LSUE!D21+HSCS!D21+HSCNO!D21+Ag!D21+PBRC!D21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+LSU!B22+LSUA!B22+LSUS!B22+LSUE!B22+HSCS!B22+HSCNO!B22+Ag!B22+PBRC!B22</f>
        <v>0</v>
      </c>
      <c r="C22" s="19">
        <f>+LSU!C22+LSUA!C22+LSUS!C22+LSUE!C22+HSCS!C22+HSCNO!C22+Ag!C22+PBRC!C22</f>
        <v>0</v>
      </c>
      <c r="D22" s="19">
        <f>+LSU!D22+LSUA!D22+LSUS!D22+LSUE!D22+HSCS!D22+HSCNO!D22+Ag!D22+PBRC!D22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+LSU!B23+LSUA!B23+LSUS!B23+LSUE!B23+HSCS!B23+HSCNO!B23+Ag!B23+PBRC!B23</f>
        <v>0</v>
      </c>
      <c r="C23" s="19">
        <f>+LSU!C23+LSUA!C23+LSUS!C23+LSUE!C23+HSCS!C23+HSCNO!C23+Ag!C23+PBRC!C23</f>
        <v>0</v>
      </c>
      <c r="D23" s="19">
        <f>+LSU!D23+LSUA!D23+LSUS!D23+LSUE!D23+HSCS!D23+HSCNO!D23+Ag!D23+PBRC!D23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+LSU!B24+LSUA!B24+LSUS!B24+LSUE!B24+HSCS!B24+HSCNO!B24+Ag!B24+PBRC!B24</f>
        <v>0</v>
      </c>
      <c r="C24" s="19">
        <f>+LSU!C24+LSUA!C24+LSUS!C24+LSUE!C24+HSCS!C24+HSCNO!C24+Ag!C24+PBRC!C24</f>
        <v>0</v>
      </c>
      <c r="D24" s="19">
        <f>+LSU!D24+LSUA!D24+LSUS!D24+LSUE!D24+HSCS!D24+HSCNO!D24+Ag!D24+PBRC!D24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+LSU!B25+LSUA!B25+LSUS!B25+LSUE!B25+HSCS!B25+HSCNO!B25+Ag!B25+PBRC!B25</f>
        <v>0</v>
      </c>
      <c r="C25" s="19">
        <f>+LSU!C25+LSUA!C25+LSUS!C25+LSUE!C25+HSCS!C25+HSCNO!C25+Ag!C25+PBRC!C25</f>
        <v>0</v>
      </c>
      <c r="D25" s="19">
        <f>+LSU!D25+LSUA!D25+LSUS!D25+LSUE!D25+HSCS!D25+HSCNO!D25+Ag!D25+PBRC!D25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+LSU!B26+LSUA!B26+LSUS!B26+LSUE!B26+HSCS!B26+HSCNO!B26+Ag!B26+PBRC!B26</f>
        <v>0</v>
      </c>
      <c r="C26" s="19">
        <f>+LSU!C26+LSUA!C26+LSUS!C26+LSUE!C26+HSCS!C26+HSCNO!C26+Ag!C26+PBRC!C26</f>
        <v>0</v>
      </c>
      <c r="D26" s="19">
        <f>+LSU!D26+LSUA!D26+LSUS!D26+LSUE!D26+HSCS!D26+HSCNO!D26+Ag!D26+PBRC!D26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+LSU!B27+LSUA!B27+LSUS!B27+LSUE!B27+HSCS!B27+HSCNO!B27+Ag!B27+PBRC!B27</f>
        <v>55616707.630000003</v>
      </c>
      <c r="C27" s="19">
        <f>+LSU!C27+LSUA!C27+LSUS!C27+LSUE!C27+HSCS!C27+HSCNO!C27+Ag!C27+PBRC!C27</f>
        <v>55525737</v>
      </c>
      <c r="D27" s="19">
        <f>+LSU!D27+LSUA!D27+LSUS!D27+LSUE!D27+HSCS!D27+HSCNO!D27+Ag!D27+PBRC!D27</f>
        <v>59554845</v>
      </c>
      <c r="E27" s="32">
        <f t="shared" si="1"/>
        <v>4029108</v>
      </c>
      <c r="F27" s="7"/>
    </row>
    <row r="28" spans="1:6" ht="15" customHeight="1" x14ac:dyDescent="0.2">
      <c r="A28" s="33" t="s">
        <v>26</v>
      </c>
      <c r="B28" s="19">
        <f>+LSU!B28+LSUA!B28+LSUS!B28+LSUE!B28+HSCS!B28+HSCNO!B28+Ag!B28+PBRC!B28</f>
        <v>0</v>
      </c>
      <c r="C28" s="19">
        <f>+LSU!C28+LSUA!C28+LSUS!C28+LSUE!C28+HSCS!C28+HSCNO!C28+Ag!C28+PBRC!C28</f>
        <v>0</v>
      </c>
      <c r="D28" s="19">
        <f>+LSU!D28+LSUA!D28+LSUS!D28+LSUE!D28+HSCS!D28+HSCNO!D28+Ag!D28+PBRC!D28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+LSU!B29+LSUA!B29+LSUS!B29+LSUE!B29+HSCS!B29+HSCNO!B29+Ag!B29+PBRC!B29</f>
        <v>2575821.65</v>
      </c>
      <c r="C29" s="19">
        <f>+LSU!C29+LSUA!C29+LSUS!C29+LSUE!C29+HSCS!C29+HSCNO!C29+Ag!C29+PBRC!C29</f>
        <v>2415000</v>
      </c>
      <c r="D29" s="19">
        <f>+LSU!D29+LSUA!D29+LSUS!D29+LSUE!D29+HSCS!D29+HSCNO!D29+Ag!D29+PBRC!D29</f>
        <v>2555000</v>
      </c>
      <c r="E29" s="32">
        <f t="shared" si="1"/>
        <v>140000</v>
      </c>
      <c r="F29" s="7"/>
    </row>
    <row r="30" spans="1:6" ht="15" customHeight="1" x14ac:dyDescent="0.2">
      <c r="A30" s="33" t="s">
        <v>28</v>
      </c>
      <c r="B30" s="19">
        <f>+LSU!B30+LSUA!B30+LSUS!B30+LSUE!B30+HSCS!B30+HSCNO!B30+Ag!B30+PBRC!B30</f>
        <v>14661609.75</v>
      </c>
      <c r="C30" s="19">
        <f>+LSU!C30+LSUA!C30+LSUS!C30+LSUE!C30+HSCS!C30+HSCNO!C30+Ag!C30+PBRC!C30</f>
        <v>17111471</v>
      </c>
      <c r="D30" s="19">
        <f>+LSU!D30+LSUA!D30+LSUS!D30+LSUE!D30+HSCS!D30+HSCNO!D30+Ag!D30+PBRC!D30</f>
        <v>16360054</v>
      </c>
      <c r="E30" s="32">
        <f>D30-C30</f>
        <v>-751417</v>
      </c>
      <c r="F30" s="7"/>
    </row>
    <row r="31" spans="1:6" s="26" customFormat="1" ht="15" customHeight="1" x14ac:dyDescent="0.25">
      <c r="A31" s="17" t="s">
        <v>29</v>
      </c>
      <c r="B31" s="34">
        <f>SUM(B17:B30)</f>
        <v>571954081.99000001</v>
      </c>
      <c r="C31" s="34">
        <f>SUM(C17:C30)</f>
        <v>573047504</v>
      </c>
      <c r="D31" s="34">
        <f>SUM(D17:D30)</f>
        <v>590272759</v>
      </c>
      <c r="E31" s="35">
        <f>SUM(E17:E30)</f>
        <v>17225255</v>
      </c>
      <c r="F31" s="25"/>
    </row>
    <row r="32" spans="1:6" ht="15" customHeight="1" x14ac:dyDescent="0.2">
      <c r="A32" s="36" t="s">
        <v>30</v>
      </c>
      <c r="B32" s="19">
        <f>+LSU!B32+LSUA!B32+LSUS!B32+LSUE!B32+HSCS!B32+HSCNO!B32+Ag!B32+PBRC!B32</f>
        <v>0</v>
      </c>
      <c r="C32" s="19">
        <f>+LSU!C32+LSUA!C32+LSUS!C32+LSUE!C32+HSCS!C32+HSCNO!C32+Ag!C32+PBRC!C32</f>
        <v>0</v>
      </c>
      <c r="D32" s="19">
        <f>+LSU!D32+LSUA!D32+LSUS!D32+LSUE!D32+HSCS!D32+HSCNO!D32+Ag!D32+PBRC!D32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+LSU!B33+LSUA!B33+LSUS!B33+LSUE!B33+HSCS!B33+HSCNO!B33+Ag!B33+PBRC!B33</f>
        <v>3875242.05</v>
      </c>
      <c r="C33" s="19">
        <f>+LSU!C33+LSUA!C33+LSUS!C33+LSUE!C33+HSCS!C33+HSCNO!C33+Ag!C33+PBRC!C33</f>
        <v>7745773</v>
      </c>
      <c r="D33" s="19">
        <f>+LSU!D33+LSUA!D33+LSUS!D33+LSUE!D33+HSCS!D33+HSCNO!D33+Ag!D33+PBRC!D33</f>
        <v>7493788</v>
      </c>
      <c r="E33" s="61">
        <f t="shared" si="2"/>
        <v>-251985</v>
      </c>
      <c r="F33" s="16"/>
    </row>
    <row r="34" spans="1:6" ht="15" customHeight="1" x14ac:dyDescent="0.2">
      <c r="A34" s="37" t="s">
        <v>32</v>
      </c>
      <c r="B34" s="19">
        <f>+LSU!B34+LSUA!B34+LSUS!B34+LSUE!B34+HSCS!B34+HSCNO!B34+Ag!B34+PBRC!B34</f>
        <v>0</v>
      </c>
      <c r="C34" s="19">
        <f>+LSU!C34+LSUA!C34+LSUS!C34+LSUE!C34+HSCS!C34+HSCNO!C34+Ag!C34+PBRC!C34</f>
        <v>0</v>
      </c>
      <c r="D34" s="19">
        <f>+LSU!D34+LSUA!D34+LSUS!D34+LSUE!D34+HSCS!D34+HSCNO!D34+Ag!D34+PBRC!D34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+LSU!B35+LSUA!B35+LSUS!B35+LSUE!B35+HSCS!B35+HSCNO!B35+Ag!B35+PBRC!B35</f>
        <v>0</v>
      </c>
      <c r="C35" s="19">
        <f>+LSU!C35+LSUA!C35+LSUS!C35+LSUE!C35+HSCS!C35+HSCNO!C35+Ag!C35+PBRC!C35</f>
        <v>0</v>
      </c>
      <c r="D35" s="19">
        <f>+LSU!D35+LSUA!D35+LSUS!D35+LSUE!D35+HSCS!D35+HSCNO!D35+Ag!D35+PBRC!D35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+LSU!B36+LSUA!B36+LSUS!B36+LSUE!B36+HSCS!B36+HSCNO!B36+Ag!B36+PBRC!B36</f>
        <v>0</v>
      </c>
      <c r="C36" s="19">
        <f>+LSU!C36+LSUA!C36+LSUS!C36+LSUE!C36+HSCS!C36+HSCNO!C36+Ag!C36+PBRC!C36</f>
        <v>0</v>
      </c>
      <c r="D36" s="19">
        <f>+LSU!D36+LSUA!D36+LSUS!D36+LSUE!D36+HSCS!D36+HSCNO!D36+Ag!D36+PBRC!D36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+LSU!B37+LSUA!B37+LSUS!B37+LSUE!B37+HSCS!B37+HSCNO!B37+Ag!B37+PBRC!B37</f>
        <v>13241296.499999998</v>
      </c>
      <c r="C37" s="19">
        <f>+LSU!C37+LSUA!C37+LSUS!C37+LSUE!C37+HSCS!C37+HSCNO!C37+Ag!C37+PBRC!C37</f>
        <v>28113959</v>
      </c>
      <c r="D37" s="19">
        <f>+LSU!D37+LSUA!D37+LSUS!D37+LSUE!D37+HSCS!D37+HSCNO!D37+Ag!D37+PBRC!D37</f>
        <v>21990573</v>
      </c>
      <c r="E37" s="61">
        <f t="shared" si="2"/>
        <v>-6123386</v>
      </c>
      <c r="F37" s="16"/>
    </row>
    <row r="38" spans="1:6" s="26" customFormat="1" ht="15" customHeight="1" x14ac:dyDescent="0.25">
      <c r="A38" s="38" t="s">
        <v>36</v>
      </c>
      <c r="B38" s="39">
        <f>SUM(B31:B37)</f>
        <v>589070620.53999996</v>
      </c>
      <c r="C38" s="39">
        <f>SUM(C31:C37)</f>
        <v>608907236</v>
      </c>
      <c r="D38" s="39">
        <f>SUM(D31:D37)</f>
        <v>619757120</v>
      </c>
      <c r="E38" s="63">
        <f>E37+E36+E35+E34+E33+E32+E31</f>
        <v>10849884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+LSU!B40+LSUA!B40+LSUS!B40+LSUE!B40+HSCS!B40+HSCNO!B40+Ag!B40+PBRC!B40</f>
        <v>0</v>
      </c>
      <c r="C40" s="19">
        <f>+LSU!C40+LSUA!C40+LSUS!C40+LSUE!C40+HSCS!C40+HSCNO!C40+Ag!C40+PBRC!C40</f>
        <v>0</v>
      </c>
      <c r="D40" s="19">
        <f>+LSU!D40+LSUA!D40+LSUS!D40+LSUE!D40+HSCS!D40+HSCNO!D40+Ag!D40+PBRC!D40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+LSU!B41+LSUA!B41+LSUS!B41+LSUE!B41+HSCS!B41+HSCNO!B41+Ag!B41+PBRC!B41</f>
        <v>0</v>
      </c>
      <c r="C41" s="19">
        <f>+LSU!C41+LSUA!C41+LSUS!C41+LSUE!C41+HSCS!C41+HSCNO!C41+Ag!C41+PBRC!C41</f>
        <v>0</v>
      </c>
      <c r="D41" s="19">
        <f>+LSU!D41+LSUA!D41+LSUS!D41+LSUE!D41+HSCS!D41+HSCNO!D41+Ag!D41+PBRC!D41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+LSU!B43+LSUA!B43+LSUS!B43+LSUE!B43+HSCS!B43+HSCNO!B43+Ag!B43+PBRC!B43</f>
        <v>0</v>
      </c>
      <c r="C43" s="19">
        <f>+LSU!C43+LSUA!C43+LSUS!C43+LSUE!C43+HSCS!C43+HSCNO!C43+Ag!C43+PBRC!C43</f>
        <v>0</v>
      </c>
      <c r="D43" s="19">
        <f>+LSU!D43+LSUA!D43+LSUS!D43+LSUE!D43+HSCS!D43+HSCNO!D43+Ag!D43+PBRC!D43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+LSU!B44+LSUA!B44+LSUS!B44+LSUE!B44+HSCS!B44+HSCNO!B44+Ag!B44+PBRC!B44</f>
        <v>12147289.34</v>
      </c>
      <c r="C44" s="19">
        <f>+LSU!C44+LSUA!C44+LSUS!C44+LSUE!C44+HSCS!C44+HSCNO!C44+Ag!C44+PBRC!C44</f>
        <v>13018275</v>
      </c>
      <c r="D44" s="19">
        <f>+LSU!D44+LSUA!D44+LSUS!D44+LSUE!D44+HSCS!D44+HSCNO!D44+Ag!D44+PBRC!D44</f>
        <v>13018275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12147289.34</v>
      </c>
      <c r="C45" s="28">
        <f>C40+C41+C43+C44</f>
        <v>13018275</v>
      </c>
      <c r="D45" s="28">
        <f>D40+D41+D43+D44</f>
        <v>13018275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+LSU!B46+LSUA!B46+LSUS!B46+LSUE!B46+HSCS!B46+HSCNO!B46+Ag!B46+PBRC!B46</f>
        <v>0</v>
      </c>
      <c r="C46" s="28">
        <f>+LSU!C46+LSUA!C46+LSUS!C46+LSUE!C46+HSCS!C46+HSCNO!C46+Ag!C46+PBRC!C46</f>
        <v>0</v>
      </c>
      <c r="D46" s="28">
        <f>+LSU!D46+LSUA!D46+LSUS!D46+LSUE!D46+HSCS!D46+HSCNO!D46+Ag!D46+PBRC!D46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638932833.41999996</v>
      </c>
      <c r="C47" s="44">
        <f>C46+C45+C38+C14+C13+C12</f>
        <v>659642769</v>
      </c>
      <c r="D47" s="44">
        <f>D46+D45+D38+D14+D13+D12</f>
        <v>640389511</v>
      </c>
      <c r="E47" s="65">
        <f>D47-C47</f>
        <v>-19253258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  <c r="B51" s="3" t="s">
        <v>46</v>
      </c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7656473.0099999998</v>
      </c>
      <c r="C10" s="19">
        <v>7658808</v>
      </c>
      <c r="D10" s="19">
        <v>7614116</v>
      </c>
      <c r="E10" s="61">
        <f t="shared" si="0"/>
        <v>-44692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7656473.0099999998</v>
      </c>
      <c r="C12" s="24">
        <v>7658808</v>
      </c>
      <c r="D12" s="24">
        <v>7614116</v>
      </c>
      <c r="E12" s="62">
        <f t="shared" si="0"/>
        <v>-44692</v>
      </c>
      <c r="F12" s="25"/>
    </row>
    <row r="13" spans="1:12" s="26" customFormat="1" ht="15" customHeight="1" x14ac:dyDescent="0.25">
      <c r="A13" s="23" t="s">
        <v>156</v>
      </c>
      <c r="B13" s="28">
        <v>5361800</v>
      </c>
      <c r="C13" s="28">
        <v>5361800</v>
      </c>
      <c r="D13" s="28">
        <v>0</v>
      </c>
      <c r="E13" s="62">
        <f t="shared" si="0"/>
        <v>-5361800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246130535.63999999</v>
      </c>
      <c r="C17" s="19">
        <v>236018144</v>
      </c>
      <c r="D17" s="19">
        <v>233607569</v>
      </c>
      <c r="E17" s="19">
        <f t="shared" si="0"/>
        <v>-2410575</v>
      </c>
      <c r="F17" s="7"/>
    </row>
    <row r="18" spans="1:6" ht="15" customHeight="1" x14ac:dyDescent="0.2">
      <c r="A18" s="14" t="s">
        <v>18</v>
      </c>
      <c r="B18" s="19">
        <v>82815950.959999993</v>
      </c>
      <c r="C18" s="19">
        <v>86511386</v>
      </c>
      <c r="D18" s="19">
        <v>98502618</v>
      </c>
      <c r="E18" s="32">
        <f t="shared" si="0"/>
        <v>11991232</v>
      </c>
      <c r="F18" s="7"/>
    </row>
    <row r="19" spans="1:6" ht="15" customHeight="1" x14ac:dyDescent="0.2">
      <c r="A19" s="33" t="s">
        <v>19</v>
      </c>
      <c r="B19" s="19">
        <v>14563890.199999999</v>
      </c>
      <c r="C19" s="19">
        <v>14935143</v>
      </c>
      <c r="D19" s="19">
        <v>15449215</v>
      </c>
      <c r="E19" s="32">
        <f t="shared" si="0"/>
        <v>514072</v>
      </c>
      <c r="F19" s="7"/>
    </row>
    <row r="20" spans="1:6" ht="15" customHeight="1" x14ac:dyDescent="0.2">
      <c r="A20" s="33" t="s">
        <v>20</v>
      </c>
      <c r="B20" s="19">
        <v>4972671.25</v>
      </c>
      <c r="C20" s="19">
        <v>5126608</v>
      </c>
      <c r="D20" s="19">
        <v>5310643</v>
      </c>
      <c r="E20" s="32">
        <f t="shared" si="0"/>
        <v>184035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50836557.630000003</v>
      </c>
      <c r="C27" s="19">
        <v>50641659</v>
      </c>
      <c r="D27" s="19">
        <v>53805581</v>
      </c>
      <c r="E27" s="32">
        <f t="shared" si="0"/>
        <v>3163922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12352314.1</v>
      </c>
      <c r="C30" s="19">
        <v>14732446</v>
      </c>
      <c r="D30" s="19">
        <v>13991643</v>
      </c>
      <c r="E30" s="32">
        <f t="shared" si="0"/>
        <v>-740803</v>
      </c>
      <c r="F30" s="7"/>
    </row>
    <row r="31" spans="1:6" s="26" customFormat="1" ht="15" customHeight="1" x14ac:dyDescent="0.25">
      <c r="A31" s="17" t="s">
        <v>29</v>
      </c>
      <c r="B31" s="34">
        <v>411671919.77999997</v>
      </c>
      <c r="C31" s="34">
        <v>407965386</v>
      </c>
      <c r="D31" s="34">
        <v>420667269</v>
      </c>
      <c r="E31" s="35">
        <f t="shared" si="0"/>
        <v>12701883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2587168.88</v>
      </c>
      <c r="C33" s="19">
        <v>1013075</v>
      </c>
      <c r="D33" s="19">
        <v>912990</v>
      </c>
      <c r="E33" s="61">
        <f t="shared" si="0"/>
        <v>-100085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11600967.57</v>
      </c>
      <c r="C37" s="19">
        <v>24138255</v>
      </c>
      <c r="D37" s="19">
        <v>18236457</v>
      </c>
      <c r="E37" s="61">
        <f t="shared" si="0"/>
        <v>-5901798</v>
      </c>
      <c r="F37" s="16"/>
    </row>
    <row r="38" spans="1:6" s="26" customFormat="1" ht="15" customHeight="1" x14ac:dyDescent="0.25">
      <c r="A38" s="38" t="s">
        <v>36</v>
      </c>
      <c r="B38" s="39">
        <v>425860056.22999996</v>
      </c>
      <c r="C38" s="39">
        <v>433116716</v>
      </c>
      <c r="D38" s="39">
        <v>439816716</v>
      </c>
      <c r="E38" s="63">
        <f t="shared" si="0"/>
        <v>6700000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438878329.23999995</v>
      </c>
      <c r="C47" s="44">
        <v>446137324</v>
      </c>
      <c r="D47" s="44">
        <v>447430832</v>
      </c>
      <c r="E47" s="65">
        <f t="shared" si="0"/>
        <v>1293508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2576300</v>
      </c>
      <c r="C13" s="28">
        <v>2576300</v>
      </c>
      <c r="D13" s="28">
        <v>0</v>
      </c>
      <c r="E13" s="62">
        <f t="shared" si="0"/>
        <v>-2576300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15354324</v>
      </c>
      <c r="C17" s="19">
        <v>15543502</v>
      </c>
      <c r="D17" s="19">
        <v>14174677</v>
      </c>
      <c r="E17" s="19">
        <f t="shared" si="0"/>
        <v>-1368825</v>
      </c>
      <c r="F17" s="7"/>
    </row>
    <row r="18" spans="1:6" ht="15" customHeight="1" x14ac:dyDescent="0.2">
      <c r="A18" s="14" t="s">
        <v>18</v>
      </c>
      <c r="B18" s="19">
        <v>146829</v>
      </c>
      <c r="C18" s="19">
        <v>110000</v>
      </c>
      <c r="D18" s="19">
        <v>150000</v>
      </c>
      <c r="E18" s="32">
        <f t="shared" si="0"/>
        <v>40000</v>
      </c>
      <c r="F18" s="7"/>
    </row>
    <row r="19" spans="1:6" ht="15" customHeight="1" x14ac:dyDescent="0.2">
      <c r="A19" s="33" t="s">
        <v>19</v>
      </c>
      <c r="B19" s="19">
        <v>608355</v>
      </c>
      <c r="C19" s="19">
        <v>485000</v>
      </c>
      <c r="D19" s="19">
        <v>600000</v>
      </c>
      <c r="E19" s="32">
        <f t="shared" si="0"/>
        <v>115000</v>
      </c>
      <c r="F19" s="7"/>
    </row>
    <row r="20" spans="1:6" ht="15" customHeight="1" x14ac:dyDescent="0.2">
      <c r="A20" s="33" t="s">
        <v>20</v>
      </c>
      <c r="B20" s="19">
        <v>207112</v>
      </c>
      <c r="C20" s="19">
        <v>215000</v>
      </c>
      <c r="D20" s="19">
        <v>215000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1104953</v>
      </c>
      <c r="C29" s="19">
        <v>940000</v>
      </c>
      <c r="D29" s="19">
        <v>1080000</v>
      </c>
      <c r="E29" s="32">
        <f t="shared" si="0"/>
        <v>140000</v>
      </c>
      <c r="F29" s="7"/>
    </row>
    <row r="30" spans="1:6" ht="15" customHeight="1" x14ac:dyDescent="0.2">
      <c r="A30" s="33" t="s">
        <v>28</v>
      </c>
      <c r="B30" s="19">
        <v>1065032</v>
      </c>
      <c r="C30" s="19">
        <v>1080625</v>
      </c>
      <c r="D30" s="19">
        <v>1004450</v>
      </c>
      <c r="E30" s="32">
        <f t="shared" si="0"/>
        <v>-76175</v>
      </c>
      <c r="F30" s="7"/>
    </row>
    <row r="31" spans="1:6" s="26" customFormat="1" ht="15" customHeight="1" x14ac:dyDescent="0.25">
      <c r="A31" s="17" t="s">
        <v>29</v>
      </c>
      <c r="B31" s="34">
        <v>18486605</v>
      </c>
      <c r="C31" s="34">
        <v>18374127</v>
      </c>
      <c r="D31" s="34">
        <v>17224127</v>
      </c>
      <c r="E31" s="35">
        <f t="shared" si="0"/>
        <v>-1150000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64328</v>
      </c>
      <c r="C37" s="19">
        <v>67000</v>
      </c>
      <c r="D37" s="19">
        <v>67000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18550933</v>
      </c>
      <c r="C38" s="39">
        <v>18441127</v>
      </c>
      <c r="D38" s="39">
        <v>17291127</v>
      </c>
      <c r="E38" s="63">
        <f t="shared" si="0"/>
        <v>-1150000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21127233</v>
      </c>
      <c r="C47" s="44">
        <v>21017427</v>
      </c>
      <c r="D47" s="44">
        <v>17291127</v>
      </c>
      <c r="E47" s="65">
        <f t="shared" si="0"/>
        <v>-3726300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781100</v>
      </c>
      <c r="C13" s="28">
        <v>781100</v>
      </c>
      <c r="D13" s="28">
        <v>0</v>
      </c>
      <c r="E13" s="62">
        <f t="shared" si="0"/>
        <v>-781100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46476675</v>
      </c>
      <c r="C17" s="19">
        <v>48058347</v>
      </c>
      <c r="D17" s="19">
        <v>49203029</v>
      </c>
      <c r="E17" s="19">
        <f t="shared" si="0"/>
        <v>1144682</v>
      </c>
      <c r="F17" s="7"/>
    </row>
    <row r="18" spans="1:6" ht="15" customHeight="1" x14ac:dyDescent="0.2">
      <c r="A18" s="14" t="s">
        <v>18</v>
      </c>
      <c r="B18" s="19">
        <v>62373</v>
      </c>
      <c r="C18" s="19">
        <v>71900</v>
      </c>
      <c r="D18" s="19">
        <v>66036</v>
      </c>
      <c r="E18" s="32">
        <f t="shared" si="0"/>
        <v>-5864</v>
      </c>
      <c r="F18" s="7"/>
    </row>
    <row r="19" spans="1:6" ht="15" customHeight="1" x14ac:dyDescent="0.2">
      <c r="A19" s="33" t="s">
        <v>19</v>
      </c>
      <c r="B19" s="19">
        <v>1882609</v>
      </c>
      <c r="C19" s="19">
        <v>1344100</v>
      </c>
      <c r="D19" s="19">
        <v>1993229</v>
      </c>
      <c r="E19" s="32">
        <f t="shared" si="0"/>
        <v>649129</v>
      </c>
      <c r="F19" s="7"/>
    </row>
    <row r="20" spans="1:6" ht="15" customHeight="1" x14ac:dyDescent="0.2">
      <c r="A20" s="33" t="s">
        <v>20</v>
      </c>
      <c r="B20" s="19">
        <v>756368</v>
      </c>
      <c r="C20" s="19">
        <v>514600</v>
      </c>
      <c r="D20" s="19">
        <v>800786</v>
      </c>
      <c r="E20" s="32">
        <f t="shared" si="0"/>
        <v>286186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190050</v>
      </c>
      <c r="C27" s="19">
        <v>134200</v>
      </c>
      <c r="D27" s="19">
        <v>204156</v>
      </c>
      <c r="E27" s="32">
        <f t="shared" si="0"/>
        <v>69956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309015</v>
      </c>
      <c r="C30" s="19">
        <v>261600</v>
      </c>
      <c r="D30" s="19">
        <v>327161</v>
      </c>
      <c r="E30" s="32">
        <f t="shared" si="0"/>
        <v>65561</v>
      </c>
      <c r="F30" s="7"/>
    </row>
    <row r="31" spans="1:6" s="26" customFormat="1" ht="15" customHeight="1" x14ac:dyDescent="0.25">
      <c r="A31" s="17" t="s">
        <v>29</v>
      </c>
      <c r="B31" s="34">
        <v>49677090</v>
      </c>
      <c r="C31" s="34">
        <v>50384747</v>
      </c>
      <c r="D31" s="34">
        <v>52594397</v>
      </c>
      <c r="E31" s="35">
        <f t="shared" si="0"/>
        <v>2209650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187261</v>
      </c>
      <c r="C33" s="19">
        <v>365000</v>
      </c>
      <c r="D33" s="19">
        <v>250000</v>
      </c>
      <c r="E33" s="61">
        <f t="shared" si="0"/>
        <v>-115000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-666263.31000000006</v>
      </c>
      <c r="C37" s="19">
        <v>244650</v>
      </c>
      <c r="D37" s="19">
        <v>150000</v>
      </c>
      <c r="E37" s="61">
        <f t="shared" si="0"/>
        <v>-94650</v>
      </c>
      <c r="F37" s="16"/>
    </row>
    <row r="38" spans="1:6" s="26" customFormat="1" ht="15" customHeight="1" x14ac:dyDescent="0.25">
      <c r="A38" s="38" t="s">
        <v>36</v>
      </c>
      <c r="B38" s="39">
        <v>49198087.689999998</v>
      </c>
      <c r="C38" s="39">
        <v>50994397</v>
      </c>
      <c r="D38" s="39">
        <v>52994397</v>
      </c>
      <c r="E38" s="63">
        <f t="shared" si="0"/>
        <v>2000000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49979187.689999998</v>
      </c>
      <c r="C47" s="44">
        <v>51775497</v>
      </c>
      <c r="D47" s="44">
        <v>52994397</v>
      </c>
      <c r="E47" s="65">
        <f t="shared" si="0"/>
        <v>1218900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1758165</v>
      </c>
      <c r="C13" s="28">
        <v>3076600</v>
      </c>
      <c r="D13" s="28">
        <v>0</v>
      </c>
      <c r="E13" s="62">
        <f t="shared" si="0"/>
        <v>-3076600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4572306.49</v>
      </c>
      <c r="C17" s="19">
        <v>7230383</v>
      </c>
      <c r="D17" s="19">
        <v>7230383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362522.3</v>
      </c>
      <c r="C18" s="19">
        <v>353000</v>
      </c>
      <c r="D18" s="19">
        <v>353000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509109.95</v>
      </c>
      <c r="C19" s="19">
        <v>575000</v>
      </c>
      <c r="D19" s="19">
        <v>575000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165461.24</v>
      </c>
      <c r="C20" s="19">
        <v>185000</v>
      </c>
      <c r="D20" s="19">
        <v>185000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1470868.65</v>
      </c>
      <c r="C29" s="19">
        <v>1475000</v>
      </c>
      <c r="D29" s="19">
        <v>1475000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638510.65</v>
      </c>
      <c r="C30" s="19">
        <v>749000</v>
      </c>
      <c r="D30" s="19">
        <v>749000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7718779.2800000012</v>
      </c>
      <c r="C31" s="34">
        <v>10567383</v>
      </c>
      <c r="D31" s="34">
        <v>10567383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35054.120000000003</v>
      </c>
      <c r="C37" s="19">
        <v>61000</v>
      </c>
      <c r="D37" s="19">
        <v>61000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7753833.4000000013</v>
      </c>
      <c r="C38" s="39">
        <v>10628383</v>
      </c>
      <c r="D38" s="39">
        <v>10628383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9511998.4000000022</v>
      </c>
      <c r="C47" s="44">
        <v>13704983</v>
      </c>
      <c r="D47" s="44">
        <v>10628383</v>
      </c>
      <c r="E47" s="65">
        <f t="shared" si="0"/>
        <v>-3076600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7277700</v>
      </c>
      <c r="C13" s="28">
        <v>7277700</v>
      </c>
      <c r="D13" s="28">
        <v>0</v>
      </c>
      <c r="E13" s="62">
        <f t="shared" si="0"/>
        <v>-7277700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20431790.719999999</v>
      </c>
      <c r="C17" s="19">
        <v>21368040</v>
      </c>
      <c r="D17" s="19">
        <v>21445551</v>
      </c>
      <c r="E17" s="19">
        <f t="shared" si="0"/>
        <v>77511</v>
      </c>
      <c r="F17" s="7"/>
    </row>
    <row r="18" spans="1:6" ht="15" customHeight="1" x14ac:dyDescent="0.2">
      <c r="A18" s="14" t="s">
        <v>18</v>
      </c>
      <c r="B18" s="19">
        <v>1612080.37</v>
      </c>
      <c r="C18" s="19">
        <v>916604</v>
      </c>
      <c r="D18" s="19">
        <v>1816604</v>
      </c>
      <c r="E18" s="32">
        <f t="shared" si="0"/>
        <v>900000</v>
      </c>
      <c r="F18" s="7"/>
    </row>
    <row r="19" spans="1:6" ht="15" customHeight="1" x14ac:dyDescent="0.2">
      <c r="A19" s="33" t="s">
        <v>19</v>
      </c>
      <c r="B19" s="19">
        <v>97021.54</v>
      </c>
      <c r="C19" s="19">
        <v>102230</v>
      </c>
      <c r="D19" s="19">
        <v>102230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276063.3</v>
      </c>
      <c r="C20" s="19">
        <v>272205</v>
      </c>
      <c r="D20" s="19">
        <v>272205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22416955.93</v>
      </c>
      <c r="C31" s="34">
        <v>22659079</v>
      </c>
      <c r="D31" s="34">
        <v>23636590</v>
      </c>
      <c r="E31" s="35">
        <f t="shared" si="0"/>
        <v>977511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141440.29</v>
      </c>
      <c r="C37" s="19">
        <v>0</v>
      </c>
      <c r="D37" s="19">
        <v>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22558396.219999999</v>
      </c>
      <c r="C38" s="39">
        <v>22659079</v>
      </c>
      <c r="D38" s="39">
        <v>23636590</v>
      </c>
      <c r="E38" s="63">
        <f t="shared" si="0"/>
        <v>977511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29836096.219999999</v>
      </c>
      <c r="C47" s="44">
        <v>29936779</v>
      </c>
      <c r="D47" s="44">
        <v>23636590</v>
      </c>
      <c r="E47" s="65">
        <f t="shared" si="0"/>
        <v>-6300189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5350000</v>
      </c>
      <c r="C13" s="28">
        <v>5350000</v>
      </c>
      <c r="D13" s="28">
        <v>0</v>
      </c>
      <c r="E13" s="62">
        <f t="shared" si="0"/>
        <v>-5350000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50666366</v>
      </c>
      <c r="C17" s="19">
        <v>51719267</v>
      </c>
      <c r="D17" s="19">
        <v>53461442</v>
      </c>
      <c r="E17" s="19">
        <f t="shared" si="0"/>
        <v>1742175</v>
      </c>
      <c r="F17" s="7"/>
    </row>
    <row r="18" spans="1:6" ht="15" customHeight="1" x14ac:dyDescent="0.2">
      <c r="A18" s="14" t="s">
        <v>18</v>
      </c>
      <c r="B18" s="19">
        <v>4877810</v>
      </c>
      <c r="C18" s="19">
        <v>4816433</v>
      </c>
      <c r="D18" s="19">
        <v>4755625</v>
      </c>
      <c r="E18" s="32">
        <f t="shared" si="0"/>
        <v>-60808</v>
      </c>
      <c r="F18" s="7"/>
    </row>
    <row r="19" spans="1:6" ht="15" customHeight="1" x14ac:dyDescent="0.2">
      <c r="A19" s="33" t="s">
        <v>19</v>
      </c>
      <c r="B19" s="19">
        <v>786320</v>
      </c>
      <c r="C19" s="19">
        <v>750600</v>
      </c>
      <c r="D19" s="19">
        <v>754500</v>
      </c>
      <c r="E19" s="32">
        <f t="shared" si="0"/>
        <v>3900</v>
      </c>
      <c r="F19" s="7"/>
    </row>
    <row r="20" spans="1:6" ht="15" customHeight="1" x14ac:dyDescent="0.2">
      <c r="A20" s="33" t="s">
        <v>20</v>
      </c>
      <c r="B20" s="19">
        <v>765398</v>
      </c>
      <c r="C20" s="19">
        <v>772804</v>
      </c>
      <c r="D20" s="19">
        <v>778518</v>
      </c>
      <c r="E20" s="32">
        <f t="shared" si="0"/>
        <v>5714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4590100</v>
      </c>
      <c r="C27" s="19">
        <v>4749878</v>
      </c>
      <c r="D27" s="19">
        <v>5545108</v>
      </c>
      <c r="E27" s="32">
        <f t="shared" si="0"/>
        <v>795230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296738</v>
      </c>
      <c r="C30" s="19">
        <v>287800</v>
      </c>
      <c r="D30" s="19">
        <v>287800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61982732</v>
      </c>
      <c r="C31" s="34">
        <v>63096782</v>
      </c>
      <c r="D31" s="34">
        <v>65582993</v>
      </c>
      <c r="E31" s="35">
        <f t="shared" si="0"/>
        <v>2486211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73">
        <v>1239240</v>
      </c>
      <c r="C33" s="19">
        <v>1351855</v>
      </c>
      <c r="D33" s="19">
        <v>1315955</v>
      </c>
      <c r="E33" s="61">
        <f t="shared" si="0"/>
        <v>-35900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648036</v>
      </c>
      <c r="C37" s="19">
        <v>965369</v>
      </c>
      <c r="D37" s="19">
        <v>837431</v>
      </c>
      <c r="E37" s="61">
        <f t="shared" si="0"/>
        <v>-127938</v>
      </c>
      <c r="F37" s="16"/>
    </row>
    <row r="38" spans="1:6" s="26" customFormat="1" ht="15" customHeight="1" x14ac:dyDescent="0.25">
      <c r="A38" s="38" t="s">
        <v>36</v>
      </c>
      <c r="B38" s="39">
        <f>SUM(B31:B37)</f>
        <v>63870008</v>
      </c>
      <c r="C38" s="39">
        <v>65414006</v>
      </c>
      <c r="D38" s="39">
        <v>67736379</v>
      </c>
      <c r="E38" s="63">
        <f t="shared" si="0"/>
        <v>2322373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f>SUM(B12:B14,B38,B45)</f>
        <v>69220008</v>
      </c>
      <c r="C47" s="44">
        <v>70764006</v>
      </c>
      <c r="D47" s="44">
        <v>67736379</v>
      </c>
      <c r="E47" s="65">
        <f t="shared" si="0"/>
        <v>-3027627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pane="bottomLeft" activeCell="D40" sqref="D4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LSUE!B7+SUSLA!B7+LCTCSummary!B7-LCTCBoard!B7-Online!B7</f>
        <v>0</v>
      </c>
      <c r="C7" s="19">
        <f>LSUE!C7+SUSLA!C7+LCTCSummary!C7-LCTCBoard!C7-Online!C7</f>
        <v>0</v>
      </c>
      <c r="D7" s="19">
        <f>LSUE!D7+SUSLA!D7+LCTCSummary!D7-LCTCBoard!D7-Online!D7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LSUE!B8+SUSLA!B8+LCTCSummary!B8-LCTCBoard!B8-Online!B8</f>
        <v>0</v>
      </c>
      <c r="C8" s="19">
        <f>LSUE!C8+SUSLA!C8+LCTCSummary!C8-LCTCBoard!C8-Online!C8</f>
        <v>0</v>
      </c>
      <c r="D8" s="19">
        <f>LSUE!D8+SUSLA!D8+LCTCSummary!D8-LCTCBoard!D8-Online!D8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LSUE!B9+SUSLA!B9+LCTCSummary!B9-LCTCBoard!B9-Online!B9</f>
        <v>0</v>
      </c>
      <c r="C9" s="19">
        <f>LSUE!C9+SUSLA!C9+LCTCSummary!C9-LCTCBoard!C9-Online!C9</f>
        <v>0</v>
      </c>
      <c r="D9" s="19">
        <f>LSUE!D9+SUSLA!D9+LCTCSummary!D9-LCTCBoard!D9-Online!D9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LSUE!B10+SUSLA!B10+LCTCSummary!B10-LCTCBoard!B10-Online!B10</f>
        <v>0</v>
      </c>
      <c r="C10" s="19">
        <f>LSUE!C10+SUSLA!C10+LCTCSummary!C10-LCTCBoard!C10-Online!C10</f>
        <v>0</v>
      </c>
      <c r="D10" s="19">
        <f>LSUE!D10+SUSLA!D10+LCTCSummary!D10-LCTCBoard!D10-Online!D10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LSUE!B11+SUSLA!B11+LCTCSummary!B11-LCTCBoard!B11-Online!B11</f>
        <v>0</v>
      </c>
      <c r="C11" s="19">
        <f>LSUE!C11+SUSLA!C11+LCTCSummary!C11-LCTCBoard!C11-Online!C11</f>
        <v>0</v>
      </c>
      <c r="D11" s="19">
        <f>LSUE!D11+SUSLA!D11+LCTCSummary!D11-LCTCBoard!D11-Online!D11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f>LSUE!B13+SUSLA!B13+LCTCSummary!B13-LCTCBoard!B13-Online!B13</f>
        <v>18306467</v>
      </c>
      <c r="C13" s="28">
        <f>LSUE!C13+SUSLA!C13+LCTCSummary!C13-LCTCBoard!C13-Online!C13</f>
        <v>19624902</v>
      </c>
      <c r="D13" s="28">
        <f>LSUE!D13+SUSLA!D13+LCTCSummary!D13-LCTCBoard!D13-Online!D13</f>
        <v>0</v>
      </c>
      <c r="E13" s="62">
        <f>D13-C13</f>
        <v>-19624902</v>
      </c>
      <c r="F13" s="25"/>
    </row>
    <row r="14" spans="1:12" s="26" customFormat="1" ht="15" customHeight="1" x14ac:dyDescent="0.25">
      <c r="A14" s="27" t="s">
        <v>14</v>
      </c>
      <c r="B14" s="28">
        <f>LSUE!B14+SUSLA!B14+LCTCSummary!B14-LCTCBoard!B14-Online!B14</f>
        <v>691758</v>
      </c>
      <c r="C14" s="28">
        <f>LSUE!C14+SUSLA!C14+LCTCSummary!C14-LCTCBoard!C14-Online!C14</f>
        <v>0</v>
      </c>
      <c r="D14" s="28">
        <f>LSUE!D14+SUSLA!D14+LCTCSummary!D14-LCTCBoard!D14-Online!D14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LSUE!B17+SUSLA!B17+LCTCSummary!B17-LCTCBoard!B17-Online!B17</f>
        <v>157824045.02000004</v>
      </c>
      <c r="C17" s="19">
        <f>LSUE!C17+SUSLA!C17+LCTCSummary!C17-LCTCBoard!C17-Online!C17</f>
        <v>164133997.96000001</v>
      </c>
      <c r="D17" s="19">
        <f>LSUE!D17+SUSLA!D17+LCTCSummary!D17-LCTCBoard!D17-Online!D17</f>
        <v>168726289</v>
      </c>
      <c r="E17" s="19">
        <f>D17-C17</f>
        <v>4592291.0399999917</v>
      </c>
      <c r="F17" s="7"/>
    </row>
    <row r="18" spans="1:6" ht="15" customHeight="1" x14ac:dyDescent="0.2">
      <c r="A18" s="14" t="s">
        <v>18</v>
      </c>
      <c r="B18" s="19">
        <f>LSUE!B18+SUSLA!B18+LCTCSummary!B18-LCTCBoard!B18-Online!B18</f>
        <v>4231601.4799999995</v>
      </c>
      <c r="C18" s="19">
        <f>LSUE!C18+SUSLA!C18+LCTCSummary!C18-LCTCBoard!C18-Online!C18</f>
        <v>4422917.5199999996</v>
      </c>
      <c r="D18" s="19">
        <f>LSUE!D18+SUSLA!D18+LCTCSummary!D18-LCTCBoard!D18-Online!D18</f>
        <v>2693165</v>
      </c>
      <c r="E18" s="32">
        <f>D18-C18</f>
        <v>-1729752.5199999996</v>
      </c>
      <c r="F18" s="7"/>
    </row>
    <row r="19" spans="1:6" ht="15" customHeight="1" x14ac:dyDescent="0.2">
      <c r="A19" s="33" t="s">
        <v>19</v>
      </c>
      <c r="B19" s="19">
        <f>LSUE!B19+SUSLA!B19+LCTCSummary!B19-LCTCBoard!B19-Online!B19</f>
        <v>934142.95</v>
      </c>
      <c r="C19" s="19">
        <f>LSUE!C19+SUSLA!C19+LCTCSummary!C19-LCTCBoard!C19-Online!C19</f>
        <v>1125318</v>
      </c>
      <c r="D19" s="19">
        <f>LSUE!D19+SUSLA!D19+LCTCSummary!D19-LCTCBoard!D19-Online!D19</f>
        <v>1125318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LSUE!B20+SUSLA!B20+LCTCSummary!B20-LCTCBoard!B20-Online!B20</f>
        <v>2694382.7</v>
      </c>
      <c r="C20" s="19">
        <f>LSUE!C20+SUSLA!C20+LCTCSummary!C20-LCTCBoard!C20-Online!C20</f>
        <v>2774151.24</v>
      </c>
      <c r="D20" s="19">
        <f>LSUE!D20+SUSLA!D20+LCTCSummary!D20-LCTCBoard!D20-Online!D20</f>
        <v>2798395</v>
      </c>
      <c r="E20" s="32">
        <f>D20-C20</f>
        <v>24243.759999999776</v>
      </c>
      <c r="F20" s="7"/>
    </row>
    <row r="21" spans="1:6" ht="15" customHeight="1" x14ac:dyDescent="0.2">
      <c r="A21" s="33" t="s">
        <v>21</v>
      </c>
      <c r="B21" s="19">
        <f>LSUE!B21+SUSLA!B21+LCTCSummary!B21-LCTCBoard!B21-Online!B21</f>
        <v>101140</v>
      </c>
      <c r="C21" s="19">
        <f>LSUE!C21+SUSLA!C21+LCTCSummary!C21-LCTCBoard!C21-Online!C21</f>
        <v>100000</v>
      </c>
      <c r="D21" s="19">
        <f>LSUE!D21+SUSLA!D21+LCTCSummary!D21-LCTCBoard!D21-Online!D21</f>
        <v>100000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LSUE!B22+SUSLA!B22+LCTCSummary!B22-LCTCBoard!B22-Online!B22</f>
        <v>0</v>
      </c>
      <c r="C22" s="19">
        <f>LSUE!C22+SUSLA!C22+LCTCSummary!C22-LCTCBoard!C22-Online!C22</f>
        <v>0</v>
      </c>
      <c r="D22" s="19">
        <f>LSUE!D22+SUSLA!D22+LCTCSummary!D22-LCTCBoard!D22-Online!D22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LSUE!B23+SUSLA!B23+LCTCSummary!B23-LCTCBoard!B23-Online!B23</f>
        <v>0</v>
      </c>
      <c r="C23" s="19">
        <f>LSUE!C23+SUSLA!C23+LCTCSummary!C23-LCTCBoard!C23-Online!C23</f>
        <v>0</v>
      </c>
      <c r="D23" s="19">
        <f>LSUE!D23+SUSLA!D23+LCTCSummary!D23-LCTCBoard!D23-Online!D23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LSUE!B24+SUSLA!B24+LCTCSummary!B24-LCTCBoard!B24-Online!B24</f>
        <v>7986206.9400000004</v>
      </c>
      <c r="C24" s="19">
        <f>LSUE!C24+SUSLA!C24+LCTCSummary!C24-LCTCBoard!C24-Online!C24</f>
        <v>8226378.4100000001</v>
      </c>
      <c r="D24" s="19">
        <f>LSUE!D24+SUSLA!D24+LCTCSummary!D24-LCTCBoard!D24-Online!D24</f>
        <v>7991008.7999999998</v>
      </c>
      <c r="E24" s="32">
        <f t="shared" si="1"/>
        <v>-235369.61000000034</v>
      </c>
      <c r="F24" s="7"/>
    </row>
    <row r="25" spans="1:6" ht="15" customHeight="1" x14ac:dyDescent="0.2">
      <c r="A25" s="33" t="s">
        <v>23</v>
      </c>
      <c r="B25" s="19">
        <f>LSUE!B25+SUSLA!B25+LCTCSummary!B25-LCTCBoard!B25-Online!B25</f>
        <v>0</v>
      </c>
      <c r="C25" s="19">
        <f>LSUE!C25+SUSLA!C25+LCTCSummary!C25-LCTCBoard!C25-Online!C25</f>
        <v>0</v>
      </c>
      <c r="D25" s="19">
        <f>LSUE!D25+SUSLA!D25+LCTCSummary!D25-LCTCBoard!D25-Online!D25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LSUE!B26+SUSLA!B26+LCTCSummary!B26-LCTCBoard!B26-Online!B26</f>
        <v>0</v>
      </c>
      <c r="C26" s="19">
        <f>LSUE!C26+SUSLA!C26+LCTCSummary!C26-LCTCBoard!C26-Online!C26</f>
        <v>0</v>
      </c>
      <c r="D26" s="19">
        <f>LSUE!D26+SUSLA!D26+LCTCSummary!D26-LCTCBoard!D26-Online!D26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LSUE!B27+SUSLA!B27+LCTCSummary!B27-LCTCBoard!B27-Online!B27</f>
        <v>3622666.34</v>
      </c>
      <c r="C27" s="19">
        <f>LSUE!C27+SUSLA!C27+LCTCSummary!C27-LCTCBoard!C27-Online!C27</f>
        <v>3703689</v>
      </c>
      <c r="D27" s="19">
        <f>LSUE!D27+SUSLA!D27+LCTCSummary!D27-LCTCBoard!D27-Online!D27</f>
        <v>3524443</v>
      </c>
      <c r="E27" s="32">
        <f t="shared" si="1"/>
        <v>-179246</v>
      </c>
      <c r="F27" s="7"/>
    </row>
    <row r="28" spans="1:6" ht="15" customHeight="1" x14ac:dyDescent="0.2">
      <c r="A28" s="33" t="s">
        <v>26</v>
      </c>
      <c r="B28" s="19">
        <f>LSUE!B28+SUSLA!B28+LCTCSummary!B28-LCTCBoard!B28-Online!B28</f>
        <v>0</v>
      </c>
      <c r="C28" s="19">
        <f>LSUE!C28+SUSLA!C28+LCTCSummary!C28-LCTCBoard!C28-Online!C28</f>
        <v>0</v>
      </c>
      <c r="D28" s="19">
        <f>LSUE!D28+SUSLA!D28+LCTCSummary!D28-LCTCBoard!D28-Online!D28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LSUE!B29+SUSLA!B29+LCTCSummary!B29-LCTCBoard!B29-Online!B29</f>
        <v>2937464</v>
      </c>
      <c r="C29" s="19">
        <f>LSUE!C29+SUSLA!C29+LCTCSummary!C29-LCTCBoard!C29-Online!C29</f>
        <v>3237815.2199999997</v>
      </c>
      <c r="D29" s="19">
        <f>LSUE!D29+SUSLA!D29+LCTCSummary!D29-LCTCBoard!D29-Online!D29</f>
        <v>2829032</v>
      </c>
      <c r="E29" s="32">
        <f t="shared" si="1"/>
        <v>-408783.21999999974</v>
      </c>
      <c r="F29" s="7"/>
    </row>
    <row r="30" spans="1:6" ht="15" customHeight="1" x14ac:dyDescent="0.2">
      <c r="A30" s="33" t="s">
        <v>28</v>
      </c>
      <c r="B30" s="19">
        <f>LSUE!B30+SUSLA!B30+LCTCSummary!B30-LCTCBoard!B30-Online!B30</f>
        <v>2826862.3</v>
      </c>
      <c r="C30" s="19">
        <f>LSUE!C30+SUSLA!C30+LCTCSummary!C30-LCTCBoard!C30-Online!C30</f>
        <v>2731812.36</v>
      </c>
      <c r="D30" s="19">
        <f>LSUE!D30+SUSLA!D30+LCTCSummary!D30-LCTCBoard!D30-Online!D30</f>
        <v>2708766</v>
      </c>
      <c r="E30" s="32">
        <f>D30-C30</f>
        <v>-23046.35999999987</v>
      </c>
      <c r="F30" s="7"/>
    </row>
    <row r="31" spans="1:6" s="26" customFormat="1" ht="15" customHeight="1" x14ac:dyDescent="0.25">
      <c r="A31" s="17" t="s">
        <v>29</v>
      </c>
      <c r="B31" s="34">
        <f>SUM(B17:B30)</f>
        <v>183158511.73000002</v>
      </c>
      <c r="C31" s="34">
        <f>SUM(C17:C30)</f>
        <v>190456079.71000004</v>
      </c>
      <c r="D31" s="34">
        <f>SUM(D17:D30)</f>
        <v>192496416.80000001</v>
      </c>
      <c r="E31" s="35">
        <f>SUM(E17:E30)</f>
        <v>2040337.0899999919</v>
      </c>
      <c r="F31" s="25"/>
    </row>
    <row r="32" spans="1:6" ht="15" customHeight="1" x14ac:dyDescent="0.2">
      <c r="A32" s="36" t="s">
        <v>30</v>
      </c>
      <c r="B32" s="19">
        <f>LSUE!B32+SUSLA!B32+LCTCSummary!B32-LCTCBoard!B32-Online!B32</f>
        <v>0</v>
      </c>
      <c r="C32" s="19">
        <f>LSUE!C32+SUSLA!C32+LCTCSummary!C32-LCTCBoard!C32-Online!C32</f>
        <v>0</v>
      </c>
      <c r="D32" s="19">
        <f>LSUE!D32+SUSLA!D32+LCTCSummary!D32-LCTCBoard!D32-Online!D32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LSUE!B33+SUSLA!B33+LCTCSummary!B33-LCTCBoard!B33-Online!B33</f>
        <v>35542.89</v>
      </c>
      <c r="C33" s="19">
        <f>LSUE!C33+SUSLA!C33+LCTCSummary!C33-LCTCBoard!C33-Online!C33</f>
        <v>39016</v>
      </c>
      <c r="D33" s="19">
        <f>LSUE!D33+SUSLA!D33+LCTCSummary!D33-LCTCBoard!D33-Online!D33</f>
        <v>34500</v>
      </c>
      <c r="E33" s="61">
        <f t="shared" si="2"/>
        <v>-4516</v>
      </c>
      <c r="F33" s="16"/>
    </row>
    <row r="34" spans="1:6" ht="15" customHeight="1" x14ac:dyDescent="0.2">
      <c r="A34" s="37" t="s">
        <v>32</v>
      </c>
      <c r="B34" s="19">
        <f>LSUE!B34+SUSLA!B34+LCTCSummary!B34-LCTCBoard!B34-Online!B34</f>
        <v>0</v>
      </c>
      <c r="C34" s="19">
        <f>LSUE!C34+SUSLA!C34+LCTCSummary!C34-LCTCBoard!C34-Online!C34</f>
        <v>0</v>
      </c>
      <c r="D34" s="19">
        <f>LSUE!D34+SUSLA!D34+LCTCSummary!D34-LCTCBoard!D34-Online!D34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LSUE!B35+SUSLA!B35+LCTCSummary!B35-LCTCBoard!B35-Online!B35</f>
        <v>0</v>
      </c>
      <c r="C35" s="19">
        <f>LSUE!C35+SUSLA!C35+LCTCSummary!C35-LCTCBoard!C35-Online!C35</f>
        <v>0</v>
      </c>
      <c r="D35" s="19">
        <f>LSUE!D35+SUSLA!D35+LCTCSummary!D35-LCTCBoard!D35-Online!D35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LSUE!B36+SUSLA!B36+LCTCSummary!B36-LCTCBoard!B36-Online!B36</f>
        <v>0</v>
      </c>
      <c r="C36" s="19">
        <f>LSUE!C36+SUSLA!C36+LCTCSummary!C36-LCTCBoard!C36-Online!C36</f>
        <v>0</v>
      </c>
      <c r="D36" s="19">
        <f>LSUE!D36+SUSLA!D36+LCTCSummary!D36-LCTCBoard!D36-Online!D36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LSUE!B37+SUSLA!B37+LCTCSummary!B37-LCTCBoard!B37-Online!B37</f>
        <v>2456766.8100000005</v>
      </c>
      <c r="C37" s="19">
        <f>LSUE!C37+SUSLA!C37+LCTCSummary!C37-LCTCBoard!C37-Online!C37</f>
        <v>3292125.29</v>
      </c>
      <c r="D37" s="19">
        <f>LSUE!D37+SUSLA!D37+LCTCSummary!D37-LCTCBoard!D37-Online!D37</f>
        <v>3036304</v>
      </c>
      <c r="E37" s="61">
        <f t="shared" si="2"/>
        <v>-255821.29000000004</v>
      </c>
      <c r="F37" s="16"/>
    </row>
    <row r="38" spans="1:6" s="26" customFormat="1" ht="15" customHeight="1" x14ac:dyDescent="0.25">
      <c r="A38" s="38" t="s">
        <v>36</v>
      </c>
      <c r="B38" s="39">
        <f>SUM(B31:B37)</f>
        <v>185650821.43000001</v>
      </c>
      <c r="C38" s="39">
        <f>SUM(C31:C37)</f>
        <v>193787221.00000003</v>
      </c>
      <c r="D38" s="39">
        <f>SUM(D31:D37)</f>
        <v>195567220.80000001</v>
      </c>
      <c r="E38" s="63">
        <f>E37+E36+E35+E34+E33+E32+E31</f>
        <v>1779999.7999999919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LSUE!B40+SUSLA!B40+LCTCSummary!B40-LCTCBoard!B40-Online!B40</f>
        <v>0</v>
      </c>
      <c r="C40" s="19">
        <f>LSUE!C40+SUSLA!C40+LCTCSummary!C40-LCTCBoard!C40-Online!C40</f>
        <v>0</v>
      </c>
      <c r="D40" s="19">
        <f>LSUE!D40+SUSLA!D40+LCTCSummary!D40-LCTCBoard!D40-Online!D40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LSUE!B41+SUSLA!B41+LCTCSummary!B41-LCTCBoard!B41-Online!B41</f>
        <v>0</v>
      </c>
      <c r="C41" s="19">
        <f>LSUE!C41+SUSLA!C41+LCTCSummary!C41-LCTCBoard!C41-Online!C41</f>
        <v>0</v>
      </c>
      <c r="D41" s="19">
        <f>LSUE!D41+SUSLA!D41+LCTCSummary!D41-LCTCBoard!D41-Online!D41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LSUE!B43+SUSLA!B43+LCTCSummary!B43-LCTCBoard!B43-Online!B43</f>
        <v>0</v>
      </c>
      <c r="C43" s="19">
        <f>LSUE!C43+SUSLA!C43+LCTCSummary!C43-LCTCBoard!C43-Online!C43</f>
        <v>0</v>
      </c>
      <c r="D43" s="19">
        <f>LSUE!D43+SUSLA!D43+LCTCSummary!D43-LCTCBoard!D43-Online!D43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LSUE!B44+SUSLA!B44+LCTCSummary!B44-LCTCBoard!B44-Online!B44</f>
        <v>0</v>
      </c>
      <c r="C44" s="19">
        <f>LSUE!C44+SUSLA!C44+LCTCSummary!C44-LCTCBoard!C44-Online!C44</f>
        <v>0</v>
      </c>
      <c r="D44" s="19">
        <f>LSUE!D44+SUSLA!D44+LCTCSummary!D44-LCTCBoard!D44-Online!D44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LSUE!B46+SUSLA!B46+LCTCSummary!B46-LCTCBoard!B46-Online!B46</f>
        <v>0</v>
      </c>
      <c r="C46" s="28">
        <f>LSUE!C46+SUSLA!C46+LCTCSummary!C46-LCTCBoard!C46-Online!C46</f>
        <v>0</v>
      </c>
      <c r="D46" s="28">
        <f>LSUE!D46+SUSLA!D46+LCTCSummary!D46-LCTCBoard!D46-Online!D46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67" t="s">
        <v>45</v>
      </c>
      <c r="B47" s="68">
        <f>B46+B45+B38+B14+B13+B12</f>
        <v>204649046.43000001</v>
      </c>
      <c r="C47" s="68">
        <f>C46+C45+C38+C14+C13+C12</f>
        <v>213412123.00000003</v>
      </c>
      <c r="D47" s="68">
        <f>D46+D45+D38+D14+D13+D12</f>
        <v>195567220.80000001</v>
      </c>
      <c r="E47" s="69">
        <f>D47-C47</f>
        <v>-17844902.200000018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4036145.53</v>
      </c>
      <c r="C13" s="28">
        <v>3434950</v>
      </c>
      <c r="D13" s="28">
        <v>0</v>
      </c>
      <c r="E13" s="62">
        <f t="shared" si="0"/>
        <v>-3434950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-338971</v>
      </c>
      <c r="C33" s="19">
        <v>4789343</v>
      </c>
      <c r="D33" s="19">
        <v>4788343</v>
      </c>
      <c r="E33" s="61">
        <f t="shared" si="0"/>
        <v>-1000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772719</v>
      </c>
      <c r="C37" s="19">
        <v>2018624</v>
      </c>
      <c r="D37" s="19">
        <v>2019624</v>
      </c>
      <c r="E37" s="61">
        <f t="shared" si="0"/>
        <v>1000</v>
      </c>
      <c r="F37" s="16"/>
    </row>
    <row r="38" spans="1:6" s="26" customFormat="1" ht="15" customHeight="1" x14ac:dyDescent="0.25">
      <c r="A38" s="38" t="s">
        <v>36</v>
      </c>
      <c r="B38" s="39">
        <v>433748</v>
      </c>
      <c r="C38" s="39">
        <v>6807967</v>
      </c>
      <c r="D38" s="39">
        <v>6807967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12147289.34</v>
      </c>
      <c r="C44" s="19">
        <v>13018275</v>
      </c>
      <c r="D44" s="19">
        <v>13018275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12147289.34</v>
      </c>
      <c r="C45" s="28">
        <v>13018275</v>
      </c>
      <c r="D45" s="28">
        <v>13018275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16617182.869999999</v>
      </c>
      <c r="C47" s="44">
        <v>23261192</v>
      </c>
      <c r="D47" s="44">
        <v>19826242</v>
      </c>
      <c r="E47" s="65">
        <f t="shared" si="0"/>
        <v>-3434950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2917240</v>
      </c>
      <c r="C13" s="28">
        <v>2200000</v>
      </c>
      <c r="D13" s="28">
        <v>0</v>
      </c>
      <c r="E13" s="62">
        <f t="shared" si="0"/>
        <v>-2200000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200543.17</v>
      </c>
      <c r="C33" s="19">
        <v>226500</v>
      </c>
      <c r="D33" s="19">
        <v>226500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645014.82999999996</v>
      </c>
      <c r="C37" s="19">
        <v>619061</v>
      </c>
      <c r="D37" s="19">
        <v>619061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845558</v>
      </c>
      <c r="C38" s="39">
        <v>845561</v>
      </c>
      <c r="D38" s="39">
        <v>845561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3762798</v>
      </c>
      <c r="C47" s="44">
        <v>3045561</v>
      </c>
      <c r="D47" s="44">
        <v>845561</v>
      </c>
      <c r="E47" s="65">
        <f t="shared" si="0"/>
        <v>-2200000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SUBoard!B7+SUBR!B7+SUNO!B7+SUSLA!B7+SULaw!B7+SUAg!B7</f>
        <v>0</v>
      </c>
      <c r="C7" s="19">
        <f>SUBoard!C7+SUBR!C7+SUNO!C7+SUSLA!C7+SULaw!C7+SUAg!C7</f>
        <v>0</v>
      </c>
      <c r="D7" s="19">
        <f>SUBoard!D7+SUBR!D7+SUNO!D7+SUSLA!D7+SULaw!D7+SUAg!D7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SUBoard!B8+SUBR!B8+SUNO!B8+SUSLA!B8+SULaw!B8+SUAg!B8</f>
        <v>0</v>
      </c>
      <c r="C8" s="19">
        <f>SUBoard!C8+SUBR!C8+SUNO!C8+SUSLA!C8+SULaw!C8+SUAg!C8</f>
        <v>0</v>
      </c>
      <c r="D8" s="19">
        <f>SUBoard!D8+SUBR!D8+SUNO!D8+SUSLA!D8+SULaw!D8+SUAg!D8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SUBoard!B9+SUBR!B9+SUNO!B9+SUSLA!B9+SULaw!B9+SUAg!B9</f>
        <v>0</v>
      </c>
      <c r="C9" s="19">
        <f>SUBoard!C9+SUBR!C9+SUNO!C9+SUSLA!C9+SULaw!C9+SUAg!C9</f>
        <v>0</v>
      </c>
      <c r="D9" s="19">
        <f>SUBoard!D9+SUBR!D9+SUNO!D9+SUSLA!D9+SULaw!D9+SUAg!D9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SUBoard!B10+SUBR!B10+SUNO!B10+SUSLA!B10+SULaw!B10+SUAg!B10</f>
        <v>2919450</v>
      </c>
      <c r="C10" s="19">
        <f>SUBoard!C10+SUBR!C10+SUNO!C10+SUSLA!C10+SULaw!C10+SUAg!C10</f>
        <v>2931387</v>
      </c>
      <c r="D10" s="19">
        <f>SUBoard!D10+SUBR!D10+SUNO!D10+SUSLA!D10+SULaw!D10+SUAg!D10</f>
        <v>3028515</v>
      </c>
      <c r="E10" s="61">
        <f t="shared" si="0"/>
        <v>97128</v>
      </c>
      <c r="F10" s="16"/>
    </row>
    <row r="11" spans="1:12" ht="15" customHeight="1" x14ac:dyDescent="0.2">
      <c r="A11" s="22" t="s">
        <v>12</v>
      </c>
      <c r="B11" s="19">
        <f>SUBoard!B11+SUBR!B11+SUNO!B11+SUSLA!B11+SULaw!B11+SUAg!B11</f>
        <v>0</v>
      </c>
      <c r="C11" s="19">
        <f>SUBoard!C11+SUBR!C11+SUNO!C11+SUSLA!C11+SULaw!C11+SUAg!C11</f>
        <v>0</v>
      </c>
      <c r="D11" s="19">
        <f>SUBoard!D11+SUBR!D11+SUNO!D11+SUSLA!D11+SULaw!D11+SUAg!D11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2919450</v>
      </c>
      <c r="C12" s="24">
        <f>SUM(C7:C11)</f>
        <v>2931387</v>
      </c>
      <c r="D12" s="24">
        <f>SUM(D7:D11)</f>
        <v>3028515</v>
      </c>
      <c r="E12" s="62">
        <f t="shared" si="0"/>
        <v>97128</v>
      </c>
      <c r="F12" s="25"/>
    </row>
    <row r="13" spans="1:12" s="26" customFormat="1" ht="15" customHeight="1" x14ac:dyDescent="0.25">
      <c r="A13" s="23" t="s">
        <v>156</v>
      </c>
      <c r="B13" s="28">
        <f>SUBoard!B13+SUBR!B13+SUNO!B13+SUSLA!B13+SULaw!B13+SUAg!B13</f>
        <v>3334184</v>
      </c>
      <c r="C13" s="28">
        <f>SUBoard!C13+SUBR!C13+SUNO!C13+SUSLA!C13+SULaw!C13+SUAg!C13</f>
        <v>3431312</v>
      </c>
      <c r="D13" s="28">
        <f>SUBoard!D13+SUBR!D13+SUNO!D13+SUSLA!D13+SULaw!D13+SUAg!D13</f>
        <v>0</v>
      </c>
      <c r="E13" s="62">
        <f>D13-C13</f>
        <v>-3431312</v>
      </c>
      <c r="F13" s="25"/>
    </row>
    <row r="14" spans="1:12" s="26" customFormat="1" ht="15" customHeight="1" x14ac:dyDescent="0.25">
      <c r="A14" s="27" t="s">
        <v>14</v>
      </c>
      <c r="B14" s="28">
        <f>SUBoard!B14+SUBR!B14+SUNO!B14+SUSLA!B14+SULaw!B14+SUAg!B14</f>
        <v>0</v>
      </c>
      <c r="C14" s="28">
        <f>SUBoard!C14+SUBR!C14+SUNO!C14+SUSLA!C14+SULaw!C14+SUAg!C14</f>
        <v>0</v>
      </c>
      <c r="D14" s="28">
        <f>SUBoard!D14+SUBR!D14+SUNO!D14+SUSLA!D14+SULaw!D14+SUAg!D14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SUBoard!B17+SUBR!B17+SUNO!B17+SUSLA!B17+SULaw!B17+SUAg!B17</f>
        <v>65357024.229999997</v>
      </c>
      <c r="C17" s="19">
        <f>SUBoard!C17+SUBR!C17+SUNO!C17+SUSLA!C17+SULaw!C17+SUAg!C17</f>
        <v>66615284</v>
      </c>
      <c r="D17" s="19">
        <f>SUBoard!D17+SUBR!D17+SUNO!D17+SUSLA!D17+SULaw!D17+SUAg!D17</f>
        <v>72395829.629999995</v>
      </c>
      <c r="E17" s="19">
        <f>D17-C17</f>
        <v>5780545.6299999952</v>
      </c>
      <c r="F17" s="7"/>
    </row>
    <row r="18" spans="1:6" ht="15" customHeight="1" x14ac:dyDescent="0.2">
      <c r="A18" s="14" t="s">
        <v>18</v>
      </c>
      <c r="B18" s="19">
        <f>SUBoard!B18+SUBR!B18+SUNO!B18+SUSLA!B18+SULaw!B18+SUAg!B18</f>
        <v>12058049.34</v>
      </c>
      <c r="C18" s="19">
        <f>SUBoard!C18+SUBR!C18+SUNO!C18+SUSLA!C18+SULaw!C18+SUAg!C18</f>
        <v>10513186</v>
      </c>
      <c r="D18" s="19">
        <f>SUBoard!D18+SUBR!D18+SUNO!D18+SUSLA!D18+SULaw!D18+SUAg!D18</f>
        <v>11918633.300000001</v>
      </c>
      <c r="E18" s="32">
        <f>D18-C18</f>
        <v>1405447.3000000007</v>
      </c>
      <c r="F18" s="7"/>
    </row>
    <row r="19" spans="1:6" ht="15" customHeight="1" x14ac:dyDescent="0.2">
      <c r="A19" s="33" t="s">
        <v>19</v>
      </c>
      <c r="B19" s="19">
        <f>SUBoard!B19+SUBR!B19+SUNO!B19+SUSLA!B19+SULaw!B19+SUAg!B19</f>
        <v>2459874.7300000004</v>
      </c>
      <c r="C19" s="19">
        <f>SUBoard!C19+SUBR!C19+SUNO!C19+SUSLA!C19+SULaw!C19+SUAg!C19</f>
        <v>2541203</v>
      </c>
      <c r="D19" s="19">
        <f>SUBoard!D19+SUBR!D19+SUNO!D19+SUSLA!D19+SULaw!D19+SUAg!D19</f>
        <v>2641442</v>
      </c>
      <c r="E19" s="32">
        <f>D19-C19</f>
        <v>100239</v>
      </c>
      <c r="F19" s="7"/>
    </row>
    <row r="20" spans="1:6" ht="15" customHeight="1" x14ac:dyDescent="0.2">
      <c r="A20" s="33" t="s">
        <v>20</v>
      </c>
      <c r="B20" s="19">
        <f>SUBoard!B20+SUBR!B20+SUNO!B20+SUSLA!B20+SULaw!B20+SUAg!B20</f>
        <v>1160766.21</v>
      </c>
      <c r="C20" s="19">
        <f>SUBoard!C20+SUBR!C20+SUNO!C20+SUSLA!C20+SULaw!C20+SUAg!C20</f>
        <v>1082004</v>
      </c>
      <c r="D20" s="19">
        <f>SUBoard!D20+SUBR!D20+SUNO!D20+SUSLA!D20+SULaw!D20+SUAg!D20</f>
        <v>1117982.5</v>
      </c>
      <c r="E20" s="32">
        <f>D20-C20</f>
        <v>35978.5</v>
      </c>
      <c r="F20" s="7"/>
    </row>
    <row r="21" spans="1:6" ht="15" customHeight="1" x14ac:dyDescent="0.2">
      <c r="A21" s="33" t="s">
        <v>21</v>
      </c>
      <c r="B21" s="19">
        <f>SUBoard!B21+SUBR!B21+SUNO!B21+SUSLA!B21+SULaw!B21+SUAg!B21</f>
        <v>579252.30000000005</v>
      </c>
      <c r="C21" s="19">
        <f>SUBoard!C21+SUBR!C21+SUNO!C21+SUSLA!C21+SULaw!C21+SUAg!C21</f>
        <v>593252</v>
      </c>
      <c r="D21" s="19">
        <f>SUBoard!D21+SUBR!D21+SUNO!D21+SUSLA!D21+SULaw!D21+SUAg!D21</f>
        <v>593252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SUBoard!B22+SUBR!B22+SUNO!B22+SUSLA!B22+SULaw!B22+SUAg!B22</f>
        <v>354897.88</v>
      </c>
      <c r="C22" s="19">
        <f>SUBoard!C22+SUBR!C22+SUNO!C22+SUSLA!C22+SULaw!C22+SUAg!C22</f>
        <v>368871.6</v>
      </c>
      <c r="D22" s="19">
        <f>SUBoard!D22+SUBR!D22+SUNO!D22+SUSLA!D22+SULaw!D22+SUAg!D22</f>
        <v>368871.6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SUBoard!B23+SUBR!B23+SUNO!B23+SUSLA!B23+SULaw!B23+SUAg!B23</f>
        <v>385444.4</v>
      </c>
      <c r="C23" s="19">
        <f>SUBoard!C23+SUBR!C23+SUNO!C23+SUSLA!C23+SULaw!C23+SUAg!C23</f>
        <v>385444.4</v>
      </c>
      <c r="D23" s="19">
        <f>SUBoard!D23+SUBR!D23+SUNO!D23+SUSLA!D23+SULaw!D23+SUAg!D23</f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SUBoard!B24+SUBR!B24+SUNO!B24+SUSLA!B24+SULaw!B24+SUAg!B24</f>
        <v>0</v>
      </c>
      <c r="C24" s="19">
        <f>SUBoard!C24+SUBR!C24+SUNO!C24+SUSLA!C24+SULaw!C24+SUAg!C24</f>
        <v>0</v>
      </c>
      <c r="D24" s="19">
        <f>SUBoard!D24+SUBR!D24+SUNO!D24+SUSLA!D24+SULaw!D24+SUAg!D24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SUBoard!B25+SUBR!B25+SUNO!B25+SUSLA!B25+SULaw!B25+SUAg!B25</f>
        <v>0</v>
      </c>
      <c r="C25" s="19">
        <f>SUBoard!C25+SUBR!C25+SUNO!C25+SUSLA!C25+SULaw!C25+SUAg!C25</f>
        <v>0</v>
      </c>
      <c r="D25" s="19">
        <f>SUBoard!D25+SUBR!D25+SUNO!D25+SUSLA!D25+SULaw!D25+SUAg!D25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SUBoard!B26+SUBR!B26+SUNO!B26+SUSLA!B26+SULaw!B26+SUAg!B26</f>
        <v>801738.5</v>
      </c>
      <c r="C26" s="19">
        <f>SUBoard!C26+SUBR!C26+SUNO!C26+SUSLA!C26+SULaw!C26+SUAg!C26</f>
        <v>819022</v>
      </c>
      <c r="D26" s="19">
        <f>SUBoard!D26+SUBR!D26+SUNO!D26+SUSLA!D26+SULaw!D26+SUAg!D26</f>
        <v>819022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SUBoard!B27+SUBR!B27+SUNO!B27+SUSLA!B27+SULaw!B27+SUAg!B27</f>
        <v>9522634.3000000007</v>
      </c>
      <c r="C27" s="19">
        <f>SUBoard!C27+SUBR!C27+SUNO!C27+SUSLA!C27+SULaw!C27+SUAg!C27</f>
        <v>8944213</v>
      </c>
      <c r="D27" s="19">
        <f>SUBoard!D27+SUBR!D27+SUNO!D27+SUSLA!D27+SULaw!D27+SUAg!D27</f>
        <v>7681622</v>
      </c>
      <c r="E27" s="32">
        <f t="shared" si="1"/>
        <v>-1262591</v>
      </c>
      <c r="F27" s="7"/>
    </row>
    <row r="28" spans="1:6" ht="15" customHeight="1" x14ac:dyDescent="0.2">
      <c r="A28" s="33" t="s">
        <v>26</v>
      </c>
      <c r="B28" s="19">
        <f>SUBoard!B28+SUBR!B28+SUNO!B28+SUSLA!B28+SULaw!B28+SUAg!B28</f>
        <v>0</v>
      </c>
      <c r="C28" s="19">
        <f>SUBoard!C28+SUBR!C28+SUNO!C28+SUSLA!C28+SULaw!C28+SUAg!C28</f>
        <v>0</v>
      </c>
      <c r="D28" s="19">
        <f>SUBoard!D28+SUBR!D28+SUNO!D28+SUSLA!D28+SULaw!D28+SUAg!D28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SUBoard!B29+SUBR!B29+SUNO!B29+SUSLA!B29+SULaw!B29+SUAg!B29</f>
        <v>43706</v>
      </c>
      <c r="C29" s="19">
        <f>SUBoard!C29+SUBR!C29+SUNO!C29+SUSLA!C29+SULaw!C29+SUAg!C29</f>
        <v>167000</v>
      </c>
      <c r="D29" s="19">
        <f>SUBoard!D29+SUBR!D29+SUNO!D29+SUSLA!D29+SULaw!D29+SUAg!D29</f>
        <v>167000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SUBoard!B30+SUBR!B30+SUNO!B30+SUSLA!B30+SULaw!B30+SUAg!B30</f>
        <v>49421</v>
      </c>
      <c r="C30" s="19">
        <f>SUBoard!C30+SUBR!C30+SUNO!C30+SUSLA!C30+SULaw!C30+SUAg!C30</f>
        <v>49648</v>
      </c>
      <c r="D30" s="19">
        <f>SUBoard!D30+SUBR!D30+SUNO!D30+SUSLA!D30+SULaw!D30+SUAg!D30</f>
        <v>0</v>
      </c>
      <c r="E30" s="32">
        <f>D30-C30</f>
        <v>-49648</v>
      </c>
      <c r="F30" s="7"/>
    </row>
    <row r="31" spans="1:6" s="26" customFormat="1" ht="15" customHeight="1" x14ac:dyDescent="0.25">
      <c r="A31" s="17" t="s">
        <v>29</v>
      </c>
      <c r="B31" s="34">
        <f>SUM(B17:B30)</f>
        <v>92772808.889999986</v>
      </c>
      <c r="C31" s="34">
        <f>SUM(C17:C30)</f>
        <v>92079128</v>
      </c>
      <c r="D31" s="34">
        <f>SUM(D17:D30)</f>
        <v>98089099.429999992</v>
      </c>
      <c r="E31" s="35">
        <f>SUM(E17:E30)</f>
        <v>6009971.429999996</v>
      </c>
      <c r="F31" s="25"/>
    </row>
    <row r="32" spans="1:6" ht="15" customHeight="1" x14ac:dyDescent="0.2">
      <c r="A32" s="36" t="s">
        <v>30</v>
      </c>
      <c r="B32" s="19">
        <f>SUBoard!B30+SUBR!B32+SUNO!B32+SUSLA!B32+SULaw!B32+SUAg!B32</f>
        <v>0</v>
      </c>
      <c r="C32" s="19">
        <f>SUBoard!C30+SUBR!C32+SUNO!C32+SUSLA!C32+SULaw!C32+SUAg!C32</f>
        <v>0</v>
      </c>
      <c r="D32" s="19">
        <f>SUBoard!D30+SUBR!D32+SUNO!D32+SUSLA!D32+SULaw!D32+SUAg!D32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SUBoard!B31+SUBR!B33+SUNO!B33+SUSLA!B33+SULaw!B33+SUAg!B33</f>
        <v>0</v>
      </c>
      <c r="C33" s="19">
        <f>SUBoard!C31+SUBR!C33+SUNO!C33+SUSLA!C33+SULaw!C33+SUAg!C33</f>
        <v>0</v>
      </c>
      <c r="D33" s="19">
        <f>SUBoard!D31+SUBR!D33+SUNO!D33+SUSLA!D33+SULaw!D33+SUAg!D33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SUBoard!B32+SUBR!B34+SUNO!B34+SUSLA!B34+SULaw!B34+SUAg!B34</f>
        <v>0</v>
      </c>
      <c r="C34" s="19">
        <f>SUBoard!C32+SUBR!C34+SUNO!C34+SUSLA!C34+SULaw!C34+SUAg!C34</f>
        <v>0</v>
      </c>
      <c r="D34" s="19">
        <f>SUBoard!D32+SUBR!D34+SUNO!D34+SUSLA!D34+SULaw!D34+SUAg!D34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SUBoard!B33+SUBR!B35+SUNO!B35+SUSLA!B35+SULaw!B35+SUAg!B35</f>
        <v>0</v>
      </c>
      <c r="C35" s="19">
        <f>SUBoard!C33+SUBR!C35+SUNO!C35+SUSLA!C35+SULaw!C35+SUAg!C35</f>
        <v>0</v>
      </c>
      <c r="D35" s="19">
        <f>SUBoard!D33+SUBR!D35+SUNO!D35+SUSLA!D35+SULaw!D35+SUAg!D35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SUBoard!B34+SUBR!B36+SUNO!B36+SUSLA!B36+SULaw!B36+SUAg!B36</f>
        <v>0</v>
      </c>
      <c r="C36" s="19">
        <f>SUBoard!C34+SUBR!C36+SUNO!C36+SUSLA!C36+SULaw!C36+SUAg!C36</f>
        <v>0</v>
      </c>
      <c r="D36" s="19">
        <f>SUBoard!D34+SUBR!D36+SUNO!D36+SUSLA!D36+SULaw!D36+SUAg!D36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SUBoard!B35+SUBR!B37+SUNO!B37+SUSLA!B37+SULaw!B37+SUAg!B37</f>
        <v>5161248.24</v>
      </c>
      <c r="C37" s="19">
        <f>SUBoard!C35+SUBR!C37+SUNO!C37+SUSLA!C37+SULaw!C37+SUAg!C37</f>
        <v>12740233</v>
      </c>
      <c r="D37" s="19">
        <f>SUBoard!D35+SUBR!D37+SUNO!D37+SUSLA!D37+SULaw!D37+SUAg!D37</f>
        <v>3016394</v>
      </c>
      <c r="E37" s="61">
        <f t="shared" si="2"/>
        <v>-9723839</v>
      </c>
      <c r="F37" s="16"/>
    </row>
    <row r="38" spans="1:6" s="26" customFormat="1" ht="15" customHeight="1" x14ac:dyDescent="0.25">
      <c r="A38" s="38" t="s">
        <v>36</v>
      </c>
      <c r="B38" s="39">
        <f>SUM(B31:B37)</f>
        <v>97934057.12999998</v>
      </c>
      <c r="C38" s="39">
        <f>SUM(C31:C37)</f>
        <v>104819361</v>
      </c>
      <c r="D38" s="39">
        <f>SUM(D31:D37)</f>
        <v>101105493.42999999</v>
      </c>
      <c r="E38" s="39">
        <f>E37+E36+E35+E34+E33+E32+E31</f>
        <v>-3713867.570000004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SUBoard!B38+SUBR!B40+SUNO!B40+SUSLA!B40+SULaw!B40+SUAg!B40</f>
        <v>3420158</v>
      </c>
      <c r="C40" s="19">
        <f>SUBoard!C38+SUBR!C40+SUNO!C40+SUSLA!C40+SULaw!C40+SUAg!C40</f>
        <v>3654209</v>
      </c>
      <c r="D40" s="19">
        <f>SUBoard!D38+SUBR!D40+SUNO!D40+SUSLA!D40+SULaw!D40+SUAg!D40</f>
        <v>3654209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SUBoard!B39+SUBR!B41+SUNO!B41+SUSLA!B41+SULaw!B41+SUAg!B41</f>
        <v>0</v>
      </c>
      <c r="C41" s="19">
        <f>SUBoard!C39+SUBR!C41+SUNO!C41+SUSLA!C41+SULaw!C41+SUAg!C41</f>
        <v>0</v>
      </c>
      <c r="D41" s="19">
        <f>SUBoard!D39+SUBR!D41+SUNO!D41+SUSLA!D41+SULaw!D41+SUAg!D41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SUBoard!B41+SUBR!B43+SUNO!B43+SUSLA!B43+SULaw!B43+SUAg!B43</f>
        <v>0</v>
      </c>
      <c r="C43" s="19">
        <f>SUBoard!C41+SUBR!C43+SUNO!C43+SUSLA!C43+SULaw!C43+SUAg!C43</f>
        <v>0</v>
      </c>
      <c r="D43" s="19">
        <f>SUBoard!D41+SUBR!D43+SUNO!D43+SUSLA!D43+SULaw!D43+SUAg!D43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SUBoard!B42+SUBR!B44+SUNO!B44+SUSLA!B44+SULaw!B44+SUAg!B44</f>
        <v>0</v>
      </c>
      <c r="C44" s="19">
        <f>SUBoard!C42+SUBR!C44+SUNO!C44+SUSLA!C44+SULaw!C44+SUAg!C44</f>
        <v>0</v>
      </c>
      <c r="D44" s="19">
        <f>SUBoard!D42+SUBR!D44+SUNO!D44+SUSLA!D44+SULaw!D44+SUAg!D44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3420158</v>
      </c>
      <c r="C45" s="28">
        <f>C40+C41+C43+C44</f>
        <v>3654209</v>
      </c>
      <c r="D45" s="28">
        <f>D40+D41+D43+D44</f>
        <v>3654209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SUBoard!B44+SUBR!B46+SUNO!B46+SUSLA!B46+SULaw!B46+SUAg!B46</f>
        <v>0</v>
      </c>
      <c r="C46" s="28">
        <f>SUBoard!C44+SUBR!C46+SUNO!C46+SUSLA!C46+SULaw!C46+SUAg!C46</f>
        <v>0</v>
      </c>
      <c r="D46" s="28">
        <f>SUBoard!D44+SUBR!D46+SUNO!D46+SUSLA!D46+SULaw!D46+SUAg!D46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107607849.12999998</v>
      </c>
      <c r="C47" s="44">
        <f>C46+C45+C38+C14+C13+C12</f>
        <v>114836269</v>
      </c>
      <c r="D47" s="44">
        <f>D46+D45+D38+D14+D13+D12</f>
        <v>107788217.42999999</v>
      </c>
      <c r="E47" s="65">
        <f>D47-C47</f>
        <v>-7048051.5700000077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 t="s">
        <v>46</v>
      </c>
    </row>
    <row r="52" spans="1:6" x14ac:dyDescent="0.2">
      <c r="A52" s="50" t="s">
        <v>46</v>
      </c>
    </row>
    <row r="53" spans="1:6" x14ac:dyDescent="0.2">
      <c r="A53" s="50"/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2919450</v>
      </c>
      <c r="C10" s="19">
        <v>2931387</v>
      </c>
      <c r="D10" s="19">
        <v>3028515</v>
      </c>
      <c r="E10" s="61">
        <f t="shared" si="0"/>
        <v>97128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2919450</v>
      </c>
      <c r="C12" s="24">
        <f>SUM(C7:C11)</f>
        <v>2931387</v>
      </c>
      <c r="D12" s="24">
        <v>3028515</v>
      </c>
      <c r="E12" s="62">
        <f t="shared" si="0"/>
        <v>97128</v>
      </c>
      <c r="F12" s="25"/>
    </row>
    <row r="13" spans="1:12" s="26" customFormat="1" ht="15" customHeight="1" x14ac:dyDescent="0.25">
      <c r="A13" s="23" t="s">
        <v>156</v>
      </c>
      <c r="B13" s="28">
        <v>1571855</v>
      </c>
      <c r="C13" s="28">
        <v>1668983</v>
      </c>
      <c r="D13" s="28">
        <v>0</v>
      </c>
      <c r="E13" s="62">
        <f>D13-C13</f>
        <v>-1668983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41666621.299999997</v>
      </c>
      <c r="C17" s="19">
        <v>40767775</v>
      </c>
      <c r="D17" s="19">
        <v>46718739</v>
      </c>
      <c r="E17" s="19">
        <f>D17-C17</f>
        <v>5950964</v>
      </c>
      <c r="F17" s="7"/>
    </row>
    <row r="18" spans="1:6" ht="15" customHeight="1" x14ac:dyDescent="0.2">
      <c r="A18" s="14" t="s">
        <v>18</v>
      </c>
      <c r="B18" s="19">
        <v>8357271.54</v>
      </c>
      <c r="C18" s="19">
        <v>7164987</v>
      </c>
      <c r="D18" s="19">
        <v>8349603</v>
      </c>
      <c r="E18" s="32">
        <f>D18-C18</f>
        <v>1184616</v>
      </c>
      <c r="F18" s="7"/>
    </row>
    <row r="19" spans="1:6" ht="15" customHeight="1" x14ac:dyDescent="0.2">
      <c r="A19" s="33" t="s">
        <v>19</v>
      </c>
      <c r="B19" s="19">
        <v>1419249.03</v>
      </c>
      <c r="C19" s="19">
        <v>1366895</v>
      </c>
      <c r="D19" s="19">
        <v>1496319</v>
      </c>
      <c r="E19" s="32">
        <f>D19-C19</f>
        <v>129424</v>
      </c>
      <c r="F19" s="7"/>
    </row>
    <row r="20" spans="1:6" ht="15" customHeight="1" x14ac:dyDescent="0.2">
      <c r="A20" s="33" t="s">
        <v>20</v>
      </c>
      <c r="B20" s="19">
        <v>786854.99</v>
      </c>
      <c r="C20" s="19">
        <v>708834</v>
      </c>
      <c r="D20" s="19">
        <v>758775</v>
      </c>
      <c r="E20" s="32">
        <f>D20-C20</f>
        <v>49941</v>
      </c>
      <c r="F20" s="7"/>
    </row>
    <row r="21" spans="1:6" ht="15" customHeight="1" x14ac:dyDescent="0.2">
      <c r="A21" s="33" t="s">
        <v>21</v>
      </c>
      <c r="B21" s="19">
        <v>313169</v>
      </c>
      <c r="C21" s="19">
        <v>313169</v>
      </c>
      <c r="D21" s="19">
        <v>313169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181385.60000000001</v>
      </c>
      <c r="C22" s="19">
        <v>181385.60000000001</v>
      </c>
      <c r="D22" s="19">
        <v>181385.60000000001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385444.4</v>
      </c>
      <c r="C23" s="19">
        <v>385444.4</v>
      </c>
      <c r="D23" s="19"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626019</v>
      </c>
      <c r="C26" s="19">
        <v>626019</v>
      </c>
      <c r="D26" s="19">
        <v>626019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3238652.65</v>
      </c>
      <c r="C27" s="19">
        <v>2896293</v>
      </c>
      <c r="D27" s="19">
        <v>1142280</v>
      </c>
      <c r="E27" s="32">
        <f t="shared" si="1"/>
        <v>-1754013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56974667.509999998</v>
      </c>
      <c r="C31" s="34">
        <v>54410802</v>
      </c>
      <c r="D31" s="34">
        <v>59971734</v>
      </c>
      <c r="E31" s="35">
        <f>SUM(E17:E30)</f>
        <v>5560932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4553327.13</v>
      </c>
      <c r="C37" s="19">
        <v>11013755</v>
      </c>
      <c r="D37" s="19">
        <v>2209632</v>
      </c>
      <c r="E37" s="61">
        <f t="shared" si="2"/>
        <v>-8804123</v>
      </c>
      <c r="F37" s="16"/>
    </row>
    <row r="38" spans="1:6" s="26" customFormat="1" ht="15" customHeight="1" x14ac:dyDescent="0.25">
      <c r="A38" s="38" t="s">
        <v>36</v>
      </c>
      <c r="B38" s="39">
        <v>61527994.640000001</v>
      </c>
      <c r="C38" s="39">
        <v>65424557</v>
      </c>
      <c r="D38" s="39">
        <v>62181366</v>
      </c>
      <c r="E38" s="63">
        <f>E37+E36+E35+E34+E33+E32+E31</f>
        <v>-3243191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66019299.640000001</v>
      </c>
      <c r="C47" s="44">
        <f>C46+C45+C38+C14+C13+C12</f>
        <v>70024927</v>
      </c>
      <c r="D47" s="44">
        <v>65209881</v>
      </c>
      <c r="E47" s="65">
        <f>D47-C47</f>
        <v>-4815046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  <c r="J9" s="9" t="s">
        <v>46</v>
      </c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750736</v>
      </c>
      <c r="C13" s="28">
        <v>750736</v>
      </c>
      <c r="D13" s="28">
        <v>0</v>
      </c>
      <c r="E13" s="62">
        <f>D13-C13</f>
        <v>-750736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9118007.3699999992</v>
      </c>
      <c r="C17" s="19">
        <v>11124331</v>
      </c>
      <c r="D17" s="19">
        <v>11285649.630000001</v>
      </c>
      <c r="E17" s="19">
        <f>D17-C17</f>
        <v>161318.63000000082</v>
      </c>
      <c r="F17" s="7"/>
    </row>
    <row r="18" spans="1:6" ht="15" customHeight="1" x14ac:dyDescent="0.2">
      <c r="A18" s="14" t="s">
        <v>18</v>
      </c>
      <c r="B18" s="19">
        <v>403877.3</v>
      </c>
      <c r="C18" s="19">
        <v>352829</v>
      </c>
      <c r="D18" s="19">
        <v>403877.3</v>
      </c>
      <c r="E18" s="32">
        <f>D18-C18</f>
        <v>51048.299999999988</v>
      </c>
      <c r="F18" s="7"/>
    </row>
    <row r="19" spans="1:6" ht="15" customHeight="1" x14ac:dyDescent="0.2">
      <c r="A19" s="33" t="s">
        <v>19</v>
      </c>
      <c r="B19" s="19">
        <v>451705</v>
      </c>
      <c r="C19" s="19">
        <v>480890</v>
      </c>
      <c r="D19" s="19">
        <v>451705</v>
      </c>
      <c r="E19" s="32">
        <f>D19-C19</f>
        <v>-29185</v>
      </c>
      <c r="F19" s="7"/>
    </row>
    <row r="20" spans="1:6" ht="15" customHeight="1" x14ac:dyDescent="0.2">
      <c r="A20" s="33" t="s">
        <v>20</v>
      </c>
      <c r="B20" s="19">
        <v>217955.5</v>
      </c>
      <c r="C20" s="19">
        <v>231918</v>
      </c>
      <c r="D20" s="19">
        <v>217955.5</v>
      </c>
      <c r="E20" s="32">
        <f>D20-C20</f>
        <v>-13962.5</v>
      </c>
      <c r="F20" s="7"/>
    </row>
    <row r="21" spans="1:6" ht="15" customHeight="1" x14ac:dyDescent="0.2">
      <c r="A21" s="33" t="s">
        <v>21</v>
      </c>
      <c r="B21" s="19">
        <v>164943.29999999999</v>
      </c>
      <c r="C21" s="19">
        <v>180083</v>
      </c>
      <c r="D21" s="19">
        <v>180083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173512.28</v>
      </c>
      <c r="C22" s="19">
        <v>187486</v>
      </c>
      <c r="D22" s="19">
        <v>187486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175719.5</v>
      </c>
      <c r="C26" s="19">
        <v>193003</v>
      </c>
      <c r="D26" s="19">
        <v>193003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2002436</v>
      </c>
      <c r="C27" s="19">
        <v>2136390</v>
      </c>
      <c r="D27" s="19">
        <v>2027786</v>
      </c>
      <c r="E27" s="32">
        <f t="shared" si="1"/>
        <v>-108604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49421</v>
      </c>
      <c r="C30" s="19">
        <v>49648</v>
      </c>
      <c r="D30" s="19">
        <v>0</v>
      </c>
      <c r="E30" s="32">
        <f>D30-C30</f>
        <v>-49648</v>
      </c>
      <c r="F30" s="7"/>
    </row>
    <row r="31" spans="1:6" s="26" customFormat="1" ht="15" customHeight="1" x14ac:dyDescent="0.25">
      <c r="A31" s="17" t="s">
        <v>29</v>
      </c>
      <c r="B31" s="34">
        <v>12757577.25</v>
      </c>
      <c r="C31" s="34">
        <v>14936578</v>
      </c>
      <c r="D31" s="34">
        <v>14947545.430000002</v>
      </c>
      <c r="E31" s="35">
        <f>SUM(E17:E30)</f>
        <v>10967.430000000808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11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  <c r="K33" s="9" t="s">
        <v>52</v>
      </c>
    </row>
    <row r="34" spans="1:11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11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11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11" ht="15" customHeight="1" x14ac:dyDescent="0.2">
      <c r="A37" s="37" t="s">
        <v>35</v>
      </c>
      <c r="B37" s="19">
        <v>131524.5</v>
      </c>
      <c r="C37" s="19">
        <v>10967</v>
      </c>
      <c r="D37" s="19">
        <v>0</v>
      </c>
      <c r="E37" s="61">
        <f t="shared" si="2"/>
        <v>-10967</v>
      </c>
      <c r="F37" s="16"/>
    </row>
    <row r="38" spans="1:11" s="26" customFormat="1" ht="15" customHeight="1" x14ac:dyDescent="0.25">
      <c r="A38" s="38" t="s">
        <v>36</v>
      </c>
      <c r="B38" s="39">
        <v>12889101.75</v>
      </c>
      <c r="C38" s="39">
        <v>14947545</v>
      </c>
      <c r="D38" s="39">
        <v>14947545.430000002</v>
      </c>
      <c r="E38" s="71">
        <f>D38-C38</f>
        <v>0.43000000156462193</v>
      </c>
      <c r="F38" s="25"/>
    </row>
    <row r="39" spans="1:11" ht="15" customHeight="1" x14ac:dyDescent="0.25">
      <c r="A39" s="30" t="s">
        <v>37</v>
      </c>
      <c r="B39" s="31"/>
      <c r="C39" s="31"/>
      <c r="D39" s="31"/>
      <c r="E39" s="60"/>
      <c r="F39" s="16"/>
    </row>
    <row r="40" spans="1:11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11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11" ht="15" customHeight="1" x14ac:dyDescent="0.25">
      <c r="A42" s="41" t="s">
        <v>40</v>
      </c>
      <c r="B42" s="31"/>
      <c r="C42" s="31"/>
      <c r="D42" s="31"/>
      <c r="E42" s="31"/>
      <c r="F42" s="16"/>
    </row>
    <row r="43" spans="1:11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11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11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11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11" s="26" customFormat="1" ht="15" customHeight="1" thickBot="1" x14ac:dyDescent="0.3">
      <c r="A47" s="43" t="s">
        <v>45</v>
      </c>
      <c r="B47" s="44">
        <v>13639837.75</v>
      </c>
      <c r="C47" s="44">
        <v>15698281</v>
      </c>
      <c r="D47" s="44">
        <v>14947545.430000002</v>
      </c>
      <c r="E47" s="65">
        <f>D47-C47</f>
        <v>-750735.56999999844</v>
      </c>
      <c r="F47" s="42"/>
    </row>
    <row r="48" spans="1:11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594302</v>
      </c>
      <c r="C13" s="28">
        <v>594302</v>
      </c>
      <c r="D13" s="28">
        <v>0</v>
      </c>
      <c r="E13" s="62">
        <f>D13-C13</f>
        <v>-594302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6608056</v>
      </c>
      <c r="C17" s="19">
        <v>6634758</v>
      </c>
      <c r="D17" s="19">
        <v>6303021</v>
      </c>
      <c r="E17" s="19">
        <f>D17-C17</f>
        <v>-331737</v>
      </c>
      <c r="F17" s="7"/>
    </row>
    <row r="18" spans="1:6" ht="15" customHeight="1" x14ac:dyDescent="0.2">
      <c r="A18" s="14" t="s">
        <v>18</v>
      </c>
      <c r="B18" s="19">
        <v>564685</v>
      </c>
      <c r="C18" s="19">
        <v>318874</v>
      </c>
      <c r="D18" s="19">
        <v>406857</v>
      </c>
      <c r="E18" s="32">
        <f>D18-C18</f>
        <v>87983</v>
      </c>
      <c r="F18" s="7"/>
    </row>
    <row r="19" spans="1:6" ht="15" customHeight="1" x14ac:dyDescent="0.2">
      <c r="A19" s="33" t="s">
        <v>19</v>
      </c>
      <c r="B19" s="19">
        <v>425033</v>
      </c>
      <c r="C19" s="19">
        <v>550318</v>
      </c>
      <c r="D19" s="19">
        <v>550318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101140</v>
      </c>
      <c r="C21" s="19">
        <v>100000</v>
      </c>
      <c r="D21" s="19">
        <v>100000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1546970</v>
      </c>
      <c r="C27" s="19">
        <v>1431126</v>
      </c>
      <c r="D27" s="19">
        <v>1674880</v>
      </c>
      <c r="E27" s="32">
        <f t="shared" si="1"/>
        <v>243754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43706</v>
      </c>
      <c r="C29" s="19">
        <v>167000</v>
      </c>
      <c r="D29" s="19">
        <v>167000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9289590</v>
      </c>
      <c r="C31" s="34">
        <v>9202076</v>
      </c>
      <c r="D31" s="34">
        <v>9202076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332189</v>
      </c>
      <c r="C37" s="19">
        <v>806762</v>
      </c>
      <c r="D37" s="19">
        <v>806762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9621779</v>
      </c>
      <c r="C38" s="39">
        <v>10008838</v>
      </c>
      <c r="D38" s="39">
        <v>10008838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10216081</v>
      </c>
      <c r="C47" s="44">
        <v>10603140</v>
      </c>
      <c r="D47" s="44">
        <v>10008838</v>
      </c>
      <c r="E47" s="65">
        <f>D47-C47</f>
        <v>-594302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417291</v>
      </c>
      <c r="C13" s="28">
        <v>417291</v>
      </c>
      <c r="D13" s="28">
        <v>0</v>
      </c>
      <c r="E13" s="62">
        <f>D13-C13</f>
        <v>-417291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7964339.5600000005</v>
      </c>
      <c r="C17" s="19">
        <v>8088420</v>
      </c>
      <c r="D17" s="19">
        <v>8088420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2732215.5</v>
      </c>
      <c r="C18" s="19">
        <v>2676496</v>
      </c>
      <c r="D18" s="19">
        <v>2758296</v>
      </c>
      <c r="E18" s="32">
        <f>D18-C18</f>
        <v>81800</v>
      </c>
      <c r="F18" s="7"/>
    </row>
    <row r="19" spans="1:6" ht="15" customHeight="1" x14ac:dyDescent="0.2">
      <c r="A19" s="33" t="s">
        <v>19</v>
      </c>
      <c r="B19" s="19">
        <v>163887.70000000001</v>
      </c>
      <c r="C19" s="19">
        <v>143100</v>
      </c>
      <c r="D19" s="19">
        <v>143100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155955.72</v>
      </c>
      <c r="C20" s="19">
        <v>141252</v>
      </c>
      <c r="D20" s="19">
        <v>141252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2734575.65</v>
      </c>
      <c r="C27" s="19">
        <v>2480404</v>
      </c>
      <c r="D27" s="19">
        <v>2836676</v>
      </c>
      <c r="E27" s="32">
        <f t="shared" si="1"/>
        <v>356272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13750974.130000001</v>
      </c>
      <c r="C31" s="34">
        <v>13529672</v>
      </c>
      <c r="D31" s="34">
        <v>13967744</v>
      </c>
      <c r="E31" s="35">
        <f>SUM(E17:E30)</f>
        <v>438072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144207.60999999999</v>
      </c>
      <c r="C37" s="19">
        <v>908749</v>
      </c>
      <c r="D37" s="19">
        <v>0</v>
      </c>
      <c r="E37" s="61">
        <f t="shared" si="2"/>
        <v>-908749</v>
      </c>
      <c r="F37" s="16"/>
    </row>
    <row r="38" spans="1:6" s="26" customFormat="1" ht="15" customHeight="1" x14ac:dyDescent="0.25">
      <c r="A38" s="38" t="s">
        <v>36</v>
      </c>
      <c r="B38" s="39">
        <v>13895181.74</v>
      </c>
      <c r="C38" s="39">
        <v>14438421</v>
      </c>
      <c r="D38" s="39">
        <v>13967744</v>
      </c>
      <c r="E38" s="63">
        <f>E37+E36+E35+E34+E33+E32+E31</f>
        <v>-470677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14312472.74</v>
      </c>
      <c r="C47" s="44">
        <v>14855712</v>
      </c>
      <c r="D47" s="44">
        <v>13967744</v>
      </c>
      <c r="E47" s="65">
        <f>D47-C47</f>
        <v>-887968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3420158</v>
      </c>
      <c r="C40" s="19">
        <v>3654209</v>
      </c>
      <c r="D40" s="19">
        <v>3654209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3420158</v>
      </c>
      <c r="C45" s="28">
        <v>3654209</v>
      </c>
      <c r="D45" s="28">
        <v>3654209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3420158</v>
      </c>
      <c r="C47" s="44">
        <v>3654209</v>
      </c>
      <c r="D47" s="44">
        <v>3654209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LCTCBoard!B7+Online!B7+AE!B7+RR!B7+BRCC!B7+BPCC!B7+Delgado!B7+CentLATCC!B7+Fletcher!B7+LDCC!B7+Northshore!B7+Nunez!B7+RPCC!B7+SLCC!B7+SOWELA!B7+NwLTCC!B7</f>
        <v>0</v>
      </c>
      <c r="C7" s="19">
        <f>LCTCBoard!C7+Online!C7+AE!C7+RR!C7+BRCC!C7+BPCC!C7+Delgado!C7+CentLATCC!C7+Fletcher!C7+LDCC!C7+Northshore!C7+Nunez!C7+RPCC!C7+SLCC!C7+SOWELA!C7+NwLTCC!C7</f>
        <v>0</v>
      </c>
      <c r="D7" s="19">
        <f>LCTCBoard!D7+Online!D7+AE!D7+RR!D7+BRCC!D7+BPCC!D7+Delgado!D7+CentLATCC!D7+Fletcher!D7+LDCC!D7+Northshore!D7+Nunez!D7+RPCC!D7+SLCC!D7+SOWELA!D7+NwLTCC!D7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LCTCBoard!B8+Online!B8+AE!B8+RR!B8+BRCC!B8+BPCC!B8+Delgado!B8+CentLATCC!B8+Fletcher!B8+LDCC!B8+Northshore!B8+Nunez!B8+RPCC!B8+SLCC!B8+SOWELA!B8+NwLTCC!B8</f>
        <v>0</v>
      </c>
      <c r="C8" s="19">
        <f>LCTCBoard!C8+Online!C8+AE!C8+RR!C8+BRCC!C8+BPCC!C8+Delgado!C8+CentLATCC!C8+Fletcher!C8+LDCC!C8+Northshore!C8+Nunez!C8+RPCC!C8+SLCC!C8+SOWELA!C8+NwLTCC!C8</f>
        <v>0</v>
      </c>
      <c r="D8" s="19">
        <f>LCTCBoard!D8+Online!D8+AE!D8+RR!D8+BRCC!D8+BPCC!D8+Delgado!D8+CentLATCC!D8+Fletcher!D8+LDCC!D8+Northshore!D8+Nunez!D8+RPCC!D8+SLCC!D8+SOWELA!D8+NwLTCC!D8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LCTCBoard!B9+Online!B9+AE!B9+RR!B9+BRCC!B9+BPCC!B9+Delgado!B9+CentLATCC!B9+Fletcher!B9+LDCC!B9+Northshore!B9+Nunez!B9+RPCC!B9+SLCC!B9+SOWELA!B9+NwLTCC!B9</f>
        <v>0</v>
      </c>
      <c r="C9" s="19">
        <f>LCTCBoard!C9+Online!C9+AE!C9+RR!C9+BRCC!C9+BPCC!C9+Delgado!C9+CentLATCC!C9+Fletcher!C9+LDCC!C9+Northshore!C9+Nunez!C9+RPCC!C9+SLCC!C9+SOWELA!C9+NwLTCC!C9</f>
        <v>0</v>
      </c>
      <c r="D9" s="19">
        <f>LCTCBoard!D9+Online!D9+AE!D9+RR!D9+BRCC!D9+BPCC!D9+Delgado!D9+CentLATCC!D9+Fletcher!D9+LDCC!D9+Northshore!D9+Nunez!D9+RPCC!D9+SLCC!D9+SOWELA!D9+NwLTCC!D9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LCTCBoard!B10+Online!B10+AE!B10+RR!B10+BRCC!B10+BPCC!B10+Delgado!B10+CentLATCC!B10+Fletcher!B10+LDCC!B10+Northshore!B10+Nunez!B10+RPCC!B10+SLCC!B10+SOWELA!B10+NwLTCC!B10</f>
        <v>0</v>
      </c>
      <c r="C10" s="19">
        <f>LCTCBoard!C10+Online!C10+AE!C10+RR!C10+BRCC!C10+BPCC!C10+Delgado!C10+CentLATCC!C10+Fletcher!C10+LDCC!C10+Northshore!C10+Nunez!C10+RPCC!C10+SLCC!C10+SOWELA!C10+NwLTCC!C10</f>
        <v>0</v>
      </c>
      <c r="D10" s="19">
        <f>LCTCBoard!D10+Online!D10+AE!D10+RR!D10+BRCC!D10+BPCC!D10+Delgado!D10+CentLATCC!D10+Fletcher!D10+LDCC!D10+Northshore!D10+Nunez!D10+RPCC!D10+SLCC!D10+SOWELA!D10+NwLTCC!D10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LCTCBoard!B11+Online!B11+AE!B11+RR!B11+BRCC!B11+BPCC!B11+Delgado!B11+CentLATCC!B11+Fletcher!B11+LDCC!B11+Northshore!B11+Nunez!B11+RPCC!B11+SLCC!B11+SOWELA!B11+NwLTCC!B11</f>
        <v>0</v>
      </c>
      <c r="C11" s="19">
        <f>LCTCBoard!C11+Online!C11+AE!C11+RR!C11+BRCC!C11+BPCC!C11+Delgado!C11+CentLATCC!C11+Fletcher!C11+LDCC!C11+Northshore!C11+Nunez!C11+RPCC!C11+SLCC!C11+SOWELA!C11+NwLTCC!C11</f>
        <v>0</v>
      </c>
      <c r="D11" s="19">
        <f>LCTCBoard!D11+Online!D11+AE!D11+RR!D11+BRCC!D11+BPCC!D11+Delgado!D11+CentLATCC!D11+Fletcher!D11+LDCC!D11+Northshore!D11+Nunez!D11+RPCC!D11+SLCC!D11+SOWELA!D11+NwLTCC!D11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8">
        <f>LCTCBoard!B12+Online!B12+AE!B12+RR!B12+BRCC!B12+BPCC!B12+Delgado!B12+CentLATCC!B12+Fletcher!B12+LDCC!B12+Northshore!B12+Nunez!B12+RPCC!B12+SLCC!B12+SOWELA!B12+NwLTCC!B12</f>
        <v>0</v>
      </c>
      <c r="C12" s="28">
        <f>LCTCBoard!C12+Online!C12+AE!C12+RR!C12+BRCC!C12+BPCC!C12+Delgado!C12+CentLATCC!C12+Fletcher!C12+LDCC!C12+Northshore!C12+Nunez!C12+RPCC!C12+SLCC!C12+SOWELA!C12+NwLTCC!C12</f>
        <v>0</v>
      </c>
      <c r="D12" s="28">
        <f>LCTCBoard!D12+Online!D12+AE!D12+RR!D12+BRCC!D12+BPCC!D12+Delgado!D12+CentLATCC!D12+Fletcher!D12+LDCC!D12+Northshore!D12+Nunez!D12+RPCC!D12+SLCC!D12+SOWELA!D12+NwLTCC!D12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f>LCTCBoard!B13+Online!B13+AE!B13+RR!B13+BRCC!B13+BPCC!B13+Delgado!B13+CentLATCC!B13+Fletcher!B13+LDCC!B13+Northshore!B13+Nunez!B13+RPCC!B13+SLCC!B13+SOWELA!B13+NwLTCC!B13</f>
        <v>15954000</v>
      </c>
      <c r="C13" s="28">
        <f>LCTCBoard!C13+Online!C13+AE!C13+RR!C13+BRCC!C13+BPCC!C13+Delgado!C13+CentLATCC!C13+Fletcher!C13+LDCC!C13+Northshore!C13+Nunez!C13+RPCC!C13+SLCC!C13+SOWELA!C13+NwLTCC!C13</f>
        <v>15954000</v>
      </c>
      <c r="D13" s="28">
        <f>LCTCBoard!D13+Online!D13+AE!D13+RR!D13+BRCC!D13+BPCC!D13+Delgado!D13+CentLATCC!D13+Fletcher!D13+LDCC!D13+Northshore!D13+Nunez!D13+RPCC!D13+SLCC!D13+SOWELA!D13+NwLTCC!D13</f>
        <v>0</v>
      </c>
      <c r="E13" s="62">
        <f>D13-C13</f>
        <v>-15954000</v>
      </c>
      <c r="F13" s="25"/>
    </row>
    <row r="14" spans="1:12" s="26" customFormat="1" ht="15" customHeight="1" x14ac:dyDescent="0.25">
      <c r="A14" s="27" t="s">
        <v>14</v>
      </c>
      <c r="B14" s="28">
        <f>LCTCBoard!B14+Online!B14+AE!B14+RR!B14+BRCC!B14+BPCC!B14+Delgado!B14+CentLATCC!B14+Fletcher!B14+LDCC!B14+Northshore!B14+Nunez!B14+RPCC!B14+SLCC!B14+SOWELA!B14+NwLTCC!B14</f>
        <v>691758</v>
      </c>
      <c r="C14" s="28">
        <f>LCTCBoard!C14+Online!C14+AE!C14+RR!C14+BRCC!C14+BPCC!C14+Delgado!C14+CentLATCC!C14+Fletcher!C14+LDCC!C14+Northshore!C14+Nunez!C14+RPCC!C14+SLCC!C14+SOWELA!C14+NwLTCC!C14</f>
        <v>0</v>
      </c>
      <c r="D14" s="28">
        <f>LCTCBoard!D14+Online!D14+AE!D14+RR!D14+BRCC!D14+BPCC!D14+Delgado!D14+CentLATCC!D14+Fletcher!D14+LDCC!D14+Northshore!D14+Nunez!D14+RPCC!D14+SLCC!D14+SOWELA!D14+NwLTCC!D14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LCTCBoard!B17+Online!B17+AE!B17+RR!B17+BRCC!B17+BPCC!B17+Delgado!B17+CentLATCC!B17+Fletcher!B17+LDCC!B17+Northshore!B17+Nunez!B17+RPCC!B17+SLCC!B17+SOWELA!B17+NwLTCC!B17</f>
        <v>146643682.53000003</v>
      </c>
      <c r="C17" s="19">
        <f>LCTCBoard!C17+Online!C17+AE!C17+RR!C17+BRCC!C17+BPCC!C17+Delgado!C17+CentLATCC!C17+Fletcher!C17+LDCC!C17+Northshore!C17+Nunez!C17+RPCC!C17+SLCC!C17+SOWELA!C17+NwLTCC!C17</f>
        <v>150268856.96000001</v>
      </c>
      <c r="D17" s="19">
        <f>LCTCBoard!D17+Online!D17+AE!D17+RR!D17+BRCC!D17+BPCC!D17+Delgado!D17+CentLATCC!D17+Fletcher!D17+LDCC!D17+Northshore!D17+Nunez!D17+RPCC!D17+SLCC!D17+SOWELA!D17+NwLTCC!D17</f>
        <v>155192885</v>
      </c>
      <c r="E17" s="19">
        <f>D17-C17</f>
        <v>4924028.0399999917</v>
      </c>
      <c r="F17" s="7"/>
    </row>
    <row r="18" spans="1:6" ht="15" customHeight="1" x14ac:dyDescent="0.2">
      <c r="A18" s="14" t="s">
        <v>18</v>
      </c>
      <c r="B18" s="19">
        <f>LCTCBoard!B18+Online!B18+AE!B18+RR!B18+BRCC!B18+BPCC!B18+Delgado!B18+CentLATCC!B18+Fletcher!B18+LDCC!B18+Northshore!B18+Nunez!B18+RPCC!B18+SLCC!B18+SOWELA!B18+NwLTCC!B18</f>
        <v>3304394.1799999997</v>
      </c>
      <c r="C18" s="19">
        <f>LCTCBoard!C18+Online!C18+AE!C18+RR!C18+BRCC!C18+BPCC!C18+Delgado!C18+CentLATCC!C18+Fletcher!C18+LDCC!C18+Northshore!C18+Nunez!C18+RPCC!C18+SLCC!C18+SOWELA!C18+NwLTCC!C18</f>
        <v>3751043.52</v>
      </c>
      <c r="D18" s="19">
        <f>LCTCBoard!D18+Online!D18+AE!D18+RR!D18+BRCC!D18+BPCC!D18+Delgado!D18+CentLATCC!D18+Fletcher!D18+LDCC!D18+Northshore!D18+Nunez!D18+RPCC!D18+SLCC!D18+SOWELA!D18+NwLTCC!D18</f>
        <v>1933308</v>
      </c>
      <c r="E18" s="32">
        <f>D18-C18</f>
        <v>-1817735.52</v>
      </c>
      <c r="F18" s="7"/>
    </row>
    <row r="19" spans="1:6" ht="15" customHeight="1" x14ac:dyDescent="0.2">
      <c r="A19" s="33" t="s">
        <v>19</v>
      </c>
      <c r="B19" s="19">
        <f>LCTCBoard!B19+Online!B19+AE!B19+RR!B19+BRCC!B19+BPCC!B19+Delgado!B19+CentLATCC!B19+Fletcher!B19+LDCC!B19+Northshore!B19+Nunez!B19+RPCC!B19+SLCC!B19+SOWELA!B19+NwLTCC!B19</f>
        <v>0</v>
      </c>
      <c r="C19" s="19">
        <f>LCTCBoard!C19+Online!C19+AE!C19+RR!C19+BRCC!C19+BPCC!C19+Delgado!C19+CentLATCC!C19+Fletcher!C19+LDCC!C19+Northshore!C19+Nunez!C19+RPCC!C19+SLCC!C19+SOWELA!C19+NwLTCC!C19</f>
        <v>0</v>
      </c>
      <c r="D19" s="19">
        <f>LCTCBoard!D19+Online!D19+AE!D19+RR!D19+BRCC!D19+BPCC!D19+Delgado!D19+CentLATCC!D19+Fletcher!D19+LDCC!D19+Northshore!D19+Nunez!D19+RPCC!D19+SLCC!D19+SOWELA!D19+NwLTCC!D19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LCTCBoard!B20+Online!B20+AE!B20+RR!B20+BRCC!B20+BPCC!B20+Delgado!B20+CentLATCC!B20+Fletcher!B20+LDCC!B20+Northshore!B20+Nunez!B20+RPCC!B20+SLCC!B20+SOWELA!B20+NwLTCC!B20</f>
        <v>2528921.46</v>
      </c>
      <c r="C20" s="19">
        <f>LCTCBoard!C20+Online!C20+AE!C20+RR!C20+BRCC!C20+BPCC!C20+Delgado!C20+CentLATCC!C20+Fletcher!C20+LDCC!C20+Northshore!C20+Nunez!C20+RPCC!C20+SLCC!C20+SOWELA!C20+NwLTCC!C20</f>
        <v>2589151.2400000002</v>
      </c>
      <c r="D20" s="19">
        <f>LCTCBoard!D20+Online!D20+AE!D20+RR!D20+BRCC!D20+BPCC!D20+Delgado!D20+CentLATCC!D20+Fletcher!D20+LDCC!D20+Northshore!D20+Nunez!D20+RPCC!D20+SLCC!D20+SOWELA!D20+NwLTCC!D20</f>
        <v>2613395</v>
      </c>
      <c r="E20" s="32">
        <f>D20-C20</f>
        <v>24243.759999999776</v>
      </c>
      <c r="F20" s="7"/>
    </row>
    <row r="21" spans="1:6" ht="15" customHeight="1" x14ac:dyDescent="0.2">
      <c r="A21" s="33" t="s">
        <v>21</v>
      </c>
      <c r="B21" s="19">
        <f>LCTCBoard!B21+Online!B21+AE!B21+RR!B21+BRCC!B21+BPCC!B21+Delgado!B21+CentLATCC!B21+Fletcher!B21+LDCC!B21+Northshore!B21+Nunez!B21+RPCC!B21+SLCC!B21+SOWELA!B21+NwLTCC!B21</f>
        <v>0</v>
      </c>
      <c r="C21" s="19">
        <f>LCTCBoard!C21+Online!C21+AE!C21+RR!C21+BRCC!C21+BPCC!C21+Delgado!C21+CentLATCC!C21+Fletcher!C21+LDCC!C21+Northshore!C21+Nunez!C21+RPCC!C21+SLCC!C21+SOWELA!C21+NwLTCC!C21</f>
        <v>0</v>
      </c>
      <c r="D21" s="19">
        <f>LCTCBoard!D21+Online!D21+AE!D21+RR!D21+BRCC!D21+BPCC!D21+Delgado!D21+CentLATCC!D21+Fletcher!D21+LDCC!D21+Northshore!D21+Nunez!D21+RPCC!D21+SLCC!D21+SOWELA!D21+NwLTCC!D21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LCTCBoard!B22+Online!B22+AE!B22+RR!B22+BRCC!B22+BPCC!B22+Delgado!B22+CentLATCC!B22+Fletcher!B22+LDCC!B22+Northshore!B22+Nunez!B22+RPCC!B22+SLCC!B22+SOWELA!B22+NwLTCC!B22</f>
        <v>0</v>
      </c>
      <c r="C22" s="19">
        <f>LCTCBoard!C22+Online!C22+AE!C22+RR!C22+BRCC!C22+BPCC!C22+Delgado!C22+CentLATCC!C22+Fletcher!C22+LDCC!C22+Northshore!C22+Nunez!C22+RPCC!C22+SLCC!C22+SOWELA!C22+NwLTCC!C22</f>
        <v>0</v>
      </c>
      <c r="D22" s="19">
        <f>LCTCBoard!D22+Online!D22+AE!D22+RR!D22+BRCC!D22+BPCC!D22+Delgado!D22+CentLATCC!D22+Fletcher!D22+LDCC!D22+Northshore!D22+Nunez!D22+RPCC!D22+SLCC!D22+SOWELA!D22+NwLTCC!D22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LCTCBoard!B23+Online!B23+AE!B23+RR!B23+BRCC!B23+BPCC!B23+Delgado!B23+CentLATCC!B23+Fletcher!B23+LDCC!B23+Northshore!B23+Nunez!B23+RPCC!B23+SLCC!B23+SOWELA!B23+NwLTCC!B23</f>
        <v>0</v>
      </c>
      <c r="C23" s="19">
        <f>LCTCBoard!C23+Online!C23+AE!C23+RR!C23+BRCC!C23+BPCC!C23+Delgado!C23+CentLATCC!C23+Fletcher!C23+LDCC!C23+Northshore!C23+Nunez!C23+RPCC!C23+SLCC!C23+SOWELA!C23+NwLTCC!C23</f>
        <v>0</v>
      </c>
      <c r="D23" s="19">
        <f>LCTCBoard!D23+Online!D23+AE!D23+RR!D23+BRCC!D23+BPCC!D23+Delgado!D23+CentLATCC!D23+Fletcher!D23+LDCC!D23+Northshore!D23+Nunez!D23+RPCC!D23+SLCC!D23+SOWELA!D23+NwLTCC!D23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LCTCBoard!B24+Online!B24+AE!B24+RR!B24+BRCC!B24+BPCC!B24+Delgado!B24+CentLATCC!B24+Fletcher!B24+LDCC!B24+Northshore!B24+Nunez!B24+RPCC!B24+SLCC!B24+SOWELA!B24+NwLTCC!B24</f>
        <v>7986206.9400000004</v>
      </c>
      <c r="C24" s="19">
        <f>LCTCBoard!C24+Online!C24+AE!C24+RR!C24+BRCC!C24+BPCC!C24+Delgado!C24+CentLATCC!C24+Fletcher!C24+LDCC!C24+Northshore!C24+Nunez!C24+RPCC!C24+SLCC!C24+SOWELA!C24+NwLTCC!C24</f>
        <v>8226378.4100000001</v>
      </c>
      <c r="D24" s="19">
        <f>LCTCBoard!D24+Online!D24+AE!D24+RR!D24+BRCC!D24+BPCC!D24+Delgado!D24+CentLATCC!D24+Fletcher!D24+LDCC!D24+Northshore!D24+Nunez!D24+RPCC!D24+SLCC!D24+SOWELA!D24+NwLTCC!D24</f>
        <v>7991008.7999999998</v>
      </c>
      <c r="E24" s="32">
        <f t="shared" si="1"/>
        <v>-235369.61000000034</v>
      </c>
      <c r="F24" s="7"/>
    </row>
    <row r="25" spans="1:6" ht="15" customHeight="1" x14ac:dyDescent="0.2">
      <c r="A25" s="33" t="s">
        <v>23</v>
      </c>
      <c r="B25" s="19">
        <f>LCTCBoard!B25+Online!B25+AE!B25+RR!B25+BRCC!B25+BPCC!B25+Delgado!B25+CentLATCC!B25+Fletcher!B25+LDCC!B25+Northshore!B25+Nunez!B25+RPCC!B25+SLCC!B25+SOWELA!B25+NwLTCC!B25</f>
        <v>0</v>
      </c>
      <c r="C25" s="19">
        <f>LCTCBoard!C25+Online!C25+AE!C25+RR!C25+BRCC!C25+BPCC!C25+Delgado!C25+CentLATCC!C25+Fletcher!C25+LDCC!C25+Northshore!C25+Nunez!C25+RPCC!C25+SLCC!C25+SOWELA!C25+NwLTCC!C25</f>
        <v>0</v>
      </c>
      <c r="D25" s="19">
        <f>LCTCBoard!D25+Online!D25+AE!D25+RR!D25+BRCC!D25+BPCC!D25+Delgado!D25+CentLATCC!D25+Fletcher!D25+LDCC!D25+Northshore!D25+Nunez!D25+RPCC!D25+SLCC!D25+SOWELA!D25+NwLTCC!D25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LCTCBoard!B26+Online!B26+AE!B26+RR!B26+BRCC!B26+BPCC!B26+Delgado!B26+CentLATCC!B26+Fletcher!B26+LDCC!B26+Northshore!B26+Nunez!B26+RPCC!B26+SLCC!B26+SOWELA!B26+NwLTCC!B26</f>
        <v>0</v>
      </c>
      <c r="C26" s="19">
        <f>LCTCBoard!C26+Online!C26+AE!C26+RR!C26+BRCC!C26+BPCC!C26+Delgado!C26+CentLATCC!C26+Fletcher!C26+LDCC!C26+Northshore!C26+Nunez!C26+RPCC!C26+SLCC!C26+SOWELA!C26+NwLTCC!C26</f>
        <v>0</v>
      </c>
      <c r="D26" s="19">
        <f>LCTCBoard!D26+Online!D26+AE!D26+RR!D26+BRCC!D26+BPCC!D26+Delgado!D26+CentLATCC!D26+Fletcher!D26+LDCC!D26+Northshore!D26+Nunez!D26+RPCC!D26+SLCC!D26+SOWELA!D26+NwLTCC!D26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LCTCBoard!B27+Online!B27+AE!B27+RR!B27+BRCC!B27+BPCC!B27+Delgado!B27+CentLATCC!B27+Fletcher!B27+LDCC!B27+Northshore!B27+Nunez!B27+RPCC!B27+SLCC!B27+SOWELA!B27+NwLTCC!B27</f>
        <v>2075696.3399999999</v>
      </c>
      <c r="C27" s="19">
        <f>LCTCBoard!C27+Online!C27+AE!C27+RR!C27+BRCC!C27+BPCC!C27+Delgado!C27+CentLATCC!C27+Fletcher!C27+LDCC!C27+Northshore!C27+Nunez!C27+RPCC!C27+SLCC!C27+SOWELA!C27+NwLTCC!C27</f>
        <v>2272563</v>
      </c>
      <c r="D27" s="19">
        <f>LCTCBoard!D27+Online!D27+AE!D27+RR!D27+BRCC!D27+BPCC!D27+Delgado!D27+CentLATCC!D27+Fletcher!D27+LDCC!D27+Northshore!D27+Nunez!D27+RPCC!D27+SLCC!D27+SOWELA!D27+NwLTCC!D27</f>
        <v>1849563</v>
      </c>
      <c r="E27" s="32">
        <f t="shared" si="1"/>
        <v>-423000</v>
      </c>
      <c r="F27" s="7"/>
    </row>
    <row r="28" spans="1:6" ht="15" customHeight="1" x14ac:dyDescent="0.2">
      <c r="A28" s="33" t="s">
        <v>26</v>
      </c>
      <c r="B28" s="19">
        <f>LCTCBoard!B28+Online!B28+AE!B28+RR!B28+BRCC!B28+BPCC!B28+Delgado!B28+CentLATCC!B28+Fletcher!B28+LDCC!B28+Northshore!B28+Nunez!B28+RPCC!B28+SLCC!B28+SOWELA!B28+NwLTCC!B28</f>
        <v>0</v>
      </c>
      <c r="C28" s="19">
        <f>LCTCBoard!C28+Online!C28+AE!C28+RR!C28+BRCC!C28+BPCC!C28+Delgado!C28+CentLATCC!C28+Fletcher!C28+LDCC!C28+Northshore!C28+Nunez!C28+RPCC!C28+SLCC!C28+SOWELA!C28+NwLTCC!C28</f>
        <v>0</v>
      </c>
      <c r="D28" s="19">
        <f>LCTCBoard!D28+Online!D28+AE!D28+RR!D28+BRCC!D28+BPCC!D28+Delgado!D28+CentLATCC!D28+Fletcher!D28+LDCC!D28+Northshore!D28+Nunez!D28+RPCC!D28+SLCC!D28+SOWELA!D28+NwLTCC!D28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LCTCBoard!B29+Online!B29+AE!B29+RR!B29+BRCC!B29+BPCC!B29+Delgado!B29+CentLATCC!B29+Fletcher!B29+LDCC!B29+Northshore!B29+Nunez!B29+RPCC!B29+SLCC!B29+SOWELA!B29+NwLTCC!B29</f>
        <v>1422889.35</v>
      </c>
      <c r="C29" s="19">
        <f>LCTCBoard!C29+Online!C29+AE!C29+RR!C29+BRCC!C29+BPCC!C29+Delgado!C29+CentLATCC!C29+Fletcher!C29+LDCC!C29+Northshore!C29+Nunez!C29+RPCC!C29+SLCC!C29+SOWELA!C29+NwLTCC!C29</f>
        <v>1595815.22</v>
      </c>
      <c r="D29" s="19">
        <f>LCTCBoard!D29+Online!D29+AE!D29+RR!D29+BRCC!D29+BPCC!D29+Delgado!D29+CentLATCC!D29+Fletcher!D29+LDCC!D29+Northshore!D29+Nunez!D29+RPCC!D29+SLCC!D29+SOWELA!D29+NwLTCC!D29</f>
        <v>1187032</v>
      </c>
      <c r="E29" s="32">
        <f t="shared" si="1"/>
        <v>-408783.22</v>
      </c>
      <c r="F29" s="7"/>
    </row>
    <row r="30" spans="1:6" ht="15" customHeight="1" x14ac:dyDescent="0.2">
      <c r="A30" s="33" t="s">
        <v>28</v>
      </c>
      <c r="B30" s="19">
        <f>LCTCBoard!B30+Online!B30+AE!B30+RR!B30+BRCC!B30+BPCC!B30+Delgado!B30+CentLATCC!B30+Fletcher!B30+LDCC!B30+Northshore!B30+Nunez!B30+RPCC!B30+SLCC!B30+SOWELA!B30+NwLTCC!B30</f>
        <v>2188351.65</v>
      </c>
      <c r="C30" s="19">
        <f>LCTCBoard!C30+Online!C30+AE!C30+RR!C30+BRCC!C30+BPCC!C30+Delgado!C30+CentLATCC!C30+Fletcher!C30+LDCC!C30+Northshore!C30+Nunez!C30+RPCC!C30+SLCC!C30+SOWELA!C30+NwLTCC!C30</f>
        <v>1982812.3599999999</v>
      </c>
      <c r="D30" s="19">
        <f>LCTCBoard!D30+Online!D30+AE!D30+RR!D30+BRCC!D30+BPCC!D30+Delgado!D30+CentLATCC!D30+Fletcher!D30+LDCC!D30+Northshore!D30+Nunez!D30+RPCC!D30+SLCC!D30+SOWELA!D30+NwLTCC!D30</f>
        <v>1959766</v>
      </c>
      <c r="E30" s="32">
        <f>D30-C30</f>
        <v>-23046.35999999987</v>
      </c>
      <c r="F30" s="7"/>
    </row>
    <row r="31" spans="1:6" s="26" customFormat="1" ht="15" customHeight="1" x14ac:dyDescent="0.25">
      <c r="A31" s="17" t="s">
        <v>29</v>
      </c>
      <c r="B31" s="34">
        <f>SUM(B17:B30)</f>
        <v>166150142.45000005</v>
      </c>
      <c r="C31" s="34">
        <f>SUM(C17:C30)</f>
        <v>170686620.71000004</v>
      </c>
      <c r="D31" s="34">
        <f>SUM(D17:D30)</f>
        <v>172726957.80000001</v>
      </c>
      <c r="E31" s="35">
        <f>SUM(E17:E30)</f>
        <v>2040337.0899999912</v>
      </c>
      <c r="F31" s="25"/>
    </row>
    <row r="32" spans="1:6" ht="15" customHeight="1" x14ac:dyDescent="0.2">
      <c r="A32" s="36" t="s">
        <v>30</v>
      </c>
      <c r="B32" s="19">
        <f>LCTCBoard!B32+Online!B32+AE!B32+RR!B32+BRCC!B32+BPCC!B32+Delgado!B32+CentLATCC!B32+Fletcher!B32+LDCC!B32+Northshore!B32+Nunez!B32+RPCC!B32+SLCC!B32+SOWELA!B32+NwLTCC!B32</f>
        <v>0</v>
      </c>
      <c r="C32" s="19">
        <f>LCTCBoard!C32+Online!C32+AE!C32+RR!C32+BRCC!C32+BPCC!C32+Delgado!C32+CentLATCC!C32+Fletcher!C32+LDCC!C32+Northshore!C32+Nunez!C32+RPCC!C32+SLCC!C32+SOWELA!C32+NwLTCC!C32</f>
        <v>0</v>
      </c>
      <c r="D32" s="19">
        <f>LCTCBoard!D32+Online!D32+AE!D32+RR!D32+BRCC!D32+BPCC!D32+Delgado!D32+CentLATCC!D32+Fletcher!D32+LDCC!D32+Northshore!D32+Nunez!D32+RPCC!D32+SLCC!D32+SOWELA!D32+NwLTCC!D32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LCTCBoard!B33+Online!B33+AE!B33+RR!B33+BRCC!B33+BPCC!B33+Delgado!B33+CentLATCC!B33+Fletcher!B33+LDCC!B33+Northshore!B33+Nunez!B33+RPCC!B33+SLCC!B33+SOWELA!B33+NwLTCC!B33</f>
        <v>35542.89</v>
      </c>
      <c r="C33" s="19">
        <f>LCTCBoard!C33+Online!C33+AE!C33+RR!C33+BRCC!C33+BPCC!C33+Delgado!C33+CentLATCC!C33+Fletcher!C33+LDCC!C33+Northshore!C33+Nunez!C33+RPCC!C33+SLCC!C33+SOWELA!C33+NwLTCC!C33</f>
        <v>39016</v>
      </c>
      <c r="D33" s="19">
        <f>LCTCBoard!D33+Online!D33+AE!D33+RR!D33+BRCC!D33+BPCC!D33+Delgado!D33+CentLATCC!D33+Fletcher!D33+LDCC!D33+Northshore!D33+Nunez!D33+RPCC!D33+SLCC!D33+SOWELA!D33+NwLTCC!D33</f>
        <v>34500</v>
      </c>
      <c r="E33" s="61">
        <f t="shared" si="2"/>
        <v>-4516</v>
      </c>
      <c r="F33" s="16"/>
    </row>
    <row r="34" spans="1:6" ht="15" customHeight="1" x14ac:dyDescent="0.2">
      <c r="A34" s="37" t="s">
        <v>32</v>
      </c>
      <c r="B34" s="19">
        <f>LCTCBoard!B34+Online!B34+AE!B34+RR!B34+BRCC!B34+BPCC!B34+Delgado!B34+CentLATCC!B34+Fletcher!B34+LDCC!B34+Northshore!B34+Nunez!B34+RPCC!B34+SLCC!B34+SOWELA!B34+NwLTCC!B34</f>
        <v>0</v>
      </c>
      <c r="C34" s="19">
        <f>LCTCBoard!C34+Online!C34+AE!C34+RR!C34+BRCC!C34+BPCC!C34+Delgado!C34+CentLATCC!C34+Fletcher!C34+LDCC!C34+Northshore!C34+Nunez!C34+RPCC!C34+SLCC!C34+SOWELA!C34+NwLTCC!C34</f>
        <v>0</v>
      </c>
      <c r="D34" s="19">
        <f>LCTCBoard!D34+Online!D34+AE!D34+RR!D34+BRCC!D34+BPCC!D34+Delgado!D34+CentLATCC!D34+Fletcher!D34+LDCC!D34+Northshore!D34+Nunez!D34+RPCC!D34+SLCC!D34+SOWELA!D34+NwLTCC!D34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LCTCBoard!B35+Online!B35+AE!B35+RR!B35+BRCC!B35+BPCC!B35+Delgado!B35+CentLATCC!B35+Fletcher!B35+LDCC!B35+Northshore!B35+Nunez!B35+RPCC!B35+SLCC!B35+SOWELA!B35+NwLTCC!B35</f>
        <v>0</v>
      </c>
      <c r="C35" s="19">
        <f>LCTCBoard!C35+Online!C35+AE!C35+RR!C35+BRCC!C35+BPCC!C35+Delgado!C35+CentLATCC!C35+Fletcher!C35+LDCC!C35+Northshore!C35+Nunez!C35+RPCC!C35+SLCC!C35+SOWELA!C35+NwLTCC!C35</f>
        <v>0</v>
      </c>
      <c r="D35" s="19">
        <f>LCTCBoard!D35+Online!D35+AE!D35+RR!D35+BRCC!D35+BPCC!D35+Delgado!D35+CentLATCC!D35+Fletcher!D35+LDCC!D35+Northshore!D35+Nunez!D35+RPCC!D35+SLCC!D35+SOWELA!D35+NwLTCC!D35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LCTCBoard!B36+Online!B36+AE!B36+RR!B36+BRCC!B36+BPCC!B36+Delgado!B36+CentLATCC!B36+Fletcher!B36+LDCC!B36+Northshore!B36+Nunez!B36+RPCC!B36+SLCC!B36+SOWELA!B36+NwLTCC!B36</f>
        <v>0</v>
      </c>
      <c r="C36" s="19">
        <f>LCTCBoard!C36+Online!C36+AE!C36+RR!C36+BRCC!C36+BPCC!C36+Delgado!C36+CentLATCC!C36+Fletcher!C36+LDCC!C36+Northshore!C36+Nunez!C36+RPCC!C36+SLCC!C36+SOWELA!C36+NwLTCC!C36</f>
        <v>0</v>
      </c>
      <c r="D36" s="19">
        <f>LCTCBoard!D36+Online!D36+AE!D36+RR!D36+BRCC!D36+BPCC!D36+Delgado!D36+CentLATCC!D36+Fletcher!D36+LDCC!D36+Northshore!D36+Nunez!D36+RPCC!D36+SLCC!D36+SOWELA!D36+NwLTCC!D36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LCTCBoard!B37+Online!B37+AE!B37+RR!B37+BRCC!B37+BPCC!B37+Delgado!B37+CentLATCC!B37+Fletcher!B37+LDCC!B37+Northshore!B37+Nunez!B37+RPCC!B37+SLCC!B37+SOWELA!B37+NwLTCC!B37</f>
        <v>2089523.6900000004</v>
      </c>
      <c r="C37" s="19">
        <f>LCTCBoard!C37+Online!C37+AE!C37+RR!C37+BRCC!C37+BPCC!C37+Delgado!C37+CentLATCC!C37+Fletcher!C37+LDCC!C37+Northshore!C37+Nunez!C37+RPCC!C37+SLCC!C37+SOWELA!C37+NwLTCC!C37</f>
        <v>2424363.29</v>
      </c>
      <c r="D37" s="19">
        <f>LCTCBoard!D37+Online!D37+AE!D37+RR!D37+BRCC!D37+BPCC!D37+Delgado!D37+CentLATCC!D37+Fletcher!D37+LDCC!D37+Northshore!D37+Nunez!D37+RPCC!D37+SLCC!D37+SOWELA!D37+NwLTCC!D37</f>
        <v>2168542</v>
      </c>
      <c r="E37" s="61">
        <f t="shared" si="2"/>
        <v>-255821.29000000004</v>
      </c>
      <c r="F37" s="16"/>
    </row>
    <row r="38" spans="1:6" s="26" customFormat="1" ht="15" customHeight="1" x14ac:dyDescent="0.25">
      <c r="A38" s="38" t="s">
        <v>36</v>
      </c>
      <c r="B38" s="39">
        <f>SUM(B31:B37)</f>
        <v>168275209.03000003</v>
      </c>
      <c r="C38" s="39">
        <f>SUM(C31:C37)</f>
        <v>173150000.00000003</v>
      </c>
      <c r="D38" s="39">
        <f>SUM(D31:D37)</f>
        <v>174929999.80000001</v>
      </c>
      <c r="E38" s="63">
        <f>E37+E36+E35+E34+E33+E32+E31</f>
        <v>1779999.7999999912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LCTCBoard!B40+Online!B40+AE!B40+RR!B40+BRCC!B40+BPCC!B40+Delgado!B40+CentLATCC!B40+Fletcher!B40+LDCC!B40+Northshore!B40+Nunez!B40+RPCC!B40+SLCC!B40+SOWELA!B40+NwLTCC!B40</f>
        <v>0</v>
      </c>
      <c r="C40" s="19">
        <f>LCTCBoard!C40+Online!C40+AE!C40+RR!C40+BRCC!C40+BPCC!C40+Delgado!C40+CentLATCC!C40+Fletcher!C40+LDCC!C40+Northshore!C40+Nunez!C40+RPCC!C40+SLCC!C40+SOWELA!C40+NwLTCC!C40</f>
        <v>0</v>
      </c>
      <c r="D40" s="19">
        <f>LCTCBoard!D40+Online!D40+AE!D40+RR!D40+BRCC!D40+BPCC!D40+Delgado!D40+CentLATCC!D40+Fletcher!D40+LDCC!D40+Northshore!D40+Nunez!D40+RPCC!D40+SLCC!D40+SOWELA!D40+NwLTCC!D40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LCTCBoard!B41+Online!B41+AE!B41+RR!B41+BRCC!B41+BPCC!B41+Delgado!B41+CentLATCC!B41+Fletcher!B41+LDCC!B41+Northshore!B41+Nunez!B41+RPCC!B41+SLCC!B41+SOWELA!B41+NwLTCC!B41</f>
        <v>0</v>
      </c>
      <c r="C41" s="19">
        <f>LCTCBoard!C41+Online!C41+AE!C41+RR!C41+BRCC!C41+BPCC!C41+Delgado!C41+CentLATCC!C41+Fletcher!C41+LDCC!C41+Northshore!C41+Nunez!C41+RPCC!C41+SLCC!C41+SOWELA!C41+NwLTCC!C41</f>
        <v>0</v>
      </c>
      <c r="D41" s="19">
        <f>LCTCBoard!D41+Online!D41+AE!D41+RR!D41+BRCC!D41+BPCC!D41+Delgado!D41+CentLATCC!D41+Fletcher!D41+LDCC!D41+Northshore!D41+Nunez!D41+RPCC!D41+SLCC!D41+SOWELA!D41+NwLTCC!D41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LCTCBoard!B43+Online!B43+AE!B43+RR!B43+BRCC!B43+BPCC!B43+Delgado!B43+CentLATCC!B43+Fletcher!B43+LDCC!B43+Northshore!B43+Nunez!B43+RPCC!B43+SLCC!B43+SOWELA!B43+NwLTCC!B43</f>
        <v>0</v>
      </c>
      <c r="C43" s="19">
        <f>LCTCBoard!C43+Online!C43+AE!C43+RR!C43+BRCC!C43+BPCC!C43+Delgado!C43+CentLATCC!C43+Fletcher!C43+LDCC!C43+Northshore!C43+Nunez!C43+RPCC!C43+SLCC!C43+SOWELA!C43+NwLTCC!C43</f>
        <v>0</v>
      </c>
      <c r="D43" s="19">
        <f>LCTCBoard!D43+Online!D43+AE!D43+RR!D43+BRCC!D43+BPCC!D43+Delgado!D43+CentLATCC!D43+Fletcher!D43+LDCC!D43+Northshore!D43+Nunez!D43+RPCC!D43+SLCC!D43+SOWELA!D43+NwLTCC!D43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LCTCBoard!B44+Online!B44+AE!B44+RR!B44+BRCC!B44+BPCC!B44+Delgado!B44+CentLATCC!B44+Fletcher!B44+LDCC!B44+Northshore!B44+Nunez!B44+RPCC!B44+SLCC!B44+SOWELA!B44+NwLTCC!B44</f>
        <v>0</v>
      </c>
      <c r="C44" s="19">
        <f>LCTCBoard!C44+Online!C44+AE!C44+RR!C44+BRCC!C44+BPCC!C44+Delgado!C44+CentLATCC!C44+Fletcher!C44+LDCC!C44+Northshore!C44+Nunez!C44+RPCC!C44+SLCC!C44+SOWELA!C44+NwLTCC!C44</f>
        <v>0</v>
      </c>
      <c r="D44" s="19">
        <f>LCTCBoard!D44+Online!D44+AE!D44+RR!D44+BRCC!D44+BPCC!D44+Delgado!D44+CentLATCC!D44+Fletcher!D44+LDCC!D44+Northshore!D44+Nunez!D44+RPCC!D44+SLCC!D44+SOWELA!D44+NwLTCC!D44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LCTCBoard!B46+Online!B46+BRCC!B46+BPCC!B46+Delgado!B46+CentLATCC!B46+Fletcher!B46+LDCC!B46+Northshore!B46+Nunez!B46+RPCC!B46+SLCC!B46+SOWELA!B46+NwLTCC!B46</f>
        <v>0</v>
      </c>
      <c r="C46" s="28">
        <f>LCTCBoard!C46+Online!C46+BRCC!C46+BPCC!C46+Delgado!C46+CentLATCC!C46+Fletcher!C46+LDCC!C46+Northshore!C46+Nunez!C46+RPCC!C46+SLCC!C46+SOWELA!C46+NwLTCC!C46</f>
        <v>0</v>
      </c>
      <c r="D46" s="28">
        <f>LCTCBoard!D46+Online!D46+BRCC!D46+BPCC!D46+Delgado!D46+CentLATCC!D46+Fletcher!D46+LDCC!D46+Northshore!D46+Nunez!D46+RPCC!D46+SLCC!D46+SOWELA!D46+NwLTCC!D46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184920967.03000003</v>
      </c>
      <c r="C47" s="44">
        <f>C46+C45+C38+C14+C13+C12</f>
        <v>189104000.00000003</v>
      </c>
      <c r="D47" s="44">
        <f>D46+D45+D38+D14+D13+D12</f>
        <v>174929999.80000001</v>
      </c>
      <c r="E47" s="65">
        <f>D47-C47</f>
        <v>-14174000.200000018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'UL Summary'!B7-ULSBoard!B7+LSU!B7+LSUA!B7+LSUS!B7+SUBR!B7+SUNO!B7</f>
        <v>0</v>
      </c>
      <c r="C7" s="19">
        <f>'UL Summary'!C7-ULSBoard!C7+LSU!C7+LSUA!C7+LSUS!C7+SUBR!C7+SUNO!C7</f>
        <v>0</v>
      </c>
      <c r="D7" s="19">
        <f>'UL Summary'!D7-ULSBoard!D7+LSU!D7+LSUA!D7+LSUS!D7+SUBR!D7+SUNO!D7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'UL Summary'!B8-ULSBoard!B8+LSU!B8+LSUA!B8+LSUS!B8+SUBR!B8+SUNO!B8</f>
        <v>0</v>
      </c>
      <c r="C8" s="19">
        <f>'UL Summary'!C8-ULSBoard!C8+LSU!C8+LSUA!C8+LSUS!C8+SUBR!C8+SUNO!C8</f>
        <v>0</v>
      </c>
      <c r="D8" s="19">
        <f>'UL Summary'!D8-ULSBoard!D8+LSU!D8+LSUA!D8+LSUS!D8+SUBR!D8+SUNO!D8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'UL Summary'!B9-ULSBoard!B9+LSU!B9+LSUA!B9+LSUS!B9+SUBR!B9+SUNO!B9</f>
        <v>0</v>
      </c>
      <c r="C9" s="19">
        <f>'UL Summary'!C9-ULSBoard!C9+LSU!C9+LSUA!C9+LSUS!C9+SUBR!C9+SUNO!C9</f>
        <v>0</v>
      </c>
      <c r="D9" s="19">
        <f>'UL Summary'!D9-ULSBoard!D9+LSU!D9+LSUA!D9+LSUS!D9+SUBR!D9+SUNO!D9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'UL Summary'!B10-ULSBoard!B10+LSU!B10+LSUA!B10+LSUS!B10+SUBR!B10+SUNO!B10</f>
        <v>10575923.01</v>
      </c>
      <c r="C10" s="19">
        <f>'UL Summary'!C10-ULSBoard!C10+LSU!C10+LSUA!C10+LSUS!C10+SUBR!C10+SUNO!C10</f>
        <v>10590195</v>
      </c>
      <c r="D10" s="19">
        <f>'UL Summary'!D10-ULSBoard!D10+LSU!D10+LSUA!D10+LSUS!D10+SUBR!D10+SUNO!D10</f>
        <v>10642631</v>
      </c>
      <c r="E10" s="61">
        <f t="shared" si="0"/>
        <v>52436</v>
      </c>
      <c r="F10" s="16"/>
    </row>
    <row r="11" spans="1:12" ht="15" customHeight="1" x14ac:dyDescent="0.2">
      <c r="A11" s="22" t="s">
        <v>12</v>
      </c>
      <c r="B11" s="19">
        <f>'UL Summary'!B11-ULSBoard!B11+LSU!B11+LSUA!B11+LSUS!B11+SUBR!B11+SUNO!B11</f>
        <v>259923</v>
      </c>
      <c r="C11" s="19">
        <f>'UL Summary'!C11-ULSBoard!C11+LSU!C11+LSUA!C11+LSUS!C11+SUBR!C11+SUNO!C11</f>
        <v>509923</v>
      </c>
      <c r="D11" s="19">
        <f>'UL Summary'!D11-ULSBoard!D11+LSU!D11+LSUA!D11+LSUS!D11+SUBR!D11+SUNO!D11</f>
        <v>259923</v>
      </c>
      <c r="E11" s="61">
        <f t="shared" si="0"/>
        <v>-250000</v>
      </c>
      <c r="F11" s="16"/>
    </row>
    <row r="12" spans="1:12" s="26" customFormat="1" ht="15" customHeight="1" x14ac:dyDescent="0.25">
      <c r="A12" s="38" t="s">
        <v>13</v>
      </c>
      <c r="B12" s="24">
        <f>SUM(B7:B11)</f>
        <v>10835846.01</v>
      </c>
      <c r="C12" s="24">
        <f>SUM(C7:C11)</f>
        <v>11100118</v>
      </c>
      <c r="D12" s="24">
        <f>SUM(D7:D11)</f>
        <v>10902554</v>
      </c>
      <c r="E12" s="62">
        <f t="shared" si="0"/>
        <v>-197564</v>
      </c>
      <c r="F12" s="25"/>
    </row>
    <row r="13" spans="1:12" s="26" customFormat="1" ht="15" customHeight="1" x14ac:dyDescent="0.25">
      <c r="A13" s="23" t="s">
        <v>156</v>
      </c>
      <c r="B13" s="28">
        <f>'UL Summary'!B13-ULSBoard!B13+LSU!B13+LSUA!B13+LSUS!B13+SUBR!B13+SUNO!B13</f>
        <v>58969144</v>
      </c>
      <c r="C13" s="28">
        <f>'UL Summary'!C13-ULSBoard!C13+LSU!C13+LSUA!C13+LSUS!C13+SUBR!C13+SUNO!C13</f>
        <v>59066274</v>
      </c>
      <c r="D13" s="28">
        <f>'UL Summary'!D13-ULSBoard!D13+LSU!D13+LSUA!D13+LSUS!D13+SUBR!D13+SUNO!D13</f>
        <v>0</v>
      </c>
      <c r="E13" s="62">
        <f>D13-C13</f>
        <v>-59066274</v>
      </c>
      <c r="F13" s="25"/>
    </row>
    <row r="14" spans="1:12" s="26" customFormat="1" ht="15" customHeight="1" x14ac:dyDescent="0.25">
      <c r="A14" s="27" t="s">
        <v>14</v>
      </c>
      <c r="B14" s="28">
        <f>'UL Summary'!B14-ULSBoard!B14+LSU!B14+LSUA!B14+LSUS!B14+SUBR!B14+SUNO!B14</f>
        <v>0</v>
      </c>
      <c r="C14" s="28">
        <f>'UL Summary'!C14-ULSBoard!C14+LSU!C14+LSUA!C14+LSUS!C14+SUBR!C14+SUNO!C14</f>
        <v>0</v>
      </c>
      <c r="D14" s="28">
        <f>'UL Summary'!D14-ULSBoard!D14+LSU!D14+LSUA!D14+LSUS!D14+SUBR!D14+SUNO!D14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'UL Summary'!B17-ULSBoard!B17+LSU!B17+LSUA!B17+LSUS!B17+SUBR!B17+SUNO!B17</f>
        <v>845181302.91999996</v>
      </c>
      <c r="C17" s="19">
        <f>'UL Summary'!C17-ULSBoard!C17+LSU!C17+LSUA!C17+LSUS!C17+SUBR!C17+SUNO!C17</f>
        <v>848474677</v>
      </c>
      <c r="D17" s="19">
        <f>'UL Summary'!D17-ULSBoard!D17+LSU!D17+LSUA!D17+LSUS!D17+SUBR!D17+SUNO!D17</f>
        <v>857369389.63</v>
      </c>
      <c r="E17" s="19">
        <f>D17-C17</f>
        <v>8894712.6299999952</v>
      </c>
      <c r="F17" s="7"/>
    </row>
    <row r="18" spans="1:6" ht="15" customHeight="1" x14ac:dyDescent="0.2">
      <c r="A18" s="14" t="s">
        <v>18</v>
      </c>
      <c r="B18" s="19">
        <f>'UL Summary'!B18-ULSBoard!B18+LSU!B18+LSUA!B18+LSUS!B18+SUBR!B18+SUNO!B18</f>
        <v>118979746.40000001</v>
      </c>
      <c r="C18" s="19">
        <f>'UL Summary'!C18-ULSBoard!C18+LSU!C18+LSUA!C18+LSUS!C18+SUBR!C18+SUNO!C18</f>
        <v>123028827</v>
      </c>
      <c r="D18" s="19">
        <f>'UL Summary'!D18-ULSBoard!D18+LSU!D18+LSUA!D18+LSUS!D18+SUBR!D18+SUNO!D18</f>
        <v>134734556.30000001</v>
      </c>
      <c r="E18" s="32">
        <f>D18-C18</f>
        <v>11705729.300000012</v>
      </c>
      <c r="F18" s="7"/>
    </row>
    <row r="19" spans="1:6" ht="15" customHeight="1" x14ac:dyDescent="0.2">
      <c r="A19" s="33" t="s">
        <v>19</v>
      </c>
      <c r="B19" s="19">
        <f>'UL Summary'!B19-ULSBoard!B19+LSU!B19+LSUA!B19+LSUS!B19+SUBR!B19+SUNO!B19</f>
        <v>36080700.760000005</v>
      </c>
      <c r="C19" s="19">
        <f>'UL Summary'!C19-ULSBoard!C19+LSU!C19+LSUA!C19+LSUS!C19+SUBR!C19+SUNO!C19</f>
        <v>35035739</v>
      </c>
      <c r="D19" s="19">
        <f>'UL Summary'!D19-ULSBoard!D19+LSU!D19+LSUA!D19+LSUS!D19+SUBR!D19+SUNO!D19</f>
        <v>37148431</v>
      </c>
      <c r="E19" s="32">
        <f>D19-C19</f>
        <v>2112692</v>
      </c>
      <c r="F19" s="7"/>
    </row>
    <row r="20" spans="1:6" ht="15" customHeight="1" x14ac:dyDescent="0.2">
      <c r="A20" s="33" t="s">
        <v>20</v>
      </c>
      <c r="B20" s="19">
        <f>'UL Summary'!B20-ULSBoard!B20+LSU!B20+LSUA!B20+LSUS!B20+SUBR!B20+SUNO!B20</f>
        <v>16271602.58</v>
      </c>
      <c r="C20" s="19">
        <f>'UL Summary'!C20-ULSBoard!C20+LSU!C20+LSUA!C20+LSUS!C20+SUBR!C20+SUNO!C20</f>
        <v>16250469</v>
      </c>
      <c r="D20" s="19">
        <f>'UL Summary'!D20-ULSBoard!D20+LSU!D20+LSUA!D20+LSUS!D20+SUBR!D20+SUNO!D20</f>
        <v>16612105.5</v>
      </c>
      <c r="E20" s="32">
        <f>D20-C20</f>
        <v>361636.5</v>
      </c>
      <c r="F20" s="7"/>
    </row>
    <row r="21" spans="1:6" ht="15" customHeight="1" x14ac:dyDescent="0.2">
      <c r="A21" s="33" t="s">
        <v>21</v>
      </c>
      <c r="B21" s="19">
        <f>'UL Summary'!B21-ULSBoard!B21+LSU!B21+LSUA!B21+LSUS!B21+SUBR!B21+SUNO!B21</f>
        <v>478112.3</v>
      </c>
      <c r="C21" s="19">
        <f>'UL Summary'!C21-ULSBoard!C21+LSU!C21+LSUA!C21+LSUS!C21+SUBR!C21+SUNO!C21</f>
        <v>859110</v>
      </c>
      <c r="D21" s="19">
        <f>'UL Summary'!D21-ULSBoard!D21+LSU!D21+LSUA!D21+LSUS!D21+SUBR!D21+SUNO!D21</f>
        <v>493252</v>
      </c>
      <c r="E21" s="32">
        <f t="shared" ref="E21:E29" si="1">D21-C21</f>
        <v>-365858</v>
      </c>
      <c r="F21" s="7"/>
    </row>
    <row r="22" spans="1:6" ht="15" customHeight="1" x14ac:dyDescent="0.2">
      <c r="A22" s="33" t="s">
        <v>22</v>
      </c>
      <c r="B22" s="19">
        <f>'UL Summary'!B22-ULSBoard!B22+LSU!B22+LSUA!B22+LSUS!B22+SUBR!B22+SUNO!B22</f>
        <v>354897.88</v>
      </c>
      <c r="C22" s="19">
        <f>'UL Summary'!C22-ULSBoard!C22+LSU!C22+LSUA!C22+LSUS!C22+SUBR!C22+SUNO!C22</f>
        <v>368871.6</v>
      </c>
      <c r="D22" s="19">
        <f>'UL Summary'!D22-ULSBoard!D22+LSU!D22+LSUA!D22+LSUS!D22+SUBR!D22+SUNO!D22</f>
        <v>368871.6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'UL Summary'!B23-ULSBoard!B23+LSU!B23+LSUA!B23+LSUS!B23+SUBR!B23+SUNO!B23</f>
        <v>385444.4</v>
      </c>
      <c r="C23" s="19">
        <f>'UL Summary'!C23-ULSBoard!C23+LSU!C23+LSUA!C23+LSUS!C23+SUBR!C23+SUNO!C23</f>
        <v>385444.4</v>
      </c>
      <c r="D23" s="19">
        <f>'UL Summary'!D23-ULSBoard!D23+LSU!D23+LSUA!D23+LSUS!D23+SUBR!D23+SUNO!D23</f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'UL Summary'!B24-ULSBoard!B24+LSU!B24+LSUA!B24+LSUS!B24+SUBR!B24+SUNO!B24</f>
        <v>1380544</v>
      </c>
      <c r="C24" s="19">
        <f>'UL Summary'!C24-ULSBoard!C24+LSU!C24+LSUA!C24+LSUS!C24+SUBR!C24+SUNO!C24</f>
        <v>1409000</v>
      </c>
      <c r="D24" s="19">
        <f>'UL Summary'!D24-ULSBoard!D24+LSU!D24+LSUA!D24+LSUS!D24+SUBR!D24+SUNO!D24</f>
        <v>1381000</v>
      </c>
      <c r="E24" s="32">
        <f t="shared" si="1"/>
        <v>-28000</v>
      </c>
      <c r="F24" s="7"/>
    </row>
    <row r="25" spans="1:6" ht="15" customHeight="1" x14ac:dyDescent="0.2">
      <c r="A25" s="33" t="s">
        <v>23</v>
      </c>
      <c r="B25" s="19">
        <f>'UL Summary'!B25-ULSBoard!B25+LSU!B25+LSUA!B25+LSUS!B25+SUBR!B25+SUNO!B25</f>
        <v>0</v>
      </c>
      <c r="C25" s="19">
        <f>'UL Summary'!C25-ULSBoard!C25+LSU!C25+LSUA!C25+LSUS!C25+SUBR!C25+SUNO!C25</f>
        <v>0</v>
      </c>
      <c r="D25" s="19">
        <f>'UL Summary'!D25-ULSBoard!D25+LSU!D25+LSUA!D25+LSUS!D25+SUBR!D25+SUNO!D25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'UL Summary'!B26-ULSBoard!B26+LSU!B26+LSUA!B26+LSUS!B26+SUBR!B26+SUNO!B26</f>
        <v>801738.5</v>
      </c>
      <c r="C26" s="19">
        <f>'UL Summary'!C26-ULSBoard!C26+LSU!C26+LSUA!C26+LSUS!C26+SUBR!C26+SUNO!C26</f>
        <v>819022</v>
      </c>
      <c r="D26" s="19">
        <f>'UL Summary'!D26-ULSBoard!D26+LSU!D26+LSUA!D26+LSUS!D26+SUBR!D26+SUNO!D26</f>
        <v>819022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'UL Summary'!B27-ULSBoard!B27+LSU!B27+LSUA!B27+LSUS!B27+SUBR!B27+SUNO!B27</f>
        <v>100824247.47</v>
      </c>
      <c r="C27" s="19">
        <f>'UL Summary'!C27-ULSBoard!C27+LSU!C27+LSUA!C27+LSUS!C27+SUBR!C27+SUNO!C27</f>
        <v>110685952</v>
      </c>
      <c r="D27" s="19">
        <f>'UL Summary'!D27-ULSBoard!D27+LSU!D27+LSUA!D27+LSUS!D27+SUBR!D27+SUNO!D27</f>
        <v>104105547</v>
      </c>
      <c r="E27" s="32">
        <f t="shared" si="1"/>
        <v>-6580405</v>
      </c>
      <c r="F27" s="7"/>
    </row>
    <row r="28" spans="1:6" ht="15" customHeight="1" x14ac:dyDescent="0.2">
      <c r="A28" s="33" t="s">
        <v>26</v>
      </c>
      <c r="B28" s="19">
        <f>'UL Summary'!B28-ULSBoard!B28+LSU!B28+LSUA!B28+LSUS!B28+SUBR!B28+SUNO!B28</f>
        <v>0</v>
      </c>
      <c r="C28" s="19">
        <f>'UL Summary'!C28-ULSBoard!C28+LSU!C28+LSUA!C28+LSUS!C28+SUBR!C28+SUNO!C28</f>
        <v>0</v>
      </c>
      <c r="D28" s="19">
        <f>'UL Summary'!D28-ULSBoard!D28+LSU!D28+LSUA!D28+LSUS!D28+SUBR!D28+SUNO!D28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'UL Summary'!B29-ULSBoard!B29+LSU!B29+LSUA!B29+LSUS!B29+SUBR!B29+SUNO!B29</f>
        <v>9326067.5600000005</v>
      </c>
      <c r="C29" s="19">
        <f>'UL Summary'!C29-ULSBoard!C29+LSU!C29+LSUA!C29+LSUS!C29+SUBR!C29+SUNO!C29</f>
        <v>9671909</v>
      </c>
      <c r="D29" s="19">
        <f>'UL Summary'!D29-ULSBoard!D29+LSU!D29+LSUA!D29+LSUS!D29+SUBR!D29+SUNO!D29</f>
        <v>9851234</v>
      </c>
      <c r="E29" s="32">
        <f t="shared" si="1"/>
        <v>179325</v>
      </c>
      <c r="F29" s="7"/>
    </row>
    <row r="30" spans="1:6" ht="15" customHeight="1" x14ac:dyDescent="0.2">
      <c r="A30" s="33" t="s">
        <v>28</v>
      </c>
      <c r="B30" s="19">
        <f>'UL Summary'!B30-ULSBoard!B30+LSU!B30+LSUA!B30+LSUS!B30+SUBR!B30+SUNO!B30</f>
        <v>29044992.280000001</v>
      </c>
      <c r="C30" s="19">
        <f>'UL Summary'!C30-ULSBoard!C30+LSU!C30+LSUA!C30+LSUS!C30+SUBR!C30+SUNO!C30</f>
        <v>32770217</v>
      </c>
      <c r="D30" s="19">
        <f>'UL Summary'!D30-ULSBoard!D30+LSU!D30+LSUA!D30+LSUS!D30+SUBR!D30+SUNO!D30</f>
        <v>31422324</v>
      </c>
      <c r="E30" s="32">
        <f>D30-C30</f>
        <v>-1347893</v>
      </c>
      <c r="F30" s="7"/>
    </row>
    <row r="31" spans="1:6" s="26" customFormat="1" ht="15" customHeight="1" x14ac:dyDescent="0.25">
      <c r="A31" s="17" t="s">
        <v>29</v>
      </c>
      <c r="B31" s="34">
        <f>SUM(B17:B30)</f>
        <v>1159109397.0499997</v>
      </c>
      <c r="C31" s="34">
        <f>SUM(C17:C30)</f>
        <v>1179759238</v>
      </c>
      <c r="D31" s="34">
        <f>SUM(D17:D30)</f>
        <v>1194691177.4300001</v>
      </c>
      <c r="E31" s="35">
        <f>SUM(E17:E30)</f>
        <v>14931939.430000007</v>
      </c>
      <c r="F31" s="25"/>
    </row>
    <row r="32" spans="1:6" ht="15" customHeight="1" x14ac:dyDescent="0.2">
      <c r="A32" s="36" t="s">
        <v>30</v>
      </c>
      <c r="B32" s="19">
        <f>'UL Summary'!B32-ULSBoard!B32+LSU!B32+LSUA!B33+LSUS!B32+SUBR!B32+SUNO!B32</f>
        <v>0</v>
      </c>
      <c r="C32" s="19">
        <f>'UL Summary'!C32-ULSBoard!C32+LSU!C32+LSUA!C33+LSUS!C32+SUBR!C32+SUNO!C32</f>
        <v>0</v>
      </c>
      <c r="D32" s="19">
        <f>'UL Summary'!D32-ULSBoard!D32+LSU!D32+LSUA!D33+LSUS!D32+SUBR!D32+SUNO!D32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'UL Summary'!B33-ULSBoard!B33+LSU!B33+LSUA!B34+LSUS!B33+SUBR!B33+SUNO!B33</f>
        <v>3664357.62</v>
      </c>
      <c r="C33" s="19">
        <f>'UL Summary'!C33-ULSBoard!C33+LSU!C33+LSUA!C34+LSUS!C33+SUBR!C33+SUNO!C33</f>
        <v>2586431</v>
      </c>
      <c r="D33" s="19">
        <f>'UL Summary'!D33-ULSBoard!D33+LSU!D33+LSUA!D34+LSUS!D33+SUBR!D33+SUNO!D33</f>
        <v>2162202</v>
      </c>
      <c r="E33" s="61">
        <f t="shared" si="2"/>
        <v>-424229</v>
      </c>
      <c r="F33" s="16"/>
    </row>
    <row r="34" spans="1:6" ht="15" customHeight="1" x14ac:dyDescent="0.2">
      <c r="A34" s="37" t="s">
        <v>32</v>
      </c>
      <c r="B34" s="19">
        <f>'UL Summary'!B34-ULSBoard!B34+LSU!B34+LSUA!B35+LSUS!B34+SUBR!B34+SUNO!B34</f>
        <v>1113284</v>
      </c>
      <c r="C34" s="19">
        <f>'UL Summary'!C34-ULSBoard!C34+LSU!C34+LSUA!C35+LSUS!C34+SUBR!C34+SUNO!C34</f>
        <v>990000</v>
      </c>
      <c r="D34" s="19">
        <f>'UL Summary'!D34-ULSBoard!D34+LSU!D34+LSUA!D35+LSUS!D34+SUBR!D34+SUNO!D34</f>
        <v>1095000</v>
      </c>
      <c r="E34" s="61">
        <f t="shared" si="2"/>
        <v>105000</v>
      </c>
      <c r="F34" s="16"/>
    </row>
    <row r="35" spans="1:6" ht="15" customHeight="1" x14ac:dyDescent="0.2">
      <c r="A35" s="21" t="s">
        <v>33</v>
      </c>
      <c r="B35" s="19">
        <f>'UL Summary'!B35-ULSBoard!B35+LSU!B35+LSUA!B35+LSUS!B35+SUBR!B35+SUNO!B35</f>
        <v>151741</v>
      </c>
      <c r="C35" s="19">
        <f>'UL Summary'!C35-ULSBoard!C35+LSU!C35+LSUA!C35+LSUS!C35+SUBR!C35+SUNO!C35</f>
        <v>156000</v>
      </c>
      <c r="D35" s="19">
        <f>'UL Summary'!D35-ULSBoard!D35+LSU!D35+LSUA!D35+LSUS!D35+SUBR!D35+SUNO!D35</f>
        <v>161000</v>
      </c>
      <c r="E35" s="61">
        <f t="shared" si="2"/>
        <v>5000</v>
      </c>
      <c r="F35" s="16"/>
    </row>
    <row r="36" spans="1:6" ht="15" customHeight="1" x14ac:dyDescent="0.2">
      <c r="A36" s="33" t="s">
        <v>34</v>
      </c>
      <c r="B36" s="19">
        <f>'UL Summary'!B36-ULSBoard!B36+LSU!B36+LSUA!B36+LSUS!B36+SUBR!B36+SUNO!B36</f>
        <v>0</v>
      </c>
      <c r="C36" s="19">
        <f>'UL Summary'!C36-ULSBoard!C36+LSU!C36+LSUA!C36+LSUS!C36+SUBR!C36+SUNO!C36</f>
        <v>0</v>
      </c>
      <c r="D36" s="19">
        <f>'UL Summary'!D36-ULSBoard!D36+LSU!D36+LSUA!D36+LSUS!D36+SUBR!D36+SUNO!D36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'UL Summary'!B37-ULSBoard!B37+LSU!B37+LSUA!B37+LSUS!B37+SUBR!B37+SUNO!B37</f>
        <v>38440204.670000002</v>
      </c>
      <c r="C37" s="19">
        <f>'UL Summary'!C37-ULSBoard!C37+LSU!C37+LSUA!C37+LSUS!C37+SUBR!C37+SUNO!C37</f>
        <v>67901818</v>
      </c>
      <c r="D37" s="19">
        <f>'UL Summary'!D37-ULSBoard!D37+LSU!D37+LSUA!D37+LSUS!D37+SUBR!D37+SUNO!D37</f>
        <v>59090917</v>
      </c>
      <c r="E37" s="61">
        <f t="shared" si="2"/>
        <v>-8810901</v>
      </c>
      <c r="F37" s="16"/>
    </row>
    <row r="38" spans="1:6" s="26" customFormat="1" ht="15" customHeight="1" x14ac:dyDescent="0.25">
      <c r="A38" s="38" t="s">
        <v>36</v>
      </c>
      <c r="B38" s="39">
        <f>SUM(B31:B37)</f>
        <v>1202478984.3399997</v>
      </c>
      <c r="C38" s="39">
        <f>SUM(C31:C37)</f>
        <v>1251393487</v>
      </c>
      <c r="D38" s="39">
        <f>SUM(D31:D37)</f>
        <v>1257200296.4300001</v>
      </c>
      <c r="E38" s="63">
        <f>E37+E36+E35+E34+E33+E32+E31</f>
        <v>5806809.4300000072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'UL Summary'!B40-ULSBoard!B40+LSU!B40+LSUA!B40+LSUS!B40+SUBR!B40+SUNO!B40</f>
        <v>0</v>
      </c>
      <c r="C40" s="19">
        <f>'UL Summary'!C40-ULSBoard!C40+LSU!C40+LSUA!C40+LSUS!C40+SUBR!C40+SUNO!C40</f>
        <v>0</v>
      </c>
      <c r="D40" s="19">
        <f>'UL Summary'!D40-ULSBoard!D40+LSU!D40+LSUA!D40+LSUS!D40+SUBR!D40+SUNO!D40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'UL Summary'!B41-ULSBoard!B41+LSU!B41+LSUA!B41+LSUS!B41+SUBR!B41+SUNO!B41</f>
        <v>0</v>
      </c>
      <c r="C41" s="19">
        <f>'UL Summary'!C41-ULSBoard!C41+LSU!C41+LSUA!C41+LSUS!C41+SUBR!C41+SUNO!C41</f>
        <v>0</v>
      </c>
      <c r="D41" s="19">
        <f>'UL Summary'!D41-ULSBoard!D41+LSU!D41+LSUA!D41+LSUS!D41+SUBR!D41+SUNO!D41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'UL Summary'!B43-ULSBoard!B43+LSU!B43+LSUA!B43+LSUS!B43+SUBR!B43+SUNO!B43</f>
        <v>0</v>
      </c>
      <c r="C43" s="19">
        <f>'UL Summary'!C43-ULSBoard!C43+LSU!C43+LSUA!C43+LSUS!C43+SUBR!C43+SUNO!C43</f>
        <v>0</v>
      </c>
      <c r="D43" s="19">
        <f>'UL Summary'!D43-ULSBoard!D43+LSU!D43+LSUA!D43+LSUS!D43+SUBR!D43+SUNO!D43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'UL Summary'!B44-ULSBoard!B44+LSU!B44+LSUA!B44+LSUS!B44+SUBR!B44+SUNO!B44</f>
        <v>0</v>
      </c>
      <c r="C44" s="19">
        <f>'UL Summary'!C44-ULSBoard!C44+LSU!C44+LSUA!C44+LSUS!C44+SUBR!C44+SUNO!C44</f>
        <v>0</v>
      </c>
      <c r="D44" s="19">
        <f>'UL Summary'!D44-ULSBoard!D44+LSU!D44+LSUA!D44+LSUS!D44+SUBR!D44+SUNO!D44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'UL Summary'!B46-ULSBoard!B46+LSU!B46+LSUA!B46+LSUS!B46+SUBR!B46+SUNO!B46</f>
        <v>0</v>
      </c>
      <c r="C46" s="28">
        <f>'UL Summary'!C46-ULSBoard!C46+LSU!C46+LSUA!C46+LSUS!C46+SUBR!C46+SUNO!C46</f>
        <v>0</v>
      </c>
      <c r="D46" s="28">
        <f>'UL Summary'!D46-ULSBoard!D46+LSU!D46+LSUA!D46+LSUS!D46+SUBR!D46+SUNO!D46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1272283974.3499997</v>
      </c>
      <c r="C47" s="44">
        <f>C46+C45+C38+C14+C13+C12</f>
        <v>1321559879</v>
      </c>
      <c r="D47" s="44">
        <f>D46+D45+D38+D14+D13+D12</f>
        <v>1268102850.4300001</v>
      </c>
      <c r="E47" s="65">
        <f>D47-C47</f>
        <v>-53457028.569999933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1650000</v>
      </c>
      <c r="C13" s="28">
        <v>1650000</v>
      </c>
      <c r="D13" s="28">
        <v>0</v>
      </c>
      <c r="E13" s="62">
        <f>D13-C13</f>
        <v>-1650000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19688364.669999998</v>
      </c>
      <c r="C17" s="19">
        <v>20659875</v>
      </c>
      <c r="D17" s="19">
        <v>21126875</v>
      </c>
      <c r="E17" s="19">
        <f>D17-C17</f>
        <v>467000</v>
      </c>
      <c r="F17" s="7"/>
    </row>
    <row r="18" spans="1:6" ht="15" customHeight="1" x14ac:dyDescent="0.2">
      <c r="A18" s="14" t="s">
        <v>18</v>
      </c>
      <c r="B18" s="19">
        <v>526837.58000000007</v>
      </c>
      <c r="C18" s="19">
        <v>467000</v>
      </c>
      <c r="D18" s="19">
        <v>0</v>
      </c>
      <c r="E18" s="32">
        <f>D18-C18</f>
        <v>-467000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1112179</v>
      </c>
      <c r="C24" s="19">
        <v>1155000</v>
      </c>
      <c r="D24" s="19">
        <v>1155000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21327381.25</v>
      </c>
      <c r="C31" s="34">
        <v>22281875</v>
      </c>
      <c r="D31" s="34">
        <v>22281875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637618.62000000011</v>
      </c>
      <c r="C37" s="19">
        <v>618125</v>
      </c>
      <c r="D37" s="19">
        <v>618125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21964999.870000001</v>
      </c>
      <c r="C38" s="39">
        <v>22900000</v>
      </c>
      <c r="D38" s="39">
        <v>22900000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23614999.870000001</v>
      </c>
      <c r="C47" s="44">
        <v>24550000</v>
      </c>
      <c r="D47" s="44">
        <v>22900000</v>
      </c>
      <c r="E47" s="65">
        <f>D47-C47</f>
        <v>-1650000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2265000</v>
      </c>
      <c r="C13" s="28">
        <v>2265000</v>
      </c>
      <c r="D13" s="28"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15683609.24</v>
      </c>
      <c r="C17" s="19">
        <v>19370000</v>
      </c>
      <c r="D17" s="19">
        <v>19950000</v>
      </c>
      <c r="E17" s="19">
        <f>D17-C17</f>
        <v>580000</v>
      </c>
      <c r="F17" s="7"/>
    </row>
    <row r="18" spans="1:6" ht="15" customHeight="1" x14ac:dyDescent="0.2">
      <c r="A18" s="14" t="s">
        <v>18</v>
      </c>
      <c r="B18" s="19">
        <v>343042.22</v>
      </c>
      <c r="C18" s="19">
        <v>345000</v>
      </c>
      <c r="D18" s="19">
        <v>0</v>
      </c>
      <c r="E18" s="32">
        <f>D18-C18</f>
        <v>-345000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856594.35</v>
      </c>
      <c r="C24" s="19">
        <v>975000</v>
      </c>
      <c r="D24" s="19">
        <v>850000</v>
      </c>
      <c r="E24" s="32">
        <f t="shared" si="1"/>
        <v>-125000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711105.45</v>
      </c>
      <c r="C27" s="19">
        <v>810000</v>
      </c>
      <c r="D27" s="19">
        <v>700000</v>
      </c>
      <c r="E27" s="32">
        <f t="shared" si="1"/>
        <v>-110000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17594351.260000002</v>
      </c>
      <c r="C31" s="34">
        <v>21500000</v>
      </c>
      <c r="D31" s="34">
        <v>21500000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17594351.260000002</v>
      </c>
      <c r="C38" s="39">
        <v>21500000</v>
      </c>
      <c r="D38" s="39">
        <v>21500000</v>
      </c>
      <c r="E38" s="35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19859351.260000002</v>
      </c>
      <c r="C47" s="44">
        <v>23765000</v>
      </c>
      <c r="D47" s="44">
        <v>21500000</v>
      </c>
      <c r="E47" s="65">
        <f>D47-C47</f>
        <v>-2265000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4180000</v>
      </c>
      <c r="C13" s="28">
        <v>4180000</v>
      </c>
      <c r="D13" s="28">
        <v>0</v>
      </c>
      <c r="E13" s="62">
        <f>D13-C13</f>
        <v>-4180000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41540070.980000004</v>
      </c>
      <c r="C17" s="19">
        <v>43292279.960000001</v>
      </c>
      <c r="D17" s="19">
        <v>43359357</v>
      </c>
      <c r="E17" s="19">
        <f>D17-C17</f>
        <v>67077.039999999106</v>
      </c>
      <c r="F17" s="7"/>
    </row>
    <row r="18" spans="1:6" ht="15" customHeight="1" x14ac:dyDescent="0.2">
      <c r="A18" s="14" t="s">
        <v>18</v>
      </c>
      <c r="B18" s="19">
        <v>1248895.21</v>
      </c>
      <c r="C18" s="19">
        <v>1496077.52</v>
      </c>
      <c r="D18" s="19">
        <v>1481117</v>
      </c>
      <c r="E18" s="32">
        <f>D18-C18</f>
        <v>-14960.520000000019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820403.63</v>
      </c>
      <c r="C20" s="19">
        <v>857038.24</v>
      </c>
      <c r="D20" s="19">
        <v>848468</v>
      </c>
      <c r="E20" s="32">
        <f>D20-C20</f>
        <v>-8570.2399999999907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1947572.81</v>
      </c>
      <c r="C24" s="19">
        <v>2031356.41</v>
      </c>
      <c r="D24" s="19">
        <v>2011043</v>
      </c>
      <c r="E24" s="32">
        <f t="shared" si="1"/>
        <v>-20313.409999999916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802277.59</v>
      </c>
      <c r="C29" s="19">
        <v>728315.22</v>
      </c>
      <c r="D29" s="19">
        <v>721032</v>
      </c>
      <c r="E29" s="32">
        <f t="shared" si="1"/>
        <v>-7283.2199999999721</v>
      </c>
      <c r="F29" s="7"/>
    </row>
    <row r="30" spans="1:6" ht="15" customHeight="1" x14ac:dyDescent="0.2">
      <c r="A30" s="33" t="s">
        <v>28</v>
      </c>
      <c r="B30" s="19">
        <v>533600.74</v>
      </c>
      <c r="C30" s="19">
        <v>559612.36</v>
      </c>
      <c r="D30" s="19">
        <v>554016</v>
      </c>
      <c r="E30" s="32">
        <f>D30-C30</f>
        <v>-5596.359999999986</v>
      </c>
      <c r="F30" s="7"/>
    </row>
    <row r="31" spans="1:6" s="26" customFormat="1" ht="15" customHeight="1" x14ac:dyDescent="0.25">
      <c r="A31" s="17" t="s">
        <v>29</v>
      </c>
      <c r="B31" s="34">
        <v>46892820.960000016</v>
      </c>
      <c r="C31" s="34">
        <v>48964679.710000001</v>
      </c>
      <c r="D31" s="34">
        <v>48975033</v>
      </c>
      <c r="E31" s="35">
        <f>SUM(E17:E30)</f>
        <v>10353.289999999222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828209.64</v>
      </c>
      <c r="C37" s="19">
        <v>1035320.29</v>
      </c>
      <c r="D37" s="19">
        <v>1024967</v>
      </c>
      <c r="E37" s="70">
        <f t="shared" si="2"/>
        <v>-10353.290000000037</v>
      </c>
      <c r="F37" s="16"/>
    </row>
    <row r="38" spans="1:6" s="26" customFormat="1" ht="15" customHeight="1" x14ac:dyDescent="0.25">
      <c r="A38" s="38" t="s">
        <v>36</v>
      </c>
      <c r="B38" s="39">
        <v>47721030.600000016</v>
      </c>
      <c r="C38" s="39">
        <v>50000000</v>
      </c>
      <c r="D38" s="39">
        <v>50000000</v>
      </c>
      <c r="E38" s="28">
        <f>E37+E36+E35+E34+E33+E32+E31</f>
        <v>-8.149072527885437E-10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51901030.600000016</v>
      </c>
      <c r="C47" s="44">
        <v>54180000</v>
      </c>
      <c r="D47" s="44">
        <v>50000000</v>
      </c>
      <c r="E47" s="65">
        <f>D47-C47</f>
        <v>-4180000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 t="s">
        <v>46</v>
      </c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536000</v>
      </c>
      <c r="C13" s="28">
        <v>536000</v>
      </c>
      <c r="D13" s="28">
        <v>0</v>
      </c>
      <c r="E13" s="62">
        <f>D13-C13</f>
        <v>-536000</v>
      </c>
      <c r="F13" s="25"/>
    </row>
    <row r="14" spans="1:12" s="26" customFormat="1" ht="15" customHeight="1" x14ac:dyDescent="0.25">
      <c r="A14" s="27" t="s">
        <v>14</v>
      </c>
      <c r="B14" s="28">
        <v>691758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3928533</v>
      </c>
      <c r="C17" s="19">
        <v>4514000</v>
      </c>
      <c r="D17" s="19">
        <v>4514000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174719.89</v>
      </c>
      <c r="C18" s="19">
        <v>185000</v>
      </c>
      <c r="D18" s="19">
        <v>185000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127793.25</v>
      </c>
      <c r="C20" s="19">
        <v>165000</v>
      </c>
      <c r="D20" s="19">
        <v>165000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302857.75</v>
      </c>
      <c r="C24" s="19">
        <v>340000</v>
      </c>
      <c r="D24" s="19">
        <v>340000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42920</v>
      </c>
      <c r="C29" s="19">
        <v>55000</v>
      </c>
      <c r="D29" s="19">
        <v>55000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76867.78</v>
      </c>
      <c r="C30" s="19">
        <v>85000</v>
      </c>
      <c r="D30" s="19">
        <v>85000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4653691.6700000009</v>
      </c>
      <c r="C31" s="34">
        <v>5344000</v>
      </c>
      <c r="D31" s="34">
        <v>5344000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4550</v>
      </c>
      <c r="C37" s="19">
        <v>6000</v>
      </c>
      <c r="D37" s="19">
        <v>6000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4658241.6700000009</v>
      </c>
      <c r="C38" s="39">
        <v>5350000</v>
      </c>
      <c r="D38" s="39">
        <v>5350000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5885999.6700000009</v>
      </c>
      <c r="C47" s="44">
        <v>5886000</v>
      </c>
      <c r="D47" s="44">
        <v>5350000</v>
      </c>
      <c r="E47" s="65">
        <f>D47-C47</f>
        <v>-536000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390000</v>
      </c>
      <c r="C13" s="28">
        <v>390000</v>
      </c>
      <c r="D13" s="28">
        <v>0</v>
      </c>
      <c r="E13" s="62">
        <f>D13-C13</f>
        <v>-390000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6215652</v>
      </c>
      <c r="C17" s="19">
        <v>6079000</v>
      </c>
      <c r="D17" s="19">
        <v>6920000</v>
      </c>
      <c r="E17" s="19">
        <f>D17-C17</f>
        <v>841000</v>
      </c>
      <c r="F17" s="7"/>
    </row>
    <row r="18" spans="1:6" ht="15" customHeight="1" x14ac:dyDescent="0.2">
      <c r="A18" s="14" t="s">
        <v>18</v>
      </c>
      <c r="B18" s="19">
        <v>43359</v>
      </c>
      <c r="C18" s="19">
        <v>30000</v>
      </c>
      <c r="D18" s="19">
        <v>0</v>
      </c>
      <c r="E18" s="32">
        <f>D18-C18</f>
        <v>-30000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130083</v>
      </c>
      <c r="C20" s="19">
        <v>128000</v>
      </c>
      <c r="D20" s="19">
        <v>125000</v>
      </c>
      <c r="E20" s="32">
        <f>D20-C20</f>
        <v>-3000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320110</v>
      </c>
      <c r="C24" s="19">
        <v>312000</v>
      </c>
      <c r="D24" s="19">
        <v>305000</v>
      </c>
      <c r="E24" s="32">
        <f t="shared" si="1"/>
        <v>-7000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116720</v>
      </c>
      <c r="C27" s="19">
        <v>113000</v>
      </c>
      <c r="D27" s="19">
        <v>0</v>
      </c>
      <c r="E27" s="32">
        <f t="shared" si="1"/>
        <v>-113000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20419</v>
      </c>
      <c r="C30" s="19">
        <v>70000</v>
      </c>
      <c r="D30" s="19">
        <v>65000</v>
      </c>
      <c r="E30" s="32">
        <f>D30-C30</f>
        <v>-5000</v>
      </c>
      <c r="F30" s="7"/>
    </row>
    <row r="31" spans="1:6" s="26" customFormat="1" ht="15" customHeight="1" x14ac:dyDescent="0.25">
      <c r="A31" s="17" t="s">
        <v>29</v>
      </c>
      <c r="B31" s="34">
        <v>6846343</v>
      </c>
      <c r="C31" s="34">
        <v>6732000</v>
      </c>
      <c r="D31" s="34">
        <v>7415000</v>
      </c>
      <c r="E31" s="35">
        <f>SUM(E17:E30)</f>
        <v>683000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58657</v>
      </c>
      <c r="C37" s="19">
        <v>173000</v>
      </c>
      <c r="D37" s="19">
        <v>10000</v>
      </c>
      <c r="E37" s="61">
        <f t="shared" si="2"/>
        <v>-163000</v>
      </c>
      <c r="F37" s="16"/>
    </row>
    <row r="38" spans="1:6" s="26" customFormat="1" ht="15" customHeight="1" x14ac:dyDescent="0.25">
      <c r="A38" s="38" t="s">
        <v>36</v>
      </c>
      <c r="B38" s="39">
        <v>6905000</v>
      </c>
      <c r="C38" s="39">
        <v>6905000</v>
      </c>
      <c r="D38" s="39">
        <v>7425000</v>
      </c>
      <c r="E38" s="62">
        <f>E37+E36+E35+E34+E33+E32+E31</f>
        <v>520000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7295000</v>
      </c>
      <c r="C47" s="44">
        <v>7295000</v>
      </c>
      <c r="D47" s="44">
        <v>7425000</v>
      </c>
      <c r="E47" s="65">
        <f>D47-C47</f>
        <v>130000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521000</v>
      </c>
      <c r="C13" s="28">
        <v>521000</v>
      </c>
      <c r="D13" s="28">
        <v>0</v>
      </c>
      <c r="E13" s="62">
        <f>D13-C13</f>
        <v>-521000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9610683</v>
      </c>
      <c r="C17" s="19">
        <v>9043380</v>
      </c>
      <c r="D17" s="19">
        <v>9592315</v>
      </c>
      <c r="E17" s="19">
        <f>D17-C17</f>
        <v>548935</v>
      </c>
      <c r="F17" s="7"/>
    </row>
    <row r="18" spans="1:6" ht="15" customHeight="1" x14ac:dyDescent="0.2">
      <c r="A18" s="14" t="s">
        <v>18</v>
      </c>
      <c r="B18" s="19">
        <v>177464</v>
      </c>
      <c r="C18" s="19">
        <v>117775</v>
      </c>
      <c r="D18" s="19">
        <v>0</v>
      </c>
      <c r="E18" s="32">
        <f>D18-C18</f>
        <v>-117775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258900</v>
      </c>
      <c r="C20" s="19">
        <v>254751</v>
      </c>
      <c r="D20" s="19">
        <v>220065</v>
      </c>
      <c r="E20" s="32">
        <f>D20-C20</f>
        <v>-34686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615788</v>
      </c>
      <c r="C24" s="19">
        <v>595476</v>
      </c>
      <c r="D24" s="19">
        <v>523419.8</v>
      </c>
      <c r="E24" s="32">
        <f t="shared" si="1"/>
        <v>-72056.200000000012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430586</v>
      </c>
      <c r="C30" s="19">
        <v>336700</v>
      </c>
      <c r="D30" s="19">
        <v>220200</v>
      </c>
      <c r="E30" s="32">
        <f>D30-C30</f>
        <v>-116500</v>
      </c>
      <c r="F30" s="7"/>
    </row>
    <row r="31" spans="1:6" s="26" customFormat="1" ht="15" customHeight="1" x14ac:dyDescent="0.25">
      <c r="A31" s="17" t="s">
        <v>29</v>
      </c>
      <c r="B31" s="34">
        <v>11093421</v>
      </c>
      <c r="C31" s="34">
        <v>10348082</v>
      </c>
      <c r="D31" s="34">
        <v>10555999.800000001</v>
      </c>
      <c r="E31" s="35">
        <f>SUM(E17:E30)</f>
        <v>207917.8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14420</v>
      </c>
      <c r="C37" s="19">
        <v>21918</v>
      </c>
      <c r="D37" s="19">
        <v>14000</v>
      </c>
      <c r="E37" s="61">
        <f t="shared" si="2"/>
        <v>-7918</v>
      </c>
      <c r="F37" s="16"/>
    </row>
    <row r="38" spans="1:6" s="26" customFormat="1" ht="15" customHeight="1" x14ac:dyDescent="0.25">
      <c r="A38" s="38" t="s">
        <v>36</v>
      </c>
      <c r="B38" s="39">
        <v>11107841</v>
      </c>
      <c r="C38" s="39">
        <v>10370000</v>
      </c>
      <c r="D38" s="39">
        <v>10569999.800000001</v>
      </c>
      <c r="E38" s="63">
        <f>E37+E36+E35+E34+E33+E32+E31</f>
        <v>199999.8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11628841</v>
      </c>
      <c r="C47" s="44">
        <v>10891000</v>
      </c>
      <c r="D47" s="44">
        <v>10569999.800000001</v>
      </c>
      <c r="E47" s="65">
        <f>D47-C47</f>
        <v>-321000.19999999925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'2Year'!B7+'4Year'!B7</f>
        <v>0</v>
      </c>
      <c r="C7" s="19">
        <f>'2Year'!C7+'4Year'!C7</f>
        <v>0</v>
      </c>
      <c r="D7" s="19">
        <f>'2Year'!D7+'4Year'!D7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'2Year'!B8+'4Year'!B8</f>
        <v>0</v>
      </c>
      <c r="C8" s="19">
        <f>'2Year'!C8+'4Year'!C8</f>
        <v>0</v>
      </c>
      <c r="D8" s="19">
        <f>'2Year'!D8+'4Year'!D8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'2Year'!B9+'4Year'!B9</f>
        <v>0</v>
      </c>
      <c r="C9" s="19">
        <f>'2Year'!C9+'4Year'!C9</f>
        <v>0</v>
      </c>
      <c r="D9" s="19">
        <f>'2Year'!D9+'4Year'!D9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'2Year'!B10+'4Year'!B10</f>
        <v>10575923.01</v>
      </c>
      <c r="C10" s="19">
        <f>'2Year'!C10+'4Year'!C10</f>
        <v>10590195</v>
      </c>
      <c r="D10" s="19">
        <f>'2Year'!D10+'4Year'!D10</f>
        <v>10642631</v>
      </c>
      <c r="E10" s="61">
        <f t="shared" si="0"/>
        <v>52436</v>
      </c>
      <c r="F10" s="16"/>
    </row>
    <row r="11" spans="1:12" ht="15" customHeight="1" x14ac:dyDescent="0.2">
      <c r="A11" s="22" t="s">
        <v>12</v>
      </c>
      <c r="B11" s="19">
        <f>'2Year'!B11+'4Year'!B11</f>
        <v>259923</v>
      </c>
      <c r="C11" s="19">
        <f>'2Year'!C11+'4Year'!C11</f>
        <v>509923</v>
      </c>
      <c r="D11" s="19">
        <f>'2Year'!D11+'4Year'!D11</f>
        <v>259923</v>
      </c>
      <c r="E11" s="61">
        <f t="shared" si="0"/>
        <v>-250000</v>
      </c>
      <c r="F11" s="16"/>
    </row>
    <row r="12" spans="1:12" s="26" customFormat="1" ht="15" customHeight="1" x14ac:dyDescent="0.25">
      <c r="A12" s="38" t="s">
        <v>13</v>
      </c>
      <c r="B12" s="24">
        <f>SUM(B7:B11)</f>
        <v>10835846.01</v>
      </c>
      <c r="C12" s="24">
        <f>SUM(C7:C11)</f>
        <v>11100118</v>
      </c>
      <c r="D12" s="24">
        <f>SUM(D7:D11)</f>
        <v>10902554</v>
      </c>
      <c r="E12" s="62">
        <f t="shared" si="0"/>
        <v>-197564</v>
      </c>
      <c r="F12" s="25"/>
    </row>
    <row r="13" spans="1:12" s="26" customFormat="1" ht="15" customHeight="1" x14ac:dyDescent="0.25">
      <c r="A13" s="23" t="s">
        <v>156</v>
      </c>
      <c r="B13" s="28">
        <f>'2Year'!B13+'4Year'!B13</f>
        <v>77275611</v>
      </c>
      <c r="C13" s="28">
        <f>'2Year'!C13+'4Year'!C13</f>
        <v>78691176</v>
      </c>
      <c r="D13" s="28">
        <f>'2Year'!D13+'4Year'!D13</f>
        <v>0</v>
      </c>
      <c r="E13" s="62">
        <f>D13-C13</f>
        <v>-78691176</v>
      </c>
      <c r="F13" s="25"/>
    </row>
    <row r="14" spans="1:12" s="26" customFormat="1" ht="15" customHeight="1" x14ac:dyDescent="0.25">
      <c r="A14" s="27" t="s">
        <v>14</v>
      </c>
      <c r="B14" s="28">
        <f>'2Year'!B14+'4Year'!B14</f>
        <v>691758</v>
      </c>
      <c r="C14" s="28">
        <f>'2Year'!C14+'4Year'!C14</f>
        <v>0</v>
      </c>
      <c r="D14" s="28">
        <f>'2Year'!D14+'4Year'!D14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'2Year'!B17+'4Year'!B17</f>
        <v>1003005347.9400001</v>
      </c>
      <c r="C17" s="19">
        <f>'2Year'!C17+'4Year'!C17</f>
        <v>1012608674.96</v>
      </c>
      <c r="D17" s="19">
        <f>'2Year'!D17+'4Year'!D17</f>
        <v>1026095678.63</v>
      </c>
      <c r="E17" s="19">
        <f>D17-C17</f>
        <v>13487003.669999957</v>
      </c>
      <c r="F17" s="7"/>
    </row>
    <row r="18" spans="1:6" ht="15" customHeight="1" x14ac:dyDescent="0.2">
      <c r="A18" s="14" t="s">
        <v>18</v>
      </c>
      <c r="B18" s="19">
        <f>'2Year'!B18+'4Year'!B18</f>
        <v>123211347.88000001</v>
      </c>
      <c r="C18" s="19">
        <f>'2Year'!C18+'4Year'!C18</f>
        <v>127451744.52</v>
      </c>
      <c r="D18" s="19">
        <f>'2Year'!D18+'4Year'!D18</f>
        <v>137427721.30000001</v>
      </c>
      <c r="E18" s="32">
        <f>D18-C18</f>
        <v>9975976.7800000161</v>
      </c>
      <c r="F18" s="7"/>
    </row>
    <row r="19" spans="1:6" ht="15" customHeight="1" x14ac:dyDescent="0.2">
      <c r="A19" s="33" t="s">
        <v>19</v>
      </c>
      <c r="B19" s="19">
        <f>'2Year'!B19+'4Year'!B19</f>
        <v>37014843.710000008</v>
      </c>
      <c r="C19" s="19">
        <f>'2Year'!C19+'4Year'!C19</f>
        <v>36161057</v>
      </c>
      <c r="D19" s="19">
        <f>'2Year'!D19+'4Year'!D19</f>
        <v>38273749</v>
      </c>
      <c r="E19" s="32">
        <f>D19-C19</f>
        <v>2112692</v>
      </c>
      <c r="F19" s="7"/>
    </row>
    <row r="20" spans="1:6" ht="15" customHeight="1" x14ac:dyDescent="0.2">
      <c r="A20" s="33" t="s">
        <v>20</v>
      </c>
      <c r="B20" s="19">
        <f>'2Year'!B20+'4Year'!B20</f>
        <v>18965985.280000001</v>
      </c>
      <c r="C20" s="19">
        <f>'2Year'!C20+'4Year'!C20</f>
        <v>19024620.240000002</v>
      </c>
      <c r="D20" s="19">
        <f>'2Year'!D20+'4Year'!D20</f>
        <v>19410500.5</v>
      </c>
      <c r="E20" s="32">
        <f>D20-C20</f>
        <v>385880.25999999791</v>
      </c>
      <c r="F20" s="7"/>
    </row>
    <row r="21" spans="1:6" ht="15" customHeight="1" x14ac:dyDescent="0.2">
      <c r="A21" s="33" t="s">
        <v>21</v>
      </c>
      <c r="B21" s="19">
        <f>'2Year'!B21+'4Year'!B21</f>
        <v>579252.30000000005</v>
      </c>
      <c r="C21" s="19">
        <f>'2Year'!C21+'4Year'!C21</f>
        <v>959110</v>
      </c>
      <c r="D21" s="19">
        <f>'2Year'!D21+'4Year'!D21</f>
        <v>593252</v>
      </c>
      <c r="E21" s="32">
        <f t="shared" ref="E21:E29" si="1">D21-C21</f>
        <v>-365858</v>
      </c>
      <c r="F21" s="7"/>
    </row>
    <row r="22" spans="1:6" ht="15" customHeight="1" x14ac:dyDescent="0.2">
      <c r="A22" s="33" t="s">
        <v>22</v>
      </c>
      <c r="B22" s="19">
        <f>'2Year'!B22+'4Year'!B22</f>
        <v>354897.88</v>
      </c>
      <c r="C22" s="19">
        <f>'2Year'!C22+'4Year'!C22</f>
        <v>368871.6</v>
      </c>
      <c r="D22" s="19">
        <f>'2Year'!D22+'4Year'!D22</f>
        <v>368871.6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'2Year'!B23+'4Year'!B23</f>
        <v>385444.4</v>
      </c>
      <c r="C23" s="19">
        <f>'2Year'!C23+'4Year'!C23</f>
        <v>385444.4</v>
      </c>
      <c r="D23" s="19">
        <f>'2Year'!D23+'4Year'!D23</f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'2Year'!B24+'4Year'!B24</f>
        <v>9366750.9400000013</v>
      </c>
      <c r="C24" s="19">
        <f>'2Year'!C24+'4Year'!C24</f>
        <v>9635378.4100000001</v>
      </c>
      <c r="D24" s="19">
        <f>'2Year'!D24+'4Year'!D24</f>
        <v>9372008.8000000007</v>
      </c>
      <c r="E24" s="32">
        <f t="shared" si="1"/>
        <v>-263369.6099999994</v>
      </c>
      <c r="F24" s="7"/>
    </row>
    <row r="25" spans="1:6" ht="15" customHeight="1" x14ac:dyDescent="0.2">
      <c r="A25" s="33" t="s">
        <v>23</v>
      </c>
      <c r="B25" s="19">
        <f>'2Year'!B25+'4Year'!B25</f>
        <v>0</v>
      </c>
      <c r="C25" s="19">
        <f>'2Year'!C25+'4Year'!C25</f>
        <v>0</v>
      </c>
      <c r="D25" s="19">
        <f>'2Year'!D25+'4Year'!D25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'2Year'!B26+'4Year'!B26</f>
        <v>801738.5</v>
      </c>
      <c r="C26" s="19">
        <f>'2Year'!C26+'4Year'!C26</f>
        <v>819022</v>
      </c>
      <c r="D26" s="19">
        <f>'2Year'!D26+'4Year'!D26</f>
        <v>819022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'2Year'!B27+'4Year'!B27</f>
        <v>104446913.81</v>
      </c>
      <c r="C27" s="19">
        <f>'2Year'!C27+'4Year'!C27</f>
        <v>114389641</v>
      </c>
      <c r="D27" s="19">
        <f>'2Year'!D27+'4Year'!D27</f>
        <v>107629990</v>
      </c>
      <c r="E27" s="32">
        <f t="shared" si="1"/>
        <v>-6759651</v>
      </c>
      <c r="F27" s="7"/>
    </row>
    <row r="28" spans="1:6" ht="15" customHeight="1" x14ac:dyDescent="0.2">
      <c r="A28" s="33" t="s">
        <v>26</v>
      </c>
      <c r="B28" s="19">
        <f>'2Year'!B28+'4Year'!B28</f>
        <v>0</v>
      </c>
      <c r="C28" s="19">
        <f>'2Year'!C28+'4Year'!C28</f>
        <v>0</v>
      </c>
      <c r="D28" s="19">
        <f>'2Year'!D28+'4Year'!D28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'2Year'!B29+'4Year'!B29</f>
        <v>12263531.560000001</v>
      </c>
      <c r="C29" s="19">
        <f>'2Year'!C29+'4Year'!C29</f>
        <v>12909724.219999999</v>
      </c>
      <c r="D29" s="19">
        <f>'2Year'!D29+'4Year'!D29</f>
        <v>12680266</v>
      </c>
      <c r="E29" s="32">
        <f t="shared" si="1"/>
        <v>-229458.21999999881</v>
      </c>
      <c r="F29" s="7"/>
    </row>
    <row r="30" spans="1:6" ht="15" customHeight="1" x14ac:dyDescent="0.2">
      <c r="A30" s="33" t="s">
        <v>28</v>
      </c>
      <c r="B30" s="19">
        <f>'2Year'!B30+'4Year'!B30</f>
        <v>31871854.580000002</v>
      </c>
      <c r="C30" s="19">
        <f>'2Year'!C30+'4Year'!C30</f>
        <v>35502029.359999999</v>
      </c>
      <c r="D30" s="19">
        <f>'2Year'!D30+'4Year'!D30</f>
        <v>34131090</v>
      </c>
      <c r="E30" s="32">
        <f>D30-C30</f>
        <v>-1370939.3599999994</v>
      </c>
      <c r="F30" s="7"/>
    </row>
    <row r="31" spans="1:6" s="26" customFormat="1" ht="15" customHeight="1" x14ac:dyDescent="0.25">
      <c r="A31" s="17" t="s">
        <v>29</v>
      </c>
      <c r="B31" s="34">
        <f>SUM(B17:B30)</f>
        <v>1342267908.7800002</v>
      </c>
      <c r="C31" s="34">
        <f>SUM(C17:C30)</f>
        <v>1370215317.71</v>
      </c>
      <c r="D31" s="34">
        <f>SUM(D17:D30)</f>
        <v>1387187594.23</v>
      </c>
      <c r="E31" s="35">
        <f>SUM(E17:E30)</f>
        <v>16972276.519999973</v>
      </c>
      <c r="F31" s="25"/>
    </row>
    <row r="32" spans="1:6" ht="15" customHeight="1" x14ac:dyDescent="0.2">
      <c r="A32" s="36" t="s">
        <v>30</v>
      </c>
      <c r="B32" s="19">
        <f>'2Year'!B32+'4Year'!B32</f>
        <v>0</v>
      </c>
      <c r="C32" s="19">
        <f>'2Year'!C32+'4Year'!C32</f>
        <v>0</v>
      </c>
      <c r="D32" s="19">
        <f>'2Year'!D32+'4Year'!D32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'2Year'!B33+'4Year'!B33</f>
        <v>3699900.5100000002</v>
      </c>
      <c r="C33" s="19">
        <f>'2Year'!C33+'4Year'!C33</f>
        <v>2625447</v>
      </c>
      <c r="D33" s="19">
        <f>'2Year'!D33+'4Year'!D33</f>
        <v>2196702</v>
      </c>
      <c r="E33" s="61">
        <f t="shared" si="2"/>
        <v>-428745</v>
      </c>
      <c r="F33" s="16"/>
    </row>
    <row r="34" spans="1:6" ht="15" customHeight="1" x14ac:dyDescent="0.2">
      <c r="A34" s="37" t="s">
        <v>32</v>
      </c>
      <c r="B34" s="19">
        <f>'2Year'!B34+'4Year'!B34</f>
        <v>1113284</v>
      </c>
      <c r="C34" s="19">
        <f>'2Year'!C34+'4Year'!C34</f>
        <v>990000</v>
      </c>
      <c r="D34" s="19">
        <f>'2Year'!D34+'4Year'!D34</f>
        <v>1095000</v>
      </c>
      <c r="E34" s="61">
        <f t="shared" si="2"/>
        <v>105000</v>
      </c>
      <c r="F34" s="16"/>
    </row>
    <row r="35" spans="1:6" ht="15" customHeight="1" x14ac:dyDescent="0.2">
      <c r="A35" s="21" t="s">
        <v>33</v>
      </c>
      <c r="B35" s="19">
        <f>'2Year'!B35+'4Year'!B35</f>
        <v>151741</v>
      </c>
      <c r="C35" s="19">
        <f>'2Year'!C35+'4Year'!C35</f>
        <v>156000</v>
      </c>
      <c r="D35" s="19">
        <f>'2Year'!D35+'4Year'!D35</f>
        <v>161000</v>
      </c>
      <c r="E35" s="61">
        <f t="shared" si="2"/>
        <v>5000</v>
      </c>
      <c r="F35" s="16"/>
    </row>
    <row r="36" spans="1:6" ht="15" customHeight="1" x14ac:dyDescent="0.2">
      <c r="A36" s="33" t="s">
        <v>34</v>
      </c>
      <c r="B36" s="19">
        <f>'2Year'!B36+'4Year'!B36</f>
        <v>0</v>
      </c>
      <c r="C36" s="19">
        <f>'2Year'!C36+'4Year'!C36</f>
        <v>0</v>
      </c>
      <c r="D36" s="19">
        <f>'2Year'!D36+'4Year'!D36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'2Year'!B37+'4Year'!B37</f>
        <v>40896971.480000004</v>
      </c>
      <c r="C37" s="19">
        <f>'2Year'!C37+'4Year'!C37</f>
        <v>71193943.290000007</v>
      </c>
      <c r="D37" s="19">
        <f>'2Year'!D37+'4Year'!D37</f>
        <v>62127221</v>
      </c>
      <c r="E37" s="61">
        <f t="shared" si="2"/>
        <v>-9066722.2900000066</v>
      </c>
      <c r="F37" s="16"/>
    </row>
    <row r="38" spans="1:6" s="26" customFormat="1" ht="15" customHeight="1" x14ac:dyDescent="0.25">
      <c r="A38" s="38" t="s">
        <v>36</v>
      </c>
      <c r="B38" s="39">
        <f>SUM(B31:B37)</f>
        <v>1388129805.7700002</v>
      </c>
      <c r="C38" s="39">
        <f>SUM(C31:C37)</f>
        <v>1445180708</v>
      </c>
      <c r="D38" s="39">
        <f>SUM(D31:D37)</f>
        <v>1452767517.23</v>
      </c>
      <c r="E38" s="63">
        <f>E37+E36+E35+E34+E33+E32+E31</f>
        <v>7586809.2299999669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'2Year'!B40+'4Year'!B40</f>
        <v>0</v>
      </c>
      <c r="C40" s="19">
        <f>'2Year'!C40+'4Year'!C40</f>
        <v>0</v>
      </c>
      <c r="D40" s="19">
        <f>'2Year'!D40+'4Year'!D40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'2Year'!B41+'4Year'!B41</f>
        <v>0</v>
      </c>
      <c r="C41" s="19">
        <f>'2Year'!C41+'4Year'!C41</f>
        <v>0</v>
      </c>
      <c r="D41" s="19">
        <f>'2Year'!D41+'4Year'!D41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'2Year'!B43+'4Year'!B43</f>
        <v>0</v>
      </c>
      <c r="C43" s="19">
        <f>'2Year'!C43+'4Year'!C43</f>
        <v>0</v>
      </c>
      <c r="D43" s="19">
        <f>'2Year'!D43+'4Year'!D43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'2Year'!B44+'4Year'!B44</f>
        <v>0</v>
      </c>
      <c r="C44" s="19">
        <f>'2Year'!C44+'4Year'!C44</f>
        <v>0</v>
      </c>
      <c r="D44" s="19">
        <f>'2Year'!D44+'4Year'!D44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'2Year'!B46+'4Year'!B46</f>
        <v>0</v>
      </c>
      <c r="C46" s="28">
        <f>'2Year'!C46+'4Year'!C46</f>
        <v>0</v>
      </c>
      <c r="D46" s="28">
        <f>'2Year'!D46+'4Year'!D46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1476933020.7800002</v>
      </c>
      <c r="C47" s="44">
        <f>C46+C45+C38+C14+C13+C12</f>
        <v>1534972002</v>
      </c>
      <c r="D47" s="44">
        <f>D46+D45+D38+D14+D13+D12</f>
        <v>1463670071.23</v>
      </c>
      <c r="E47" s="65">
        <f>D47-C47</f>
        <v>-71301930.769999981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960000</v>
      </c>
      <c r="C13" s="28">
        <v>960000</v>
      </c>
      <c r="D13" s="28">
        <v>0</v>
      </c>
      <c r="E13" s="62">
        <f>D13-C13</f>
        <v>-960000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7956920</v>
      </c>
      <c r="C17" s="19">
        <v>8754322</v>
      </c>
      <c r="D17" s="19">
        <v>8754338</v>
      </c>
      <c r="E17" s="19">
        <f>D17-C17</f>
        <v>16</v>
      </c>
      <c r="F17" s="7"/>
    </row>
    <row r="18" spans="1:6" ht="15" customHeight="1" x14ac:dyDescent="0.2">
      <c r="A18" s="14" t="s">
        <v>18</v>
      </c>
      <c r="B18" s="19">
        <v>175191</v>
      </c>
      <c r="C18" s="19">
        <v>175191</v>
      </c>
      <c r="D18" s="19">
        <v>175191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199362</v>
      </c>
      <c r="C20" s="19">
        <v>199362</v>
      </c>
      <c r="D20" s="19">
        <v>199362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476546</v>
      </c>
      <c r="C24" s="19">
        <v>476546</v>
      </c>
      <c r="D24" s="19">
        <v>476546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184563</v>
      </c>
      <c r="C27" s="19">
        <v>184563</v>
      </c>
      <c r="D27" s="19">
        <v>184563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8992582</v>
      </c>
      <c r="C31" s="34">
        <v>9789984</v>
      </c>
      <c r="D31" s="34">
        <v>9790000</v>
      </c>
      <c r="E31" s="35">
        <f>SUM(E17:E30)</f>
        <v>16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16</v>
      </c>
      <c r="C33" s="19">
        <v>16</v>
      </c>
      <c r="D33" s="19">
        <v>0</v>
      </c>
      <c r="E33" s="61">
        <f t="shared" si="2"/>
        <v>-16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8992598</v>
      </c>
      <c r="C38" s="39">
        <v>9790000</v>
      </c>
      <c r="D38" s="39">
        <v>9790000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9952598</v>
      </c>
      <c r="C47" s="44">
        <v>10750000</v>
      </c>
      <c r="D47" s="44">
        <v>9790000</v>
      </c>
      <c r="E47" s="65">
        <f>D47-C47</f>
        <v>-960000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645000</v>
      </c>
      <c r="C13" s="28">
        <v>645000</v>
      </c>
      <c r="D13" s="28">
        <v>0</v>
      </c>
      <c r="E13" s="62">
        <f>D13-C13</f>
        <v>-645000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5403592.9099999992</v>
      </c>
      <c r="C17" s="19">
        <v>5205000</v>
      </c>
      <c r="D17" s="19">
        <v>5375000</v>
      </c>
      <c r="E17" s="19">
        <f>D17-C17</f>
        <v>170000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127951.57</v>
      </c>
      <c r="C20" s="19">
        <v>125000</v>
      </c>
      <c r="D20" s="19">
        <v>120000</v>
      </c>
      <c r="E20" s="32">
        <f>D20-C20</f>
        <v>-5000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307069.03000000003</v>
      </c>
      <c r="C24" s="19">
        <v>300000</v>
      </c>
      <c r="D24" s="19">
        <v>300000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190537.76</v>
      </c>
      <c r="C29" s="19">
        <v>325000</v>
      </c>
      <c r="D29" s="19">
        <v>70000</v>
      </c>
      <c r="E29" s="32">
        <f t="shared" si="1"/>
        <v>-255000</v>
      </c>
      <c r="F29" s="7"/>
    </row>
    <row r="30" spans="1:6" ht="15" customHeight="1" x14ac:dyDescent="0.2">
      <c r="A30" s="33" t="s">
        <v>28</v>
      </c>
      <c r="B30" s="19">
        <v>275354</v>
      </c>
      <c r="C30" s="19">
        <v>140000</v>
      </c>
      <c r="D30" s="19">
        <v>270050</v>
      </c>
      <c r="E30" s="32">
        <f>D30-C30</f>
        <v>130050</v>
      </c>
      <c r="F30" s="7"/>
    </row>
    <row r="31" spans="1:6" s="26" customFormat="1" ht="15" customHeight="1" x14ac:dyDescent="0.25">
      <c r="A31" s="17" t="s">
        <v>29</v>
      </c>
      <c r="B31" s="34">
        <v>6304505.2699999996</v>
      </c>
      <c r="C31" s="34">
        <v>6095000</v>
      </c>
      <c r="D31" s="34">
        <v>6135050</v>
      </c>
      <c r="E31" s="35">
        <f>SUM(E17:E30)</f>
        <v>40050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63903.99</v>
      </c>
      <c r="C37" s="19">
        <v>105000</v>
      </c>
      <c r="D37" s="19">
        <v>64950</v>
      </c>
      <c r="E37" s="61">
        <f t="shared" si="2"/>
        <v>-40050</v>
      </c>
      <c r="F37" s="16"/>
    </row>
    <row r="38" spans="1:6" s="26" customFormat="1" ht="15" customHeight="1" x14ac:dyDescent="0.25">
      <c r="A38" s="38" t="s">
        <v>36</v>
      </c>
      <c r="B38" s="39">
        <v>6368409.2599999998</v>
      </c>
      <c r="C38" s="39">
        <v>6200000</v>
      </c>
      <c r="D38" s="39">
        <v>6200000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7013409.2599999998</v>
      </c>
      <c r="C47" s="44">
        <v>6845000</v>
      </c>
      <c r="D47" s="44">
        <v>6200000</v>
      </c>
      <c r="E47" s="65">
        <f>D47-C47</f>
        <v>-645000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900000</v>
      </c>
      <c r="C13" s="28">
        <v>900000</v>
      </c>
      <c r="D13" s="28">
        <v>0</v>
      </c>
      <c r="E13" s="62">
        <f>D13-C13</f>
        <v>-900000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9580927</v>
      </c>
      <c r="C17" s="19">
        <v>6830000</v>
      </c>
      <c r="D17" s="19">
        <v>8143000</v>
      </c>
      <c r="E17" s="19">
        <f>D17-C17</f>
        <v>1313000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181020</v>
      </c>
      <c r="C20" s="19">
        <v>190000</v>
      </c>
      <c r="D20" s="19">
        <v>150000</v>
      </c>
      <c r="E20" s="32">
        <f>D20-C20</f>
        <v>-40000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422380</v>
      </c>
      <c r="C24" s="19">
        <v>455000</v>
      </c>
      <c r="D24" s="19">
        <v>359000</v>
      </c>
      <c r="E24" s="32">
        <f t="shared" si="1"/>
        <v>-96000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592565</v>
      </c>
      <c r="C27" s="19">
        <v>730000</v>
      </c>
      <c r="D27" s="19">
        <v>503000</v>
      </c>
      <c r="E27" s="32">
        <f t="shared" si="1"/>
        <v>-227000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244874</v>
      </c>
      <c r="C29" s="19">
        <v>250000</v>
      </c>
      <c r="D29" s="19">
        <v>208000</v>
      </c>
      <c r="E29" s="32">
        <f t="shared" si="1"/>
        <v>-42000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11021766</v>
      </c>
      <c r="C31" s="34">
        <v>8455000</v>
      </c>
      <c r="D31" s="34">
        <v>9363000</v>
      </c>
      <c r="E31" s="35">
        <f>SUM(E17:E30)</f>
        <v>908000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273267</v>
      </c>
      <c r="C37" s="19">
        <v>300000</v>
      </c>
      <c r="D37" s="19">
        <v>232000</v>
      </c>
      <c r="E37" s="61">
        <f t="shared" si="2"/>
        <v>-68000</v>
      </c>
      <c r="F37" s="16"/>
    </row>
    <row r="38" spans="1:6" s="26" customFormat="1" ht="15" customHeight="1" x14ac:dyDescent="0.25">
      <c r="A38" s="38" t="s">
        <v>36</v>
      </c>
      <c r="B38" s="39">
        <v>11295033</v>
      </c>
      <c r="C38" s="39">
        <v>8755000</v>
      </c>
      <c r="D38" s="39">
        <v>9595000</v>
      </c>
      <c r="E38" s="63">
        <f>E37+E36+E35+E34+E33+E32+E31</f>
        <v>840000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12195033</v>
      </c>
      <c r="C47" s="44">
        <v>9655000</v>
      </c>
      <c r="D47" s="44">
        <v>9595000</v>
      </c>
      <c r="E47" s="65">
        <f>D47-C47</f>
        <v>-60000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0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>D11-C11</f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>D12-C12</f>
        <v>0</v>
      </c>
      <c r="F12" s="25"/>
    </row>
    <row r="13" spans="1:12" s="26" customFormat="1" ht="15" customHeight="1" x14ac:dyDescent="0.25">
      <c r="A13" s="23" t="s">
        <v>156</v>
      </c>
      <c r="B13" s="28">
        <v>2076000</v>
      </c>
      <c r="C13" s="28">
        <v>2076000</v>
      </c>
      <c r="D13" s="28">
        <v>0</v>
      </c>
      <c r="E13" s="62">
        <f>D13-C13</f>
        <v>-2076000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15692834</v>
      </c>
      <c r="C17" s="19">
        <v>15510000</v>
      </c>
      <c r="D17" s="19">
        <v>16150000</v>
      </c>
      <c r="E17" s="19">
        <f t="shared" ref="E17:E30" si="1">D17-C17</f>
        <v>640000</v>
      </c>
      <c r="F17" s="7"/>
    </row>
    <row r="18" spans="1:6" ht="15" customHeight="1" x14ac:dyDescent="0.2">
      <c r="A18" s="14" t="s">
        <v>18</v>
      </c>
      <c r="B18" s="19">
        <v>521499</v>
      </c>
      <c r="C18" s="19">
        <v>840000</v>
      </c>
      <c r="D18" s="19">
        <v>0</v>
      </c>
      <c r="E18" s="19">
        <f t="shared" si="1"/>
        <v>-840000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19">
        <f t="shared" si="1"/>
        <v>0</v>
      </c>
      <c r="F19" s="7"/>
    </row>
    <row r="20" spans="1:6" ht="15" customHeight="1" x14ac:dyDescent="0.2">
      <c r="A20" s="33" t="s">
        <v>20</v>
      </c>
      <c r="B20" s="19">
        <v>397526</v>
      </c>
      <c r="C20" s="19">
        <v>385000</v>
      </c>
      <c r="D20" s="19">
        <v>500000</v>
      </c>
      <c r="E20" s="19">
        <f t="shared" si="1"/>
        <v>115000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19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19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19">
        <f t="shared" si="1"/>
        <v>0</v>
      </c>
      <c r="F23" s="7"/>
    </row>
    <row r="24" spans="1:6" ht="15" customHeight="1" x14ac:dyDescent="0.2">
      <c r="A24" s="33" t="s">
        <v>48</v>
      </c>
      <c r="B24" s="19">
        <v>938599</v>
      </c>
      <c r="C24" s="19">
        <v>915000</v>
      </c>
      <c r="D24" s="19">
        <v>1000000</v>
      </c>
      <c r="E24" s="19">
        <f t="shared" si="1"/>
        <v>85000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19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19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19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19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19">
        <f t="shared" si="1"/>
        <v>0</v>
      </c>
      <c r="F29" s="7"/>
    </row>
    <row r="30" spans="1:6" ht="15" customHeight="1" x14ac:dyDescent="0.2">
      <c r="A30" s="33" t="s">
        <v>28</v>
      </c>
      <c r="B30" s="19">
        <v>697584</v>
      </c>
      <c r="C30" s="19">
        <v>600000</v>
      </c>
      <c r="D30" s="19">
        <v>600000</v>
      </c>
      <c r="E30" s="19">
        <f t="shared" si="1"/>
        <v>0</v>
      </c>
      <c r="F30" s="7"/>
    </row>
    <row r="31" spans="1:6" s="26" customFormat="1" ht="15" customHeight="1" x14ac:dyDescent="0.25">
      <c r="A31" s="17" t="s">
        <v>29</v>
      </c>
      <c r="B31" s="34">
        <v>18248042</v>
      </c>
      <c r="C31" s="34">
        <v>18250000</v>
      </c>
      <c r="D31" s="34">
        <v>18250000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1958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18250000</v>
      </c>
      <c r="C38" s="39">
        <v>18250000</v>
      </c>
      <c r="D38" s="39">
        <v>18250000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20326000</v>
      </c>
      <c r="C47" s="44">
        <v>20326000</v>
      </c>
      <c r="D47" s="44">
        <v>18250000</v>
      </c>
      <c r="E47" s="65">
        <f>D47-C47</f>
        <v>-2076000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161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900000</v>
      </c>
      <c r="C13" s="28">
        <v>900000</v>
      </c>
      <c r="D13" s="28">
        <v>0</v>
      </c>
      <c r="E13" s="62">
        <f>D13-C13</f>
        <v>-900000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8997502.6500000004</v>
      </c>
      <c r="C17" s="19">
        <v>8781000</v>
      </c>
      <c r="D17" s="19">
        <v>8857000</v>
      </c>
      <c r="E17" s="19">
        <f>D17-C17</f>
        <v>76000</v>
      </c>
      <c r="F17" s="7"/>
    </row>
    <row r="18" spans="1:6" ht="15" customHeight="1" x14ac:dyDescent="0.2">
      <c r="A18" s="14" t="s">
        <v>18</v>
      </c>
      <c r="B18" s="19">
        <v>93386.28</v>
      </c>
      <c r="C18" s="19">
        <v>95000</v>
      </c>
      <c r="D18" s="19">
        <v>92000</v>
      </c>
      <c r="E18" s="32">
        <f>D18-C18</f>
        <v>-3000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218190.01</v>
      </c>
      <c r="C20" s="19">
        <v>210000</v>
      </c>
      <c r="D20" s="19">
        <v>200000</v>
      </c>
      <c r="E20" s="32">
        <f>D20-C20</f>
        <v>-10000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528563</v>
      </c>
      <c r="C24" s="19">
        <v>500000</v>
      </c>
      <c r="D24" s="19">
        <v>500000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470742.89</v>
      </c>
      <c r="C27" s="19">
        <v>435000</v>
      </c>
      <c r="D27" s="19">
        <v>462000</v>
      </c>
      <c r="E27" s="32">
        <f t="shared" si="1"/>
        <v>27000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142280</v>
      </c>
      <c r="C29" s="19">
        <v>115000</v>
      </c>
      <c r="D29" s="19">
        <v>133000</v>
      </c>
      <c r="E29" s="32">
        <f t="shared" si="1"/>
        <v>18000</v>
      </c>
      <c r="F29" s="7"/>
    </row>
    <row r="30" spans="1:6" ht="15" customHeight="1" x14ac:dyDescent="0.2">
      <c r="A30" s="33" t="s">
        <v>28</v>
      </c>
      <c r="B30" s="19">
        <v>85560.63</v>
      </c>
      <c r="C30" s="19">
        <v>110000</v>
      </c>
      <c r="D30" s="19">
        <v>80000</v>
      </c>
      <c r="E30" s="32">
        <f>D30-C30</f>
        <v>-30000</v>
      </c>
      <c r="F30" s="7"/>
    </row>
    <row r="31" spans="1:6" s="26" customFormat="1" ht="15" customHeight="1" x14ac:dyDescent="0.25">
      <c r="A31" s="17" t="s">
        <v>29</v>
      </c>
      <c r="B31" s="34">
        <v>10536225.460000001</v>
      </c>
      <c r="C31" s="34">
        <v>10246000</v>
      </c>
      <c r="D31" s="34">
        <v>10324000</v>
      </c>
      <c r="E31" s="35">
        <f>SUM(E17:E30)</f>
        <v>78000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6812.5</v>
      </c>
      <c r="C33" s="19">
        <v>14000</v>
      </c>
      <c r="D33" s="19">
        <v>6000</v>
      </c>
      <c r="E33" s="61">
        <f t="shared" si="2"/>
        <v>-8000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186742.83</v>
      </c>
      <c r="C37" s="19">
        <v>140000</v>
      </c>
      <c r="D37" s="19">
        <v>170000</v>
      </c>
      <c r="E37" s="61">
        <f t="shared" si="2"/>
        <v>30000</v>
      </c>
      <c r="F37" s="16"/>
    </row>
    <row r="38" spans="1:6" s="26" customFormat="1" ht="15" customHeight="1" x14ac:dyDescent="0.25">
      <c r="A38" s="38" t="s">
        <v>36</v>
      </c>
      <c r="B38" s="39">
        <v>10729780.790000001</v>
      </c>
      <c r="C38" s="39">
        <v>10400000</v>
      </c>
      <c r="D38" s="39">
        <v>10500000</v>
      </c>
      <c r="E38" s="63">
        <f>E37+E36+E35+E34+E33+E32+E31</f>
        <v>100000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11629780.790000001</v>
      </c>
      <c r="C47" s="44">
        <v>11300000</v>
      </c>
      <c r="D47" s="44">
        <v>10500000</v>
      </c>
      <c r="E47" s="65">
        <f>D47-C47</f>
        <v>-800000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v>931000</v>
      </c>
      <c r="C13" s="28">
        <v>931000</v>
      </c>
      <c r="D13" s="28">
        <v>0</v>
      </c>
      <c r="E13" s="62">
        <f>D13-C13</f>
        <v>-931000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2344993.08</v>
      </c>
      <c r="C17" s="19">
        <v>2230000</v>
      </c>
      <c r="D17" s="19">
        <v>2451000</v>
      </c>
      <c r="E17" s="19">
        <f>D17-C17</f>
        <v>221000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67692</v>
      </c>
      <c r="C20" s="19">
        <v>75000</v>
      </c>
      <c r="D20" s="19">
        <v>85500</v>
      </c>
      <c r="E20" s="32">
        <f>D20-C20</f>
        <v>10500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157948</v>
      </c>
      <c r="C24" s="19">
        <v>171000</v>
      </c>
      <c r="D24" s="19">
        <v>171000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122500</v>
      </c>
      <c r="D29" s="19">
        <v>0</v>
      </c>
      <c r="E29" s="32">
        <f t="shared" si="1"/>
        <v>-122500</v>
      </c>
      <c r="F29" s="7"/>
    </row>
    <row r="30" spans="1:6" ht="15" customHeight="1" x14ac:dyDescent="0.2">
      <c r="A30" s="33" t="s">
        <v>28</v>
      </c>
      <c r="B30" s="19">
        <v>68379.5</v>
      </c>
      <c r="C30" s="19">
        <v>81500</v>
      </c>
      <c r="D30" s="19">
        <v>85500</v>
      </c>
      <c r="E30" s="32">
        <f>D30-C30</f>
        <v>4000</v>
      </c>
      <c r="F30" s="7"/>
    </row>
    <row r="31" spans="1:6" s="26" customFormat="1" ht="15" customHeight="1" x14ac:dyDescent="0.25">
      <c r="A31" s="17" t="s">
        <v>29</v>
      </c>
      <c r="B31" s="34">
        <v>2639012.58</v>
      </c>
      <c r="C31" s="34">
        <v>2680000</v>
      </c>
      <c r="D31" s="34">
        <v>2793000</v>
      </c>
      <c r="E31" s="35">
        <f>SUM(E17:E30)</f>
        <v>113000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28714.39</v>
      </c>
      <c r="C33" s="19">
        <v>25000</v>
      </c>
      <c r="D33" s="19">
        <v>28500</v>
      </c>
      <c r="E33" s="61">
        <f t="shared" si="2"/>
        <v>3500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20196.61</v>
      </c>
      <c r="C37" s="19">
        <v>25000</v>
      </c>
      <c r="D37" s="19">
        <v>28500</v>
      </c>
      <c r="E37" s="61">
        <f t="shared" si="2"/>
        <v>3500</v>
      </c>
      <c r="F37" s="16"/>
    </row>
    <row r="38" spans="1:6" s="26" customFormat="1" ht="15" customHeight="1" x14ac:dyDescent="0.25">
      <c r="A38" s="38" t="s">
        <v>36</v>
      </c>
      <c r="B38" s="39">
        <v>2687923.58</v>
      </c>
      <c r="C38" s="39">
        <v>2730000</v>
      </c>
      <c r="D38" s="39">
        <v>2850000</v>
      </c>
      <c r="E38" s="63">
        <f>E37+E36+E35+E34+E33+E32+E31</f>
        <v>120000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3618923.58</v>
      </c>
      <c r="C47" s="44">
        <v>3661000</v>
      </c>
      <c r="D47" s="44">
        <v>2850000</v>
      </c>
      <c r="E47" s="65">
        <f>D47-C47</f>
        <v>-811000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BOR!B7+ULSBoard!B7+SUBoard!B7+LCTCBoard!B7+Online!B7+AE!B7+RR!B7</f>
        <v>0</v>
      </c>
      <c r="C7" s="19">
        <f>BOR!C7+ULSBoard!C7+SUBoard!C7+LCTCBoard!C7+Online!C7+AE!C7+RR!C7</f>
        <v>0</v>
      </c>
      <c r="D7" s="19">
        <f>BOR!D7+ULSBoard!D7+SUBoard!D7+LCTCBoard!D7+Online!D7+AE!D7+RR!D7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BOR!B8+ULSBoard!B8+SUBoard!B8+LCTCBoard!B8+Online!B8+AE!B8+RR!B8</f>
        <v>0</v>
      </c>
      <c r="C8" s="19">
        <f>BOR!C8+ULSBoard!C8+SUBoard!C8+LCTCBoard!C8+Online!C8+AE!C8+RR!C8</f>
        <v>0</v>
      </c>
      <c r="D8" s="19">
        <f>BOR!D8+ULSBoard!D8+SUBoard!D8+LCTCBoard!D8+Online!D8+AE!D8+RR!D8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BOR!B9+ULSBoard!B9+SUBoard!B9+LCTCBoard!B9+Online!B9+AE!B9+RR!B9</f>
        <v>0</v>
      </c>
      <c r="C9" s="19">
        <f>BOR!C9+ULSBoard!C9+SUBoard!C9+LCTCBoard!C9+Online!C9+AE!C9+RR!C9</f>
        <v>0</v>
      </c>
      <c r="D9" s="19">
        <f>BOR!D9+ULSBoard!D9+SUBoard!D9+LCTCBoard!D9+Online!D9+AE!D9+RR!D9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BOR!B10+ULSBoard!B10+SUBoard!B10+LCTCBoard!B10+Online!B10+AE!B10+RR!B10</f>
        <v>0</v>
      </c>
      <c r="C10" s="19">
        <f>BOR!C10+ULSBoard!C10+SUBoard!C10+LCTCBoard!C10+Online!C10+AE!C10+RR!C10</f>
        <v>0</v>
      </c>
      <c r="D10" s="19">
        <f>BOR!D10+ULSBoard!D10+SUBoard!D10+LCTCBoard!D10+Online!D10+AE!D10+RR!D10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BOR!B11+ULSBoard!B11+SUBoard!B11+LCTCBoard!B11+Online!B11+AE!B11+RR!B11</f>
        <v>5713708</v>
      </c>
      <c r="C11" s="19">
        <f>BOR!C11+ULSBoard!C11+SUBoard!C11+LCTCBoard!C11+Online!C11+AE!C11+RR!C11</f>
        <v>8581735</v>
      </c>
      <c r="D11" s="19">
        <f>BOR!D11+ULSBoard!D11+SUBoard!D11+LCTCBoard!D11+Online!D11+AE!D11+RR!D11</f>
        <v>9818704</v>
      </c>
      <c r="E11" s="61">
        <f t="shared" si="0"/>
        <v>1236969</v>
      </c>
      <c r="F11" s="16"/>
    </row>
    <row r="12" spans="1:12" s="26" customFormat="1" ht="15" customHeight="1" x14ac:dyDescent="0.25">
      <c r="A12" s="38" t="s">
        <v>13</v>
      </c>
      <c r="B12" s="19">
        <f>BOR!B12+ULSBoard!B12+SUBoard!B12+LCTCBoard!B12+Online!B12+AE!B12+RR!B12</f>
        <v>5713708</v>
      </c>
      <c r="C12" s="19">
        <f>BOR!C12+ULSBoard!C12+SUBoard!C12+LCTCBoard!C12+Online!C12+AE!C12+RR!C12</f>
        <v>8581735</v>
      </c>
      <c r="D12" s="19">
        <f>BOR!D12+ULSBoard!D12+SUBoard!D12+LCTCBoard!D12+Online!D12+AE!D12+RR!D12</f>
        <v>9818704</v>
      </c>
      <c r="E12" s="62">
        <f t="shared" si="0"/>
        <v>1236969</v>
      </c>
      <c r="F12" s="25"/>
    </row>
    <row r="13" spans="1:12" s="26" customFormat="1" ht="15" customHeight="1" x14ac:dyDescent="0.25">
      <c r="A13" s="23" t="s">
        <v>156</v>
      </c>
      <c r="B13" s="19">
        <f>BOR!B13+ULSBoard!B13+SUBoard!B13+LCTCBoard!B13+Online!B13+AE!B13+RR!B13</f>
        <v>0</v>
      </c>
      <c r="C13" s="19">
        <f>BOR!C13+ULSBoard!C13+SUBoard!C13+LCTCBoard!C13+Online!C13+AE!C13+RR!C13</f>
        <v>0</v>
      </c>
      <c r="D13" s="19">
        <f>BOR!D13+ULSBoard!D13+SUBoard!D13+LCTCBoard!D13+Online!D13+AE!D13+RR!D13</f>
        <v>3250000</v>
      </c>
      <c r="E13" s="62">
        <f>D13-C13</f>
        <v>3250000</v>
      </c>
      <c r="F13" s="25"/>
    </row>
    <row r="14" spans="1:12" s="26" customFormat="1" ht="15" customHeight="1" x14ac:dyDescent="0.25">
      <c r="A14" s="27" t="s">
        <v>14</v>
      </c>
      <c r="B14" s="19">
        <f>BOR!B14+ULSBoard!B14+SUBoard!B14+LCTCBoard!B14+Online!B14+AE!B14+RR!B14</f>
        <v>0</v>
      </c>
      <c r="C14" s="19">
        <f>BOR!C14+ULSBoard!C14+SUBoard!C14+LCTCBoard!C14+Online!C14+AE!C14+RR!C14</f>
        <v>0</v>
      </c>
      <c r="D14" s="19">
        <f>BOR!D14+ULSBoard!D14+SUBoard!D14+LCTCBoard!D14+Online!D14+AE!D14+RR!D14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75"/>
      <c r="C15" s="75"/>
      <c r="D15" s="75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BOR!B17+ULSBoard!B17+SUBoard!B17+LCTCBoard!B17+Online!B17+AE!B17+RR!B17</f>
        <v>0</v>
      </c>
      <c r="C17" s="19">
        <f>BOR!C17+ULSBoard!C17+SUBoard!C17+LCTCBoard!C17+Online!C17+AE!C17+RR!C17</f>
        <v>0</v>
      </c>
      <c r="D17" s="19">
        <f>BOR!D17+ULSBoard!D17+SUBoard!D17+LCTCBoard!D17+Online!D17+AE!D17+RR!D17</f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f>BOR!B18+ULSBoard!B18+SUBoard!B18+LCTCBoard!B18+Online!B18+AE!B18+RR!B18</f>
        <v>0</v>
      </c>
      <c r="C18" s="19">
        <f>BOR!C18+ULSBoard!C18+SUBoard!C18+LCTCBoard!C18+Online!C18+AE!C18+RR!C18</f>
        <v>0</v>
      </c>
      <c r="D18" s="19">
        <f>BOR!D18+ULSBoard!D18+SUBoard!D18+LCTCBoard!D18+Online!D18+AE!D18+RR!D18</f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f>BOR!B19+ULSBoard!B19+SUBoard!B19+LCTCBoard!B19+Online!B19+AE!B19+RR!B19</f>
        <v>0</v>
      </c>
      <c r="C19" s="19">
        <f>BOR!C19+ULSBoard!C19+SUBoard!C19+LCTCBoard!C19+Online!C19+AE!C19+RR!C19</f>
        <v>0</v>
      </c>
      <c r="D19" s="19">
        <f>BOR!D19+ULSBoard!D19+SUBoard!D19+LCTCBoard!D19+Online!D19+AE!D19+RR!D19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BOR!B20+ULSBoard!B20+SUBoard!B20+LCTCBoard!B20+Online!B20+AE!B20+RR!B20</f>
        <v>0</v>
      </c>
      <c r="C20" s="19">
        <f>BOR!C20+ULSBoard!C20+SUBoard!C20+LCTCBoard!C20+Online!C20+AE!C20+RR!C20</f>
        <v>0</v>
      </c>
      <c r="D20" s="19">
        <f>BOR!D20+ULSBoard!D20+SUBoard!D20+LCTCBoard!D20+Online!D20+AE!D20+RR!D20</f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f>BOR!B21+ULSBoard!B21+SUBoard!B21+LCTCBoard!B21+Online!B21+AE!B21+RR!B21</f>
        <v>0</v>
      </c>
      <c r="C21" s="19">
        <f>BOR!C21+ULSBoard!C21+SUBoard!C21+LCTCBoard!C21+Online!C21+AE!C21+RR!C21</f>
        <v>0</v>
      </c>
      <c r="D21" s="19">
        <f>BOR!D21+ULSBoard!D21+SUBoard!D21+LCTCBoard!D21+Online!D21+AE!D21+RR!D21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BOR!B22+ULSBoard!B22+SUBoard!B22+LCTCBoard!B22+Online!B22+AE!B22+RR!B22</f>
        <v>0</v>
      </c>
      <c r="C22" s="19">
        <f>BOR!C22+ULSBoard!C22+SUBoard!C22+LCTCBoard!C22+Online!C22+AE!C22+RR!C22</f>
        <v>0</v>
      </c>
      <c r="D22" s="19">
        <f>BOR!D22+ULSBoard!D22+SUBoard!D22+LCTCBoard!D22+Online!D22+AE!D22+RR!D22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BOR!B23+ULSBoard!B23+SUBoard!B23+LCTCBoard!B23+Online!B23+AE!B23+RR!B23</f>
        <v>0</v>
      </c>
      <c r="C23" s="19">
        <f>BOR!C23+ULSBoard!C23+SUBoard!C23+LCTCBoard!C23+Online!C23+AE!C23+RR!C23</f>
        <v>0</v>
      </c>
      <c r="D23" s="19">
        <f>BOR!D23+ULSBoard!D23+SUBoard!D23+LCTCBoard!D23+Online!D23+AE!D23+RR!D23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BOR!B24+ULSBoard!B24+SUBoard!B24+LCTCBoard!B24+Online!B24+AE!B24+RR!B24</f>
        <v>0</v>
      </c>
      <c r="C24" s="19">
        <f>BOR!C24+ULSBoard!C24+SUBoard!C24+LCTCBoard!C24+Online!C24+AE!C24+RR!C24</f>
        <v>0</v>
      </c>
      <c r="D24" s="19">
        <f>BOR!D24+ULSBoard!D24+SUBoard!D24+LCTCBoard!D24+Online!D24+AE!D24+RR!D24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BOR!B25+ULSBoard!B25+SUBoard!B25+LCTCBoard!B25+Online!B25+AE!B25+RR!B25</f>
        <v>0</v>
      </c>
      <c r="C25" s="19">
        <f>BOR!C25+ULSBoard!C25+SUBoard!C25+LCTCBoard!C25+Online!C25+AE!C25+RR!C25</f>
        <v>0</v>
      </c>
      <c r="D25" s="19">
        <f>BOR!D25+ULSBoard!D25+SUBoard!D25+LCTCBoard!D25+Online!D25+AE!D25+RR!D25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BOR!B26+ULSBoard!B26+SUBoard!B26+LCTCBoard!B26+Online!B26+AE!B26+RR!B26</f>
        <v>0</v>
      </c>
      <c r="C26" s="19">
        <f>BOR!C26+ULSBoard!C26+SUBoard!C26+LCTCBoard!C26+Online!C26+AE!C26+RR!C26</f>
        <v>0</v>
      </c>
      <c r="D26" s="19">
        <f>BOR!D26+ULSBoard!D26+SUBoard!D26+LCTCBoard!D26+Online!D26+AE!D26+RR!D26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BOR!B27+ULSBoard!B27+SUBoard!B27+LCTCBoard!B27+Online!B27+AE!B27+RR!B27</f>
        <v>0</v>
      </c>
      <c r="C27" s="19">
        <f>BOR!C27+ULSBoard!C27+SUBoard!C27+LCTCBoard!C27+Online!C27+AE!C27+RR!C27</f>
        <v>0</v>
      </c>
      <c r="D27" s="19">
        <f>BOR!D27+ULSBoard!D27+SUBoard!D27+LCTCBoard!D27+Online!D27+AE!D27+RR!D27</f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f>BOR!B28+ULSBoard!B28+SUBoard!B28+LCTCBoard!B28+Online!B28+AE!B28+RR!B28</f>
        <v>0</v>
      </c>
      <c r="C28" s="19">
        <f>BOR!C28+ULSBoard!C28+SUBoard!C28+LCTCBoard!C28+Online!C28+AE!C28+RR!C28</f>
        <v>0</v>
      </c>
      <c r="D28" s="19">
        <f>BOR!D28+ULSBoard!D28+SUBoard!D28+LCTCBoard!D28+Online!D28+AE!D28+RR!D28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BOR!B29+ULSBoard!B29+SUBoard!B29+LCTCBoard!B29+Online!B29+AE!B29+RR!B29</f>
        <v>0</v>
      </c>
      <c r="C29" s="19">
        <f>BOR!C29+ULSBoard!C29+SUBoard!C29+LCTCBoard!C29+Online!C29+AE!C29+RR!C29</f>
        <v>0</v>
      </c>
      <c r="D29" s="19">
        <f>BOR!D29+ULSBoard!D29+SUBoard!D29+LCTCBoard!D29+Online!D29+AE!D29+RR!D29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BOR!B30+ULSBoard!B30+SUBoard!B30+LCTCBoard!B30+Online!B30+AE!B30+RR!B30</f>
        <v>0</v>
      </c>
      <c r="C30" s="19">
        <f>BOR!C30+ULSBoard!C30+SUBoard!C30+LCTCBoard!C30+Online!C30+AE!C30+RR!C30</f>
        <v>0</v>
      </c>
      <c r="D30" s="19">
        <f>BOR!D30+ULSBoard!D30+SUBoard!D30+LCTCBoard!D30+Online!D30+AE!D30+RR!D30</f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75"/>
      <c r="C31" s="75"/>
      <c r="D31" s="75"/>
      <c r="E31" s="35"/>
      <c r="F31" s="25"/>
    </row>
    <row r="32" spans="1:6" ht="15" customHeight="1" x14ac:dyDescent="0.2">
      <c r="A32" s="36" t="s">
        <v>30</v>
      </c>
      <c r="B32" s="19">
        <f>BOR!B32+ULSBoard!B32+SUBoard!B32+LCTCBoard!B32+Online!B32+AE!B32+RR!B32</f>
        <v>0</v>
      </c>
      <c r="C32" s="19">
        <f>BOR!C32+ULSBoard!C32+SUBoard!C32+LCTCBoard!C32+Online!C32+AE!C32+RR!C32</f>
        <v>0</v>
      </c>
      <c r="D32" s="19">
        <f>BOR!D32+ULSBoard!D32+SUBoard!D32+LCTCBoard!D32+Online!D32+AE!D32+RR!D32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BOR!B33+ULSBoard!B33+SUBoard!B33+LCTCBoard!B33+Online!B33+AE!B33+RR!B33</f>
        <v>0</v>
      </c>
      <c r="C33" s="19">
        <f>BOR!C33+ULSBoard!C33+SUBoard!C33+LCTCBoard!C33+Online!C33+AE!C33+RR!C33</f>
        <v>0</v>
      </c>
      <c r="D33" s="19">
        <f>BOR!D33+ULSBoard!D33+SUBoard!D33+LCTCBoard!D33+Online!D33+AE!D33+RR!D33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BOR!B34+ULSBoard!B34+SUBoard!B34+LCTCBoard!B34+Online!B34+AE!B34+RR!B34</f>
        <v>0</v>
      </c>
      <c r="C34" s="19">
        <f>BOR!C34+ULSBoard!C34+SUBoard!C34+LCTCBoard!C34+Online!C34+AE!C34+RR!C34</f>
        <v>0</v>
      </c>
      <c r="D34" s="19">
        <f>BOR!D34+ULSBoard!D34+SUBoard!D34+LCTCBoard!D34+Online!D34+AE!D34+RR!D34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BOR!B35+ULSBoard!B35+SUBoard!B35+LCTCBoard!B35+Online!B35+AE!B35+RR!B35</f>
        <v>0</v>
      </c>
      <c r="C35" s="19">
        <f>BOR!C35+ULSBoard!C35+SUBoard!C35+LCTCBoard!C35+Online!C35+AE!C35+RR!C35</f>
        <v>0</v>
      </c>
      <c r="D35" s="19">
        <f>BOR!D35+ULSBoard!D35+SUBoard!D35+LCTCBoard!D35+Online!D35+AE!D35+RR!D35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BOR!B36+ULSBoard!B36+SUBoard!B36+LCTCBoard!B36+Online!B36+AE!B36+RR!B36</f>
        <v>0</v>
      </c>
      <c r="C36" s="19">
        <f>BOR!C36+ULSBoard!C36+SUBoard!C36+LCTCBoard!C36+Online!C36+AE!C36+RR!C36</f>
        <v>0</v>
      </c>
      <c r="D36" s="19">
        <f>BOR!D36+ULSBoard!D36+SUBoard!D36+LCTCBoard!D36+Online!D36+AE!D36+RR!D36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BOR!B37+ULSBoard!B37+SUBoard!B37+LCTCBoard!B37+Online!B37+AE!B37+RR!B37</f>
        <v>4150557</v>
      </c>
      <c r="C37" s="19">
        <f>BOR!C37+ULSBoard!C37+SUBoard!C37+LCTCBoard!C37+Online!C37+AE!C37+RR!C37</f>
        <v>5544299</v>
      </c>
      <c r="D37" s="19">
        <f>BOR!D37+ULSBoard!D37+SUBoard!D37+LCTCBoard!D37+Online!D37+AE!D37+RR!D37</f>
        <v>5744299</v>
      </c>
      <c r="E37" s="61">
        <f t="shared" si="2"/>
        <v>200000</v>
      </c>
      <c r="F37" s="16"/>
    </row>
    <row r="38" spans="1:6" s="26" customFormat="1" ht="15" customHeight="1" x14ac:dyDescent="0.25">
      <c r="A38" s="38" t="s">
        <v>36</v>
      </c>
      <c r="B38" s="28">
        <f>BOR!B38+ULSBoard!B38+SUBoard!B38+LCTCBoard!B38+Online!B38+AE!B38+RR!B38</f>
        <v>4150557</v>
      </c>
      <c r="C38" s="28">
        <f>BOR!C38+ULSBoard!C38+SUBoard!C38+LCTCBoard!C38+Online!C38+AE!C38+RR!C38</f>
        <v>5544299</v>
      </c>
      <c r="D38" s="28">
        <f>BOR!D38+ULSBoard!D38+SUBoard!D38+LCTCBoard!D38+Online!D38+AE!D38+RR!D38</f>
        <v>5744299</v>
      </c>
      <c r="E38" s="63">
        <f>E37+E36+E35+E34+E33+E32+E31</f>
        <v>200000</v>
      </c>
      <c r="F38" s="25"/>
    </row>
    <row r="39" spans="1:6" ht="15" customHeight="1" x14ac:dyDescent="0.25">
      <c r="A39" s="30" t="s">
        <v>37</v>
      </c>
      <c r="B39" s="75"/>
      <c r="C39" s="75"/>
      <c r="D39" s="75"/>
      <c r="E39" s="60"/>
      <c r="F39" s="16"/>
    </row>
    <row r="40" spans="1:6" ht="15" customHeight="1" x14ac:dyDescent="0.2">
      <c r="A40" s="40" t="s">
        <v>38</v>
      </c>
      <c r="B40" s="19">
        <f>BOR!B40+ULSBoard!B40+SUBoard!B40+LCTCBoard!B40+Online!B40+AE!B40+RR!B40</f>
        <v>6539047</v>
      </c>
      <c r="C40" s="19">
        <f>BOR!C40+ULSBoard!C40+SUBoard!C40+LCTCBoard!C40+Online!C40+AE!C40+RR!C40</f>
        <v>12172314</v>
      </c>
      <c r="D40" s="19">
        <f>BOR!D40+ULSBoard!D40+SUBoard!D40+LCTCBoard!D40+Online!D40+AE!D40+RR!D40</f>
        <v>12172314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BOR!B41+ULSBoard!B41+SUBoard!B41+LCTCBoard!B41+Online!B41+AE!B41+RR!B41</f>
        <v>0</v>
      </c>
      <c r="C41" s="19">
        <f>BOR!C41+ULSBoard!C41+SUBoard!C41+LCTCBoard!C41+Online!C41+AE!C41+RR!C41</f>
        <v>0</v>
      </c>
      <c r="D41" s="19">
        <f>BOR!D41+ULSBoard!D41+SUBoard!D41+LCTCBoard!D41+Online!D41+AE!D41+RR!D41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75"/>
      <c r="C42" s="75"/>
      <c r="D42" s="75"/>
      <c r="E42" s="31"/>
      <c r="F42" s="16"/>
    </row>
    <row r="43" spans="1:6" ht="15" customHeight="1" x14ac:dyDescent="0.2">
      <c r="A43" s="33" t="s">
        <v>41</v>
      </c>
      <c r="B43" s="19">
        <f>BOR!B43+ULSBoard!B43+SUBoard!B43+LCTCBoard!B43+Online!B43+AE!B43+RR!B43</f>
        <v>0</v>
      </c>
      <c r="C43" s="19">
        <f>BOR!C43+ULSBoard!C43+SUBoard!C43+LCTCBoard!C43+Online!C43+AE!C43+RR!C43</f>
        <v>0</v>
      </c>
      <c r="D43" s="19">
        <f>BOR!D43+ULSBoard!D43+SUBoard!D43+LCTCBoard!D43+Online!D43+AE!D43+RR!D43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BOR!B44+ULSBoard!B44+SUBoard!B44+LCTCBoard!B44+Online!B44+AE!B44+RR!B44</f>
        <v>0</v>
      </c>
      <c r="C44" s="19">
        <f>BOR!C44+ULSBoard!C44+SUBoard!C44+LCTCBoard!C44+Online!C44+AE!C44+RR!C44</f>
        <v>0</v>
      </c>
      <c r="D44" s="19">
        <f>BOR!D44+ULSBoard!D44+SUBoard!D44+LCTCBoard!D44+Online!D44+AE!D44+RR!D44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BOR!B45+ULSBoard!B45+SUBoard!B45+LCTCBoard!B45+Online!B45+AE!B45+RR!B45</f>
        <v>6539047</v>
      </c>
      <c r="C45" s="28">
        <f>BOR!C45+ULSBoard!C45+SUBoard!C45+LCTCBoard!C45+Online!C45+AE!C45+RR!C45</f>
        <v>12172314</v>
      </c>
      <c r="D45" s="28">
        <f>BOR!D45+ULSBoard!D45+SUBoard!D45+LCTCBoard!D45+Online!D45+AE!D45+RR!D45</f>
        <v>12172314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BOR!B46+ULSBoard!B46+SUBoard!B46+LCTCBoard!B46+Online!B46+AE!B46+RR!B46</f>
        <v>0</v>
      </c>
      <c r="C46" s="28">
        <f>BOR!C46+ULSBoard!C46+SUBoard!C46+LCTCBoard!C46+Online!C46+AE!C46+RR!C46</f>
        <v>0</v>
      </c>
      <c r="D46" s="28">
        <f>BOR!D46+ULSBoard!D46+SUBoard!D46+LCTCBoard!D46+Online!D46+AE!D46+RR!D46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65">
        <f>BOR!B47+ULSBoard!B47+SUBoard!B47+LCTCBoard!B47+Online!B47+AE!B47+RR!B47</f>
        <v>16403312</v>
      </c>
      <c r="C47" s="65">
        <f>BOR!C47+ULSBoard!C47+SUBoard!C47+LCTCBoard!C47+Online!C47+AE!C47+RR!C47</f>
        <v>26298348</v>
      </c>
      <c r="D47" s="65">
        <f>BOR!D47+ULSBoard!D47+SUBoard!D47+LCTCBoard!D47+Online!D47+AE!D47+RR!D47</f>
        <v>30985317</v>
      </c>
      <c r="E47" s="65">
        <f>D47-C47</f>
        <v>4686969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pane="bottomLeft" activeCell="H32" sqref="H3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HSCS!B7+HSCNO!B7+Ag!B7+PBRC!B7+SULaw!B7+SUAg!B7</f>
        <v>0</v>
      </c>
      <c r="C7" s="19">
        <f>HSCS!C7+HSCNO!C7+Ag!C7+PBRC!C7+SULaw!C7+SUAg!C7</f>
        <v>0</v>
      </c>
      <c r="D7" s="19">
        <f>HSCS!D7+HSCNO!D7+Ag!D7+PBRC!D7+SULaw!D7+SUAg!D7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HSCS!B8+HSCNO!B8+Ag!B8+PBRC!B8+SULaw!B8+SUAg!B8</f>
        <v>0</v>
      </c>
      <c r="C8" s="19">
        <f>HSCS!C8+HSCNO!C8+Ag!C8+PBRC!C8+SULaw!C8+SUAg!C8</f>
        <v>0</v>
      </c>
      <c r="D8" s="19">
        <f>HSCS!D8+HSCNO!D8+Ag!D8+PBRC!D8+SULaw!D8+SUAg!D8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HSCS!B9+HSCNO!B9+Ag!B9+PBRC!B9+SULaw!B9+SUAg!B9</f>
        <v>0</v>
      </c>
      <c r="C9" s="19">
        <f>HSCS!C9+HSCNO!C9+Ag!C9+PBRC!C9+SULaw!C9+SUAg!C9</f>
        <v>0</v>
      </c>
      <c r="D9" s="19">
        <f>HSCS!D9+HSCNO!D9+Ag!D9+PBRC!D9+SULaw!D9+SUAg!D9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HSCS!B10+HSCNO!B10+Ag!B10+PBRC!B10+SULaw!B10+SUAg!B10</f>
        <v>0</v>
      </c>
      <c r="C10" s="19">
        <f>HSCS!C10+HSCNO!C10+Ag!C10+PBRC!C10+SULaw!C10+SUAg!C10</f>
        <v>0</v>
      </c>
      <c r="D10" s="19">
        <f>HSCS!D10+HSCNO!D10+Ag!D10+PBRC!D10+SULaw!D10+SUAg!D10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HSCS!B11+HSCNO!B11+Ag!B11+PBRC!B11+SULaw!B11+SUAg!B11</f>
        <v>0</v>
      </c>
      <c r="C11" s="19">
        <f>HSCS!C11+HSCNO!C11+Ag!C11+PBRC!C11+SULaw!C11+SUAg!C11</f>
        <v>0</v>
      </c>
      <c r="D11" s="19">
        <f>HSCS!D11+HSCNO!D11+Ag!D11+PBRC!D11+SULaw!D11+SUAg!D11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156</v>
      </c>
      <c r="B13" s="28">
        <f>HSCS!B13+HSCNO!B13+Ag!B13+PBRC!B13+SULaw!B13+SUAg!B13</f>
        <v>19998376.530000001</v>
      </c>
      <c r="C13" s="28">
        <f>HSCS!C13+HSCNO!C13+Ag!C13+PBRC!C13+SULaw!C13+SUAg!C13</f>
        <v>18679941</v>
      </c>
      <c r="D13" s="28">
        <f>HSCS!D13+HSCNO!D13+Ag!D13+PBRC!D13+SULaw!D13+SUAg!D13</f>
        <v>0</v>
      </c>
      <c r="E13" s="62">
        <f>D13-C13</f>
        <v>-18679941</v>
      </c>
      <c r="F13" s="25"/>
    </row>
    <row r="14" spans="1:12" s="26" customFormat="1" ht="15" customHeight="1" x14ac:dyDescent="0.25">
      <c r="A14" s="27" t="s">
        <v>14</v>
      </c>
      <c r="B14" s="28">
        <f>HSCS!B14+HSCNO!B14+Ag!B14+PBRC!B14+SULaw!B14+SUAg!B14</f>
        <v>0</v>
      </c>
      <c r="C14" s="28">
        <f>HSCS!C14+HSCNO!C14+Ag!C14+PBRC!C14+SULaw!C14+SUAg!C14</f>
        <v>0</v>
      </c>
      <c r="D14" s="28">
        <f>HSCS!D14+HSCNO!D14+Ag!D14+PBRC!D14+SULaw!D14+SUAg!D14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HSCS!B17+HSCNO!B17+Ag!B17+PBRC!B17+SULaw!B17+SUAg!B17</f>
        <v>79062496.280000001</v>
      </c>
      <c r="C17" s="19">
        <f>HSCS!C17+HSCNO!C17+Ag!C17+PBRC!C17+SULaw!C17+SUAg!C17</f>
        <v>81175727</v>
      </c>
      <c r="D17" s="19">
        <f>HSCS!D17+HSCNO!D17+Ag!D17+PBRC!D17+SULaw!D17+SUAg!D17</f>
        <v>82995413</v>
      </c>
      <c r="E17" s="19">
        <f>D17-C17</f>
        <v>1819686</v>
      </c>
      <c r="F17" s="7"/>
    </row>
    <row r="18" spans="1:6" ht="15" customHeight="1" x14ac:dyDescent="0.2">
      <c r="A18" s="14" t="s">
        <v>18</v>
      </c>
      <c r="B18" s="19">
        <f>HSCS!B18+HSCNO!B18+Ag!B18+PBRC!B18+SULaw!B18+SUAg!B18</f>
        <v>9222105.870000001</v>
      </c>
      <c r="C18" s="19">
        <f>HSCS!C18+HSCNO!C18+Ag!C18+PBRC!C18+SULaw!C18+SUAg!C18</f>
        <v>8409533</v>
      </c>
      <c r="D18" s="19">
        <f>HSCS!D18+HSCNO!D18+Ag!D18+PBRC!D18+SULaw!D18+SUAg!D18</f>
        <v>9330525</v>
      </c>
      <c r="E18" s="32">
        <f>D18-C18</f>
        <v>920992</v>
      </c>
      <c r="F18" s="7"/>
    </row>
    <row r="19" spans="1:6" ht="15" customHeight="1" x14ac:dyDescent="0.2">
      <c r="A19" s="33" t="s">
        <v>19</v>
      </c>
      <c r="B19" s="19">
        <f>HSCS!B19+HSCNO!B19+Ag!B19+PBRC!B19+SULaw!B19+SUAg!B19</f>
        <v>1047229.24</v>
      </c>
      <c r="C19" s="19">
        <f>HSCS!C19+HSCNO!C19+Ag!C19+PBRC!C19+SULaw!C19+SUAg!C19</f>
        <v>995930</v>
      </c>
      <c r="D19" s="19">
        <f>HSCS!D19+HSCNO!D19+Ag!D19+PBRC!D19+SULaw!D19+SUAg!D19</f>
        <v>999830</v>
      </c>
      <c r="E19" s="32">
        <f>D19-C19</f>
        <v>3900</v>
      </c>
      <c r="F19" s="7"/>
    </row>
    <row r="20" spans="1:6" ht="15" customHeight="1" x14ac:dyDescent="0.2">
      <c r="A20" s="33" t="s">
        <v>20</v>
      </c>
      <c r="B20" s="19">
        <f>HSCS!B20+HSCNO!B20+Ag!B20+PBRC!B20+SULaw!B20+SUAg!B20</f>
        <v>1197417.02</v>
      </c>
      <c r="C20" s="19">
        <f>HSCS!C20+HSCNO!C20+Ag!C20+PBRC!C20+SULaw!C20+SUAg!C20</f>
        <v>1186261</v>
      </c>
      <c r="D20" s="19">
        <f>HSCS!D20+HSCNO!D20+Ag!D20+PBRC!D20+SULaw!D20+SUAg!D20</f>
        <v>1191975</v>
      </c>
      <c r="E20" s="32">
        <f>D20-C20</f>
        <v>5714</v>
      </c>
      <c r="F20" s="7"/>
    </row>
    <row r="21" spans="1:6" ht="15" customHeight="1" x14ac:dyDescent="0.2">
      <c r="A21" s="33" t="s">
        <v>21</v>
      </c>
      <c r="B21" s="19">
        <f>HSCS!B21+HSCNO!B21+Ag!B21+PBRC!B21+SULaw!B21+SUAg!B21</f>
        <v>0</v>
      </c>
      <c r="C21" s="19">
        <f>HSCS!C21+HSCNO!C21+Ag!C21+PBRC!C21+SULaw!C21+SUAg!C21</f>
        <v>0</v>
      </c>
      <c r="D21" s="19">
        <f>HSCS!D21+HSCNO!D21+Ag!D21+PBRC!D21+SULaw!D21+SUAg!D21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HSCS!B22+HSCNO!B22+Ag!B22+PBRC!B22+SULaw!B22+SUAg!B22</f>
        <v>0</v>
      </c>
      <c r="C22" s="19">
        <f>HSCS!C22+HSCNO!C22+Ag!C22+PBRC!C22+SULaw!C22+SUAg!C22</f>
        <v>0</v>
      </c>
      <c r="D22" s="19">
        <f>HSCS!D22+HSCNO!D22+Ag!D22+PBRC!D22+SULaw!D22+SUAg!D22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HSCS!B23+HSCNO!B23+Ag!B23+PBRC!B23+SULaw!B23+SUAg!B23</f>
        <v>0</v>
      </c>
      <c r="C23" s="19">
        <f>HSCS!C23+HSCNO!C23+Ag!C23+PBRC!C23+SULaw!C23+SUAg!C23</f>
        <v>0</v>
      </c>
      <c r="D23" s="19">
        <f>HSCS!D23+HSCNO!D23+Ag!D23+PBRC!D23+SULaw!D23+SUAg!D23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HSCS!B24+HSCNO!B24+Ag!B24+PBRC!B24+SULaw!B24+SUAg!B24</f>
        <v>0</v>
      </c>
      <c r="C24" s="19">
        <f>HSCS!C24+HSCNO!C24+Ag!C24+PBRC!C24+SULaw!C24+SUAg!C24</f>
        <v>0</v>
      </c>
      <c r="D24" s="19">
        <f>HSCS!D24+HSCNO!D24+Ag!D24+PBRC!D24+SULaw!D24+SUAg!D24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HSCS!B25+HSCNO!B25+Ag!B25+PBRC!B25+SULaw!B25+SUAg!B25</f>
        <v>0</v>
      </c>
      <c r="C25" s="19">
        <f>HSCS!C25+HSCNO!C25+Ag!C25+PBRC!C25+SULaw!C25+SUAg!C25</f>
        <v>0</v>
      </c>
      <c r="D25" s="19">
        <f>HSCS!D25+HSCNO!D25+Ag!D25+PBRC!D25+SULaw!D25+SUAg!D25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HSCS!B26+HSCNO!B26+Ag!B26+PBRC!B26+SULaw!B26+SUAg!B26</f>
        <v>0</v>
      </c>
      <c r="C26" s="19">
        <f>HSCS!C26+HSCNO!C26+Ag!C26+PBRC!C26+SULaw!C26+SUAg!C26</f>
        <v>0</v>
      </c>
      <c r="D26" s="19">
        <f>HSCS!D26+HSCNO!D26+Ag!D26+PBRC!D26+SULaw!D26+SUAg!D26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HSCS!B27+HSCNO!B27+Ag!B27+PBRC!B27+SULaw!B27+SUAg!B27</f>
        <v>7324675.6500000004</v>
      </c>
      <c r="C27" s="19">
        <f>HSCS!C27+HSCNO!C27+Ag!C27+PBRC!C27+SULaw!C27+SUAg!C27</f>
        <v>7230282</v>
      </c>
      <c r="D27" s="19">
        <f>HSCS!D27+HSCNO!D27+Ag!D27+PBRC!D27+SULaw!D27+SUAg!D27</f>
        <v>8381784</v>
      </c>
      <c r="E27" s="32">
        <f t="shared" si="1"/>
        <v>1151502</v>
      </c>
      <c r="F27" s="7"/>
    </row>
    <row r="28" spans="1:6" ht="15" customHeight="1" x14ac:dyDescent="0.2">
      <c r="A28" s="33" t="s">
        <v>26</v>
      </c>
      <c r="B28" s="19">
        <f>HSCS!B28+HSCNO!B28+Ag!B28+PBRC!B28+SULaw!B28+SUAg!B28</f>
        <v>0</v>
      </c>
      <c r="C28" s="19">
        <f>HSCS!C28+HSCNO!C28+Ag!C28+PBRC!C28+SULaw!C28+SUAg!C28</f>
        <v>0</v>
      </c>
      <c r="D28" s="19">
        <f>HSCS!D28+HSCNO!D28+Ag!D28+PBRC!D28+SULaw!D28+SUAg!D28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HSCS!B29+HSCNO!B29+Ag!B29+PBRC!B29+SULaw!B29+SUAg!B29</f>
        <v>0</v>
      </c>
      <c r="C29" s="19">
        <f>HSCS!C29+HSCNO!C29+Ag!C29+PBRC!C29+SULaw!C29+SUAg!C29</f>
        <v>0</v>
      </c>
      <c r="D29" s="19">
        <f>HSCS!D29+HSCNO!D29+Ag!D29+PBRC!D29+SULaw!D29+SUAg!D29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HSCS!B30+HSCNO!B30+Ag!B30+PBRC!B30+SULaw!B30+SUAg!B30</f>
        <v>296738</v>
      </c>
      <c r="C30" s="19">
        <f>HSCS!C30+HSCNO!C30+Ag!C30+PBRC!C30+SULaw!C30+SUAg!C30</f>
        <v>287800</v>
      </c>
      <c r="D30" s="19">
        <f>HSCS!D30+HSCNO!D30+Ag!D30+PBRC!D30+SULaw!D30+SUAg!D30</f>
        <v>287800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f>SUM(B17:B30)</f>
        <v>98150662.060000002</v>
      </c>
      <c r="C31" s="34">
        <f>SUM(C17:C30)</f>
        <v>99285533</v>
      </c>
      <c r="D31" s="34">
        <f>SUM(D17:D30)</f>
        <v>103187327</v>
      </c>
      <c r="E31" s="35">
        <f>SUM(E17:E30)</f>
        <v>3901794</v>
      </c>
      <c r="F31" s="25"/>
    </row>
    <row r="32" spans="1:6" ht="15" customHeight="1" x14ac:dyDescent="0.2">
      <c r="A32" s="36" t="s">
        <v>30</v>
      </c>
      <c r="B32" s="19">
        <f>HSCS!B32+HSCNO!B32+Ag!B32+PBRC!B32+SULaw!B32+SUAg!B32</f>
        <v>0</v>
      </c>
      <c r="C32" s="19">
        <f>HSCS!C32+HSCNO!C32+Ag!C32+PBRC!C32+SULaw!C32+SUAg!C32</f>
        <v>0</v>
      </c>
      <c r="D32" s="19">
        <f>HSCS!D32+HSCNO!D32+Ag!D32+PBRC!D32+SULaw!D32+SUAg!D32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HSCS!B33+HSCNO!B33+Ag!B33+PBRC!B33+SULaw!B33+SUAg!B33</f>
        <v>1100812.17</v>
      </c>
      <c r="C33" s="19">
        <f>HSCS!C33+HSCNO!C33+Ag!C33+PBRC!C33+SULaw!C33+SUAg!C33</f>
        <v>6367698</v>
      </c>
      <c r="D33" s="19">
        <f>HSCS!D33+HSCNO!D33+Ag!D33+PBRC!D33+SULaw!D33+SUAg!D33</f>
        <v>6330798</v>
      </c>
      <c r="E33" s="61">
        <f t="shared" si="2"/>
        <v>-36900</v>
      </c>
      <c r="F33" s="16"/>
    </row>
    <row r="34" spans="1:6" ht="15" customHeight="1" x14ac:dyDescent="0.2">
      <c r="A34" s="37" t="s">
        <v>32</v>
      </c>
      <c r="B34" s="19">
        <f>HSCS!B34+HSCNO!B34+Ag!B34+PBRC!B34+SULaw!B34+SUAg!B34</f>
        <v>0</v>
      </c>
      <c r="C34" s="19">
        <f>HSCS!C34+HSCNO!C34+Ag!C34+PBRC!C34+SULaw!C34+SUAg!C34</f>
        <v>0</v>
      </c>
      <c r="D34" s="19">
        <f>HSCS!D34+HSCNO!D34+Ag!D34+PBRC!D34+SULaw!D34+SUAg!D34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HSCS!B35+HSCNO!B35+Ag!B35+PBRC!B35+SULaw!B35+SUAg!B35</f>
        <v>0</v>
      </c>
      <c r="C35" s="19">
        <f>HSCS!C35+HSCNO!C35+Ag!C35+PBRC!C35+SULaw!C35+SUAg!C35</f>
        <v>0</v>
      </c>
      <c r="D35" s="19">
        <f>HSCS!D35+HSCNO!D35+Ag!D35+PBRC!D35+SULaw!D35+SUAg!D35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HSCS!B36+HSCNO!B36+Ag!B36+PBRC!B36+SULaw!B36+SUAg!B36</f>
        <v>0</v>
      </c>
      <c r="C36" s="19">
        <f>HSCS!C36+HSCNO!C36+Ag!C36+PBRC!C36+SULaw!C36+SUAg!C36</f>
        <v>0</v>
      </c>
      <c r="D36" s="19">
        <f>HSCS!D36+HSCNO!D36+Ag!D36+PBRC!D36+SULaw!D36+SUAg!D36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HSCS!B37+HSCNO!B37+Ag!B37+PBRC!B37+SULaw!B37+SUAg!B37</f>
        <v>2351417.73</v>
      </c>
      <c r="C37" s="19">
        <f>HSCS!C37+HSCNO!C37+Ag!C37+PBRC!C37+SULaw!C37+SUAg!C37</f>
        <v>4511803</v>
      </c>
      <c r="D37" s="19">
        <f>HSCS!D37+HSCNO!D37+Ag!D37+PBRC!D37+SULaw!D37+SUAg!D37</f>
        <v>3476116</v>
      </c>
      <c r="E37" s="61">
        <f t="shared" si="2"/>
        <v>-1035687</v>
      </c>
      <c r="F37" s="16"/>
    </row>
    <row r="38" spans="1:6" s="26" customFormat="1" ht="15" customHeight="1" x14ac:dyDescent="0.25">
      <c r="A38" s="38" t="s">
        <v>36</v>
      </c>
      <c r="B38" s="39">
        <f>SUM(B31:B37)</f>
        <v>101602891.96000001</v>
      </c>
      <c r="C38" s="39">
        <f>SUM(C31:C37)</f>
        <v>110165034</v>
      </c>
      <c r="D38" s="39">
        <f>SUM(D31:D37)</f>
        <v>112994241</v>
      </c>
      <c r="E38" s="63">
        <f>E37+E36+E35+E34+E33+E32+E31</f>
        <v>2829207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HSCS!B40+HSCNO!B40+Ag!B40+PBRC!B40+SULaw!B40+SUAg!B40</f>
        <v>3420158</v>
      </c>
      <c r="C40" s="19">
        <f>HSCS!C40+HSCNO!C40+Ag!C40+PBRC!C40+SULaw!C40+SUAg!C40</f>
        <v>3654209</v>
      </c>
      <c r="D40" s="19">
        <f>HSCS!D40+HSCNO!D40+Ag!D40+PBRC!D40+SULaw!D40+SUAg!D40</f>
        <v>3654209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HSCS!B41+HSCNO!B41+Ag!B41+PBRC!B41+SULaw!B41+SUAg!B41</f>
        <v>0</v>
      </c>
      <c r="C41" s="19">
        <f>HSCS!C41+HSCNO!C41+Ag!C41+PBRC!C41+SULaw!C41+SUAg!C41</f>
        <v>0</v>
      </c>
      <c r="D41" s="19">
        <f>HSCS!D41+HSCNO!D41+Ag!D41+PBRC!D41+SULaw!D41+SUAg!D41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HSCS!B43+HSCNO!B43+Ag!B43+PBRC!B43+SULaw!B43+SUAg!B43</f>
        <v>0</v>
      </c>
      <c r="C43" s="19">
        <f>HSCS!C43+HSCNO!C43+Ag!C43+PBRC!C43+SULaw!C43+SUAg!C43</f>
        <v>0</v>
      </c>
      <c r="D43" s="19">
        <f>HSCS!D43+HSCNO!D43+Ag!D43+PBRC!D43+SULaw!D43+SUAg!D43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HSCS!B44+HSCNO!B44+Ag!B44+PBRC!B44+SULaw!B44+SUAg!B44</f>
        <v>12147289.34</v>
      </c>
      <c r="C44" s="19">
        <f>HSCS!C44+HSCNO!C44+Ag!C44+PBRC!C44+SULaw!C44+SUAg!C44</f>
        <v>13018275</v>
      </c>
      <c r="D44" s="19">
        <f>HSCS!D44+HSCNO!D44+Ag!D44+PBRC!D44+SULaw!D44+SUAg!D44</f>
        <v>13018275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15567447.34</v>
      </c>
      <c r="C45" s="28">
        <f>C40+C41+C43+C44</f>
        <v>16672484</v>
      </c>
      <c r="D45" s="28">
        <f>D40+D41+D43+D44</f>
        <v>16672484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HSCS!B46+HSCNO!B46+Ag!B46+PBRC!B46+SULaw!B46+SUAg!B46</f>
        <v>0</v>
      </c>
      <c r="C46" s="28">
        <f>HSCS!C46+HSCNO!C46+Ag!C46+PBRC!C46+SULaw!C46+SUAg!C46</f>
        <v>0</v>
      </c>
      <c r="D46" s="28">
        <f>HSCS!D46+HSCNO!D46+Ag!D46+PBRC!D46+SULaw!D46+SUAg!D46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137168715.83000001</v>
      </c>
      <c r="C47" s="44">
        <f>C46+C45+C38+C14+C13+C12</f>
        <v>145517459</v>
      </c>
      <c r="D47" s="44">
        <f>D46+D45+D38+D14+D13+D12</f>
        <v>129666725</v>
      </c>
      <c r="E47" s="65">
        <f>D47-C47</f>
        <v>-15850734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pane="bottomLeft" activeCell="G25" sqref="G25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</f>
        <v>0</v>
      </c>
      <c r="C7" s="19">
        <f>BOR!C7+LUMCON!C7+LOSFA!C7</f>
        <v>0</v>
      </c>
      <c r="D7" s="19">
        <f>BOR!D7+LUMCON!D7+LOSFA!D7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</f>
        <v>0</v>
      </c>
      <c r="C8" s="19">
        <f>BOR!C8+LUMCON!C8+LOSFA!C8</f>
        <v>0</v>
      </c>
      <c r="D8" s="19">
        <f>BOR!D8+LUMCON!D8+LOSFA!D8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</f>
        <v>0</v>
      </c>
      <c r="C9" s="19">
        <f>BOR!C9+LUMCON!C9+LOSFA!C9</f>
        <v>0</v>
      </c>
      <c r="D9" s="19">
        <f>BOR!D9+LUMCON!D9+LOSFA!D9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</f>
        <v>0</v>
      </c>
      <c r="C10" s="19">
        <f>BOR!C10+LUMCON!C10+LOSFA!C10</f>
        <v>0</v>
      </c>
      <c r="D10" s="19">
        <f>BOR!D10+LUMCON!D10+LOSFA!D10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BOR!B11+LUMCON!B11+LOSFA!B11</f>
        <v>6363862.46</v>
      </c>
      <c r="C11" s="19">
        <f>BOR!C11+LUMCON!C11+LOSFA!C11</f>
        <v>9627733</v>
      </c>
      <c r="D11" s="19">
        <f>BOR!D11+LUMCON!D11+LOSFA!D11</f>
        <v>10864702</v>
      </c>
      <c r="E11" s="61">
        <f t="shared" si="0"/>
        <v>1236969</v>
      </c>
      <c r="F11" s="16"/>
    </row>
    <row r="12" spans="1:12" s="26" customFormat="1" ht="15" customHeight="1" x14ac:dyDescent="0.25">
      <c r="A12" s="38" t="s">
        <v>13</v>
      </c>
      <c r="B12" s="24">
        <f>SUM(B7:B11)</f>
        <v>6363862.46</v>
      </c>
      <c r="C12" s="24">
        <f>SUM(C7:C11)</f>
        <v>9627733</v>
      </c>
      <c r="D12" s="24">
        <f>SUM(D7:D11)</f>
        <v>10864702</v>
      </c>
      <c r="E12" s="62">
        <f t="shared" si="0"/>
        <v>1236969</v>
      </c>
      <c r="F12" s="25"/>
    </row>
    <row r="13" spans="1:12" s="26" customFormat="1" ht="15" customHeight="1" x14ac:dyDescent="0.25">
      <c r="A13" s="23" t="s">
        <v>156</v>
      </c>
      <c r="B13" s="28">
        <f>BOR!B13+LUMCON!B13+LOSFA!B13</f>
        <v>0</v>
      </c>
      <c r="C13" s="28">
        <f>BOR!C13+LUMCON!C13+LOSFA!C13</f>
        <v>0</v>
      </c>
      <c r="D13" s="28">
        <f>BOR!D13+LUMCON!D13+LOSFA!D13</f>
        <v>3250000</v>
      </c>
      <c r="E13" s="62">
        <f>D13-C13</f>
        <v>3250000</v>
      </c>
      <c r="F13" s="25"/>
    </row>
    <row r="14" spans="1:12" s="26" customFormat="1" ht="15" customHeight="1" x14ac:dyDescent="0.25">
      <c r="A14" s="27" t="s">
        <v>14</v>
      </c>
      <c r="B14" s="28">
        <f>BOR!B14+LUMCON!B14+LOSFA!B14</f>
        <v>0</v>
      </c>
      <c r="C14" s="28">
        <f>BOR!C14+LUMCON!C14+LOSFA!C14</f>
        <v>0</v>
      </c>
      <c r="D14" s="28">
        <f>BOR!D14+LUMCON!D14+LOSFA!D14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BOR!B17+LUMCON!B17+LOSFA!B17</f>
        <v>0</v>
      </c>
      <c r="C17" s="19">
        <f>BOR!C17+LUMCON!C17+LOSFA!C17</f>
        <v>0</v>
      </c>
      <c r="D17" s="19">
        <f>BOR!D17+LUMCON!D17+LOSFA!D17</f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f>BOR!B18+LUMCON!B18+LOSFA!B18</f>
        <v>0</v>
      </c>
      <c r="C18" s="19">
        <f>BOR!C18+LUMCON!C18+LOSFA!C18</f>
        <v>0</v>
      </c>
      <c r="D18" s="19">
        <f>BOR!D18+LUMCON!D18+LOSFA!D18</f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f>BOR!B19+LUMCON!B19+LOSFA!B19</f>
        <v>0</v>
      </c>
      <c r="C19" s="19">
        <f>BOR!C19+LUMCON!C19+LOSFA!C19</f>
        <v>0</v>
      </c>
      <c r="D19" s="19">
        <f>BOR!D19+LUMCON!D19+LOSFA!D19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BOR!B20+LUMCON!B20+LOSFA!B20</f>
        <v>0</v>
      </c>
      <c r="C20" s="19">
        <f>BOR!C20+LUMCON!C20+LOSFA!C20</f>
        <v>0</v>
      </c>
      <c r="D20" s="19">
        <f>BOR!D20+LUMCON!D20+LOSFA!D20</f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f>BOR!B21+LUMCON!B21+LOSFA!B21</f>
        <v>0</v>
      </c>
      <c r="C21" s="19">
        <f>BOR!C21+LUMCON!C21+LOSFA!C21</f>
        <v>0</v>
      </c>
      <c r="D21" s="19">
        <f>BOR!D21+LUMCON!D21+LOSFA!D21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BOR!B22+LUMCON!B22+LOSFA!B22</f>
        <v>0</v>
      </c>
      <c r="C22" s="19">
        <f>BOR!C22+LUMCON!C22+LOSFA!C22</f>
        <v>0</v>
      </c>
      <c r="D22" s="19">
        <f>BOR!D22+LUMCON!D22+LOSFA!D22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BOR!B23+LUMCON!B23+LOSFA!B23</f>
        <v>0</v>
      </c>
      <c r="C23" s="19">
        <f>BOR!C23+LUMCON!C23+LOSFA!C23</f>
        <v>0</v>
      </c>
      <c r="D23" s="19">
        <f>BOR!D23+LUMCON!D23+LOSFA!D23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BOR!B24+LUMCON!B24+LOSFA!B24</f>
        <v>0</v>
      </c>
      <c r="C24" s="19">
        <f>BOR!C24+LUMCON!C24+LOSFA!C24</f>
        <v>0</v>
      </c>
      <c r="D24" s="19">
        <f>BOR!D24+LUMCON!D24+LOSFA!D24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BOR!B25+LUMCON!B25+LOSFA!B25</f>
        <v>0</v>
      </c>
      <c r="C25" s="19">
        <f>BOR!C25+LUMCON!C25+LOSFA!C25</f>
        <v>0</v>
      </c>
      <c r="D25" s="19">
        <f>BOR!D25+LUMCON!D25+LOSFA!D25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BOR!B26+LUMCON!B26+LOSFA!B26</f>
        <v>0</v>
      </c>
      <c r="C26" s="19">
        <f>BOR!C26+LUMCON!C26+LOSFA!C26</f>
        <v>0</v>
      </c>
      <c r="D26" s="19">
        <f>BOR!D26+LUMCON!D26+LOSFA!D26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BOR!B27+LUMCON!B27+LOSFA!B27</f>
        <v>0</v>
      </c>
      <c r="C27" s="19">
        <f>BOR!C27+LUMCON!C27+LOSFA!C27</f>
        <v>0</v>
      </c>
      <c r="D27" s="19">
        <f>BOR!D27+LUMCON!D27+LOSFA!D27</f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f>BOR!B28+LUMCON!B28+LOSFA!B28</f>
        <v>0</v>
      </c>
      <c r="C28" s="19">
        <f>BOR!C28+LUMCON!C28+LOSFA!C28</f>
        <v>0</v>
      </c>
      <c r="D28" s="19">
        <f>BOR!D28+LUMCON!D28+LOSFA!D28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BOR!B29+LUMCON!B29+LOSFA!B29</f>
        <v>0</v>
      </c>
      <c r="C29" s="19">
        <f>BOR!C29+LUMCON!C29+LOSFA!C29</f>
        <v>0</v>
      </c>
      <c r="D29" s="19">
        <f>BOR!D29+LUMCON!D29+LOSFA!D29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BOR!B30+LUMCON!B30+LOSFA!B30</f>
        <v>0</v>
      </c>
      <c r="C30" s="19">
        <f>BOR!C30+LUMCON!C30+LOSFA!C30</f>
        <v>0</v>
      </c>
      <c r="D30" s="19">
        <f>BOR!D30+LUMCON!D30+LOSFA!D30</f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f>SUM(B17:B30)</f>
        <v>0</v>
      </c>
      <c r="C31" s="34">
        <f>SUM(C17:C30)</f>
        <v>0</v>
      </c>
      <c r="D31" s="34">
        <f>SUM(D17:D30)</f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f>BOR!B32+LUMCON!B32+LOSFA!B32</f>
        <v>0</v>
      </c>
      <c r="C32" s="19">
        <f>BOR!C32+LUMCON!C32+LOSFA!C32</f>
        <v>0</v>
      </c>
      <c r="D32" s="19">
        <f>BOR!D32+LUMCON!D32+LOSFA!D32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BOR!B33+LUMCON!B33+LOSFA!B33</f>
        <v>0</v>
      </c>
      <c r="C33" s="19">
        <f>BOR!C33+LUMCON!C33+LOSFA!C33</f>
        <v>0</v>
      </c>
      <c r="D33" s="19">
        <f>BOR!D33+LUMCON!D33+LOSFA!D33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BOR!B34+LUMCON!B34+LOSFA!B34</f>
        <v>0</v>
      </c>
      <c r="C34" s="19">
        <f>BOR!C34+LUMCON!C34+LOSFA!C34</f>
        <v>0</v>
      </c>
      <c r="D34" s="19">
        <f>BOR!D34+LUMCON!D34+LOSFA!D34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BOR!B35+LUMCON!B35+LOSFA!B35</f>
        <v>0</v>
      </c>
      <c r="C35" s="19">
        <f>BOR!C35+LUMCON!C35+LOSFA!C35</f>
        <v>0</v>
      </c>
      <c r="D35" s="19">
        <f>BOR!D35+LUMCON!D35+LOSFA!D35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BOR!B36+LUMCON!B36+LOSFA!B36</f>
        <v>0</v>
      </c>
      <c r="C36" s="19">
        <f>BOR!C36+LUMCON!C36+LOSFA!C36</f>
        <v>0</v>
      </c>
      <c r="D36" s="19">
        <f>BOR!D36+LUMCON!D36+LOSFA!D36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BOR!B37+LUMCON!B37+LOSFA!B37</f>
        <v>5642817</v>
      </c>
      <c r="C37" s="19">
        <f>BOR!C37+LUMCON!C37+LOSFA!C37</f>
        <v>11830299</v>
      </c>
      <c r="D37" s="19">
        <f>BOR!D37+LUMCON!D37+LOSFA!D37</f>
        <v>12030299</v>
      </c>
      <c r="E37" s="61">
        <f t="shared" si="2"/>
        <v>200000</v>
      </c>
      <c r="F37" s="16"/>
    </row>
    <row r="38" spans="1:6" s="26" customFormat="1" ht="15" customHeight="1" x14ac:dyDescent="0.25">
      <c r="A38" s="38" t="s">
        <v>36</v>
      </c>
      <c r="B38" s="39">
        <f>SUM(B31:B37)</f>
        <v>5642817</v>
      </c>
      <c r="C38" s="39">
        <f>SUM(C31:C37)</f>
        <v>11830299</v>
      </c>
      <c r="D38" s="39">
        <f>SUM(D31:D37)</f>
        <v>12030299</v>
      </c>
      <c r="E38" s="63">
        <f>E37+E36+E35+E34+E33+E32+E31</f>
        <v>200000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BOR!B40+LUMCON!B40+LOSFA!B40</f>
        <v>29511626.389999997</v>
      </c>
      <c r="C40" s="19">
        <f>BOR!C40+LUMCON!C40+LOSFA!C40</f>
        <v>52339645</v>
      </c>
      <c r="D40" s="19">
        <f>BOR!D40+LUMCON!D40+LOSFA!D40</f>
        <v>49510645</v>
      </c>
      <c r="E40" s="60">
        <f>D40-C40</f>
        <v>-2829000</v>
      </c>
      <c r="F40" s="16"/>
    </row>
    <row r="41" spans="1:6" ht="15" customHeight="1" x14ac:dyDescent="0.2">
      <c r="A41" s="20" t="s">
        <v>39</v>
      </c>
      <c r="B41" s="19">
        <f>BOR!B41+LUMCON!B41+LOSFA!B41</f>
        <v>0</v>
      </c>
      <c r="C41" s="19">
        <f>BOR!C41+LUMCON!C41+LOSFA!C41</f>
        <v>0</v>
      </c>
      <c r="D41" s="19">
        <f>BOR!D41+LUMCON!D41+LOSFA!D41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BOR!B43+LUMCON!B43+LOSFA!B43</f>
        <v>0</v>
      </c>
      <c r="C43" s="19">
        <f>BOR!C43+LUMCON!C43+LOSFA!C43</f>
        <v>0</v>
      </c>
      <c r="D43" s="19">
        <f>BOR!D43+LUMCON!D43+LOSFA!D43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BOR!B44+LUMCON!B44+LOSFA!B44</f>
        <v>4034667</v>
      </c>
      <c r="C44" s="19">
        <f>BOR!C44+LUMCON!C44+LOSFA!C44</f>
        <v>4034667</v>
      </c>
      <c r="D44" s="19">
        <f>BOR!D44+LUMCON!D44+LOSFA!D44</f>
        <v>4034667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33546293.389999997</v>
      </c>
      <c r="C45" s="28">
        <f>C40+C41+C43+C44</f>
        <v>56374312</v>
      </c>
      <c r="D45" s="28">
        <f>D40+D41+D43+D44</f>
        <v>53545312</v>
      </c>
      <c r="E45" s="62">
        <f>D45-C45</f>
        <v>-2829000</v>
      </c>
      <c r="F45" s="42"/>
    </row>
    <row r="46" spans="1:6" s="26" customFormat="1" ht="15" customHeight="1" x14ac:dyDescent="0.25">
      <c r="A46" s="17" t="s">
        <v>44</v>
      </c>
      <c r="B46" s="28">
        <f>BOR!B46+LUMCON!B46+LOSFA!B46</f>
        <v>0</v>
      </c>
      <c r="C46" s="28">
        <f>BOR!C46+LUMCON!C46+LOSFA!C46</f>
        <v>0</v>
      </c>
      <c r="D46" s="28">
        <f>BOR!D46+LUMCON!D46+LOSFA!D46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45552972.850000001</v>
      </c>
      <c r="C47" s="44">
        <f>C46+C45+C38+C14+C13+C12</f>
        <v>77832344</v>
      </c>
      <c r="D47" s="44">
        <f>D46+D45+D38+D14+D13+D12</f>
        <v>79690313</v>
      </c>
      <c r="E47" s="65">
        <f>D47-C47</f>
        <v>1857969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pane="bottomLeft" activeCell="G29" sqref="G29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152</v>
      </c>
      <c r="C5" s="15" t="s">
        <v>152</v>
      </c>
      <c r="D5" s="15" t="s">
        <v>155</v>
      </c>
      <c r="E5" s="58" t="s">
        <v>152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5713708</v>
      </c>
      <c r="C11" s="19">
        <v>8581735</v>
      </c>
      <c r="D11" s="19">
        <v>9818704</v>
      </c>
      <c r="E11" s="61">
        <f t="shared" si="0"/>
        <v>1236969</v>
      </c>
      <c r="F11" s="16"/>
      <c r="G11" s="3"/>
    </row>
    <row r="12" spans="1:12" s="26" customFormat="1" ht="15" customHeight="1" x14ac:dyDescent="0.25">
      <c r="A12" s="38" t="s">
        <v>13</v>
      </c>
      <c r="B12" s="24">
        <v>5713708</v>
      </c>
      <c r="C12" s="24">
        <v>8581735</v>
      </c>
      <c r="D12" s="24">
        <f>SUM(D7:D11)</f>
        <v>9818704</v>
      </c>
      <c r="E12" s="62">
        <f t="shared" si="0"/>
        <v>1236969</v>
      </c>
      <c r="F12" s="25"/>
    </row>
    <row r="13" spans="1:12" s="26" customFormat="1" ht="15" customHeight="1" x14ac:dyDescent="0.25">
      <c r="A13" s="23" t="s">
        <v>156</v>
      </c>
      <c r="B13" s="28">
        <v>0</v>
      </c>
      <c r="C13" s="28">
        <v>0</v>
      </c>
      <c r="D13" s="28">
        <v>3250000</v>
      </c>
      <c r="E13" s="62">
        <f>D13-C13</f>
        <v>3250000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1373241</v>
      </c>
      <c r="C37" s="19">
        <v>2730299</v>
      </c>
      <c r="D37" s="19">
        <v>2930299</v>
      </c>
      <c r="E37" s="61">
        <f t="shared" si="2"/>
        <v>200000</v>
      </c>
      <c r="F37" s="16"/>
    </row>
    <row r="38" spans="1:6" s="26" customFormat="1" ht="15" customHeight="1" x14ac:dyDescent="0.25">
      <c r="A38" s="38" t="s">
        <v>36</v>
      </c>
      <c r="B38" s="39">
        <v>1373241</v>
      </c>
      <c r="C38" s="39">
        <v>2730299</v>
      </c>
      <c r="D38" s="39">
        <v>2930299</v>
      </c>
      <c r="E38" s="63">
        <f>E37+E36+E35+E34+E33+E32+E31</f>
        <v>200000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6539047</v>
      </c>
      <c r="C40" s="19">
        <v>12172314</v>
      </c>
      <c r="D40" s="19">
        <v>12172314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6539047</v>
      </c>
      <c r="C45" s="28">
        <v>12172314</v>
      </c>
      <c r="D45" s="28">
        <v>12172314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13625996</v>
      </c>
      <c r="C47" s="44">
        <v>23484348</v>
      </c>
      <c r="D47" s="44">
        <f>SUM(D12:D14,D38,D45:D46)</f>
        <v>28171317</v>
      </c>
      <c r="E47" s="65">
        <f>D47-C47</f>
        <v>4686969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Staff</cp:lastModifiedBy>
  <cp:lastPrinted>2018-09-20T19:32:44Z</cp:lastPrinted>
  <dcterms:created xsi:type="dcterms:W3CDTF">2013-09-10T15:33:57Z</dcterms:created>
  <dcterms:modified xsi:type="dcterms:W3CDTF">2020-11-04T17:27:45Z</dcterms:modified>
</cp:coreProperties>
</file>